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1520" windowHeight="4656" tabRatio="601" activeTab="2"/>
  </bookViews>
  <sheets>
    <sheet name="WSS-27" sheetId="1" r:id="rId1"/>
    <sheet name="WSS-29" sheetId="2" r:id="rId2"/>
    <sheet name="Class ROR Summary" sheetId="3" r:id="rId3"/>
    <sheet name="Analysis of Subsidies" sheetId="4" r:id="rId4"/>
    <sheet name="SCH H-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" localSheetId="3">[1]EGSplit!#REF!</definedName>
    <definedName name="\">[1]EGSplit!#REF!</definedName>
    <definedName name="\\" localSheetId="3" hidden="1">#REF!</definedName>
    <definedName name="\\" localSheetId="4" hidden="1">#REF!</definedName>
    <definedName name="\\" hidden="1">#REF!</definedName>
    <definedName name="\\\" localSheetId="3" hidden="1">#REF!</definedName>
    <definedName name="\\\" localSheetId="4" hidden="1">#REF!</definedName>
    <definedName name="\\\" hidden="1">#REF!</definedName>
    <definedName name="\\\\" localSheetId="3" hidden="1">#REF!</definedName>
    <definedName name="\\\\" localSheetId="4" hidden="1">#REF!</definedName>
    <definedName name="\\\\" hidden="1">#REF!</definedName>
    <definedName name="\0" localSheetId="3">#REF!</definedName>
    <definedName name="\0">#REF!</definedName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M" localSheetId="3">#REF!</definedName>
    <definedName name="\M">#REF!</definedName>
    <definedName name="\P" localSheetId="3">[2]dbase!#REF!</definedName>
    <definedName name="\P">[3]dbase!#REF!</definedName>
    <definedName name="\R" localSheetId="3">#REF!</definedName>
    <definedName name="\R">#REF!</definedName>
    <definedName name="\S" localSheetId="3">[2]dbase!#REF!</definedName>
    <definedName name="\S">[3]dbase!#REF!</definedName>
    <definedName name="\T" localSheetId="3">#REF!</definedName>
    <definedName name="\T">#REF!</definedName>
    <definedName name="\Y" localSheetId="3">[4]d20!#REF!</definedName>
    <definedName name="\Y">[5]d20!#REF!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localSheetId="3" hidden="1">#REF!</definedName>
    <definedName name="__123Graph_A" localSheetId="4" hidden="1">#REF!</definedName>
    <definedName name="__123Graph_A" hidden="1">#REF!</definedName>
    <definedName name="__123Graph_B" localSheetId="3" hidden="1">#REF!</definedName>
    <definedName name="__123Graph_B" localSheetId="4" hidden="1">#REF!</definedName>
    <definedName name="__123Graph_B" hidden="1">#REF!</definedName>
    <definedName name="__123Graph_C" localSheetId="3" hidden="1">#REF!</definedName>
    <definedName name="__123Graph_C" localSheetId="4" hidden="1">#REF!</definedName>
    <definedName name="__123Graph_C" hidden="1">#REF!</definedName>
    <definedName name="__123Graph_D" localSheetId="3" hidden="1">#REF!</definedName>
    <definedName name="__123Graph_D" localSheetId="4" hidden="1">#REF!</definedName>
    <definedName name="__123Graph_D" hidden="1">#REF!</definedName>
    <definedName name="__123Graph_E" localSheetId="3" hidden="1">#REF!</definedName>
    <definedName name="__123Graph_E" localSheetId="4" hidden="1">#REF!</definedName>
    <definedName name="__123Graph_E" hidden="1">#REF!</definedName>
    <definedName name="__123Graph_F" localSheetId="3" hidden="1">#REF!</definedName>
    <definedName name="__123Graph_F" localSheetId="4" hidden="1">#REF!</definedName>
    <definedName name="__123Graph_F" hidden="1">#REF!</definedName>
    <definedName name="__123Graph_X" localSheetId="3" hidden="1">#REF!</definedName>
    <definedName name="__123Graph_X" localSheetId="4" hidden="1">#REF!</definedName>
    <definedName name="__123Graph_X" hidden="1">#REF!</definedName>
    <definedName name="_10NON_UTILITY" localSheetId="3">#REF!</definedName>
    <definedName name="_10NON_UTILITY">#REF!</definedName>
    <definedName name="_12MonResults_KWH_Total">'[6]12MonResults'!$K$4:$K$1467</definedName>
    <definedName name="_12MonResults_Rate">'[6]12MonResults'!$C$4:$C$1467</definedName>
    <definedName name="_12MonResultsActual">'[7]12MonResults'!$AQ$4:$AQ$495</definedName>
    <definedName name="_12MonResultsRateClass">'[7]12MonResults'!$C$4:$C$495</definedName>
    <definedName name="_1GAS_FINANCING" localSheetId="3">#REF!</definedName>
    <definedName name="_1GAS_FINANCING">#REF!</definedName>
    <definedName name="_Fill" localSheetId="4" hidden="1">#REF!</definedName>
    <definedName name="_Fill" hidden="1">#REF!</definedName>
    <definedName name="_xlnm._FilterDatabase" localSheetId="0" hidden="1">'WSS-27'!$C$2:$D$669</definedName>
    <definedName name="_xlnm._FilterDatabase" localSheetId="1" hidden="1">'WSS-29'!$D$2:$E$1143</definedName>
    <definedName name="_may1" localSheetId="3">#REF!</definedName>
    <definedName name="_may1">#REF!</definedName>
    <definedName name="_Order1" hidden="1">0</definedName>
    <definedName name="_Order2" hidden="1">0</definedName>
    <definedName name="_P" localSheetId="3">#REF!</definedName>
    <definedName name="_P">#REF!</definedName>
    <definedName name="_PG1" localSheetId="3">#REF!</definedName>
    <definedName name="_PG1">#REF!</definedName>
    <definedName name="_PG2" localSheetId="3">#REF!</definedName>
    <definedName name="_PG2">#REF!</definedName>
    <definedName name="A" localSheetId="3">#REF!</definedName>
    <definedName name="A">#REF!</definedName>
    <definedName name="ACTUAL">"'Vol_Revs'!R5C3:R5C14"</definedName>
    <definedName name="ADJSUTW3" localSheetId="3">#REF!</definedName>
    <definedName name="ADJSUTW3">#REF!</definedName>
    <definedName name="ADJUSRN" localSheetId="3">#REF!</definedName>
    <definedName name="ADJUSRN">#REF!</definedName>
    <definedName name="Adjust2" localSheetId="3">#REF!</definedName>
    <definedName name="Adjust2">#REF!</definedName>
    <definedName name="ADJUSTA" localSheetId="3">#REF!</definedName>
    <definedName name="ADJUSTA">#REF!</definedName>
    <definedName name="ADJUSTAA" localSheetId="3">#REF!</definedName>
    <definedName name="ADJUSTAA">#REF!</definedName>
    <definedName name="ADJUSTB" localSheetId="3">#REF!</definedName>
    <definedName name="ADJUSTB">#REF!</definedName>
    <definedName name="ADJUSTC" localSheetId="3">#REF!</definedName>
    <definedName name="ADJUSTC">#REF!</definedName>
    <definedName name="ADJUSTD1" localSheetId="3">#REF!</definedName>
    <definedName name="ADJUSTD1">#REF!</definedName>
    <definedName name="ADJUSTD2" localSheetId="3">#REF!</definedName>
    <definedName name="ADJUSTD2">#REF!</definedName>
    <definedName name="ADJUSTD3" localSheetId="3">#REF!</definedName>
    <definedName name="ADJUSTD3">#REF!</definedName>
    <definedName name="ADJUSTD4" localSheetId="3">#REF!</definedName>
    <definedName name="ADJUSTD4">#REF!</definedName>
    <definedName name="ADJUSTG1" localSheetId="3">#REF!</definedName>
    <definedName name="ADJUSTG1">#REF!</definedName>
    <definedName name="ADJUSTG2" localSheetId="3">#REF!</definedName>
    <definedName name="ADJUSTG2">#REF!</definedName>
    <definedName name="ADJUSTG3" localSheetId="3">#REF!</definedName>
    <definedName name="ADJUSTG3">#REF!</definedName>
    <definedName name="ADJUSTG4" localSheetId="3">#REF!</definedName>
    <definedName name="ADJUSTG4">#REF!</definedName>
    <definedName name="ADJUSTH" localSheetId="3">#REF!</definedName>
    <definedName name="ADJUSTH">#REF!</definedName>
    <definedName name="ADJUSTI" localSheetId="3">#REF!</definedName>
    <definedName name="ADJUSTI">#REF!</definedName>
    <definedName name="ADJUSTK" localSheetId="3">#REF!</definedName>
    <definedName name="ADJUSTK">#REF!</definedName>
    <definedName name="ADJUSTM" localSheetId="3">#REF!</definedName>
    <definedName name="ADJUSTM">#REF!</definedName>
    <definedName name="ADJUSTN" localSheetId="3">#REF!</definedName>
    <definedName name="ADJUSTN">#REF!</definedName>
    <definedName name="ADJUSTO" localSheetId="3">#REF!</definedName>
    <definedName name="ADJUSTO">#REF!</definedName>
    <definedName name="ADJUSTP" localSheetId="3">#REF!</definedName>
    <definedName name="ADJUSTP">#REF!</definedName>
    <definedName name="ADJUSTQ" localSheetId="3">#REF!</definedName>
    <definedName name="ADJUSTQ">#REF!</definedName>
    <definedName name="ADJUSTR" localSheetId="3">#REF!</definedName>
    <definedName name="ADJUSTR">#REF!</definedName>
    <definedName name="ADJUSTS" localSheetId="3">#REF!</definedName>
    <definedName name="ADJUSTS">#REF!</definedName>
    <definedName name="ADJUSTT" localSheetId="3">#REF!</definedName>
    <definedName name="ADJUSTT">#REF!</definedName>
    <definedName name="ADJUSTW1" localSheetId="3">#REF!</definedName>
    <definedName name="ADJUSTW1">#REF!</definedName>
    <definedName name="ADJUSTW2" localSheetId="3">#REF!</definedName>
    <definedName name="ADJUSTW2">#REF!</definedName>
    <definedName name="ADJUSTX" localSheetId="3">#REF!</definedName>
    <definedName name="ADJUSTX">#REF!</definedName>
    <definedName name="ADJUSTY" localSheetId="3">#REF!</definedName>
    <definedName name="ADJUSTY">#REF!</definedName>
    <definedName name="ahahahahaha" hidden="1">{"'Server Configuration'!$A$1:$DB$281"}</definedName>
    <definedName name="ALERT2" localSheetId="3">#REF!</definedName>
    <definedName name="ALERT2">#REF!</definedName>
    <definedName name="Annual_Sales_KU" localSheetId="3">'[8]LGE Sales'!#REF!</definedName>
    <definedName name="Annual_Sales_KU">'[9]LGE Sales'!#REF!</definedName>
    <definedName name="assets" localSheetId="3">#REF!</definedName>
    <definedName name="assets">#REF!</definedName>
    <definedName name="B" localSheetId="3">#REF!</definedName>
    <definedName name="B">#REF!</definedName>
    <definedName name="Billed_Revenues_Dollars" localSheetId="3">#REF!</definedName>
    <definedName name="Billed_Revenues_Dollars">#REF!</definedName>
    <definedName name="Billed_Sales__KWh" localSheetId="3">#REF!</definedName>
    <definedName name="Billed_Sales__KWh">#REF!</definedName>
    <definedName name="blip" hidden="1">{"'Server Configuration'!$A$1:$DB$281"}</definedName>
    <definedName name="BudCol01">[10]BudgetDatabase!$J$5:$J$443</definedName>
    <definedName name="BudCol02">[10]BudgetDatabase!$K$5:$K$443</definedName>
    <definedName name="BudCol03">[10]BudgetDatabase!$L$5:$L$443</definedName>
    <definedName name="BudCol04">[10]BudgetDatabase!$M$5:$M$443</definedName>
    <definedName name="BudCol05">[10]BudgetDatabase!$N$5:$N$443</definedName>
    <definedName name="BudCol06">[10]BudgetDatabase!$O$5:$O$443</definedName>
    <definedName name="BudCol07">[10]BudgetDatabase!$P$5:$P$443</definedName>
    <definedName name="BudCol08">[10]BudgetDatabase!$Q$5:$Q$443</definedName>
    <definedName name="BudCol09">[10]BudgetDatabase!$R$5:$R$443</definedName>
    <definedName name="BudCol10">[10]BudgetDatabase!$S$5:$S$443</definedName>
    <definedName name="BudCol11">[10]BudgetDatabase!$T$5:$T$443</definedName>
    <definedName name="BudCol12">[10]BudgetDatabase!$U$5:$U$443</definedName>
    <definedName name="BudCol13">[10]BudgetDatabase!$V$5:$V$443</definedName>
    <definedName name="BudCol14">[10]BudgetDatabase!$W$5:$W$443</definedName>
    <definedName name="BudCol15">[10]BudgetDatabase!$X$5:$X$443</definedName>
    <definedName name="BudCol16">[10]BudgetDatabase!$Y$5:$Y$443</definedName>
    <definedName name="BudCol17">[10]BudgetDatabase!$Z$5:$Z$443</definedName>
    <definedName name="BudCol18">[10]BudgetDatabase!$AA$5:$AA$443</definedName>
    <definedName name="BudCol19">[10]BudgetDatabase!$AB$5:$AB$443</definedName>
    <definedName name="BudCol20">[10]BudgetDatabase!$AC$5:$AC$443</definedName>
    <definedName name="BudCol21">[10]BudgetDatabase!$AD$5:$AD$443</definedName>
    <definedName name="BudCol22">[10]BudgetDatabase!$AE$5:$AE$443</definedName>
    <definedName name="BudCol23">[10]BudgetDatabase!$AF$5:$AF$443</definedName>
    <definedName name="BudCol24">[10]BudgetDatabase!$AG$5:$AG$443</definedName>
    <definedName name="BudCol25">[10]BudgetDatabase!$AH$5:$AH$443</definedName>
    <definedName name="BudColTmp">[10]BudgetDatabase!$AJ$5:$AJ$443</definedName>
    <definedName name="C_" localSheetId="3">#REF!</definedName>
    <definedName name="C_">#REF!</definedName>
    <definedName name="Choices_Wrapper">[11]!Choices_Wrapper</definedName>
    <definedName name="CM" localSheetId="3">#REF!</definedName>
    <definedName name="CM">#REF!</definedName>
    <definedName name="Coal_Annual_KU" localSheetId="3">'[8]LGE Coal'!#REF!</definedName>
    <definedName name="Coal_Annual_KU">'[9]LGE Coal'!#REF!</definedName>
    <definedName name="coal_hide_ku_01" localSheetId="3">'[8]LGE Coal'!#REF!</definedName>
    <definedName name="coal_hide_ku_01">'[9]LGE Coal'!#REF!</definedName>
    <definedName name="coal_hide_lge_01" localSheetId="3">'[8]LGE Coal'!#REF!</definedName>
    <definedName name="coal_hide_lge_01">'[9]LGE Coal'!#REF!</definedName>
    <definedName name="coal_ku_01" localSheetId="3">'[8]LGE Coal'!#REF!</definedName>
    <definedName name="coal_ku_01">'[9]LGE Coal'!#REF!</definedName>
    <definedName name="ColumnAttributes1" localSheetId="3">#REF!</definedName>
    <definedName name="ColumnAttributes1">#REF!</definedName>
    <definedName name="ColumnHeadings1" localSheetId="3">#REF!</definedName>
    <definedName name="ColumnHeadings1">#REF!</definedName>
    <definedName name="Comp">[11]!Comp</definedName>
    <definedName name="ConsEarnings" localSheetId="3">#REF!</definedName>
    <definedName name="ConsEarnings">#REF!</definedName>
    <definedName name="CONSOLIDATED" localSheetId="3">#REF!</definedName>
    <definedName name="CONSOLIDATED">#REF!</definedName>
    <definedName name="CORPORATE" localSheetId="3">#REF!</definedName>
    <definedName name="CORPORATE">#REF!</definedName>
    <definedName name="counter" localSheetId="3">#REF!</definedName>
    <definedName name="counter">#REF!</definedName>
    <definedName name="CREDIT" localSheetId="3">#REF!</definedName>
    <definedName name="CREDIT">#REF!</definedName>
    <definedName name="CurReptgMo">[10]Input!$K$19</definedName>
    <definedName name="CurReptgYr">[10]Input!$K$21</definedName>
    <definedName name="D" localSheetId="3">#REF!</definedName>
    <definedName name="D">#REF!</definedName>
    <definedName name="data" localSheetId="3">#REF!</definedName>
    <definedName name="data">#REF!</definedName>
    <definedName name="data1" localSheetId="3">'[12]1'!#REF!</definedName>
    <definedName name="data1">'[13]1'!#REF!</definedName>
    <definedName name="DateTimeNow">[10]Input!$AE$12</definedName>
    <definedName name="DEBIT" localSheetId="3">#REF!</definedName>
    <definedName name="DEBIT">#REF!</definedName>
    <definedName name="Detail" localSheetId="3">#REF!</definedName>
    <definedName name="Detail">#REF!</definedName>
    <definedName name="ELEC_NET_OP_INC" localSheetId="3">#REF!</definedName>
    <definedName name="ELEC_NET_OP_INC">#REF!</definedName>
    <definedName name="ELIMS" localSheetId="3">#REF!</definedName>
    <definedName name="ELIMS">#REF!</definedName>
    <definedName name="EXHIB1A" localSheetId="3">'[14]#REF'!#REF!</definedName>
    <definedName name="EXHIB1A">'[15]#REF'!#REF!</definedName>
    <definedName name="EXHIB1B" localSheetId="3">#REF!</definedName>
    <definedName name="EXHIB1B">#REF!</definedName>
    <definedName name="EXHIB1C" localSheetId="3">#REF!</definedName>
    <definedName name="EXHIB1C">#REF!</definedName>
    <definedName name="EXHIB2B" localSheetId="3">'[16]Ex 2'!#REF!</definedName>
    <definedName name="EXHIB2B">'[17]Ex 2'!#REF!</definedName>
    <definedName name="EXHIB3" localSheetId="3">#REF!</definedName>
    <definedName name="EXHIB3">#REF!</definedName>
    <definedName name="EXHIB6" localSheetId="3">'[16]not used Ex 4'!#REF!</definedName>
    <definedName name="EXHIB6">'[17]not used Ex 4'!#REF!</definedName>
    <definedName name="F" localSheetId="3">#REF!</definedName>
    <definedName name="F">#REF!</definedName>
    <definedName name="Fac_2000" localSheetId="3">'[8]LGE Base Fuel &amp; FAC'!#REF!</definedName>
    <definedName name="Fac_2000">'[9]LGE Base Fuel &amp; FAC'!#REF!</definedName>
    <definedName name="fac_annual_ku" localSheetId="3">'[8]LGE Base Fuel &amp; FAC'!#REF!</definedName>
    <definedName name="fac_annual_ku">'[9]LGE Base Fuel &amp; FAC'!#REF!</definedName>
    <definedName name="fac_hide_ku_01" localSheetId="3">'[8]LGE Base Fuel &amp; FAC'!#REF!</definedName>
    <definedName name="fac_hide_ku_01">'[9]LGE Base Fuel &amp; FAC'!#REF!</definedName>
    <definedName name="fac_hide_lge_01" localSheetId="3">'[8]LGE Base Fuel &amp; FAC'!#REF!</definedName>
    <definedName name="fac_hide_lge_01">'[9]LGE Base Fuel &amp; FAC'!#REF!</definedName>
    <definedName name="fac_ku_01" localSheetId="3">'[8]LGE Base Fuel &amp; FAC'!#REF!</definedName>
    <definedName name="fac_ku_01">'[9]LGE Base Fuel &amp; FAC'!#REF!</definedName>
    <definedName name="FOOTER" localSheetId="3">#REF!</definedName>
    <definedName name="FOOTER">#REF!</definedName>
    <definedName name="FORECAST">"'IFPSReport'!R5C3:R5C14"</definedName>
    <definedName name="fuelcost" localSheetId="3">#REF!</definedName>
    <definedName name="fuelcost">#REF!</definedName>
    <definedName name="Gas_Annual_NetRev" localSheetId="3">#REF!</definedName>
    <definedName name="Gas_Annual_NetRev">#REF!</definedName>
    <definedName name="Gas_Annual_Revenue" localSheetId="3">#REF!</definedName>
    <definedName name="Gas_Annual_Revenue">#REF!</definedName>
    <definedName name="gas_data" localSheetId="3">#REF!</definedName>
    <definedName name="gas_data">#REF!</definedName>
    <definedName name="Gas_Monthly_NetRevenue" localSheetId="3">#REF!</definedName>
    <definedName name="Gas_Monthly_NetRevenue">#REF!</definedName>
    <definedName name="GAS_NET_OP_INC" localSheetId="3">#REF!</definedName>
    <definedName name="GAS_NET_OP_INC">#REF!</definedName>
    <definedName name="Gas_Sales_Revenues" localSheetId="3">#REF!</definedName>
    <definedName name="Gas_Sales_Revenues">#REF!</definedName>
    <definedName name="GenEx_Annual_KU" localSheetId="3">'[8]LGE Cost of Sales'!#REF!</definedName>
    <definedName name="GenEx_Annual_KU">'[9]LGE Cost of Sales'!#REF!</definedName>
    <definedName name="genex_hide_ku_01" localSheetId="3">'[8]LGE Cost of Sales'!#REF!</definedName>
    <definedName name="genex_hide_ku_01">'[9]LGE Cost of Sales'!#REF!</definedName>
    <definedName name="genex_hide_lge_01" localSheetId="3">'[8]LGE Cost of Sales'!#REF!</definedName>
    <definedName name="genex_hide_lge_01">'[9]LGE Cost of Sales'!#REF!</definedName>
    <definedName name="genex_ku_01" localSheetId="3">'[8]LGE Cost of Sales'!#REF!</definedName>
    <definedName name="genex_ku_01">'[9]LGE Cost of Sales'!#REF!</definedName>
    <definedName name="H" localSheetId="3">#REF!</definedName>
    <definedName name="H">#REF!</definedName>
    <definedName name="Home_KU" localSheetId="3">#REF!</definedName>
    <definedName name="Home_KU">#REF!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NPUT1" localSheetId="3">#REF!</definedName>
    <definedName name="INPUT1">#REF!</definedName>
    <definedName name="INPUT2" localSheetId="3">#REF!</definedName>
    <definedName name="INPUT2">#REF!</definedName>
    <definedName name="INPUTCOL" localSheetId="3">#REF!</definedName>
    <definedName name="INPUTCOL">#REF!</definedName>
    <definedName name="INPUTROW" localSheetId="3">#REF!</definedName>
    <definedName name="INPUTROW">#REF!</definedName>
    <definedName name="InputSec01">[10]Input!$M$30</definedName>
    <definedName name="InputSec02">[10]Input!$M$40:$M$75</definedName>
    <definedName name="InputSec03">[10]Input!$K$87:$Q$89</definedName>
    <definedName name="InputSec04">[10]Input!$O$100:$Q$100</definedName>
    <definedName name="InputSec05A">[10]Input!$O$110:$Q$110</definedName>
    <definedName name="InputSec05B">[10]Input!$O$116:$Q$122</definedName>
    <definedName name="InputSec06">[10]Input!$M$133:$O$142</definedName>
    <definedName name="InputSec07">[10]Input!$O$151:$O$181</definedName>
    <definedName name="InputSec08A">[10]Input!$O$259:$O$283</definedName>
    <definedName name="InputSec08B">[10]Input!$G$296:$Q$296</definedName>
    <definedName name="InputSec08C">[10]Input!$I$306:$K$306</definedName>
    <definedName name="InputSec09A">[10]Input!$K$316:$Q$318</definedName>
    <definedName name="InputSec09B">[10]Input!$K$328:$M$330</definedName>
    <definedName name="InputSec10A">[10]Input!$K$345:$O$349</definedName>
    <definedName name="InputSec10B">[10]Input!$K$355:$O$355</definedName>
    <definedName name="InputSec10C">[10]Input!$K$362:$O$364</definedName>
    <definedName name="InputSec10D">[10]Input!$K$370:$O$370</definedName>
    <definedName name="InputSec11">[10]Input!$M$383:$O$391</definedName>
    <definedName name="InputSec12A">[10]Input!$M$406:$M$418</definedName>
    <definedName name="InputSec12B">[10]Input!$M$424</definedName>
    <definedName name="InputSec13">[10]Input!$M$433:$O$433</definedName>
    <definedName name="KUELIMBAL" localSheetId="3">#REF!</definedName>
    <definedName name="KUELIMBAL">#REF!</definedName>
    <definedName name="KUELIMCASH" localSheetId="3">#REF!</definedName>
    <definedName name="KUELIMCASH">#REF!</definedName>
    <definedName name="KUPWRGENIS" localSheetId="3">#REF!</definedName>
    <definedName name="KUPWRGENIS">#REF!</definedName>
    <definedName name="KWHCol01">[10]KWHDistDatabase!$I$5:$I$425</definedName>
    <definedName name="KWHCol02">[10]KWHDistDatabase!$J$5:$J$425</definedName>
    <definedName name="KWHCol03">[10]KWHDistDatabase!$K$5:$K$425</definedName>
    <definedName name="KWHCol04">[10]KWHDistDatabase!$L$5:$L$425</definedName>
    <definedName name="KWHCol05">[10]KWHDistDatabase!$M$5:$M$425</definedName>
    <definedName name="KWHCol06">[10]KWHDistDatabase!$N$5:$N$425</definedName>
    <definedName name="KWHCol07">[10]KWHDistDatabase!$O$5:$O$425</definedName>
    <definedName name="KWHCol08">[10]KWHDistDatabase!$P$5:$P$425</definedName>
    <definedName name="KWHCol09">[10]KWHDistDatabase!$Q$5:$Q$425</definedName>
    <definedName name="KWHCol10">[10]KWHDistDatabase!$R$5:$R$425</definedName>
    <definedName name="KWHCol11">[10]KWHDistDatabase!$S$5:$S$425</definedName>
    <definedName name="KWHCol12">[10]KWHDistDatabase!$T$5:$T$425</definedName>
    <definedName name="KWHCol13">[10]KWHDistDatabase!$U$5:$U$425</definedName>
    <definedName name="KWHCol14">[10]KWHDistDatabase!$V$5:$V$425</definedName>
    <definedName name="KWHCol15">[10]KWHDistDatabase!$W$5:$W$425</definedName>
    <definedName name="KWHCol16">[10]KWHDistDatabase!$X$5:$X$425</definedName>
    <definedName name="KWHCol17">[10]KWHDistDatabase!$Y$5:$Y$425</definedName>
    <definedName name="KWHCol18">[10]KWHDistDatabase!$Z$5:$Z$425</definedName>
    <definedName name="KWHCol19">[10]KWHDistDatabase!$AA$5:$AA$425</definedName>
    <definedName name="KWHCol20">[10]KWHDistDatabase!$AB$5:$AB$425</definedName>
    <definedName name="KWHCol21">[10]KWHDistDatabase!$AC$5:$AC$425</definedName>
    <definedName name="KWHCol22">[10]KWHDistDatabase!$AD$5:$AD$425</definedName>
    <definedName name="KWHCol23">[10]KWHDistDatabase!$AE$5:$AE$425</definedName>
    <definedName name="KWHCol24">[10]KWHDistDatabase!$AF$5:$AF$425</definedName>
    <definedName name="KWHCol25">[10]KWHDistDatabase!$AG$5:$AG$425</definedName>
    <definedName name="KWHColTmp">[10]KWHDistDatabase!$AI$5:$AI$425</definedName>
    <definedName name="L_12MonResults_Demand_Measured_Base">'[18]12MonResults'!$K$4:$K$459</definedName>
    <definedName name="L_12MonResults_RateClass">'[18]12MonResults'!$C$4:$C$459</definedName>
    <definedName name="LEC" localSheetId="3">#REF!</definedName>
    <definedName name="LEC">#REF!</definedName>
    <definedName name="LECBAL" localSheetId="3">#REF!</definedName>
    <definedName name="LECBAL">#REF!</definedName>
    <definedName name="LECCASH" localSheetId="3">#REF!</definedName>
    <definedName name="LECCASH">#REF!</definedName>
    <definedName name="LES" localSheetId="3">#REF!</definedName>
    <definedName name="LES">#REF!</definedName>
    <definedName name="LGE" localSheetId="3">#REF!</definedName>
    <definedName name="LGE">#REF!</definedName>
    <definedName name="LNGCL" localSheetId="3">#REF!</definedName>
    <definedName name="LNGCL">#REF!</definedName>
    <definedName name="Losses_by_State" localSheetId="3">#REF!</definedName>
    <definedName name="Losses_by_State">#REF!</definedName>
    <definedName name="LOUPHONECOBAL" localSheetId="3">#REF!</definedName>
    <definedName name="LOUPHONECOBAL">#REF!</definedName>
    <definedName name="LOUPHONECOCASH" localSheetId="3">#REF!</definedName>
    <definedName name="LOUPHONECOCASH">#REF!</definedName>
    <definedName name="LOUPHONECOIS" localSheetId="3">#REF!</definedName>
    <definedName name="LOUPHONECOIS">#REF!</definedName>
    <definedName name="LPI" localSheetId="3">#REF!</definedName>
    <definedName name="LPI">#REF!</definedName>
    <definedName name="MAIN" localSheetId="3">#REF!</definedName>
    <definedName name="MAIN">#REF!</definedName>
    <definedName name="MESG1" localSheetId="3">#REF!</definedName>
    <definedName name="MESG1">#REF!</definedName>
    <definedName name="MESG2" localSheetId="3">#REF!</definedName>
    <definedName name="MESG2">#REF!</definedName>
    <definedName name="MONTH_NAME" localSheetId="3">#REF!</definedName>
    <definedName name="MONTH_NAME">#REF!</definedName>
    <definedName name="MONTHCOUNT" localSheetId="3">#REF!</definedName>
    <definedName name="MONTHCOUNT">#REF!</definedName>
    <definedName name="NATURAL" localSheetId="3">#REF!</definedName>
    <definedName name="NATURAL">#REF!</definedName>
    <definedName name="NET_OP_INC" localSheetId="3">#REF!</definedName>
    <definedName name="NET_OP_INC">#REF!</definedName>
    <definedName name="Net_Revenues" localSheetId="3">#REF!</definedName>
    <definedName name="Net_Revenues">#REF!</definedName>
    <definedName name="Net_Unbilled_KWh" localSheetId="3">#REF!</definedName>
    <definedName name="Net_Unbilled_KWh">#REF!</definedName>
    <definedName name="Net_Unbilled_Revenue_Dollars" localSheetId="3">#REF!</definedName>
    <definedName name="Net_Unbilled_Revenue_Dollars">#REF!</definedName>
    <definedName name="netrev_hide_ku_01" localSheetId="3">'[8]LGE Gross Margin-Inc.Stmt'!#REF!</definedName>
    <definedName name="netrev_hide_ku_01">'[9]LGE Gross Margin-Inc.Stmt'!#REF!</definedName>
    <definedName name="netrev_hide_lge_01" localSheetId="3">'[8]LGE Gross Margin-Inc.Stmt'!#REF!</definedName>
    <definedName name="netrev_hide_lge_01">'[9]LGE Gross Margin-Inc.Stmt'!#REF!</definedName>
    <definedName name="netrev_ku_01" localSheetId="3">'[8]LGE Gross Margin-Inc.Stmt'!#REF!</definedName>
    <definedName name="netrev_ku_01">'[9]LGE Gross Margin-Inc.Stmt'!#REF!</definedName>
    <definedName name="NetRevenue_Annual_KU" localSheetId="3">'[8]LGE Gross Margin-Inc.Stmt'!#REF!</definedName>
    <definedName name="NetRevenue_Annual_KU">'[9]LGE Gross Margin-Inc.Stmt'!#REF!</definedName>
    <definedName name="NetRevenues" localSheetId="3">#REF!</definedName>
    <definedName name="NetRevenues">#REF!</definedName>
    <definedName name="NextReptgMo">[10]Input!$AE$19</definedName>
    <definedName name="NextReptgYr">[10]Input!$AE$21</definedName>
    <definedName name="Operating_Revenue_Dollars" localSheetId="3">#REF!</definedName>
    <definedName name="Operating_Revenue_Dollars">#REF!</definedName>
    <definedName name="Operating_Sales__KWh" localSheetId="3">#REF!</definedName>
    <definedName name="Operating_Sales__KWh">#REF!</definedName>
    <definedName name="PAGE" localSheetId="3">#REF!</definedName>
    <definedName name="PAGE">#REF!</definedName>
    <definedName name="PAGE10" localSheetId="3">#REF!</definedName>
    <definedName name="PAGE10">#REF!</definedName>
    <definedName name="PAGE1B" localSheetId="3">[4]d20!#REF!</definedName>
    <definedName name="PAGE1B">[5]d20!#REF!</definedName>
    <definedName name="PAGE7" localSheetId="3">#REF!</definedName>
    <definedName name="PAGE7">#REF!</definedName>
    <definedName name="page8" localSheetId="3">#REF!</definedName>
    <definedName name="page8">#REF!</definedName>
    <definedName name="PAGE9" localSheetId="3">#REF!</definedName>
    <definedName name="PAGE9">#REF!</definedName>
    <definedName name="PgFERC_449" localSheetId="3">#REF!</definedName>
    <definedName name="PgFERC_449">#REF!</definedName>
    <definedName name="Plan" localSheetId="3">#REF!</definedName>
    <definedName name="Plan">#REF!</definedName>
    <definedName name="_xlnm.Print_Area" localSheetId="3">'Analysis of Subsidies'!$B$2:$Q$38</definedName>
    <definedName name="_xlnm.Print_Area" localSheetId="2">'Class ROR Summary'!$B$4:$O$48</definedName>
    <definedName name="_xlnm.Print_Area" localSheetId="4">'SCH H-1'!$A$1:$F$36</definedName>
    <definedName name="_xlnm.Print_Area" localSheetId="0">'WSS-27'!$A$1:$AE$669</definedName>
    <definedName name="_xlnm.Print_Area" localSheetId="1">'WSS-29'!$A$1:$U$1005</definedName>
    <definedName name="_xlnm.Print_Titles" localSheetId="0">'WSS-27'!$A:$E,'WSS-27'!$2:$4</definedName>
    <definedName name="_xlnm.Print_Titles" localSheetId="1">'WSS-29'!$A:$E,'WSS-29'!$2:$4</definedName>
    <definedName name="PRINT1" localSheetId="3">#REF!</definedName>
    <definedName name="PRINT1">#REF!</definedName>
    <definedName name="PWRGENBAL" localSheetId="3">#REF!</definedName>
    <definedName name="PWRGENBAL">#REF!</definedName>
    <definedName name="PWRGENCASH" localSheetId="3">#REF!</definedName>
    <definedName name="PWRGENCASH">#REF!</definedName>
    <definedName name="QtrbyMonth" localSheetId="3">#REF!</definedName>
    <definedName name="QtrbyMonth">#REF!</definedName>
    <definedName name="RangeRptgMo">[19]Main!$K$11</definedName>
    <definedName name="RangeRptgYr">[20]Main!$G$5</definedName>
    <definedName name="REPORT" localSheetId="3">#REF!</definedName>
    <definedName name="REPORT">#REF!</definedName>
    <definedName name="ReportTitle1" localSheetId="3">#REF!</definedName>
    <definedName name="ReportTitle1">#REF!</definedName>
    <definedName name="require_hide_ku_01" localSheetId="3">'[8]LGE Require &amp; Source'!#REF!</definedName>
    <definedName name="require_hide_ku_01">'[9]LGE Require &amp; Source'!#REF!</definedName>
    <definedName name="require_hide_lge_01" localSheetId="3">'[8]LGE Require &amp; Source'!#REF!</definedName>
    <definedName name="require_hide_lge_01">'[9]LGE Require &amp; Source'!#REF!</definedName>
    <definedName name="require_ku_01" localSheetId="3">'[8]LGE Require &amp; Source'!#REF!</definedName>
    <definedName name="require_ku_01">'[9]LGE Require &amp; Source'!#REF!</definedName>
    <definedName name="Requirements_Annual_KU" localSheetId="3">'[8]LGE Require &amp; Source'!#REF!</definedName>
    <definedName name="Requirements_Annual_KU">'[9]LGE Require &amp; Source'!#REF!</definedName>
    <definedName name="Requirements_Data" localSheetId="3">'[8]LGE Require &amp; Source'!#REF!</definedName>
    <definedName name="Requirements_Data">'[9]LGE Require &amp; Source'!#REF!</definedName>
    <definedName name="Requirements_KU" localSheetId="3">'[8]LGE Require &amp; Source'!#REF!</definedName>
    <definedName name="Requirements_KU">'[9]LGE Require &amp; Source'!#REF!</definedName>
    <definedName name="RevCol01" localSheetId="3">#REF!</definedName>
    <definedName name="RevCol01">#REF!</definedName>
    <definedName name="RevCol01A" localSheetId="3">#REF!</definedName>
    <definedName name="RevCol01A">#REF!</definedName>
    <definedName name="RevCol01B" localSheetId="3">#REF!</definedName>
    <definedName name="RevCol01B">[21]RevDatabase!#REF!</definedName>
    <definedName name="RevCol02" localSheetId="3">#REF!</definedName>
    <definedName name="RevCol02">#REF!</definedName>
    <definedName name="RevCol02A" localSheetId="3">#REF!</definedName>
    <definedName name="RevCol02A">#REF!</definedName>
    <definedName name="RevCol02B" localSheetId="3">#REF!</definedName>
    <definedName name="RevCol02B">[21]RevDatabase!#REF!</definedName>
    <definedName name="RevCol03" localSheetId="3">#REF!</definedName>
    <definedName name="RevCol03">#REF!</definedName>
    <definedName name="RevCol04" localSheetId="3">#REF!</definedName>
    <definedName name="RevCol04">#REF!</definedName>
    <definedName name="RevCol05" localSheetId="3">#REF!</definedName>
    <definedName name="RevCol05">#REF!</definedName>
    <definedName name="RevCol06" localSheetId="3">#REF!</definedName>
    <definedName name="RevCol06">#REF!</definedName>
    <definedName name="RevCol07" localSheetId="3">#REF!</definedName>
    <definedName name="RevCol07">#REF!</definedName>
    <definedName name="RevCol08" localSheetId="3">#REF!</definedName>
    <definedName name="RevCol08">#REF!</definedName>
    <definedName name="RevCol09" localSheetId="3">#REF!</definedName>
    <definedName name="RevCol09">#REF!</definedName>
    <definedName name="RevCol10" localSheetId="3">#REF!</definedName>
    <definedName name="RevCol10">#REF!</definedName>
    <definedName name="RevCol11" localSheetId="3">#REF!</definedName>
    <definedName name="RevCol11">#REF!</definedName>
    <definedName name="RevCol12" localSheetId="3">#REF!</definedName>
    <definedName name="RevCol12">#REF!</definedName>
    <definedName name="RevCol13" localSheetId="3">#REF!</definedName>
    <definedName name="RevCol13">#REF!</definedName>
    <definedName name="RevCol14" localSheetId="3">#REF!</definedName>
    <definedName name="RevCol14">#REF!</definedName>
    <definedName name="RevCol15" localSheetId="3">#REF!</definedName>
    <definedName name="RevCol15">#REF!</definedName>
    <definedName name="RevCol16" localSheetId="3">#REF!</definedName>
    <definedName name="RevCol16">#REF!</definedName>
    <definedName name="RevCol17" localSheetId="3">#REF!</definedName>
    <definedName name="RevCol17">#REF!</definedName>
    <definedName name="RevCol18" localSheetId="3">#REF!</definedName>
    <definedName name="RevCol18">#REF!</definedName>
    <definedName name="RevCol19" localSheetId="3">#REF!</definedName>
    <definedName name="RevCol19">#REF!</definedName>
    <definedName name="RevCol20" localSheetId="3">#REF!</definedName>
    <definedName name="RevCol20">#REF!</definedName>
    <definedName name="RevCol21" localSheetId="3">#REF!</definedName>
    <definedName name="RevCol21">#REF!</definedName>
    <definedName name="RevCol22" localSheetId="3">#REF!</definedName>
    <definedName name="RevCol22">#REF!</definedName>
    <definedName name="RevCol23" localSheetId="3">#REF!</definedName>
    <definedName name="RevCol23">#REF!</definedName>
    <definedName name="RevCol24" localSheetId="3">#REF!</definedName>
    <definedName name="RevCol24">#REF!</definedName>
    <definedName name="RevCol25" localSheetId="3">#REF!</definedName>
    <definedName name="RevCol25">#REF!</definedName>
    <definedName name="RevCol26" localSheetId="3">#REF!</definedName>
    <definedName name="RevCol26">#REF!</definedName>
    <definedName name="RevCol27" localSheetId="3">#REF!</definedName>
    <definedName name="RevCol27">#REF!</definedName>
    <definedName name="RevCol28" localSheetId="3">#REF!</definedName>
    <definedName name="RevCol28">#REF!</definedName>
    <definedName name="RevCol29" localSheetId="3">#REF!</definedName>
    <definedName name="RevCol29">#REF!</definedName>
    <definedName name="RevCol30" localSheetId="3">#REF!</definedName>
    <definedName name="RevCol30">#REF!</definedName>
    <definedName name="RevCol31" localSheetId="3">#REF!</definedName>
    <definedName name="RevCol31">#REF!</definedName>
    <definedName name="RevCol32" localSheetId="3">#REF!</definedName>
    <definedName name="RevCol32">#REF!</definedName>
    <definedName name="RevCol33" localSheetId="3">#REF!</definedName>
    <definedName name="RevCol33">#REF!</definedName>
    <definedName name="RevCol34" localSheetId="3">#REF!</definedName>
    <definedName name="RevCol34">#REF!</definedName>
    <definedName name="RevCol35" localSheetId="3">#REF!</definedName>
    <definedName name="RevCol35">#REF!</definedName>
    <definedName name="RevCol36" localSheetId="3">#REF!</definedName>
    <definedName name="RevCol36">#REF!</definedName>
    <definedName name="RevCol37" localSheetId="3">#REF!</definedName>
    <definedName name="RevCol37">#REF!</definedName>
    <definedName name="RevColTmp" localSheetId="3">#REF!</definedName>
    <definedName name="RevColTmp">[21]RevDatabase!#REF!</definedName>
    <definedName name="RevColTmpA" localSheetId="3">#REF!</definedName>
    <definedName name="RevColTmpA">[21]RevDatabase!#REF!</definedName>
    <definedName name="RevColTmpB" localSheetId="3">#REF!</definedName>
    <definedName name="RevColTmpB">[21]RevDatabase!#REF!</definedName>
    <definedName name="revenues_hide_ku_01" localSheetId="3">'[8]KU Other Electric Revenues'!#REF!</definedName>
    <definedName name="revenues_hide_ku_01">'[9]KU Other Electric Revenues'!#REF!</definedName>
    <definedName name="revenues_ku_01" localSheetId="3">'[8]KU Other Electric Revenues'!#REF!</definedName>
    <definedName name="revenues_ku_01">'[9]KU Other Electric Revenues'!#REF!</definedName>
    <definedName name="RowDetails1" localSheetId="3">#REF!</definedName>
    <definedName name="RowDetails1">#REF!</definedName>
    <definedName name="RPTCOL" localSheetId="3">#REF!</definedName>
    <definedName name="RPTCOL">#REF!</definedName>
    <definedName name="RPTROW" localSheetId="3">#REF!</definedName>
    <definedName name="RPTROW">#REF!</definedName>
    <definedName name="Sales" localSheetId="3">'[8]LGE Sales'!#REF!</definedName>
    <definedName name="Sales">'[9]LGE Sales'!#REF!</definedName>
    <definedName name="sales_hide_ku_01" localSheetId="3">'[8]LGE Sales'!#REF!</definedName>
    <definedName name="sales_hide_ku_01">'[9]LGE Sales'!#REF!</definedName>
    <definedName name="sales_ku_01" localSheetId="3">'[8]LGE Sales'!#REF!</definedName>
    <definedName name="sales_ku_01">'[9]LGE Sales'!#REF!</definedName>
    <definedName name="sales_title_ku" localSheetId="3">'[8]LGE Sales'!#REF!</definedName>
    <definedName name="sales_title_ku">'[9]LGE Sales'!#REF!</definedName>
    <definedName name="SCHEDZ" localSheetId="3">#REF!</definedName>
    <definedName name="SCHEDZ">#REF!</definedName>
    <definedName name="shoot" localSheetId="3">#REF!</definedName>
    <definedName name="shoot">#REF!</definedName>
    <definedName name="START" localSheetId="3">#REF!</definedName>
    <definedName name="START">#REF!</definedName>
    <definedName name="START2" localSheetId="3">#REF!</definedName>
    <definedName name="START2">#REF!</definedName>
    <definedName name="START3" localSheetId="3">#REF!</definedName>
    <definedName name="START3">#REF!</definedName>
    <definedName name="Support" localSheetId="3">#REF!</definedName>
    <definedName name="Support">#REF!</definedName>
    <definedName name="SUPPORT5" localSheetId="3">#REF!</definedName>
    <definedName name="SUPPORT5">#REF!</definedName>
    <definedName name="SUPPORT6" localSheetId="3">#REF!</definedName>
    <definedName name="SUPPORT6">#REF!</definedName>
    <definedName name="TAX_RATE" localSheetId="3">'[14]#REF'!#REF!</definedName>
    <definedName name="TAX_RATE">'[15]#REF'!#REF!</definedName>
    <definedName name="TempReptgMo">[10]Input!$AG$19</definedName>
    <definedName name="TempReptgYr">[10]Input!$AG$21</definedName>
    <definedName name="TenyrNIAC" localSheetId="3">#REF!</definedName>
    <definedName name="TenyrNIAC">#REF!</definedName>
    <definedName name="TenyrRev" localSheetId="3">#REF!</definedName>
    <definedName name="TenyrRev">#REF!</definedName>
    <definedName name="test">[11]!test</definedName>
    <definedName name="Title" localSheetId="3">#REF!</definedName>
    <definedName name="Title">#REF!</definedName>
    <definedName name="Title_Choice" localSheetId="3">#REF!</definedName>
    <definedName name="Title_Choice">#REF!</definedName>
    <definedName name="Titles" localSheetId="3">#REF!</definedName>
    <definedName name="Titles">#REF!</definedName>
    <definedName name="Titles_KU" localSheetId="3">#REF!</definedName>
    <definedName name="Titles_KU">#REF!</definedName>
    <definedName name="ttt" localSheetId="3">#REF!</definedName>
    <definedName name="ttt">#REF!</definedName>
    <definedName name="UpdateDate">[10]Input!$M$12</definedName>
    <definedName name="UpdateTime">[10]Input!$O$12</definedName>
    <definedName name="Variance" localSheetId="3">#REF!</definedName>
    <definedName name="Variance">#REF!</definedName>
    <definedName name="VIEW1" localSheetId="3">#REF!</definedName>
    <definedName name="VIEW1">#REF!</definedName>
    <definedName name="vol_rev_annual_ku" localSheetId="3">'[8]LGE Retail Margin'!#REF!</definedName>
    <definedName name="vol_rev_annual_ku">'[9]LGE Retail Margin'!#REF!</definedName>
    <definedName name="vol_rev_hide_ku_monthly" localSheetId="3">'[8]LGE Retail Margin'!#REF!</definedName>
    <definedName name="vol_rev_hide_ku_monthly">'[9]LGE Retail Margin'!#REF!</definedName>
    <definedName name="vol_rev_hide_lge_01" localSheetId="3">'[8]LGE Retail Margin'!#REF!</definedName>
    <definedName name="vol_rev_hide_lge_01">'[9]LGE Retail Margin'!#REF!</definedName>
    <definedName name="vol_rev_ku_monthly" localSheetId="3">'[8]LGE Retail Margin'!#REF!</definedName>
    <definedName name="vol_rev_ku_monthly">'[9]LGE Retail Margin'!#REF!</definedName>
    <definedName name="volrev_data">'[9]LGE Retail Margin'!#REF!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YTD" localSheetId="3">#REF!</definedName>
    <definedName name="YTD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889" i="2" l="1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20" i="5" l="1"/>
  <c r="D20" i="5"/>
  <c r="D22" i="5" s="1"/>
  <c r="E22" i="5" s="1"/>
  <c r="E18" i="5"/>
  <c r="E16" i="5"/>
  <c r="E28" i="5" l="1"/>
  <c r="E30" i="5" s="1"/>
  <c r="E24" i="5"/>
  <c r="E26" i="5" s="1"/>
  <c r="AB1012" i="2" l="1"/>
  <c r="AA1012" i="2"/>
  <c r="AA1011" i="2"/>
  <c r="AB1011" i="2" s="1"/>
  <c r="AA1010" i="2"/>
  <c r="AB1010" i="2" s="1"/>
  <c r="AA1009" i="2"/>
  <c r="AB1009" i="2" s="1"/>
  <c r="AB1008" i="2"/>
  <c r="AA1008" i="2"/>
  <c r="D1010" i="2"/>
  <c r="H25" i="3"/>
  <c r="E25" i="4"/>
  <c r="F25" i="3"/>
  <c r="F25" i="4"/>
  <c r="E25" i="3"/>
  <c r="H25" i="4"/>
  <c r="G25" i="4" l="1"/>
  <c r="G25" i="3"/>
  <c r="I25" i="3" l="1"/>
  <c r="I25" i="4"/>
  <c r="T811" i="2" l="1"/>
  <c r="H811" i="2" l="1"/>
  <c r="G811" i="2"/>
  <c r="S814" i="2"/>
  <c r="AA814" i="2" s="1"/>
  <c r="AB814" i="2" s="1"/>
  <c r="F815" i="2"/>
  <c r="F829" i="2" s="1"/>
  <c r="F826" i="2"/>
  <c r="F827" i="2" l="1"/>
  <c r="F43" i="1" l="1"/>
  <c r="F721" i="2" l="1"/>
  <c r="F77" i="1" l="1"/>
  <c r="F799" i="2" l="1"/>
  <c r="F598" i="1"/>
  <c r="F327" i="1"/>
  <c r="F296" i="1"/>
  <c r="F219" i="1"/>
  <c r="F214" i="1"/>
  <c r="F149" i="1"/>
  <c r="F148" i="1"/>
  <c r="F698" i="2"/>
  <c r="U938" i="2" l="1"/>
  <c r="T938" i="2"/>
  <c r="F318" i="1" l="1"/>
  <c r="F317" i="1"/>
  <c r="F577" i="1" l="1"/>
  <c r="S974" i="2" l="1"/>
  <c r="S953" i="2"/>
  <c r="S960" i="2" s="1"/>
  <c r="T924" i="2"/>
  <c r="M701" i="2" l="1"/>
  <c r="L701" i="2"/>
  <c r="K701" i="2"/>
  <c r="AA701" i="2" s="1"/>
  <c r="M872" i="2" l="1"/>
  <c r="L872" i="2"/>
  <c r="K872" i="2"/>
  <c r="J872" i="2"/>
  <c r="I872" i="2"/>
  <c r="H872" i="2"/>
  <c r="G872" i="2"/>
  <c r="U924" i="2" l="1"/>
  <c r="U896" i="2"/>
  <c r="U903" i="2" s="1"/>
  <c r="U910" i="2" s="1"/>
  <c r="F114" i="1" l="1"/>
  <c r="AA960" i="2" l="1"/>
  <c r="AB960" i="2" s="1"/>
  <c r="AA812" i="2" l="1"/>
  <c r="AA938" i="2" l="1"/>
  <c r="AB938" i="2" s="1"/>
  <c r="Z936" i="2"/>
  <c r="Y936" i="2"/>
  <c r="X936" i="2"/>
  <c r="W936" i="2"/>
  <c r="V936" i="2"/>
  <c r="F303" i="1" l="1"/>
  <c r="F231" i="1" l="1"/>
  <c r="F161" i="1"/>
  <c r="F152" i="1"/>
  <c r="F38" i="1" l="1"/>
  <c r="T896" i="2" l="1"/>
  <c r="T903" i="2" s="1"/>
  <c r="T910" i="2" l="1"/>
  <c r="AA910" i="2" s="1"/>
  <c r="AB910" i="2" s="1"/>
  <c r="F989" i="2"/>
  <c r="O989" i="2"/>
  <c r="H989" i="2"/>
  <c r="G989" i="2"/>
  <c r="S706" i="2"/>
  <c r="AA706" i="2" s="1"/>
  <c r="F922" i="2"/>
  <c r="K768" i="2" l="1"/>
  <c r="K1004" i="2"/>
  <c r="M1003" i="2" l="1"/>
  <c r="S857" i="2" l="1"/>
  <c r="R857" i="2"/>
  <c r="Q857" i="2"/>
  <c r="P857" i="2"/>
  <c r="N857" i="2" l="1"/>
  <c r="M857" i="2"/>
  <c r="J857" i="2"/>
  <c r="I857" i="2"/>
  <c r="K857" i="2"/>
  <c r="L857" i="2"/>
  <c r="U979" i="2"/>
  <c r="T979" i="2"/>
  <c r="S979" i="2"/>
  <c r="O972" i="2"/>
  <c r="L979" i="2"/>
  <c r="T619" i="1"/>
  <c r="U619" i="1"/>
  <c r="W619" i="1"/>
  <c r="V619" i="1"/>
  <c r="L965" i="2" l="1"/>
  <c r="S965" i="2"/>
  <c r="T951" i="2"/>
  <c r="T958" i="2" s="1"/>
  <c r="I979" i="2"/>
  <c r="S951" i="2"/>
  <c r="S958" i="2" s="1"/>
  <c r="L972" i="2"/>
  <c r="L951" i="2"/>
  <c r="L958" i="2" s="1"/>
  <c r="G979" i="2"/>
  <c r="J951" i="2"/>
  <c r="J958" i="2" s="1"/>
  <c r="T972" i="2"/>
  <c r="T965" i="2"/>
  <c r="S972" i="2"/>
  <c r="J979" i="2"/>
  <c r="J965" i="2"/>
  <c r="G972" i="2"/>
  <c r="O951" i="2"/>
  <c r="O958" i="2" s="1"/>
  <c r="O979" i="2"/>
  <c r="O965" i="2"/>
  <c r="U972" i="2"/>
  <c r="U965" i="2"/>
  <c r="U951" i="2"/>
  <c r="U958" i="2" s="1"/>
  <c r="W617" i="1"/>
  <c r="V617" i="1"/>
  <c r="U617" i="1"/>
  <c r="T617" i="1"/>
  <c r="J972" i="2" l="1"/>
  <c r="I972" i="2"/>
  <c r="I965" i="2"/>
  <c r="I989" i="2"/>
  <c r="I988" i="2"/>
  <c r="M988" i="2"/>
  <c r="M989" i="2"/>
  <c r="K989" i="2"/>
  <c r="K988" i="2"/>
  <c r="L989" i="2"/>
  <c r="L988" i="2"/>
  <c r="K979" i="2"/>
  <c r="K972" i="2"/>
  <c r="K951" i="2"/>
  <c r="K958" i="2" s="1"/>
  <c r="K965" i="2"/>
  <c r="G951" i="2"/>
  <c r="G958" i="2" s="1"/>
  <c r="J988" i="2"/>
  <c r="J989" i="2"/>
  <c r="M979" i="2"/>
  <c r="M965" i="2"/>
  <c r="M972" i="2"/>
  <c r="M951" i="2"/>
  <c r="M958" i="2" s="1"/>
  <c r="G965" i="2"/>
  <c r="I951" i="2"/>
  <c r="I958" i="2" s="1"/>
  <c r="AA981" i="2"/>
  <c r="AB981" i="2" s="1"/>
  <c r="Z979" i="2"/>
  <c r="Y979" i="2"/>
  <c r="X979" i="2"/>
  <c r="W979" i="2"/>
  <c r="V979" i="2"/>
  <c r="AA974" i="2"/>
  <c r="AB974" i="2" s="1"/>
  <c r="Z972" i="2"/>
  <c r="Y972" i="2"/>
  <c r="X972" i="2"/>
  <c r="W972" i="2"/>
  <c r="V972" i="2"/>
  <c r="AA967" i="2"/>
  <c r="AB967" i="2" s="1"/>
  <c r="Z965" i="2"/>
  <c r="Y965" i="2"/>
  <c r="X965" i="2"/>
  <c r="W965" i="2"/>
  <c r="V965" i="2"/>
  <c r="AA953" i="2"/>
  <c r="AB953" i="2" s="1"/>
  <c r="Z951" i="2"/>
  <c r="Y951" i="2"/>
  <c r="X951" i="2"/>
  <c r="W951" i="2"/>
  <c r="V951" i="2"/>
  <c r="F990" i="2"/>
  <c r="AA993" i="2"/>
  <c r="AB993" i="2" s="1"/>
  <c r="AA994" i="2"/>
  <c r="AB994" i="2" s="1"/>
  <c r="AA946" i="2"/>
  <c r="AB946" i="2" s="1"/>
  <c r="Z944" i="2"/>
  <c r="Z958" i="2" s="1"/>
  <c r="Y944" i="2"/>
  <c r="Y958" i="2" s="1"/>
  <c r="X944" i="2"/>
  <c r="X958" i="2" s="1"/>
  <c r="W944" i="2"/>
  <c r="W958" i="2" s="1"/>
  <c r="V944" i="2"/>
  <c r="V958" i="2" s="1"/>
  <c r="F929" i="2"/>
  <c r="AA931" i="2"/>
  <c r="AB931" i="2" s="1"/>
  <c r="Z929" i="2"/>
  <c r="Y929" i="2"/>
  <c r="X929" i="2"/>
  <c r="W929" i="2"/>
  <c r="V929" i="2"/>
  <c r="AA917" i="2"/>
  <c r="AB917" i="2" s="1"/>
  <c r="Z915" i="2"/>
  <c r="Y915" i="2"/>
  <c r="X915" i="2"/>
  <c r="W915" i="2"/>
  <c r="V915" i="2"/>
  <c r="AA988" i="2" l="1"/>
  <c r="AB988" i="2" s="1"/>
  <c r="P979" i="2"/>
  <c r="P965" i="2"/>
  <c r="P951" i="2"/>
  <c r="P958" i="2" s="1"/>
  <c r="P972" i="2"/>
  <c r="R979" i="2"/>
  <c r="R965" i="2"/>
  <c r="R972" i="2"/>
  <c r="R951" i="2"/>
  <c r="R958" i="2" s="1"/>
  <c r="F936" i="2"/>
  <c r="F894" i="2"/>
  <c r="H979" i="2" l="1"/>
  <c r="H951" i="2"/>
  <c r="H972" i="2"/>
  <c r="H965" i="2"/>
  <c r="AA889" i="2"/>
  <c r="U888" i="2"/>
  <c r="T888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U887" i="2"/>
  <c r="T887" i="2"/>
  <c r="S887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8" i="2"/>
  <c r="F887" i="2"/>
  <c r="H958" i="2" l="1"/>
  <c r="F45" i="1"/>
  <c r="F165" i="1" l="1"/>
  <c r="H632" i="1" l="1"/>
  <c r="N979" i="2" l="1"/>
  <c r="N972" i="2"/>
  <c r="N965" i="2"/>
  <c r="N951" i="2"/>
  <c r="H857" i="2"/>
  <c r="AA883" i="2"/>
  <c r="AB883" i="2" s="1"/>
  <c r="F465" i="1"/>
  <c r="N958" i="2" l="1"/>
  <c r="F108" i="1"/>
  <c r="F48" i="1"/>
  <c r="F35" i="1"/>
  <c r="F29" i="1"/>
  <c r="F50" i="1" l="1"/>
  <c r="F117" i="1" l="1"/>
  <c r="N901" i="2" l="1"/>
  <c r="N908" i="2" s="1"/>
  <c r="M880" i="2"/>
  <c r="N880" i="2"/>
  <c r="AA752" i="2"/>
  <c r="AB752" i="2" s="1"/>
  <c r="V618" i="1"/>
  <c r="U618" i="1"/>
  <c r="F1005" i="2"/>
  <c r="F768" i="2" s="1"/>
  <c r="S861" i="2"/>
  <c r="Q861" i="2"/>
  <c r="O894" i="2"/>
  <c r="L861" i="2"/>
  <c r="L862" i="2" s="1"/>
  <c r="I861" i="2"/>
  <c r="I879" i="2" s="1"/>
  <c r="G861" i="2"/>
  <c r="T894" i="2"/>
  <c r="N894" i="2"/>
  <c r="L894" i="2"/>
  <c r="T901" i="2"/>
  <c r="T908" i="2" s="1"/>
  <c r="I901" i="2"/>
  <c r="I908" i="2" s="1"/>
  <c r="H901" i="2"/>
  <c r="H908" i="2" s="1"/>
  <c r="G894" i="2"/>
  <c r="G901" i="2"/>
  <c r="G908" i="2" s="1"/>
  <c r="J894" i="2"/>
  <c r="J901" i="2"/>
  <c r="J908" i="2" s="1"/>
  <c r="M768" i="2"/>
  <c r="V857" i="2"/>
  <c r="V922" i="2" s="1"/>
  <c r="W857" i="2"/>
  <c r="W922" i="2" s="1"/>
  <c r="M894" i="2"/>
  <c r="M901" i="2"/>
  <c r="M908" i="2" s="1"/>
  <c r="F131" i="1"/>
  <c r="U894" i="2"/>
  <c r="S894" i="2"/>
  <c r="R894" i="2"/>
  <c r="Q894" i="2"/>
  <c r="P894" i="2"/>
  <c r="U901" i="2"/>
  <c r="U908" i="2" s="1"/>
  <c r="S901" i="2"/>
  <c r="S908" i="2" s="1"/>
  <c r="R901" i="2"/>
  <c r="R908" i="2" s="1"/>
  <c r="Q901" i="2"/>
  <c r="Q908" i="2" s="1"/>
  <c r="P901" i="2"/>
  <c r="P908" i="2" s="1"/>
  <c r="F767" i="2"/>
  <c r="I632" i="1"/>
  <c r="J632" i="1"/>
  <c r="F643" i="1"/>
  <c r="W618" i="1"/>
  <c r="AF617" i="1"/>
  <c r="AG617" i="1" s="1"/>
  <c r="O901" i="2"/>
  <c r="O908" i="2" s="1"/>
  <c r="O768" i="2"/>
  <c r="E2" i="2"/>
  <c r="F2" i="2" s="1"/>
  <c r="G2" i="2" s="1"/>
  <c r="F762" i="2"/>
  <c r="F763" i="2"/>
  <c r="G768" i="2"/>
  <c r="H768" i="2"/>
  <c r="I768" i="2"/>
  <c r="J768" i="2"/>
  <c r="L768" i="2"/>
  <c r="N768" i="2"/>
  <c r="Q768" i="2"/>
  <c r="R768" i="2"/>
  <c r="S768" i="2"/>
  <c r="T768" i="2"/>
  <c r="U768" i="2"/>
  <c r="V768" i="2"/>
  <c r="W768" i="2"/>
  <c r="X768" i="2"/>
  <c r="Y768" i="2"/>
  <c r="Z768" i="2"/>
  <c r="F774" i="2"/>
  <c r="U857" i="2"/>
  <c r="V861" i="2"/>
  <c r="V862" i="2" s="1"/>
  <c r="V863" i="2" s="1"/>
  <c r="W861" i="2"/>
  <c r="W862" i="2" s="1"/>
  <c r="W865" i="2" s="1"/>
  <c r="X861" i="2"/>
  <c r="X862" i="2" s="1"/>
  <c r="X863" i="2" s="1"/>
  <c r="X865" i="2" s="1"/>
  <c r="Y861" i="2"/>
  <c r="Y862" i="2" s="1"/>
  <c r="Y863" i="2" s="1"/>
  <c r="Y865" i="2" s="1"/>
  <c r="Z861" i="2"/>
  <c r="Z862" i="2" s="1"/>
  <c r="Z863" i="2" s="1"/>
  <c r="Z865" i="2" s="1"/>
  <c r="X868" i="2"/>
  <c r="Y868" i="2"/>
  <c r="Z868" i="2"/>
  <c r="V873" i="2"/>
  <c r="V874" i="2" s="1"/>
  <c r="W873" i="2"/>
  <c r="W874" i="2" s="1"/>
  <c r="X873" i="2"/>
  <c r="X874" i="2" s="1"/>
  <c r="X876" i="2" s="1"/>
  <c r="Y873" i="2"/>
  <c r="Y874" i="2" s="1"/>
  <c r="Y876" i="2" s="1"/>
  <c r="Z873" i="2"/>
  <c r="Z874" i="2" s="1"/>
  <c r="Z876" i="2" s="1"/>
  <c r="V879" i="2"/>
  <c r="W879" i="2"/>
  <c r="X879" i="2"/>
  <c r="Y879" i="2"/>
  <c r="Z879" i="2"/>
  <c r="V894" i="2"/>
  <c r="V908" i="2" s="1"/>
  <c r="W894" i="2"/>
  <c r="W908" i="2" s="1"/>
  <c r="X894" i="2"/>
  <c r="X908" i="2" s="1"/>
  <c r="Y894" i="2"/>
  <c r="Y908" i="2" s="1"/>
  <c r="Z894" i="2"/>
  <c r="Z908" i="2" s="1"/>
  <c r="AA896" i="2"/>
  <c r="AB896" i="2" s="1"/>
  <c r="F901" i="2"/>
  <c r="V901" i="2"/>
  <c r="W901" i="2"/>
  <c r="X901" i="2"/>
  <c r="Y901" i="2"/>
  <c r="Z901" i="2"/>
  <c r="AA903" i="2"/>
  <c r="AB903" i="2" s="1"/>
  <c r="X922" i="2"/>
  <c r="Y922" i="2"/>
  <c r="Z922" i="2"/>
  <c r="AA924" i="2"/>
  <c r="AB924" i="2" s="1"/>
  <c r="D2" i="1"/>
  <c r="E2" i="1" s="1"/>
  <c r="F2" i="1" s="1"/>
  <c r="G2" i="1" s="1"/>
  <c r="H2" i="1" s="1"/>
  <c r="G15" i="1"/>
  <c r="F79" i="1"/>
  <c r="F123" i="1"/>
  <c r="F139" i="1"/>
  <c r="F156" i="1"/>
  <c r="F177" i="1"/>
  <c r="F186" i="1"/>
  <c r="F197" i="1"/>
  <c r="F207" i="1"/>
  <c r="F222" i="1"/>
  <c r="F242" i="1"/>
  <c r="G242" i="1"/>
  <c r="F260" i="1"/>
  <c r="G260" i="1"/>
  <c r="F274" i="1"/>
  <c r="G274" i="1"/>
  <c r="F292" i="1"/>
  <c r="G292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F15" i="1"/>
  <c r="M861" i="2"/>
  <c r="M862" i="2" s="1"/>
  <c r="M865" i="2" s="1"/>
  <c r="T618" i="1"/>
  <c r="H861" i="2"/>
  <c r="H862" i="2" s="1"/>
  <c r="H865" i="2" s="1"/>
  <c r="R861" i="2"/>
  <c r="R872" i="2" s="1"/>
  <c r="R879" i="2" s="1"/>
  <c r="U861" i="2"/>
  <c r="U872" i="2" s="1"/>
  <c r="H894" i="2"/>
  <c r="T861" i="2"/>
  <c r="L901" i="2"/>
  <c r="L908" i="2" s="1"/>
  <c r="I894" i="2"/>
  <c r="G813" i="2" l="1"/>
  <c r="G816" i="2"/>
  <c r="Q979" i="2"/>
  <c r="AA979" i="2" s="1"/>
  <c r="Q951" i="2"/>
  <c r="Q972" i="2"/>
  <c r="AA972" i="2" s="1"/>
  <c r="Q965" i="2"/>
  <c r="AA965" i="2" s="1"/>
  <c r="AA944" i="2"/>
  <c r="F915" i="2"/>
  <c r="F908" i="2"/>
  <c r="F769" i="2"/>
  <c r="F701" i="2"/>
  <c r="V865" i="2"/>
  <c r="V866" i="2" s="1"/>
  <c r="L863" i="2"/>
  <c r="L865" i="2"/>
  <c r="F96" i="1"/>
  <c r="R922" i="2"/>
  <c r="R929" i="2" s="1"/>
  <c r="R936" i="2" s="1"/>
  <c r="R915" i="2"/>
  <c r="M922" i="2"/>
  <c r="M929" i="2" s="1"/>
  <c r="M936" i="2" s="1"/>
  <c r="M915" i="2"/>
  <c r="H922" i="2"/>
  <c r="H929" i="2" s="1"/>
  <c r="H936" i="2" s="1"/>
  <c r="H915" i="2"/>
  <c r="O922" i="2"/>
  <c r="O929" i="2" s="1"/>
  <c r="O936" i="2" s="1"/>
  <c r="O915" i="2"/>
  <c r="S922" i="2"/>
  <c r="S929" i="2" s="1"/>
  <c r="S936" i="2" s="1"/>
  <c r="S915" i="2"/>
  <c r="I922" i="2"/>
  <c r="I929" i="2" s="1"/>
  <c r="I936" i="2" s="1"/>
  <c r="I915" i="2"/>
  <c r="Q922" i="2"/>
  <c r="Q929" i="2" s="1"/>
  <c r="Q936" i="2" s="1"/>
  <c r="Q915" i="2"/>
  <c r="J922" i="2"/>
  <c r="J929" i="2" s="1"/>
  <c r="J936" i="2" s="1"/>
  <c r="J915" i="2"/>
  <c r="L922" i="2"/>
  <c r="L929" i="2" s="1"/>
  <c r="L936" i="2" s="1"/>
  <c r="L915" i="2"/>
  <c r="P922" i="2"/>
  <c r="P929" i="2" s="1"/>
  <c r="P936" i="2" s="1"/>
  <c r="P915" i="2"/>
  <c r="U922" i="2"/>
  <c r="U929" i="2" s="1"/>
  <c r="U936" i="2" s="1"/>
  <c r="U915" i="2"/>
  <c r="G922" i="2"/>
  <c r="G929" i="2" s="1"/>
  <c r="G936" i="2" s="1"/>
  <c r="G915" i="2"/>
  <c r="T922" i="2"/>
  <c r="T929" i="2" s="1"/>
  <c r="T936" i="2" s="1"/>
  <c r="T915" i="2"/>
  <c r="N922" i="2"/>
  <c r="N929" i="2" s="1"/>
  <c r="N936" i="2" s="1"/>
  <c r="N915" i="2"/>
  <c r="F425" i="1"/>
  <c r="T857" i="2"/>
  <c r="P861" i="2"/>
  <c r="P872" i="2" s="1"/>
  <c r="K861" i="2"/>
  <c r="K862" i="2" s="1"/>
  <c r="O861" i="2"/>
  <c r="G851" i="2"/>
  <c r="W868" i="2"/>
  <c r="W866" i="2"/>
  <c r="W867" i="2" s="1"/>
  <c r="L873" i="2"/>
  <c r="L876" i="2" s="1"/>
  <c r="W876" i="2"/>
  <c r="W877" i="2" s="1"/>
  <c r="W878" i="2" s="1"/>
  <c r="F1003" i="2"/>
  <c r="W863" i="2"/>
  <c r="F608" i="1"/>
  <c r="G276" i="1"/>
  <c r="G278" i="1" s="1"/>
  <c r="G308" i="1" s="1"/>
  <c r="G703" i="2"/>
  <c r="G702" i="2"/>
  <c r="L866" i="2"/>
  <c r="L868" i="2" s="1"/>
  <c r="L869" i="2" s="1"/>
  <c r="H2" i="2"/>
  <c r="H816" i="2" s="1"/>
  <c r="AA768" i="2"/>
  <c r="G857" i="2"/>
  <c r="AF632" i="1"/>
  <c r="AG632" i="1" s="1"/>
  <c r="AA886" i="2"/>
  <c r="AB886" i="2" s="1"/>
  <c r="I862" i="2"/>
  <c r="AA884" i="2"/>
  <c r="AB884" i="2" s="1"/>
  <c r="S872" i="2"/>
  <c r="S873" i="2" s="1"/>
  <c r="R862" i="2"/>
  <c r="S862" i="2"/>
  <c r="S863" i="2" s="1"/>
  <c r="AA856" i="2"/>
  <c r="G862" i="2"/>
  <c r="G863" i="2" s="1"/>
  <c r="G852" i="2" s="1"/>
  <c r="F486" i="1"/>
  <c r="F488" i="1" s="1"/>
  <c r="F69" i="1"/>
  <c r="F95" i="1" s="1"/>
  <c r="U668" i="1"/>
  <c r="AA668" i="1"/>
  <c r="V668" i="1"/>
  <c r="W668" i="1"/>
  <c r="Z668" i="1"/>
  <c r="R668" i="1"/>
  <c r="H378" i="1"/>
  <c r="H181" i="1"/>
  <c r="H194" i="1"/>
  <c r="H460" i="1"/>
  <c r="H301" i="1"/>
  <c r="H116" i="1"/>
  <c r="H40" i="1"/>
  <c r="H478" i="1" s="1"/>
  <c r="H220" i="1"/>
  <c r="H161" i="1"/>
  <c r="H413" i="1"/>
  <c r="H160" i="1"/>
  <c r="H387" i="1"/>
  <c r="H290" i="1"/>
  <c r="H134" i="1"/>
  <c r="H583" i="1"/>
  <c r="H297" i="1"/>
  <c r="H494" i="1"/>
  <c r="H511" i="1"/>
  <c r="H304" i="1"/>
  <c r="H365" i="1"/>
  <c r="H44" i="1"/>
  <c r="H461" i="1" s="1"/>
  <c r="H409" i="1"/>
  <c r="H286" i="1"/>
  <c r="H152" i="1"/>
  <c r="H398" i="1"/>
  <c r="H174" i="1"/>
  <c r="H420" i="1"/>
  <c r="H65" i="1"/>
  <c r="H506" i="1"/>
  <c r="H39" i="1"/>
  <c r="H456" i="1" s="1"/>
  <c r="H41" i="1"/>
  <c r="H269" i="1" s="1"/>
  <c r="H218" i="1"/>
  <c r="H391" i="1"/>
  <c r="H289" i="1"/>
  <c r="H151" i="1"/>
  <c r="H182" i="1"/>
  <c r="H153" i="1"/>
  <c r="H184" i="1"/>
  <c r="H148" i="1"/>
  <c r="H503" i="1"/>
  <c r="H203" i="1"/>
  <c r="H510" i="1"/>
  <c r="H300" i="1"/>
  <c r="H493" i="1"/>
  <c r="H202" i="1"/>
  <c r="H431" i="1"/>
  <c r="H173" i="1"/>
  <c r="H502" i="1"/>
  <c r="H75" i="1"/>
  <c r="H497" i="1"/>
  <c r="H45" i="1"/>
  <c r="H252" i="1" s="1"/>
  <c r="H412" i="1"/>
  <c r="H296" i="1"/>
  <c r="H163" i="1"/>
  <c r="H254" i="1"/>
  <c r="H369" i="1"/>
  <c r="H193" i="1"/>
  <c r="H43" i="1"/>
  <c r="H459" i="1" s="1"/>
  <c r="H370" i="1"/>
  <c r="H419" i="1"/>
  <c r="H172" i="1"/>
  <c r="H377" i="1"/>
  <c r="H195" i="1"/>
  <c r="H642" i="1"/>
  <c r="H390" i="1"/>
  <c r="H74" i="1"/>
  <c r="K901" i="2"/>
  <c r="F404" i="1"/>
  <c r="V868" i="2"/>
  <c r="V876" i="2"/>
  <c r="V877" i="2" s="1"/>
  <c r="T872" i="2"/>
  <c r="T862" i="2"/>
  <c r="R873" i="2"/>
  <c r="I873" i="2"/>
  <c r="I874" i="2" s="1"/>
  <c r="F188" i="1"/>
  <c r="F167" i="1"/>
  <c r="M866" i="2"/>
  <c r="M863" i="2"/>
  <c r="Q862" i="2"/>
  <c r="Q866" i="2" s="1"/>
  <c r="Q872" i="2"/>
  <c r="F383" i="1"/>
  <c r="F276" i="1"/>
  <c r="F278" i="1" s="1"/>
  <c r="AF626" i="1"/>
  <c r="AG626" i="1" s="1"/>
  <c r="AF618" i="1"/>
  <c r="AG618" i="1" s="1"/>
  <c r="AF619" i="1"/>
  <c r="AG619" i="1" s="1"/>
  <c r="G486" i="1"/>
  <c r="G488" i="1" s="1"/>
  <c r="G490" i="1" s="1"/>
  <c r="F209" i="1"/>
  <c r="N861" i="2"/>
  <c r="K894" i="2"/>
  <c r="AA894" i="2" s="1"/>
  <c r="AB894" i="2" s="1"/>
  <c r="G280" i="1"/>
  <c r="H507" i="1"/>
  <c r="H302" i="1"/>
  <c r="H400" i="1"/>
  <c r="H495" i="1"/>
  <c r="H38" i="1"/>
  <c r="H266" i="1" s="1"/>
  <c r="H42" i="1"/>
  <c r="H149" i="1"/>
  <c r="H175" i="1"/>
  <c r="H219" i="1"/>
  <c r="H303" i="1"/>
  <c r="H397" i="1"/>
  <c r="H505" i="1"/>
  <c r="H150" i="1"/>
  <c r="I2" i="1"/>
  <c r="H298" i="1"/>
  <c r="H366" i="1"/>
  <c r="H410" i="1"/>
  <c r="H504" i="1"/>
  <c r="H46" i="1"/>
  <c r="H154" i="1"/>
  <c r="H183" i="1"/>
  <c r="H288" i="1"/>
  <c r="H368" i="1"/>
  <c r="H411" i="1"/>
  <c r="H509" i="1"/>
  <c r="H367" i="1"/>
  <c r="H399" i="1"/>
  <c r="H204" i="1"/>
  <c r="H379" i="1"/>
  <c r="H421" i="1"/>
  <c r="H508" i="1"/>
  <c r="H66" i="1"/>
  <c r="H162" i="1"/>
  <c r="H192" i="1"/>
  <c r="H295" i="1"/>
  <c r="H376" i="1"/>
  <c r="H418" i="1"/>
  <c r="H591" i="1"/>
  <c r="H19" i="1"/>
  <c r="H33" i="1"/>
  <c r="H35" i="1" s="1"/>
  <c r="H23" i="1"/>
  <c r="H287" i="1"/>
  <c r="H388" i="1"/>
  <c r="H432" i="1"/>
  <c r="H512" i="1"/>
  <c r="H101" i="1"/>
  <c r="H171" i="1"/>
  <c r="H205" i="1"/>
  <c r="H299" i="1"/>
  <c r="H389" i="1"/>
  <c r="H496" i="1"/>
  <c r="H641" i="1"/>
  <c r="H27" i="1"/>
  <c r="O857" i="2"/>
  <c r="AA885" i="2"/>
  <c r="AB885" i="2" s="1"/>
  <c r="U879" i="2"/>
  <c r="U873" i="2"/>
  <c r="U874" i="2" s="1"/>
  <c r="G873" i="2"/>
  <c r="G874" i="2" s="1"/>
  <c r="G876" i="2"/>
  <c r="U862" i="2"/>
  <c r="H866" i="2"/>
  <c r="H868" i="2" s="1"/>
  <c r="H869" i="2" s="1"/>
  <c r="H863" i="2"/>
  <c r="Q958" i="2" l="1"/>
  <c r="AA958" i="2" s="1"/>
  <c r="AA951" i="2"/>
  <c r="H703" i="2"/>
  <c r="H813" i="2"/>
  <c r="F98" i="1"/>
  <c r="F110" i="1" s="1"/>
  <c r="F141" i="1" s="1"/>
  <c r="K915" i="2"/>
  <c r="K908" i="2"/>
  <c r="Q876" i="2"/>
  <c r="Q873" i="2"/>
  <c r="Q868" i="2"/>
  <c r="Q869" i="2" s="1"/>
  <c r="Q867" i="2"/>
  <c r="P876" i="2"/>
  <c r="P873" i="2"/>
  <c r="O872" i="2"/>
  <c r="O864" i="2"/>
  <c r="AA864" i="2" s="1"/>
  <c r="AB864" i="2" s="1"/>
  <c r="G707" i="2"/>
  <c r="G751" i="2"/>
  <c r="AB856" i="2"/>
  <c r="O862" i="2"/>
  <c r="O863" i="2" s="1"/>
  <c r="R865" i="2"/>
  <c r="R866" i="2"/>
  <c r="R868" i="2" s="1"/>
  <c r="R869" i="2" s="1"/>
  <c r="R880" i="2" s="1"/>
  <c r="I866" i="2"/>
  <c r="I868" i="2" s="1"/>
  <c r="I865" i="2"/>
  <c r="I863" i="2"/>
  <c r="U863" i="2"/>
  <c r="U865" i="2"/>
  <c r="U866" i="2"/>
  <c r="U868" i="2" s="1"/>
  <c r="U869" i="2" s="1"/>
  <c r="Q863" i="2"/>
  <c r="Q865" i="2"/>
  <c r="T863" i="2"/>
  <c r="T865" i="2"/>
  <c r="T866" i="2"/>
  <c r="T868" i="2" s="1"/>
  <c r="T869" i="2" s="1"/>
  <c r="S866" i="2"/>
  <c r="S868" i="2" s="1"/>
  <c r="S869" i="2" s="1"/>
  <c r="S880" i="2" s="1"/>
  <c r="S865" i="2"/>
  <c r="S867" i="2" s="1"/>
  <c r="K865" i="2"/>
  <c r="K863" i="2"/>
  <c r="AA989" i="2"/>
  <c r="AB989" i="2" s="1"/>
  <c r="L877" i="2"/>
  <c r="AA915" i="2"/>
  <c r="AB915" i="2" s="1"/>
  <c r="AA901" i="2"/>
  <c r="AB901" i="2" s="1"/>
  <c r="K922" i="2"/>
  <c r="K929" i="2" s="1"/>
  <c r="K936" i="2" s="1"/>
  <c r="AA936" i="2" s="1"/>
  <c r="AB936" i="2" s="1"/>
  <c r="K879" i="2"/>
  <c r="P862" i="2"/>
  <c r="H879" i="2"/>
  <c r="H880" i="2" s="1"/>
  <c r="L874" i="2"/>
  <c r="L879" i="2"/>
  <c r="L880" i="2" s="1"/>
  <c r="H851" i="2"/>
  <c r="AB768" i="2"/>
  <c r="I2" i="2"/>
  <c r="I880" i="2"/>
  <c r="H702" i="2"/>
  <c r="S874" i="2"/>
  <c r="S879" i="2"/>
  <c r="R863" i="2"/>
  <c r="F427" i="1"/>
  <c r="F490" i="1" s="1"/>
  <c r="F540" i="1" s="1"/>
  <c r="F542" i="1" s="1"/>
  <c r="H442" i="1"/>
  <c r="H480" i="1"/>
  <c r="S876" i="2"/>
  <c r="S877" i="2" s="1"/>
  <c r="G866" i="2"/>
  <c r="H845" i="2"/>
  <c r="G865" i="2"/>
  <c r="H873" i="2"/>
  <c r="G845" i="2"/>
  <c r="H477" i="1"/>
  <c r="H481" i="1"/>
  <c r="H250" i="1"/>
  <c r="H574" i="1"/>
  <c r="H270" i="1"/>
  <c r="H443" i="1"/>
  <c r="H265" i="1"/>
  <c r="H476" i="1"/>
  <c r="H455" i="1"/>
  <c r="H135" i="1"/>
  <c r="H253" i="1"/>
  <c r="H440" i="1"/>
  <c r="H232" i="1"/>
  <c r="F81" i="1"/>
  <c r="H444" i="1"/>
  <c r="H479" i="1"/>
  <c r="H445" i="1"/>
  <c r="H271" i="1"/>
  <c r="H268" i="1"/>
  <c r="H458" i="1"/>
  <c r="H251" i="1"/>
  <c r="H457" i="1"/>
  <c r="F211" i="1"/>
  <c r="F224" i="1" s="1"/>
  <c r="F280" i="1" s="1"/>
  <c r="F333" i="1" s="1"/>
  <c r="F610" i="1" s="1"/>
  <c r="H248" i="1"/>
  <c r="H640" i="1"/>
  <c r="H124" i="1" s="1"/>
  <c r="H267" i="1"/>
  <c r="R874" i="2"/>
  <c r="R876" i="2"/>
  <c r="R877" i="2" s="1"/>
  <c r="I877" i="2"/>
  <c r="I878" i="2" s="1"/>
  <c r="I876" i="2"/>
  <c r="M873" i="2"/>
  <c r="M879" i="2"/>
  <c r="T879" i="2"/>
  <c r="T873" i="2"/>
  <c r="T874" i="2" s="1"/>
  <c r="H233" i="1"/>
  <c r="H441" i="1"/>
  <c r="H697" i="2"/>
  <c r="H575" i="1"/>
  <c r="AA855" i="2"/>
  <c r="H751" i="2"/>
  <c r="H707" i="2"/>
  <c r="AA857" i="2"/>
  <c r="J861" i="2"/>
  <c r="AA860" i="2"/>
  <c r="AB860" i="2" s="1"/>
  <c r="H634" i="1"/>
  <c r="H29" i="1"/>
  <c r="H423" i="1"/>
  <c r="H306" i="1"/>
  <c r="H207" i="1"/>
  <c r="H514" i="1"/>
  <c r="H631" i="1"/>
  <c r="H635" i="1"/>
  <c r="H249" i="1"/>
  <c r="H454" i="1"/>
  <c r="H475" i="1"/>
  <c r="H48" i="1"/>
  <c r="H643" i="1"/>
  <c r="H292" i="1"/>
  <c r="H653" i="1"/>
  <c r="H239" i="1"/>
  <c r="H446" i="1"/>
  <c r="H448" i="1"/>
  <c r="H633" i="1"/>
  <c r="H415" i="1"/>
  <c r="I33" i="1"/>
  <c r="I35" i="1" s="1"/>
  <c r="I39" i="1"/>
  <c r="I267" i="1" s="1"/>
  <c r="I43" i="1"/>
  <c r="I271" i="1" s="1"/>
  <c r="I101" i="1"/>
  <c r="I192" i="1"/>
  <c r="I218" i="1"/>
  <c r="I40" i="1"/>
  <c r="I251" i="1" s="1"/>
  <c r="I66" i="1"/>
  <c r="I162" i="1"/>
  <c r="I183" i="1"/>
  <c r="I41" i="1"/>
  <c r="I269" i="1" s="1"/>
  <c r="I74" i="1"/>
  <c r="I194" i="1"/>
  <c r="I150" i="1"/>
  <c r="I152" i="1"/>
  <c r="I202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1" i="1"/>
  <c r="I182" i="1"/>
  <c r="I23" i="1"/>
  <c r="I154" i="1"/>
  <c r="I204" i="1"/>
  <c r="I27" i="1"/>
  <c r="I163" i="1"/>
  <c r="I184" i="1"/>
  <c r="I38" i="1"/>
  <c r="I454" i="1" s="1"/>
  <c r="I42" i="1"/>
  <c r="I160" i="1"/>
  <c r="I181" i="1"/>
  <c r="I387" i="1"/>
  <c r="I377" i="1"/>
  <c r="I591" i="1"/>
  <c r="I505" i="1"/>
  <c r="I288" i="1"/>
  <c r="I388" i="1"/>
  <c r="I378" i="1"/>
  <c r="I502" i="1"/>
  <c r="I295" i="1"/>
  <c r="I302" i="1"/>
  <c r="I510" i="1"/>
  <c r="I220" i="1"/>
  <c r="I303" i="1"/>
  <c r="I397" i="1"/>
  <c r="I460" i="1"/>
  <c r="I511" i="1"/>
  <c r="I379" i="1"/>
  <c r="I512" i="1"/>
  <c r="I286" i="1"/>
  <c r="I410" i="1"/>
  <c r="I376" i="1"/>
  <c r="I420" i="1"/>
  <c r="I497" i="1"/>
  <c r="I153" i="1"/>
  <c r="I203" i="1"/>
  <c r="J2" i="1"/>
  <c r="I44" i="1"/>
  <c r="I149" i="1"/>
  <c r="I174" i="1"/>
  <c r="I367" i="1"/>
  <c r="I45" i="1"/>
  <c r="I252" i="1" s="1"/>
  <c r="I116" i="1"/>
  <c r="I205" i="1"/>
  <c r="I46" i="1"/>
  <c r="I172" i="1"/>
  <c r="I287" i="1"/>
  <c r="I391" i="1"/>
  <c r="I413" i="1"/>
  <c r="I494" i="1"/>
  <c r="I298" i="1"/>
  <c r="I412" i="1"/>
  <c r="I506" i="1"/>
  <c r="I254" i="1"/>
  <c r="I365" i="1"/>
  <c r="I431" i="1"/>
  <c r="I496" i="1"/>
  <c r="I19" i="1"/>
  <c r="I148" i="1"/>
  <c r="I173" i="1"/>
  <c r="I296" i="1"/>
  <c r="I134" i="1"/>
  <c r="I193" i="1"/>
  <c r="I297" i="1"/>
  <c r="I151" i="1"/>
  <c r="I175" i="1"/>
  <c r="I219" i="1"/>
  <c r="I75" i="1"/>
  <c r="I195" i="1"/>
  <c r="I300" i="1"/>
  <c r="I368" i="1"/>
  <c r="I411" i="1"/>
  <c r="I641" i="1"/>
  <c r="I301" i="1"/>
  <c r="I369" i="1"/>
  <c r="I418" i="1"/>
  <c r="I508" i="1"/>
  <c r="I289" i="1"/>
  <c r="I370" i="1"/>
  <c r="I507" i="1"/>
  <c r="I290" i="1"/>
  <c r="I390" i="1"/>
  <c r="I583" i="1"/>
  <c r="I389" i="1"/>
  <c r="I493" i="1"/>
  <c r="I171" i="1"/>
  <c r="I299" i="1"/>
  <c r="I366" i="1"/>
  <c r="I432" i="1"/>
  <c r="I504" i="1"/>
  <c r="H499" i="1"/>
  <c r="N862" i="2"/>
  <c r="N872" i="2"/>
  <c r="AA1000" i="2"/>
  <c r="AB1000" i="2" s="1"/>
  <c r="H102" i="1"/>
  <c r="H447" i="1"/>
  <c r="H584" i="1"/>
  <c r="H592" i="1"/>
  <c r="K866" i="2"/>
  <c r="K868" i="2" s="1"/>
  <c r="G877" i="2"/>
  <c r="U876" i="2"/>
  <c r="H852" i="2"/>
  <c r="H867" i="2"/>
  <c r="H853" i="2"/>
  <c r="H848" i="2"/>
  <c r="I813" i="2" l="1"/>
  <c r="I816" i="2"/>
  <c r="AA908" i="2"/>
  <c r="AB908" i="2" s="1"/>
  <c r="O866" i="2"/>
  <c r="O868" i="2" s="1"/>
  <c r="O869" i="2" s="1"/>
  <c r="O865" i="2"/>
  <c r="O873" i="2"/>
  <c r="O876" i="2"/>
  <c r="P866" i="2"/>
  <c r="P865" i="2"/>
  <c r="P880" i="2"/>
  <c r="P879" i="2"/>
  <c r="P877" i="2"/>
  <c r="P878" i="2" s="1"/>
  <c r="P874" i="2"/>
  <c r="Q879" i="2"/>
  <c r="Q877" i="2"/>
  <c r="Q878" i="2" s="1"/>
  <c r="Q880" i="2"/>
  <c r="Q874" i="2"/>
  <c r="F979" i="2"/>
  <c r="AB979" i="2" s="1"/>
  <c r="F965" i="2"/>
  <c r="AB965" i="2" s="1"/>
  <c r="F951" i="2"/>
  <c r="F972" i="2"/>
  <c r="AB972" i="2" s="1"/>
  <c r="AB944" i="2"/>
  <c r="K873" i="2"/>
  <c r="K874" i="2" s="1"/>
  <c r="N865" i="2"/>
  <c r="N863" i="2"/>
  <c r="G853" i="2"/>
  <c r="G868" i="2"/>
  <c r="G869" i="2" s="1"/>
  <c r="P863" i="2"/>
  <c r="AA929" i="2"/>
  <c r="AB929" i="2" s="1"/>
  <c r="I584" i="1"/>
  <c r="I250" i="1"/>
  <c r="I851" i="2"/>
  <c r="I703" i="2"/>
  <c r="I702" i="2"/>
  <c r="J2" i="2"/>
  <c r="I845" i="2"/>
  <c r="I751" i="2"/>
  <c r="I707" i="2"/>
  <c r="I852" i="2"/>
  <c r="I853" i="2"/>
  <c r="I848" i="2"/>
  <c r="S878" i="2"/>
  <c r="F516" i="1"/>
  <c r="F308" i="1"/>
  <c r="H50" i="1"/>
  <c r="I653" i="1"/>
  <c r="G867" i="2"/>
  <c r="H874" i="2"/>
  <c r="H877" i="2"/>
  <c r="H878" i="2" s="1"/>
  <c r="H876" i="2"/>
  <c r="I232" i="1"/>
  <c r="I592" i="1"/>
  <c r="I447" i="1"/>
  <c r="I102" i="1"/>
  <c r="I443" i="1"/>
  <c r="I441" i="1"/>
  <c r="I239" i="1"/>
  <c r="I575" i="1"/>
  <c r="I444" i="1"/>
  <c r="I445" i="1"/>
  <c r="I135" i="1"/>
  <c r="I440" i="1"/>
  <c r="I448" i="1"/>
  <c r="I446" i="1"/>
  <c r="I442" i="1"/>
  <c r="I574" i="1"/>
  <c r="I233" i="1"/>
  <c r="I456" i="1"/>
  <c r="I459" i="1"/>
  <c r="I479" i="1"/>
  <c r="I477" i="1"/>
  <c r="I29" i="1"/>
  <c r="I253" i="1"/>
  <c r="I423" i="1"/>
  <c r="I481" i="1"/>
  <c r="I476" i="1"/>
  <c r="I635" i="1"/>
  <c r="I396" i="1" s="1"/>
  <c r="I402" i="1" s="1"/>
  <c r="I180" i="1" s="1"/>
  <c r="I186" i="1" s="1"/>
  <c r="I248" i="1"/>
  <c r="I478" i="1"/>
  <c r="I268" i="1"/>
  <c r="I455" i="1"/>
  <c r="I643" i="1"/>
  <c r="I457" i="1"/>
  <c r="I265" i="1"/>
  <c r="I249" i="1"/>
  <c r="I475" i="1"/>
  <c r="I266" i="1"/>
  <c r="I270" i="1"/>
  <c r="T880" i="2"/>
  <c r="T867" i="2"/>
  <c r="T876" i="2"/>
  <c r="T877" i="2" s="1"/>
  <c r="M874" i="2"/>
  <c r="M877" i="2"/>
  <c r="M876" i="2"/>
  <c r="I633" i="1"/>
  <c r="I375" i="1" s="1"/>
  <c r="I381" i="1" s="1"/>
  <c r="G697" i="2"/>
  <c r="F709" i="2"/>
  <c r="I697" i="2"/>
  <c r="I458" i="1"/>
  <c r="N866" i="2"/>
  <c r="N868" i="2" s="1"/>
  <c r="I499" i="1"/>
  <c r="J289" i="1"/>
  <c r="K2" i="1"/>
  <c r="J302" i="1"/>
  <c r="J65" i="1"/>
  <c r="J299" i="1"/>
  <c r="J193" i="1"/>
  <c r="J27" i="1"/>
  <c r="J378" i="1"/>
  <c r="J42" i="1"/>
  <c r="J409" i="1"/>
  <c r="J163" i="1"/>
  <c r="J370" i="1"/>
  <c r="J172" i="1"/>
  <c r="J504" i="1"/>
  <c r="J148" i="1"/>
  <c r="J418" i="1"/>
  <c r="J254" i="1"/>
  <c r="J494" i="1"/>
  <c r="J366" i="1"/>
  <c r="J376" i="1"/>
  <c r="J38" i="1"/>
  <c r="J476" i="1" s="1"/>
  <c r="J41" i="1"/>
  <c r="J479" i="1" s="1"/>
  <c r="J151" i="1"/>
  <c r="J420" i="1"/>
  <c r="J202" i="1"/>
  <c r="J512" i="1"/>
  <c r="J182" i="1"/>
  <c r="J583" i="1"/>
  <c r="J300" i="1"/>
  <c r="J205" i="1"/>
  <c r="J507" i="1"/>
  <c r="J181" i="1"/>
  <c r="J150" i="1"/>
  <c r="J220" i="1"/>
  <c r="J511" i="1"/>
  <c r="J389" i="1"/>
  <c r="J43" i="1"/>
  <c r="J271" i="1" s="1"/>
  <c r="J287" i="1"/>
  <c r="J194" i="1"/>
  <c r="J400" i="1"/>
  <c r="J153" i="1"/>
  <c r="J183" i="1"/>
  <c r="J431" i="1"/>
  <c r="J505" i="1"/>
  <c r="J591" i="1"/>
  <c r="J497" i="1"/>
  <c r="J288" i="1"/>
  <c r="J303" i="1"/>
  <c r="J388" i="1"/>
  <c r="J152" i="1"/>
  <c r="J397" i="1"/>
  <c r="J298" i="1"/>
  <c r="J642" i="1"/>
  <c r="J369" i="1"/>
  <c r="J296" i="1"/>
  <c r="J641" i="1"/>
  <c r="J286" i="1"/>
  <c r="J74" i="1"/>
  <c r="J301" i="1"/>
  <c r="J33" i="1"/>
  <c r="J35" i="1" s="1"/>
  <c r="J46" i="1"/>
  <c r="J421" i="1"/>
  <c r="J410" i="1"/>
  <c r="J218" i="1"/>
  <c r="J460" i="1"/>
  <c r="J379" i="1"/>
  <c r="J203" i="1"/>
  <c r="J509" i="1"/>
  <c r="J295" i="1"/>
  <c r="J412" i="1"/>
  <c r="J367" i="1"/>
  <c r="J40" i="1"/>
  <c r="J251" i="1" s="1"/>
  <c r="J174" i="1"/>
  <c r="J101" i="1"/>
  <c r="J419" i="1"/>
  <c r="J493" i="1"/>
  <c r="J510" i="1"/>
  <c r="J195" i="1"/>
  <c r="J413" i="1"/>
  <c r="J66" i="1"/>
  <c r="J377" i="1"/>
  <c r="J192" i="1"/>
  <c r="J154" i="1"/>
  <c r="J399" i="1"/>
  <c r="J496" i="1"/>
  <c r="J506" i="1"/>
  <c r="J23" i="1"/>
  <c r="J175" i="1"/>
  <c r="J503" i="1"/>
  <c r="J297" i="1"/>
  <c r="J19" i="1"/>
  <c r="J161" i="1"/>
  <c r="J368" i="1"/>
  <c r="J219" i="1"/>
  <c r="J45" i="1"/>
  <c r="J252" i="1" s="1"/>
  <c r="J116" i="1"/>
  <c r="J365" i="1"/>
  <c r="J160" i="1"/>
  <c r="J411" i="1"/>
  <c r="J184" i="1"/>
  <c r="J432" i="1"/>
  <c r="J290" i="1"/>
  <c r="J495" i="1"/>
  <c r="J173" i="1"/>
  <c r="J39" i="1"/>
  <c r="J171" i="1"/>
  <c r="J304" i="1"/>
  <c r="J75" i="1"/>
  <c r="J508" i="1"/>
  <c r="J390" i="1"/>
  <c r="J162" i="1"/>
  <c r="J391" i="1"/>
  <c r="J398" i="1"/>
  <c r="J387" i="1"/>
  <c r="J502" i="1"/>
  <c r="J44" i="1"/>
  <c r="J461" i="1" s="1"/>
  <c r="J204" i="1"/>
  <c r="J134" i="1"/>
  <c r="J149" i="1"/>
  <c r="I292" i="1"/>
  <c r="I634" i="1"/>
  <c r="I386" i="1" s="1"/>
  <c r="I393" i="1" s="1"/>
  <c r="I207" i="1"/>
  <c r="I640" i="1"/>
  <c r="H425" i="1"/>
  <c r="H662" i="1"/>
  <c r="H191" i="1"/>
  <c r="H217" i="1"/>
  <c r="H430" i="1"/>
  <c r="H216" i="1"/>
  <c r="H214" i="1"/>
  <c r="H215" i="1"/>
  <c r="H396" i="1"/>
  <c r="H364" i="1"/>
  <c r="H668" i="1"/>
  <c r="H571" i="1"/>
  <c r="H573" i="1"/>
  <c r="H572" i="1"/>
  <c r="H386" i="1"/>
  <c r="F335" i="1"/>
  <c r="AB857" i="2"/>
  <c r="H772" i="2"/>
  <c r="I306" i="1"/>
  <c r="I48" i="1"/>
  <c r="H450" i="1"/>
  <c r="N879" i="2"/>
  <c r="N873" i="2"/>
  <c r="N874" i="2" s="1"/>
  <c r="I631" i="1"/>
  <c r="I364" i="1" s="1"/>
  <c r="I372" i="1" s="1"/>
  <c r="I514" i="1"/>
  <c r="I415" i="1"/>
  <c r="H375" i="1"/>
  <c r="H103" i="1"/>
  <c r="H272" i="1"/>
  <c r="H462" i="1"/>
  <c r="H64" i="1"/>
  <c r="H593" i="1"/>
  <c r="H585" i="1"/>
  <c r="H482" i="1"/>
  <c r="H637" i="1" s="1"/>
  <c r="H652" i="1"/>
  <c r="H463" i="1"/>
  <c r="H258" i="1"/>
  <c r="H256" i="1"/>
  <c r="H257" i="1"/>
  <c r="H136" i="1"/>
  <c r="H576" i="1"/>
  <c r="H76" i="1"/>
  <c r="H67" i="1"/>
  <c r="H255" i="1"/>
  <c r="J862" i="2"/>
  <c r="J865" i="2" s="1"/>
  <c r="AA861" i="2"/>
  <c r="AB861" i="2" s="1"/>
  <c r="AB855" i="2"/>
  <c r="I480" i="1"/>
  <c r="I461" i="1"/>
  <c r="U877" i="2"/>
  <c r="U878" i="2"/>
  <c r="G878" i="2"/>
  <c r="G879" i="2"/>
  <c r="G880" i="2" s="1"/>
  <c r="U867" i="2"/>
  <c r="J813" i="2" l="1"/>
  <c r="J816" i="2"/>
  <c r="O867" i="2"/>
  <c r="K877" i="2"/>
  <c r="K878" i="2" s="1"/>
  <c r="K876" i="2"/>
  <c r="AB951" i="2"/>
  <c r="F958" i="2"/>
  <c r="AB958" i="2" s="1"/>
  <c r="P868" i="2"/>
  <c r="P869" i="2" s="1"/>
  <c r="P867" i="2"/>
  <c r="O879" i="2"/>
  <c r="O877" i="2"/>
  <c r="O878" i="2" s="1"/>
  <c r="O880" i="2"/>
  <c r="O874" i="2"/>
  <c r="H105" i="1"/>
  <c r="H77" i="1"/>
  <c r="J697" i="2"/>
  <c r="J772" i="2" s="1"/>
  <c r="K2" i="2"/>
  <c r="K853" i="2" s="1"/>
  <c r="J702" i="2"/>
  <c r="K851" i="2"/>
  <c r="J751" i="2"/>
  <c r="K702" i="2"/>
  <c r="J845" i="2"/>
  <c r="J707" i="2"/>
  <c r="K697" i="2"/>
  <c r="K772" i="2" s="1"/>
  <c r="J703" i="2"/>
  <c r="J851" i="2"/>
  <c r="G848" i="2"/>
  <c r="K707" i="2"/>
  <c r="K751" i="2"/>
  <c r="K852" i="2"/>
  <c r="I573" i="1"/>
  <c r="I50" i="1"/>
  <c r="J574" i="1"/>
  <c r="AA850" i="2"/>
  <c r="AB850" i="2" s="1"/>
  <c r="I450" i="1"/>
  <c r="I237" i="1" s="1"/>
  <c r="J459" i="1"/>
  <c r="I572" i="1"/>
  <c r="J102" i="1"/>
  <c r="I571" i="1"/>
  <c r="J135" i="1"/>
  <c r="I668" i="1"/>
  <c r="I661" i="1"/>
  <c r="J269" i="1"/>
  <c r="J478" i="1"/>
  <c r="J457" i="1"/>
  <c r="J640" i="1"/>
  <c r="J124" i="1" s="1"/>
  <c r="J446" i="1"/>
  <c r="J481" i="1"/>
  <c r="J253" i="1"/>
  <c r="J268" i="1"/>
  <c r="J239" i="1"/>
  <c r="J265" i="1"/>
  <c r="J249" i="1"/>
  <c r="J248" i="1"/>
  <c r="J455" i="1"/>
  <c r="J448" i="1"/>
  <c r="J447" i="1"/>
  <c r="J232" i="1"/>
  <c r="J444" i="1"/>
  <c r="J475" i="1"/>
  <c r="J266" i="1"/>
  <c r="J454" i="1"/>
  <c r="J443" i="1"/>
  <c r="J267" i="1"/>
  <c r="J445" i="1"/>
  <c r="J575" i="1"/>
  <c r="J442" i="1"/>
  <c r="J584" i="1"/>
  <c r="J634" i="1"/>
  <c r="J386" i="1" s="1"/>
  <c r="J393" i="1" s="1"/>
  <c r="J170" i="1" s="1"/>
  <c r="J177" i="1" s="1"/>
  <c r="J29" i="1"/>
  <c r="I430" i="1"/>
  <c r="I434" i="1" s="1"/>
  <c r="I217" i="1"/>
  <c r="I215" i="1"/>
  <c r="I216" i="1"/>
  <c r="I214" i="1"/>
  <c r="J458" i="1"/>
  <c r="J233" i="1"/>
  <c r="J440" i="1"/>
  <c r="AA849" i="2"/>
  <c r="AB849" i="2" s="1"/>
  <c r="J480" i="1"/>
  <c r="J592" i="1"/>
  <c r="J441" i="1"/>
  <c r="J631" i="1"/>
  <c r="J364" i="1" s="1"/>
  <c r="J372" i="1" s="1"/>
  <c r="J147" i="1" s="1"/>
  <c r="J156" i="1" s="1"/>
  <c r="J514" i="1"/>
  <c r="J270" i="1"/>
  <c r="J477" i="1"/>
  <c r="T878" i="2"/>
  <c r="I659" i="1"/>
  <c r="I159" i="1"/>
  <c r="I165" i="1" s="1"/>
  <c r="H636" i="1"/>
  <c r="H453" i="1" s="1"/>
  <c r="F748" i="2"/>
  <c r="F754" i="2" s="1"/>
  <c r="F808" i="2" s="1"/>
  <c r="F734" i="2"/>
  <c r="I772" i="2"/>
  <c r="G772" i="2"/>
  <c r="J643" i="1"/>
  <c r="H474" i="1"/>
  <c r="AA922" i="2"/>
  <c r="AB922" i="2" s="1"/>
  <c r="J866" i="2"/>
  <c r="J863" i="2"/>
  <c r="AA862" i="2"/>
  <c r="AB862" i="2" s="1"/>
  <c r="N876" i="2"/>
  <c r="N877" i="2"/>
  <c r="H393" i="1"/>
  <c r="H372" i="1"/>
  <c r="H402" i="1"/>
  <c r="H197" i="1"/>
  <c r="I124" i="1"/>
  <c r="I404" i="1"/>
  <c r="I660" i="1"/>
  <c r="I170" i="1"/>
  <c r="I177" i="1" s="1"/>
  <c r="I188" i="1" s="1"/>
  <c r="J653" i="1"/>
  <c r="J635" i="1"/>
  <c r="J207" i="1"/>
  <c r="J48" i="1"/>
  <c r="J879" i="2"/>
  <c r="J873" i="2"/>
  <c r="AA872" i="2"/>
  <c r="AB872" i="2" s="1"/>
  <c r="H381" i="1"/>
  <c r="I662" i="1"/>
  <c r="I425" i="1"/>
  <c r="I191" i="1"/>
  <c r="I197" i="1" s="1"/>
  <c r="I209" i="1" s="1"/>
  <c r="I658" i="1"/>
  <c r="I383" i="1"/>
  <c r="I147" i="1"/>
  <c r="I156" i="1" s="1"/>
  <c r="H235" i="1"/>
  <c r="H229" i="1"/>
  <c r="H238" i="1"/>
  <c r="H663" i="1"/>
  <c r="H234" i="1"/>
  <c r="H227" i="1"/>
  <c r="H230" i="1"/>
  <c r="H231" i="1"/>
  <c r="H228" i="1"/>
  <c r="H240" i="1"/>
  <c r="H237" i="1"/>
  <c r="H236" i="1"/>
  <c r="I652" i="1"/>
  <c r="I76" i="1"/>
  <c r="I462" i="1"/>
  <c r="I272" i="1"/>
  <c r="I67" i="1"/>
  <c r="I576" i="1"/>
  <c r="I585" i="1"/>
  <c r="I257" i="1"/>
  <c r="I64" i="1"/>
  <c r="I482" i="1"/>
  <c r="I637" i="1" s="1"/>
  <c r="I136" i="1"/>
  <c r="I103" i="1"/>
  <c r="I255" i="1"/>
  <c r="I463" i="1"/>
  <c r="I258" i="1"/>
  <c r="I593" i="1"/>
  <c r="I256" i="1"/>
  <c r="H62" i="1"/>
  <c r="H60" i="1"/>
  <c r="H137" i="1"/>
  <c r="H104" i="1"/>
  <c r="H63" i="1"/>
  <c r="H651" i="1"/>
  <c r="H13" i="1"/>
  <c r="H106" i="1"/>
  <c r="H12" i="1"/>
  <c r="H10" i="1"/>
  <c r="H9" i="1"/>
  <c r="H11" i="1"/>
  <c r="H222" i="1"/>
  <c r="H434" i="1"/>
  <c r="K366" i="1"/>
  <c r="K203" i="1"/>
  <c r="K193" i="1"/>
  <c r="K161" i="1"/>
  <c r="K378" i="1"/>
  <c r="K418" i="1"/>
  <c r="K503" i="1"/>
  <c r="K162" i="1"/>
  <c r="K46" i="1"/>
  <c r="K400" i="1"/>
  <c r="K365" i="1"/>
  <c r="K303" i="1"/>
  <c r="K497" i="1"/>
  <c r="K367" i="1"/>
  <c r="K389" i="1"/>
  <c r="K297" i="1"/>
  <c r="K23" i="1"/>
  <c r="K388" i="1"/>
  <c r="K432" i="1"/>
  <c r="K66" i="1"/>
  <c r="K377" i="1"/>
  <c r="K289" i="1"/>
  <c r="K298" i="1"/>
  <c r="K370" i="1"/>
  <c r="K431" i="1"/>
  <c r="K460" i="1"/>
  <c r="K504" i="1"/>
  <c r="K219" i="1"/>
  <c r="K152" i="1"/>
  <c r="K134" i="1"/>
  <c r="K43" i="1"/>
  <c r="K459" i="1" s="1"/>
  <c r="K184" i="1"/>
  <c r="K411" i="1"/>
  <c r="K506" i="1"/>
  <c r="K387" i="1"/>
  <c r="K218" i="1"/>
  <c r="K39" i="1"/>
  <c r="K456" i="1" s="1"/>
  <c r="K182" i="1"/>
  <c r="K148" i="1"/>
  <c r="K171" i="1"/>
  <c r="K302" i="1"/>
  <c r="K510" i="1"/>
  <c r="K412" i="1"/>
  <c r="K44" i="1"/>
  <c r="K461" i="1" s="1"/>
  <c r="K172" i="1"/>
  <c r="K41" i="1"/>
  <c r="K269" i="1" s="1"/>
  <c r="K116" i="1"/>
  <c r="K75" i="1"/>
  <c r="K65" i="1"/>
  <c r="K505" i="1"/>
  <c r="K410" i="1"/>
  <c r="K151" i="1"/>
  <c r="K150" i="1"/>
  <c r="K368" i="1"/>
  <c r="L2" i="1"/>
  <c r="K413" i="1"/>
  <c r="K502" i="1"/>
  <c r="K493" i="1"/>
  <c r="K494" i="1"/>
  <c r="K181" i="1"/>
  <c r="K33" i="1"/>
  <c r="K35" i="1" s="1"/>
  <c r="K74" i="1"/>
  <c r="K42" i="1"/>
  <c r="K369" i="1"/>
  <c r="K295" i="1"/>
  <c r="K583" i="1"/>
  <c r="K304" i="1"/>
  <c r="K508" i="1"/>
  <c r="K288" i="1"/>
  <c r="K220" i="1"/>
  <c r="K174" i="1"/>
  <c r="K194" i="1"/>
  <c r="K421" i="1"/>
  <c r="K391" i="1"/>
  <c r="K409" i="1"/>
  <c r="K195" i="1"/>
  <c r="K192" i="1"/>
  <c r="K153" i="1"/>
  <c r="K149" i="1"/>
  <c r="K495" i="1"/>
  <c r="K511" i="1"/>
  <c r="K202" i="1"/>
  <c r="K45" i="1"/>
  <c r="K480" i="1" s="1"/>
  <c r="K163" i="1"/>
  <c r="K160" i="1"/>
  <c r="K38" i="1"/>
  <c r="K248" i="1" s="1"/>
  <c r="K154" i="1"/>
  <c r="K509" i="1"/>
  <c r="K496" i="1"/>
  <c r="K301" i="1"/>
  <c r="K40" i="1"/>
  <c r="K478" i="1" s="1"/>
  <c r="K101" i="1"/>
  <c r="K300" i="1"/>
  <c r="K399" i="1"/>
  <c r="K286" i="1"/>
  <c r="K376" i="1"/>
  <c r="K379" i="1"/>
  <c r="K419" i="1"/>
  <c r="K641" i="1"/>
  <c r="K397" i="1"/>
  <c r="K267" i="1"/>
  <c r="K19" i="1"/>
  <c r="K290" i="1"/>
  <c r="K287" i="1"/>
  <c r="K591" i="1"/>
  <c r="K507" i="1"/>
  <c r="K512" i="1"/>
  <c r="K398" i="1"/>
  <c r="K254" i="1"/>
  <c r="K204" i="1"/>
  <c r="K175" i="1"/>
  <c r="K390" i="1"/>
  <c r="K27" i="1"/>
  <c r="K296" i="1"/>
  <c r="K173" i="1"/>
  <c r="K183" i="1"/>
  <c r="K205" i="1"/>
  <c r="K642" i="1"/>
  <c r="K299" i="1"/>
  <c r="K420" i="1"/>
  <c r="J456" i="1"/>
  <c r="J499" i="1"/>
  <c r="J306" i="1"/>
  <c r="J250" i="1"/>
  <c r="J292" i="1"/>
  <c r="J633" i="1"/>
  <c r="J423" i="1"/>
  <c r="J415" i="1"/>
  <c r="K848" i="2"/>
  <c r="AA867" i="2" l="1"/>
  <c r="AB867" i="2" s="1"/>
  <c r="K845" i="2"/>
  <c r="K813" i="2"/>
  <c r="K816" i="2"/>
  <c r="AA879" i="2"/>
  <c r="AB879" i="2" s="1"/>
  <c r="J880" i="2"/>
  <c r="AA878" i="2"/>
  <c r="AB878" i="2" s="1"/>
  <c r="H79" i="1"/>
  <c r="H96" i="1" s="1"/>
  <c r="J853" i="2"/>
  <c r="J868" i="2"/>
  <c r="J869" i="2" s="1"/>
  <c r="I105" i="1"/>
  <c r="I77" i="1"/>
  <c r="K703" i="2"/>
  <c r="L2" i="2"/>
  <c r="J668" i="1"/>
  <c r="J50" i="1"/>
  <c r="J77" i="1" s="1"/>
  <c r="K653" i="1"/>
  <c r="K479" i="1"/>
  <c r="AA866" i="2"/>
  <c r="AB866" i="2" s="1"/>
  <c r="I229" i="1"/>
  <c r="I235" i="1"/>
  <c r="I231" i="1"/>
  <c r="I663" i="1"/>
  <c r="I238" i="1"/>
  <c r="I227" i="1"/>
  <c r="I236" i="1"/>
  <c r="I234" i="1"/>
  <c r="I240" i="1"/>
  <c r="I230" i="1"/>
  <c r="I228" i="1"/>
  <c r="J658" i="1"/>
  <c r="K475" i="1"/>
  <c r="K440" i="1"/>
  <c r="J450" i="1"/>
  <c r="J229" i="1" s="1"/>
  <c r="I167" i="1"/>
  <c r="I211" i="1" s="1"/>
  <c r="I636" i="1"/>
  <c r="I453" i="1" s="1"/>
  <c r="I465" i="1" s="1"/>
  <c r="I664" i="1" s="1"/>
  <c r="K251" i="1"/>
  <c r="K458" i="1"/>
  <c r="K252" i="1"/>
  <c r="K442" i="1"/>
  <c r="K477" i="1"/>
  <c r="K592" i="1"/>
  <c r="K270" i="1"/>
  <c r="K476" i="1"/>
  <c r="K265" i="1"/>
  <c r="K481" i="1"/>
  <c r="K268" i="1"/>
  <c r="K454" i="1"/>
  <c r="K575" i="1"/>
  <c r="J571" i="1"/>
  <c r="J572" i="1"/>
  <c r="J573" i="1"/>
  <c r="K271" i="1"/>
  <c r="K447" i="1"/>
  <c r="K250" i="1"/>
  <c r="K249" i="1"/>
  <c r="K253" i="1"/>
  <c r="K448" i="1"/>
  <c r="J660" i="1"/>
  <c r="I222" i="1"/>
  <c r="K441" i="1"/>
  <c r="K266" i="1"/>
  <c r="K457" i="1"/>
  <c r="K444" i="1"/>
  <c r="K445" i="1"/>
  <c r="K135" i="1"/>
  <c r="J215" i="1"/>
  <c r="J214" i="1"/>
  <c r="J216" i="1"/>
  <c r="J430" i="1"/>
  <c r="J434" i="1" s="1"/>
  <c r="J217" i="1"/>
  <c r="F793" i="2"/>
  <c r="I474" i="1"/>
  <c r="I484" i="1" s="1"/>
  <c r="I651" i="1"/>
  <c r="I11" i="1"/>
  <c r="I63" i="1"/>
  <c r="I9" i="1"/>
  <c r="I104" i="1"/>
  <c r="I60" i="1"/>
  <c r="I137" i="1"/>
  <c r="I139" i="1" s="1"/>
  <c r="I12" i="1"/>
  <c r="I106" i="1"/>
  <c r="I10" i="1"/>
  <c r="I62" i="1"/>
  <c r="I13" i="1"/>
  <c r="K643" i="1"/>
  <c r="K48" i="1"/>
  <c r="K207" i="1"/>
  <c r="K514" i="1"/>
  <c r="L289" i="1"/>
  <c r="M2" i="1"/>
  <c r="L400" i="1"/>
  <c r="L151" i="1"/>
  <c r="L504" i="1"/>
  <c r="L192" i="1"/>
  <c r="L150" i="1"/>
  <c r="L387" i="1"/>
  <c r="L33" i="1"/>
  <c r="L75" i="1"/>
  <c r="L413" i="1"/>
  <c r="L182" i="1"/>
  <c r="L493" i="1"/>
  <c r="L288" i="1"/>
  <c r="L505" i="1"/>
  <c r="L220" i="1"/>
  <c r="L39" i="1"/>
  <c r="L456" i="1" s="1"/>
  <c r="L149" i="1"/>
  <c r="L301" i="1"/>
  <c r="L162" i="1"/>
  <c r="L419" i="1"/>
  <c r="L203" i="1"/>
  <c r="L420" i="1"/>
  <c r="L45" i="1"/>
  <c r="L252" i="1" s="1"/>
  <c r="L160" i="1"/>
  <c r="L154" i="1"/>
  <c r="L304" i="1"/>
  <c r="L171" i="1"/>
  <c r="L409" i="1"/>
  <c r="L377" i="1"/>
  <c r="L193" i="1"/>
  <c r="L502" i="1"/>
  <c r="L290" i="1"/>
  <c r="L641" i="1"/>
  <c r="L431" i="1"/>
  <c r="L163" i="1"/>
  <c r="L432" i="1"/>
  <c r="L296" i="1"/>
  <c r="L506" i="1"/>
  <c r="L379" i="1"/>
  <c r="L43" i="1"/>
  <c r="L459" i="1" s="1"/>
  <c r="L101" i="1"/>
  <c r="L298" i="1"/>
  <c r="L41" i="1"/>
  <c r="L269" i="1" s="1"/>
  <c r="L173" i="1"/>
  <c r="L460" i="1"/>
  <c r="L204" i="1"/>
  <c r="L510" i="1"/>
  <c r="L365" i="1"/>
  <c r="L65" i="1"/>
  <c r="L302" i="1"/>
  <c r="L38" i="1"/>
  <c r="L455" i="1" s="1"/>
  <c r="L44" i="1"/>
  <c r="L461" i="1" s="1"/>
  <c r="L152" i="1"/>
  <c r="L410" i="1"/>
  <c r="L184" i="1"/>
  <c r="L495" i="1"/>
  <c r="L181" i="1"/>
  <c r="L418" i="1"/>
  <c r="L195" i="1"/>
  <c r="L116" i="1"/>
  <c r="L583" i="1"/>
  <c r="L134" i="1"/>
  <c r="L411" i="1"/>
  <c r="L172" i="1"/>
  <c r="L496" i="1"/>
  <c r="L376" i="1"/>
  <c r="L66" i="1"/>
  <c r="L299" i="1"/>
  <c r="L174" i="1"/>
  <c r="L421" i="1"/>
  <c r="L388" i="1"/>
  <c r="L591" i="1"/>
  <c r="L389" i="1"/>
  <c r="L23" i="1"/>
  <c r="L303" i="1"/>
  <c r="L153" i="1"/>
  <c r="L300" i="1"/>
  <c r="L297" i="1"/>
  <c r="L19" i="1"/>
  <c r="L366" i="1"/>
  <c r="L512" i="1"/>
  <c r="L398" i="1"/>
  <c r="L509" i="1"/>
  <c r="L254" i="1"/>
  <c r="L642" i="1"/>
  <c r="L286" i="1"/>
  <c r="L511" i="1"/>
  <c r="L287" i="1"/>
  <c r="L183" i="1"/>
  <c r="L74" i="1"/>
  <c r="L399" i="1"/>
  <c r="L161" i="1"/>
  <c r="L412" i="1"/>
  <c r="L202" i="1"/>
  <c r="L367" i="1"/>
  <c r="L390" i="1"/>
  <c r="L148" i="1"/>
  <c r="L378" i="1"/>
  <c r="L194" i="1"/>
  <c r="L503" i="1"/>
  <c r="L205" i="1"/>
  <c r="L508" i="1"/>
  <c r="L368" i="1"/>
  <c r="L27" i="1"/>
  <c r="L391" i="1"/>
  <c r="L175" i="1"/>
  <c r="L507" i="1"/>
  <c r="L218" i="1"/>
  <c r="L497" i="1"/>
  <c r="L295" i="1"/>
  <c r="L494" i="1"/>
  <c r="L369" i="1"/>
  <c r="L42" i="1"/>
  <c r="L370" i="1"/>
  <c r="L40" i="1"/>
  <c r="L457" i="1" s="1"/>
  <c r="L46" i="1"/>
  <c r="L397" i="1"/>
  <c r="L219" i="1"/>
  <c r="K640" i="1"/>
  <c r="K634" i="1"/>
  <c r="H159" i="1"/>
  <c r="H659" i="1"/>
  <c r="H465" i="1"/>
  <c r="J652" i="1"/>
  <c r="J258" i="1"/>
  <c r="J76" i="1"/>
  <c r="J67" i="1"/>
  <c r="J103" i="1"/>
  <c r="J482" i="1"/>
  <c r="J462" i="1"/>
  <c r="J255" i="1"/>
  <c r="J593" i="1"/>
  <c r="J64" i="1"/>
  <c r="J272" i="1"/>
  <c r="J256" i="1"/>
  <c r="J257" i="1"/>
  <c r="J463" i="1"/>
  <c r="J585" i="1"/>
  <c r="J576" i="1"/>
  <c r="J136" i="1"/>
  <c r="H209" i="1"/>
  <c r="H180" i="1"/>
  <c r="H661" i="1"/>
  <c r="H147" i="1"/>
  <c r="H658" i="1"/>
  <c r="H383" i="1"/>
  <c r="H660" i="1"/>
  <c r="H404" i="1"/>
  <c r="H170" i="1"/>
  <c r="J852" i="2"/>
  <c r="AA863" i="2"/>
  <c r="AB863" i="2" s="1"/>
  <c r="H484" i="1"/>
  <c r="K446" i="1"/>
  <c r="K239" i="1"/>
  <c r="K102" i="1"/>
  <c r="K233" i="1"/>
  <c r="I427" i="1"/>
  <c r="J425" i="1"/>
  <c r="J662" i="1"/>
  <c r="J191" i="1"/>
  <c r="J197" i="1" s="1"/>
  <c r="J209" i="1" s="1"/>
  <c r="J375" i="1"/>
  <c r="K29" i="1"/>
  <c r="K635" i="1"/>
  <c r="K396" i="1" s="1"/>
  <c r="K402" i="1" s="1"/>
  <c r="K633" i="1"/>
  <c r="K375" i="1" s="1"/>
  <c r="K381" i="1" s="1"/>
  <c r="K292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2" i="1"/>
  <c r="J874" i="2"/>
  <c r="AA874" i="2" s="1"/>
  <c r="AB874" i="2" s="1"/>
  <c r="J876" i="2"/>
  <c r="AA876" i="2" s="1"/>
  <c r="AB876" i="2" s="1"/>
  <c r="J877" i="2"/>
  <c r="AA877" i="2" s="1"/>
  <c r="AB877" i="2" s="1"/>
  <c r="AA873" i="2"/>
  <c r="AB873" i="2" s="1"/>
  <c r="J396" i="1"/>
  <c r="AA865" i="2"/>
  <c r="AB865" i="2" s="1"/>
  <c r="K574" i="1"/>
  <c r="K584" i="1"/>
  <c r="K232" i="1"/>
  <c r="K443" i="1"/>
  <c r="K499" i="1"/>
  <c r="K455" i="1"/>
  <c r="H139" i="1"/>
  <c r="H108" i="1"/>
  <c r="K880" i="2"/>
  <c r="U880" i="2"/>
  <c r="L813" i="2" l="1"/>
  <c r="L816" i="2"/>
  <c r="I79" i="1"/>
  <c r="I96" i="1" s="1"/>
  <c r="AA869" i="2"/>
  <c r="AB869" i="2" s="1"/>
  <c r="J13" i="1"/>
  <c r="J105" i="1"/>
  <c r="L848" i="2"/>
  <c r="L852" i="2"/>
  <c r="L845" i="2"/>
  <c r="L751" i="2"/>
  <c r="L703" i="2"/>
  <c r="L702" i="2"/>
  <c r="L851" i="2"/>
  <c r="L707" i="2"/>
  <c r="M2" i="2"/>
  <c r="L697" i="2"/>
  <c r="L772" i="2" s="1"/>
  <c r="L853" i="2"/>
  <c r="J663" i="1"/>
  <c r="K50" i="1"/>
  <c r="L653" i="1"/>
  <c r="L35" i="1"/>
  <c r="J240" i="1"/>
  <c r="J227" i="1"/>
  <c r="J235" i="1"/>
  <c r="J231" i="1"/>
  <c r="I242" i="1"/>
  <c r="J228" i="1"/>
  <c r="J238" i="1"/>
  <c r="J104" i="1"/>
  <c r="J137" i="1"/>
  <c r="J139" i="1" s="1"/>
  <c r="J9" i="1"/>
  <c r="J234" i="1"/>
  <c r="J230" i="1"/>
  <c r="J12" i="1"/>
  <c r="J236" i="1"/>
  <c r="J11" i="1"/>
  <c r="L480" i="1"/>
  <c r="L248" i="1"/>
  <c r="J651" i="1"/>
  <c r="L475" i="1"/>
  <c r="L476" i="1"/>
  <c r="I247" i="1"/>
  <c r="I260" i="1" s="1"/>
  <c r="L266" i="1"/>
  <c r="J106" i="1"/>
  <c r="J60" i="1"/>
  <c r="J536" i="1" s="1"/>
  <c r="J237" i="1"/>
  <c r="L249" i="1"/>
  <c r="L454" i="1"/>
  <c r="L479" i="1"/>
  <c r="L265" i="1"/>
  <c r="J10" i="1"/>
  <c r="J79" i="1"/>
  <c r="J96" i="1" s="1"/>
  <c r="I108" i="1"/>
  <c r="J63" i="1"/>
  <c r="J62" i="1"/>
  <c r="L267" i="1"/>
  <c r="L233" i="1"/>
  <c r="L232" i="1"/>
  <c r="L458" i="1"/>
  <c r="L584" i="1"/>
  <c r="L574" i="1"/>
  <c r="L477" i="1"/>
  <c r="L253" i="1"/>
  <c r="L444" i="1"/>
  <c r="L250" i="1"/>
  <c r="L270" i="1"/>
  <c r="L271" i="1"/>
  <c r="L442" i="1"/>
  <c r="L440" i="1"/>
  <c r="L575" i="1"/>
  <c r="I224" i="1"/>
  <c r="L447" i="1"/>
  <c r="L592" i="1"/>
  <c r="L448" i="1"/>
  <c r="L239" i="1"/>
  <c r="L102" i="1"/>
  <c r="L446" i="1"/>
  <c r="L478" i="1"/>
  <c r="L481" i="1"/>
  <c r="L441" i="1"/>
  <c r="L135" i="1"/>
  <c r="L635" i="1"/>
  <c r="L396" i="1" s="1"/>
  <c r="L402" i="1" s="1"/>
  <c r="L661" i="1" s="1"/>
  <c r="L306" i="1"/>
  <c r="L445" i="1"/>
  <c r="L443" i="1"/>
  <c r="J222" i="1"/>
  <c r="L268" i="1"/>
  <c r="L251" i="1"/>
  <c r="J402" i="1"/>
  <c r="H596" i="1"/>
  <c r="H578" i="1"/>
  <c r="H580" i="1" s="1"/>
  <c r="H669" i="1"/>
  <c r="H69" i="1"/>
  <c r="H665" i="1"/>
  <c r="H486" i="1"/>
  <c r="H264" i="1"/>
  <c r="H177" i="1"/>
  <c r="H427" i="1"/>
  <c r="H156" i="1"/>
  <c r="J636" i="1"/>
  <c r="H247" i="1"/>
  <c r="H664" i="1"/>
  <c r="K652" i="1"/>
  <c r="K64" i="1"/>
  <c r="K272" i="1"/>
  <c r="K257" i="1"/>
  <c r="K67" i="1"/>
  <c r="K462" i="1"/>
  <c r="K258" i="1"/>
  <c r="K482" i="1"/>
  <c r="K637" i="1" s="1"/>
  <c r="K474" i="1" s="1"/>
  <c r="K484" i="1" s="1"/>
  <c r="K585" i="1"/>
  <c r="K255" i="1"/>
  <c r="K576" i="1"/>
  <c r="K463" i="1"/>
  <c r="K103" i="1"/>
  <c r="K136" i="1"/>
  <c r="K593" i="1"/>
  <c r="K256" i="1"/>
  <c r="K76" i="1"/>
  <c r="K430" i="1"/>
  <c r="K216" i="1"/>
  <c r="K215" i="1"/>
  <c r="K214" i="1"/>
  <c r="K217" i="1"/>
  <c r="I486" i="1"/>
  <c r="I488" i="1" s="1"/>
  <c r="I490" i="1" s="1"/>
  <c r="I665" i="1"/>
  <c r="I264" i="1"/>
  <c r="I274" i="1" s="1"/>
  <c r="L48" i="1"/>
  <c r="L643" i="1"/>
  <c r="L514" i="1"/>
  <c r="L640" i="1"/>
  <c r="L124" i="1" s="1"/>
  <c r="L499" i="1"/>
  <c r="I15" i="1"/>
  <c r="J848" i="2"/>
  <c r="AA868" i="2"/>
  <c r="AB868" i="2" s="1"/>
  <c r="H588" i="1"/>
  <c r="K364" i="1"/>
  <c r="K425" i="1"/>
  <c r="K662" i="1"/>
  <c r="K191" i="1"/>
  <c r="K659" i="1"/>
  <c r="K159" i="1"/>
  <c r="K165" i="1" s="1"/>
  <c r="K661" i="1"/>
  <c r="K180" i="1"/>
  <c r="K186" i="1" s="1"/>
  <c r="K668" i="1"/>
  <c r="K573" i="1"/>
  <c r="K572" i="1"/>
  <c r="K571" i="1"/>
  <c r="J381" i="1"/>
  <c r="H186" i="1"/>
  <c r="J637" i="1"/>
  <c r="H165" i="1"/>
  <c r="K386" i="1"/>
  <c r="K124" i="1"/>
  <c r="M23" i="1"/>
  <c r="M390" i="1"/>
  <c r="M152" i="1"/>
  <c r="M583" i="1"/>
  <c r="M301" i="1"/>
  <c r="M509" i="1"/>
  <c r="M296" i="1"/>
  <c r="M420" i="1"/>
  <c r="M74" i="1"/>
  <c r="M368" i="1"/>
  <c r="M288" i="1"/>
  <c r="M508" i="1"/>
  <c r="M304" i="1"/>
  <c r="M66" i="1"/>
  <c r="M302" i="1"/>
  <c r="M194" i="1"/>
  <c r="M510" i="1"/>
  <c r="M369" i="1"/>
  <c r="M161" i="1"/>
  <c r="M503" i="1"/>
  <c r="M409" i="1"/>
  <c r="M19" i="1"/>
  <c r="M410" i="1"/>
  <c r="M75" i="1"/>
  <c r="M399" i="1"/>
  <c r="M192" i="1"/>
  <c r="M493" i="1"/>
  <c r="M290" i="1"/>
  <c r="M591" i="1"/>
  <c r="M287" i="1"/>
  <c r="M27" i="1"/>
  <c r="M379" i="1"/>
  <c r="M295" i="1"/>
  <c r="M497" i="1"/>
  <c r="M204" i="1"/>
  <c r="M412" i="1"/>
  <c r="M42" i="1"/>
  <c r="M299" i="1"/>
  <c r="M181" i="1"/>
  <c r="M496" i="1"/>
  <c r="M219" i="1"/>
  <c r="M39" i="1"/>
  <c r="M477" i="1" s="1"/>
  <c r="M162" i="1"/>
  <c r="M205" i="1"/>
  <c r="M495" i="1"/>
  <c r="M387" i="1"/>
  <c r="M173" i="1"/>
  <c r="M419" i="1"/>
  <c r="M154" i="1"/>
  <c r="M366" i="1"/>
  <c r="M506" i="1"/>
  <c r="M184" i="1"/>
  <c r="M160" i="1"/>
  <c r="M413" i="1"/>
  <c r="M203" i="1"/>
  <c r="M512" i="1"/>
  <c r="M183" i="1"/>
  <c r="M641" i="1"/>
  <c r="M398" i="1"/>
  <c r="M172" i="1"/>
  <c r="M367" i="1"/>
  <c r="M254" i="1"/>
  <c r="M193" i="1"/>
  <c r="N2" i="1"/>
  <c r="M175" i="1"/>
  <c r="M421" i="1"/>
  <c r="M218" i="1"/>
  <c r="M507" i="1"/>
  <c r="M365" i="1"/>
  <c r="M43" i="1"/>
  <c r="M459" i="1" s="1"/>
  <c r="M149" i="1"/>
  <c r="M377" i="1"/>
  <c r="M40" i="1"/>
  <c r="M268" i="1" s="1"/>
  <c r="M116" i="1"/>
  <c r="M411" i="1"/>
  <c r="M202" i="1"/>
  <c r="M148" i="1"/>
  <c r="M370" i="1"/>
  <c r="M150" i="1"/>
  <c r="M298" i="1"/>
  <c r="M494" i="1"/>
  <c r="M163" i="1"/>
  <c r="M505" i="1"/>
  <c r="M391" i="1"/>
  <c r="M41" i="1"/>
  <c r="M269" i="1" s="1"/>
  <c r="M153" i="1"/>
  <c r="M376" i="1"/>
  <c r="M220" i="1"/>
  <c r="M134" i="1"/>
  <c r="M171" i="1"/>
  <c r="M182" i="1"/>
  <c r="M297" i="1"/>
  <c r="M38" i="1"/>
  <c r="M475" i="1" s="1"/>
  <c r="M289" i="1"/>
  <c r="M174" i="1"/>
  <c r="M45" i="1"/>
  <c r="M252" i="1" s="1"/>
  <c r="M303" i="1"/>
  <c r="M397" i="1"/>
  <c r="M502" i="1"/>
  <c r="M286" i="1"/>
  <c r="M511" i="1"/>
  <c r="M300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1" i="1"/>
  <c r="M195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7" i="1"/>
  <c r="L292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880" i="2"/>
  <c r="AB880" i="2" s="1"/>
  <c r="M813" i="2" l="1"/>
  <c r="M816" i="2"/>
  <c r="K105" i="1"/>
  <c r="K77" i="1"/>
  <c r="M851" i="2"/>
  <c r="M697" i="2"/>
  <c r="M772" i="2" s="1"/>
  <c r="M703" i="2"/>
  <c r="M853" i="2"/>
  <c r="N2" i="2"/>
  <c r="M707" i="2"/>
  <c r="M845" i="2"/>
  <c r="M751" i="2"/>
  <c r="M848" i="2"/>
  <c r="M702" i="2"/>
  <c r="M852" i="2"/>
  <c r="M448" i="1"/>
  <c r="M35" i="1"/>
  <c r="J667" i="1"/>
  <c r="J108" i="1"/>
  <c r="J242" i="1"/>
  <c r="J577" i="1"/>
  <c r="J15" i="1"/>
  <c r="J578" i="1" s="1"/>
  <c r="J328" i="1"/>
  <c r="J594" i="1"/>
  <c r="J596" i="1" s="1"/>
  <c r="F413" i="2" s="1"/>
  <c r="I276" i="1"/>
  <c r="I278" i="1" s="1"/>
  <c r="L180" i="1"/>
  <c r="L186" i="1" s="1"/>
  <c r="J586" i="1"/>
  <c r="J588" i="1" s="1"/>
  <c r="F355" i="2" s="1"/>
  <c r="J329" i="1"/>
  <c r="J535" i="1"/>
  <c r="M248" i="1"/>
  <c r="M479" i="1"/>
  <c r="M481" i="1"/>
  <c r="M271" i="1"/>
  <c r="M457" i="1"/>
  <c r="M447" i="1"/>
  <c r="L450" i="1"/>
  <c r="L238" i="1" s="1"/>
  <c r="M251" i="1"/>
  <c r="M478" i="1"/>
  <c r="M584" i="1"/>
  <c r="M575" i="1"/>
  <c r="M458" i="1"/>
  <c r="M456" i="1"/>
  <c r="M441" i="1"/>
  <c r="M270" i="1"/>
  <c r="M250" i="1"/>
  <c r="M480" i="1"/>
  <c r="M267" i="1"/>
  <c r="M102" i="1"/>
  <c r="M135" i="1"/>
  <c r="M440" i="1"/>
  <c r="M266" i="1"/>
  <c r="M249" i="1"/>
  <c r="M455" i="1"/>
  <c r="M476" i="1"/>
  <c r="L660" i="1"/>
  <c r="L404" i="1"/>
  <c r="L170" i="1"/>
  <c r="L177" i="1" s="1"/>
  <c r="L383" i="1"/>
  <c r="L658" i="1"/>
  <c r="L147" i="1"/>
  <c r="L156" i="1" s="1"/>
  <c r="N151" i="1"/>
  <c r="N502" i="1"/>
  <c r="N184" i="1"/>
  <c r="N641" i="1"/>
  <c r="N40" i="1"/>
  <c r="N478" i="1" s="1"/>
  <c r="N162" i="1"/>
  <c r="N505" i="1"/>
  <c r="N290" i="1"/>
  <c r="N298" i="1"/>
  <c r="N202" i="1"/>
  <c r="N192" i="1"/>
  <c r="N512" i="1"/>
  <c r="N432" i="1"/>
  <c r="N397" i="1"/>
  <c r="N219" i="1"/>
  <c r="N43" i="1"/>
  <c r="N481" i="1" s="1"/>
  <c r="N149" i="1"/>
  <c r="N504" i="1"/>
  <c r="N66" i="1"/>
  <c r="N370" i="1"/>
  <c r="N287" i="1"/>
  <c r="N507" i="1"/>
  <c r="N410" i="1"/>
  <c r="N296" i="1"/>
  <c r="N510" i="1"/>
  <c r="N174" i="1"/>
  <c r="N376" i="1"/>
  <c r="N148" i="1"/>
  <c r="N399" i="1"/>
  <c r="N204" i="1"/>
  <c r="N194" i="1"/>
  <c r="N153" i="1"/>
  <c r="N23" i="1"/>
  <c r="N497" i="1"/>
  <c r="N44" i="1"/>
  <c r="N461" i="1" s="1"/>
  <c r="N163" i="1"/>
  <c r="N152" i="1"/>
  <c r="N495" i="1"/>
  <c r="N303" i="1"/>
  <c r="N173" i="1"/>
  <c r="N493" i="1"/>
  <c r="N193" i="1"/>
  <c r="N460" i="1"/>
  <c r="N409" i="1"/>
  <c r="N39" i="1"/>
  <c r="N267" i="1" s="1"/>
  <c r="N288" i="1"/>
  <c r="N101" i="1"/>
  <c r="N378" i="1"/>
  <c r="N161" i="1"/>
  <c r="N183" i="1"/>
  <c r="N134" i="1"/>
  <c r="N74" i="1"/>
  <c r="N195" i="1"/>
  <c r="N33" i="1"/>
  <c r="N35" i="1" s="1"/>
  <c r="N27" i="1"/>
  <c r="N299" i="1"/>
  <c r="N388" i="1"/>
  <c r="N65" i="1"/>
  <c r="N304" i="1"/>
  <c r="N286" i="1"/>
  <c r="N38" i="1"/>
  <c r="N249" i="1" s="1"/>
  <c r="N400" i="1"/>
  <c r="N389" i="1"/>
  <c r="N377" i="1"/>
  <c r="N220" i="1"/>
  <c r="N41" i="1"/>
  <c r="N269" i="1" s="1"/>
  <c r="N116" i="1"/>
  <c r="N506" i="1"/>
  <c r="N19" i="1"/>
  <c r="N368" i="1"/>
  <c r="N509" i="1"/>
  <c r="N379" i="1"/>
  <c r="N175" i="1"/>
  <c r="N46" i="1"/>
  <c r="N398" i="1"/>
  <c r="N289" i="1"/>
  <c r="N583" i="1"/>
  <c r="N297" i="1"/>
  <c r="N45" i="1"/>
  <c r="N252" i="1" s="1"/>
  <c r="N160" i="1"/>
  <c r="N418" i="1"/>
  <c r="N171" i="1"/>
  <c r="N154" i="1"/>
  <c r="N431" i="1"/>
  <c r="N413" i="1"/>
  <c r="O2" i="1"/>
  <c r="N511" i="1"/>
  <c r="N390" i="1"/>
  <c r="N182" i="1"/>
  <c r="N642" i="1"/>
  <c r="N421" i="1"/>
  <c r="N591" i="1"/>
  <c r="N295" i="1"/>
  <c r="N254" i="1"/>
  <c r="N420" i="1"/>
  <c r="N365" i="1"/>
  <c r="N302" i="1"/>
  <c r="N181" i="1"/>
  <c r="N367" i="1"/>
  <c r="N369" i="1"/>
  <c r="N150" i="1"/>
  <c r="N301" i="1"/>
  <c r="N205" i="1"/>
  <c r="N412" i="1"/>
  <c r="N75" i="1"/>
  <c r="N419" i="1"/>
  <c r="N203" i="1"/>
  <c r="N496" i="1"/>
  <c r="N494" i="1"/>
  <c r="N218" i="1"/>
  <c r="N508" i="1"/>
  <c r="N42" i="1"/>
  <c r="N391" i="1"/>
  <c r="N172" i="1"/>
  <c r="N503" i="1"/>
  <c r="N300" i="1"/>
  <c r="N366" i="1"/>
  <c r="N387" i="1"/>
  <c r="N411" i="1"/>
  <c r="M634" i="1"/>
  <c r="M386" i="1" s="1"/>
  <c r="M393" i="1" s="1"/>
  <c r="M640" i="1"/>
  <c r="M306" i="1"/>
  <c r="M415" i="1"/>
  <c r="J659" i="1"/>
  <c r="J159" i="1"/>
  <c r="J383" i="1"/>
  <c r="F353" i="2"/>
  <c r="F296" i="2"/>
  <c r="I516" i="1"/>
  <c r="K222" i="1"/>
  <c r="K665" i="1"/>
  <c r="K264" i="1"/>
  <c r="K274" i="1" s="1"/>
  <c r="H260" i="1"/>
  <c r="J453" i="1"/>
  <c r="H188" i="1"/>
  <c r="H274" i="1"/>
  <c r="H128" i="1"/>
  <c r="H114" i="1"/>
  <c r="H126" i="1"/>
  <c r="H655" i="1"/>
  <c r="H95" i="1"/>
  <c r="H81" i="1"/>
  <c r="H115" i="1"/>
  <c r="H127" i="1"/>
  <c r="H129" i="1"/>
  <c r="J661" i="1"/>
  <c r="J180" i="1"/>
  <c r="J404" i="1"/>
  <c r="M233" i="1"/>
  <c r="M574" i="1"/>
  <c r="M232" i="1"/>
  <c r="M444" i="1"/>
  <c r="M239" i="1"/>
  <c r="M442" i="1"/>
  <c r="M454" i="1"/>
  <c r="M265" i="1"/>
  <c r="M592" i="1"/>
  <c r="M445" i="1"/>
  <c r="M514" i="1"/>
  <c r="M207" i="1"/>
  <c r="M643" i="1"/>
  <c r="M499" i="1"/>
  <c r="H167" i="1"/>
  <c r="K636" i="1"/>
  <c r="K453" i="1" s="1"/>
  <c r="K465" i="1" s="1"/>
  <c r="K486" i="1" s="1"/>
  <c r="K488" i="1" s="1"/>
  <c r="L662" i="1"/>
  <c r="L425" i="1"/>
  <c r="L191" i="1"/>
  <c r="L197" i="1" s="1"/>
  <c r="L209" i="1" s="1"/>
  <c r="L659" i="1"/>
  <c r="L159" i="1"/>
  <c r="L165" i="1" s="1"/>
  <c r="L50" i="1"/>
  <c r="L668" i="1"/>
  <c r="L573" i="1"/>
  <c r="L571" i="1"/>
  <c r="L572" i="1"/>
  <c r="K663" i="1"/>
  <c r="K234" i="1"/>
  <c r="K235" i="1"/>
  <c r="K237" i="1"/>
  <c r="K229" i="1"/>
  <c r="K240" i="1"/>
  <c r="K228" i="1"/>
  <c r="K227" i="1"/>
  <c r="K238" i="1"/>
  <c r="K236" i="1"/>
  <c r="K230" i="1"/>
  <c r="K231" i="1"/>
  <c r="M653" i="1"/>
  <c r="M423" i="1"/>
  <c r="M292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7" i="1"/>
  <c r="K79" i="1"/>
  <c r="K106" i="1"/>
  <c r="K11" i="1"/>
  <c r="K12" i="1"/>
  <c r="K104" i="1"/>
  <c r="K13" i="1"/>
  <c r="K63" i="1"/>
  <c r="K62" i="1"/>
  <c r="K10" i="1"/>
  <c r="K60" i="1"/>
  <c r="K9" i="1"/>
  <c r="K197" i="1"/>
  <c r="K372" i="1"/>
  <c r="I69" i="1"/>
  <c r="I669" i="1"/>
  <c r="I578" i="1"/>
  <c r="I580" i="1" s="1"/>
  <c r="L215" i="1"/>
  <c r="L430" i="1"/>
  <c r="L434" i="1" s="1"/>
  <c r="L214" i="1"/>
  <c r="L217" i="1"/>
  <c r="L216" i="1"/>
  <c r="L652" i="1"/>
  <c r="L482" i="1"/>
  <c r="L463" i="1"/>
  <c r="L272" i="1"/>
  <c r="L258" i="1"/>
  <c r="L76" i="1"/>
  <c r="L462" i="1"/>
  <c r="L103" i="1"/>
  <c r="L67" i="1"/>
  <c r="L576" i="1"/>
  <c r="L593" i="1"/>
  <c r="L136" i="1"/>
  <c r="L255" i="1"/>
  <c r="L64" i="1"/>
  <c r="L257" i="1"/>
  <c r="L585" i="1"/>
  <c r="L256" i="1"/>
  <c r="K434" i="1"/>
  <c r="H488" i="1"/>
  <c r="F411" i="2"/>
  <c r="M443" i="1"/>
  <c r="M48" i="1"/>
  <c r="M446" i="1"/>
  <c r="M253" i="1"/>
  <c r="N813" i="2" l="1"/>
  <c r="N816" i="2"/>
  <c r="L105" i="1"/>
  <c r="L77" i="1"/>
  <c r="N848" i="2"/>
  <c r="N845" i="2"/>
  <c r="N697" i="2"/>
  <c r="N772" i="2" s="1"/>
  <c r="O2" i="2"/>
  <c r="N851" i="2"/>
  <c r="N853" i="2"/>
  <c r="N707" i="2"/>
  <c r="N852" i="2"/>
  <c r="N702" i="2"/>
  <c r="N751" i="2"/>
  <c r="N703" i="2"/>
  <c r="N653" i="1"/>
  <c r="J669" i="1"/>
  <c r="L229" i="1"/>
  <c r="J69" i="1"/>
  <c r="J126" i="1" s="1"/>
  <c r="L228" i="1"/>
  <c r="L240" i="1"/>
  <c r="L237" i="1"/>
  <c r="I280" i="1"/>
  <c r="I308" i="1" s="1"/>
  <c r="L663" i="1"/>
  <c r="J580" i="1"/>
  <c r="F298" i="2" s="1"/>
  <c r="L236" i="1"/>
  <c r="L188" i="1"/>
  <c r="L230" i="1"/>
  <c r="L227" i="1"/>
  <c r="L235" i="1"/>
  <c r="L234" i="1"/>
  <c r="L231" i="1"/>
  <c r="N476" i="1"/>
  <c r="N454" i="1"/>
  <c r="N440" i="1"/>
  <c r="L636" i="1"/>
  <c r="L453" i="1" s="1"/>
  <c r="L465" i="1" s="1"/>
  <c r="L664" i="1" s="1"/>
  <c r="N447" i="1"/>
  <c r="N584" i="1"/>
  <c r="N248" i="1"/>
  <c r="N448" i="1"/>
  <c r="N253" i="1"/>
  <c r="N459" i="1"/>
  <c r="N232" i="1"/>
  <c r="N271" i="1"/>
  <c r="N102" i="1"/>
  <c r="N479" i="1"/>
  <c r="N270" i="1"/>
  <c r="N458" i="1"/>
  <c r="N29" i="1"/>
  <c r="N456" i="1"/>
  <c r="N477" i="1"/>
  <c r="N250" i="1"/>
  <c r="N480" i="1"/>
  <c r="N457" i="1"/>
  <c r="N574" i="1"/>
  <c r="N475" i="1"/>
  <c r="N266" i="1"/>
  <c r="N268" i="1"/>
  <c r="N239" i="1"/>
  <c r="N442" i="1"/>
  <c r="N446" i="1"/>
  <c r="N251" i="1"/>
  <c r="N634" i="1"/>
  <c r="N386" i="1" s="1"/>
  <c r="N393" i="1" s="1"/>
  <c r="N170" i="1" s="1"/>
  <c r="N177" i="1" s="1"/>
  <c r="N135" i="1"/>
  <c r="N233" i="1"/>
  <c r="N443" i="1"/>
  <c r="N444" i="1"/>
  <c r="N441" i="1"/>
  <c r="N455" i="1"/>
  <c r="N575" i="1"/>
  <c r="N445" i="1"/>
  <c r="N640" i="1"/>
  <c r="N124" i="1" s="1"/>
  <c r="N592" i="1"/>
  <c r="M450" i="1"/>
  <c r="M663" i="1" s="1"/>
  <c r="M652" i="1"/>
  <c r="M76" i="1"/>
  <c r="M136" i="1"/>
  <c r="M482" i="1"/>
  <c r="M637" i="1" s="1"/>
  <c r="M474" i="1" s="1"/>
  <c r="M484" i="1" s="1"/>
  <c r="M593" i="1"/>
  <c r="M463" i="1"/>
  <c r="M272" i="1"/>
  <c r="M256" i="1"/>
  <c r="M462" i="1"/>
  <c r="M64" i="1"/>
  <c r="M257" i="1"/>
  <c r="M255" i="1"/>
  <c r="M576" i="1"/>
  <c r="M103" i="1"/>
  <c r="M258" i="1"/>
  <c r="M67" i="1"/>
  <c r="M585" i="1"/>
  <c r="L637" i="1"/>
  <c r="K667" i="1"/>
  <c r="K328" i="1"/>
  <c r="K586" i="1"/>
  <c r="K535" i="1"/>
  <c r="K329" i="1"/>
  <c r="K594" i="1"/>
  <c r="K536" i="1"/>
  <c r="K577" i="1"/>
  <c r="H211" i="1"/>
  <c r="J186" i="1"/>
  <c r="H98" i="1"/>
  <c r="F9" i="2" s="1"/>
  <c r="F895" i="2" s="1"/>
  <c r="H131" i="1"/>
  <c r="J465" i="1"/>
  <c r="H276" i="1"/>
  <c r="J427" i="1"/>
  <c r="M662" i="1"/>
  <c r="M425" i="1"/>
  <c r="M191" i="1"/>
  <c r="M124" i="1"/>
  <c r="M660" i="1"/>
  <c r="M170" i="1"/>
  <c r="M177" i="1" s="1"/>
  <c r="N48" i="1"/>
  <c r="N207" i="1"/>
  <c r="N514" i="1"/>
  <c r="L222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F10" i="2" s="1"/>
  <c r="I81" i="1"/>
  <c r="I655" i="1"/>
  <c r="I115" i="1"/>
  <c r="I129" i="1"/>
  <c r="I128" i="1"/>
  <c r="I127" i="1"/>
  <c r="I126" i="1"/>
  <c r="I114" i="1"/>
  <c r="K658" i="1"/>
  <c r="K383" i="1"/>
  <c r="K147" i="1"/>
  <c r="K209" i="1"/>
  <c r="K15" i="1"/>
  <c r="K108" i="1"/>
  <c r="J484" i="1"/>
  <c r="K660" i="1"/>
  <c r="K404" i="1"/>
  <c r="K170" i="1"/>
  <c r="M668" i="1"/>
  <c r="M50" i="1"/>
  <c r="M572" i="1"/>
  <c r="M571" i="1"/>
  <c r="M573" i="1"/>
  <c r="M383" i="1"/>
  <c r="M658" i="1"/>
  <c r="M147" i="1"/>
  <c r="M156" i="1" s="1"/>
  <c r="M659" i="1"/>
  <c r="M159" i="1"/>
  <c r="M165" i="1" s="1"/>
  <c r="M396" i="1"/>
  <c r="K242" i="1"/>
  <c r="L651" i="1"/>
  <c r="L106" i="1"/>
  <c r="L104" i="1"/>
  <c r="L9" i="1"/>
  <c r="L11" i="1"/>
  <c r="L62" i="1"/>
  <c r="L13" i="1"/>
  <c r="L137" i="1"/>
  <c r="L139" i="1" s="1"/>
  <c r="L60" i="1"/>
  <c r="L79" i="1"/>
  <c r="L10" i="1"/>
  <c r="L63" i="1"/>
  <c r="L12" i="1"/>
  <c r="K664" i="1"/>
  <c r="K247" i="1"/>
  <c r="K260" i="1" s="1"/>
  <c r="K276" i="1" s="1"/>
  <c r="M215" i="1"/>
  <c r="M216" i="1"/>
  <c r="M214" i="1"/>
  <c r="M430" i="1"/>
  <c r="M434" i="1" s="1"/>
  <c r="M217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5" i="1"/>
  <c r="O219" i="1"/>
  <c r="O493" i="1"/>
  <c r="O397" i="1"/>
  <c r="O510" i="1"/>
  <c r="O286" i="1"/>
  <c r="O43" i="1"/>
  <c r="O271" i="1" s="1"/>
  <c r="O161" i="1"/>
  <c r="O508" i="1"/>
  <c r="O365" i="1"/>
  <c r="O497" i="1"/>
  <c r="O299" i="1"/>
  <c r="O148" i="1"/>
  <c r="O194" i="1"/>
  <c r="O512" i="1"/>
  <c r="O387" i="1"/>
  <c r="O41" i="1"/>
  <c r="O269" i="1" s="1"/>
  <c r="O163" i="1"/>
  <c r="O303" i="1"/>
  <c r="O46" i="1"/>
  <c r="O389" i="1"/>
  <c r="O66" i="1"/>
  <c r="O301" i="1"/>
  <c r="O202" i="1"/>
  <c r="O150" i="1"/>
  <c r="O366" i="1"/>
  <c r="O19" i="1"/>
  <c r="O411" i="1"/>
  <c r="O205" i="1"/>
  <c r="O504" i="1"/>
  <c r="O295" i="1"/>
  <c r="O33" i="1"/>
  <c r="O75" i="1"/>
  <c r="O376" i="1"/>
  <c r="O42" i="1"/>
  <c r="O297" i="1"/>
  <c r="O184" i="1"/>
  <c r="O40" i="1"/>
  <c r="O457" i="1" s="1"/>
  <c r="O162" i="1"/>
  <c r="O302" i="1"/>
  <c r="O116" i="1"/>
  <c r="O432" i="1"/>
  <c r="O174" i="1"/>
  <c r="O503" i="1"/>
  <c r="O287" i="1"/>
  <c r="O44" i="1"/>
  <c r="O461" i="1" s="1"/>
  <c r="O171" i="1"/>
  <c r="O410" i="1"/>
  <c r="O192" i="1"/>
  <c r="O460" i="1"/>
  <c r="O153" i="1"/>
  <c r="O421" i="1"/>
  <c r="O149" i="1"/>
  <c r="O367" i="1"/>
  <c r="O400" i="1"/>
  <c r="O45" i="1"/>
  <c r="O480" i="1" s="1"/>
  <c r="O172" i="1"/>
  <c r="O388" i="1"/>
  <c r="O160" i="1"/>
  <c r="O511" i="1"/>
  <c r="O369" i="1"/>
  <c r="O496" i="1"/>
  <c r="O27" i="1"/>
  <c r="O379" i="1"/>
  <c r="O152" i="1"/>
  <c r="O409" i="1"/>
  <c r="O101" i="1"/>
  <c r="O300" i="1"/>
  <c r="O399" i="1"/>
  <c r="O218" i="1"/>
  <c r="O419" i="1"/>
  <c r="O182" i="1"/>
  <c r="O494" i="1"/>
  <c r="O290" i="1"/>
  <c r="O495" i="1"/>
  <c r="O378" i="1"/>
  <c r="O195" i="1"/>
  <c r="O509" i="1"/>
  <c r="O254" i="1"/>
  <c r="O502" i="1"/>
  <c r="O204" i="1"/>
  <c r="O507" i="1"/>
  <c r="O175" i="1"/>
  <c r="O74" i="1"/>
  <c r="O391" i="1"/>
  <c r="O173" i="1"/>
  <c r="O420" i="1"/>
  <c r="O183" i="1"/>
  <c r="P2" i="1"/>
  <c r="O304" i="1"/>
  <c r="O39" i="1"/>
  <c r="O477" i="1" s="1"/>
  <c r="O181" i="1"/>
  <c r="O431" i="1"/>
  <c r="O203" i="1"/>
  <c r="O412" i="1"/>
  <c r="O193" i="1"/>
  <c r="O591" i="1"/>
  <c r="O390" i="1"/>
  <c r="O288" i="1"/>
  <c r="O505" i="1"/>
  <c r="O220" i="1"/>
  <c r="O65" i="1"/>
  <c r="O368" i="1"/>
  <c r="O134" i="1"/>
  <c r="O413" i="1"/>
  <c r="O370" i="1"/>
  <c r="O642" i="1"/>
  <c r="O296" i="1"/>
  <c r="O641" i="1"/>
  <c r="O398" i="1"/>
  <c r="O23" i="1"/>
  <c r="O298" i="1"/>
  <c r="O151" i="1"/>
  <c r="O583" i="1"/>
  <c r="O289" i="1"/>
  <c r="O506" i="1"/>
  <c r="O377" i="1"/>
  <c r="O38" i="1"/>
  <c r="O475" i="1" s="1"/>
  <c r="O154" i="1"/>
  <c r="O418" i="1"/>
  <c r="N643" i="1"/>
  <c r="K139" i="1"/>
  <c r="N292" i="1"/>
  <c r="N499" i="1"/>
  <c r="N265" i="1"/>
  <c r="L167" i="1"/>
  <c r="L427" i="1"/>
  <c r="O813" i="2" l="1"/>
  <c r="O816" i="2"/>
  <c r="M105" i="1"/>
  <c r="M77" i="1"/>
  <c r="O853" i="2"/>
  <c r="O848" i="2"/>
  <c r="O845" i="2"/>
  <c r="O707" i="2"/>
  <c r="O697" i="2"/>
  <c r="O772" i="2" s="1"/>
  <c r="O703" i="2"/>
  <c r="O751" i="2"/>
  <c r="O702" i="2"/>
  <c r="O851" i="2"/>
  <c r="P2" i="2"/>
  <c r="O852" i="2"/>
  <c r="O35" i="1"/>
  <c r="J81" i="1"/>
  <c r="N668" i="1"/>
  <c r="N50" i="1"/>
  <c r="J114" i="1"/>
  <c r="O135" i="1"/>
  <c r="J95" i="1"/>
  <c r="J98" i="1" s="1"/>
  <c r="J532" i="1" s="1"/>
  <c r="J655" i="1"/>
  <c r="J115" i="1"/>
  <c r="J129" i="1"/>
  <c r="J128" i="1"/>
  <c r="J127" i="1"/>
  <c r="N404" i="1"/>
  <c r="L211" i="1"/>
  <c r="L224" i="1" s="1"/>
  <c r="L247" i="1"/>
  <c r="L260" i="1" s="1"/>
  <c r="L242" i="1"/>
  <c r="N572" i="1"/>
  <c r="N660" i="1"/>
  <c r="O478" i="1"/>
  <c r="O232" i="1"/>
  <c r="M636" i="1"/>
  <c r="M453" i="1" s="1"/>
  <c r="M465" i="1" s="1"/>
  <c r="M486" i="1" s="1"/>
  <c r="M488" i="1" s="1"/>
  <c r="O479" i="1"/>
  <c r="O268" i="1"/>
  <c r="O233" i="1"/>
  <c r="O458" i="1"/>
  <c r="O459" i="1"/>
  <c r="O592" i="1"/>
  <c r="O584" i="1"/>
  <c r="O102" i="1"/>
  <c r="M227" i="1"/>
  <c r="N450" i="1"/>
  <c r="N229" i="1" s="1"/>
  <c r="O266" i="1"/>
  <c r="O253" i="1"/>
  <c r="O251" i="1"/>
  <c r="O444" i="1"/>
  <c r="O250" i="1"/>
  <c r="N573" i="1"/>
  <c r="N571" i="1"/>
  <c r="O481" i="1"/>
  <c r="O267" i="1"/>
  <c r="M236" i="1"/>
  <c r="O445" i="1"/>
  <c r="M238" i="1"/>
  <c r="O446" i="1"/>
  <c r="O441" i="1"/>
  <c r="O270" i="1"/>
  <c r="O575" i="1"/>
  <c r="M230" i="1"/>
  <c r="O443" i="1"/>
  <c r="O574" i="1"/>
  <c r="O239" i="1"/>
  <c r="O252" i="1"/>
  <c r="O48" i="1"/>
  <c r="O257" i="1" s="1"/>
  <c r="M234" i="1"/>
  <c r="M231" i="1"/>
  <c r="M237" i="1"/>
  <c r="K278" i="1"/>
  <c r="O442" i="1"/>
  <c r="O440" i="1"/>
  <c r="O447" i="1"/>
  <c r="O448" i="1"/>
  <c r="M229" i="1"/>
  <c r="M228" i="1"/>
  <c r="O456" i="1"/>
  <c r="O643" i="1"/>
  <c r="L108" i="1"/>
  <c r="M235" i="1"/>
  <c r="M240" i="1"/>
  <c r="O476" i="1"/>
  <c r="O249" i="1"/>
  <c r="O265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2" i="1"/>
  <c r="O635" i="1"/>
  <c r="J167" i="1"/>
  <c r="M402" i="1"/>
  <c r="M651" i="1"/>
  <c r="M10" i="1"/>
  <c r="M79" i="1"/>
  <c r="M96" i="1" s="1"/>
  <c r="M60" i="1"/>
  <c r="M63" i="1"/>
  <c r="M106" i="1"/>
  <c r="M13" i="1"/>
  <c r="M11" i="1"/>
  <c r="M62" i="1"/>
  <c r="M137" i="1"/>
  <c r="M139" i="1" s="1"/>
  <c r="M12" i="1"/>
  <c r="M9" i="1"/>
  <c r="M104" i="1"/>
  <c r="N381" i="1"/>
  <c r="N383" i="1" s="1"/>
  <c r="N658" i="1"/>
  <c r="N147" i="1"/>
  <c r="N156" i="1" s="1"/>
  <c r="K588" i="1"/>
  <c r="M665" i="1"/>
  <c r="M264" i="1"/>
  <c r="M274" i="1" s="1"/>
  <c r="O514" i="1"/>
  <c r="O248" i="1"/>
  <c r="M222" i="1"/>
  <c r="M167" i="1"/>
  <c r="K427" i="1"/>
  <c r="K490" i="1" s="1"/>
  <c r="I657" i="1"/>
  <c r="I121" i="1"/>
  <c r="N215" i="1"/>
  <c r="N216" i="1"/>
  <c r="N217" i="1"/>
  <c r="N214" i="1"/>
  <c r="N430" i="1"/>
  <c r="N434" i="1" s="1"/>
  <c r="O423" i="1"/>
  <c r="O640" i="1"/>
  <c r="P174" i="1"/>
  <c r="P495" i="1"/>
  <c r="P219" i="1"/>
  <c r="P512" i="1"/>
  <c r="P399" i="1"/>
  <c r="P583" i="1"/>
  <c r="P400" i="1"/>
  <c r="P27" i="1"/>
  <c r="P397" i="1"/>
  <c r="P184" i="1"/>
  <c r="P641" i="1"/>
  <c r="P387" i="1"/>
  <c r="P388" i="1"/>
  <c r="P494" i="1"/>
  <c r="P183" i="1"/>
  <c r="P507" i="1"/>
  <c r="P376" i="1"/>
  <c r="P74" i="1"/>
  <c r="P391" i="1"/>
  <c r="P75" i="1"/>
  <c r="P301" i="1"/>
  <c r="P389" i="1"/>
  <c r="P39" i="1"/>
  <c r="P250" i="1" s="1"/>
  <c r="P175" i="1"/>
  <c r="P508" i="1"/>
  <c r="P369" i="1"/>
  <c r="P23" i="1"/>
  <c r="P370" i="1"/>
  <c r="P642" i="1"/>
  <c r="P297" i="1"/>
  <c r="Q2" i="1"/>
  <c r="P368" i="1"/>
  <c r="P40" i="1"/>
  <c r="P251" i="1" s="1"/>
  <c r="P154" i="1"/>
  <c r="P411" i="1"/>
  <c r="P38" i="1"/>
  <c r="P249" i="1" s="1"/>
  <c r="P45" i="1"/>
  <c r="P458" i="1" s="1"/>
  <c r="P116" i="1"/>
  <c r="P412" i="1"/>
  <c r="P152" i="1"/>
  <c r="P409" i="1"/>
  <c r="P288" i="1"/>
  <c r="P44" i="1"/>
  <c r="P461" i="1" s="1"/>
  <c r="P162" i="1"/>
  <c r="P377" i="1"/>
  <c r="P378" i="1"/>
  <c r="P510" i="1"/>
  <c r="P205" i="1"/>
  <c r="P66" i="1"/>
  <c r="P432" i="1"/>
  <c r="P171" i="1"/>
  <c r="P300" i="1"/>
  <c r="P173" i="1"/>
  <c r="P65" i="1"/>
  <c r="P379" i="1"/>
  <c r="P148" i="1"/>
  <c r="P460" i="1"/>
  <c r="P289" i="1"/>
  <c r="P509" i="1"/>
  <c r="P290" i="1"/>
  <c r="P502" i="1"/>
  <c r="P150" i="1"/>
  <c r="P366" i="1"/>
  <c r="P43" i="1"/>
  <c r="P481" i="1" s="1"/>
  <c r="P153" i="1"/>
  <c r="P303" i="1"/>
  <c r="P181" i="1"/>
  <c r="P419" i="1"/>
  <c r="P182" i="1"/>
  <c r="P506" i="1"/>
  <c r="P204" i="1"/>
  <c r="P503" i="1"/>
  <c r="P398" i="1"/>
  <c r="P218" i="1"/>
  <c r="P163" i="1"/>
  <c r="P413" i="1"/>
  <c r="P42" i="1"/>
  <c r="P298" i="1"/>
  <c r="P134" i="1"/>
  <c r="P504" i="1"/>
  <c r="P195" i="1"/>
  <c r="P505" i="1"/>
  <c r="P286" i="1"/>
  <c r="P101" i="1"/>
  <c r="P421" i="1"/>
  <c r="P299" i="1"/>
  <c r="P202" i="1"/>
  <c r="P493" i="1"/>
  <c r="P203" i="1"/>
  <c r="P418" i="1"/>
  <c r="P46" i="1"/>
  <c r="P302" i="1"/>
  <c r="P172" i="1"/>
  <c r="P496" i="1"/>
  <c r="P295" i="1"/>
  <c r="P497" i="1"/>
  <c r="P296" i="1"/>
  <c r="P591" i="1"/>
  <c r="P287" i="1"/>
  <c r="P33" i="1"/>
  <c r="P35" i="1" s="1"/>
  <c r="P161" i="1"/>
  <c r="P410" i="1"/>
  <c r="P220" i="1"/>
  <c r="P192" i="1"/>
  <c r="P420" i="1"/>
  <c r="P160" i="1"/>
  <c r="P431" i="1"/>
  <c r="P194" i="1"/>
  <c r="P19" i="1"/>
  <c r="P254" i="1"/>
  <c r="P367" i="1"/>
  <c r="P365" i="1"/>
  <c r="P193" i="1"/>
  <c r="P511" i="1"/>
  <c r="P390" i="1"/>
  <c r="P149" i="1"/>
  <c r="P41" i="1"/>
  <c r="P479" i="1" s="1"/>
  <c r="P151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7" i="1"/>
  <c r="J665" i="1"/>
  <c r="J486" i="1"/>
  <c r="J264" i="1"/>
  <c r="K669" i="1"/>
  <c r="K69" i="1"/>
  <c r="K578" i="1"/>
  <c r="K580" i="1" s="1"/>
  <c r="K156" i="1"/>
  <c r="K167" i="1" s="1"/>
  <c r="I110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80" i="1"/>
  <c r="N186" i="1" s="1"/>
  <c r="N188" i="1" s="1"/>
  <c r="N662" i="1"/>
  <c r="N425" i="1"/>
  <c r="N191" i="1"/>
  <c r="N197" i="1" s="1"/>
  <c r="N209" i="1" s="1"/>
  <c r="N652" i="1"/>
  <c r="N76" i="1"/>
  <c r="N255" i="1"/>
  <c r="N103" i="1"/>
  <c r="N258" i="1"/>
  <c r="N257" i="1"/>
  <c r="N64" i="1"/>
  <c r="N593" i="1"/>
  <c r="N585" i="1"/>
  <c r="N256" i="1"/>
  <c r="N136" i="1"/>
  <c r="N462" i="1"/>
  <c r="N463" i="1"/>
  <c r="N576" i="1"/>
  <c r="N272" i="1"/>
  <c r="N67" i="1"/>
  <c r="N482" i="1"/>
  <c r="M197" i="1"/>
  <c r="H278" i="1"/>
  <c r="J664" i="1"/>
  <c r="J247" i="1"/>
  <c r="H602" i="1"/>
  <c r="H110" i="1"/>
  <c r="H325" i="1"/>
  <c r="H600" i="1"/>
  <c r="F937" i="2" s="1"/>
  <c r="H529" i="1"/>
  <c r="H604" i="1"/>
  <c r="H598" i="1"/>
  <c r="H321" i="1"/>
  <c r="H532" i="1"/>
  <c r="H324" i="1"/>
  <c r="H606" i="1"/>
  <c r="J188" i="1"/>
  <c r="H224" i="1"/>
  <c r="K596" i="1"/>
  <c r="L474" i="1"/>
  <c r="O455" i="1"/>
  <c r="O207" i="1"/>
  <c r="O499" i="1"/>
  <c r="I131" i="1"/>
  <c r="P813" i="2" l="1"/>
  <c r="P816" i="2"/>
  <c r="AA937" i="2"/>
  <c r="AB937" i="2" s="1"/>
  <c r="F939" i="2"/>
  <c r="P939" i="2" s="1"/>
  <c r="P940" i="2" s="1"/>
  <c r="N105" i="1"/>
  <c r="N77" i="1"/>
  <c r="N137" i="1"/>
  <c r="F11" i="2"/>
  <c r="P697" i="2"/>
  <c r="P772" i="2" s="1"/>
  <c r="P852" i="2"/>
  <c r="P703" i="2"/>
  <c r="P707" i="2"/>
  <c r="P851" i="2"/>
  <c r="P848" i="2"/>
  <c r="P751" i="2"/>
  <c r="P845" i="2"/>
  <c r="P702" i="2"/>
  <c r="P853" i="2"/>
  <c r="Q2" i="2"/>
  <c r="Q816" i="2" s="1"/>
  <c r="J110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1" i="1"/>
  <c r="L69" i="1"/>
  <c r="L128" i="1" s="1"/>
  <c r="N106" i="1"/>
  <c r="N63" i="1"/>
  <c r="N13" i="1"/>
  <c r="N10" i="1"/>
  <c r="N62" i="1"/>
  <c r="P252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1" i="1"/>
  <c r="P476" i="1"/>
  <c r="N235" i="1"/>
  <c r="N227" i="1"/>
  <c r="O103" i="1"/>
  <c r="M247" i="1"/>
  <c r="M260" i="1" s="1"/>
  <c r="M276" i="1" s="1"/>
  <c r="M664" i="1"/>
  <c r="N237" i="1"/>
  <c r="N238" i="1"/>
  <c r="N228" i="1"/>
  <c r="P574" i="1"/>
  <c r="N240" i="1"/>
  <c r="N230" i="1"/>
  <c r="N234" i="1"/>
  <c r="N236" i="1"/>
  <c r="O450" i="1"/>
  <c r="O235" i="1" s="1"/>
  <c r="P480" i="1"/>
  <c r="N139" i="1"/>
  <c r="O482" i="1"/>
  <c r="O637" i="1" s="1"/>
  <c r="O474" i="1" s="1"/>
  <c r="O484" i="1" s="1"/>
  <c r="O264" i="1" s="1"/>
  <c r="O67" i="1"/>
  <c r="I538" i="1"/>
  <c r="I540" i="1" s="1"/>
  <c r="I542" i="1" s="1"/>
  <c r="O256" i="1"/>
  <c r="O593" i="1"/>
  <c r="O136" i="1"/>
  <c r="P266" i="1"/>
  <c r="M108" i="1"/>
  <c r="P455" i="1"/>
  <c r="P265" i="1"/>
  <c r="P475" i="1"/>
  <c r="P270" i="1"/>
  <c r="P441" i="1"/>
  <c r="P457" i="1"/>
  <c r="P631" i="1"/>
  <c r="P364" i="1" s="1"/>
  <c r="P372" i="1" s="1"/>
  <c r="P147" i="1" s="1"/>
  <c r="P156" i="1" s="1"/>
  <c r="M242" i="1"/>
  <c r="P248" i="1"/>
  <c r="P454" i="1"/>
  <c r="P456" i="1"/>
  <c r="O652" i="1"/>
  <c r="O64" i="1"/>
  <c r="O272" i="1"/>
  <c r="O255" i="1"/>
  <c r="O76" i="1"/>
  <c r="O463" i="1"/>
  <c r="P267" i="1"/>
  <c r="P447" i="1"/>
  <c r="O576" i="1"/>
  <c r="P268" i="1"/>
  <c r="P478" i="1"/>
  <c r="O585" i="1"/>
  <c r="O258" i="1"/>
  <c r="P29" i="1"/>
  <c r="P269" i="1"/>
  <c r="P253" i="1"/>
  <c r="O462" i="1"/>
  <c r="O430" i="1"/>
  <c r="O434" i="1" s="1"/>
  <c r="O217" i="1"/>
  <c r="O214" i="1"/>
  <c r="O215" i="1"/>
  <c r="O216" i="1"/>
  <c r="N636" i="1"/>
  <c r="N453" i="1" s="1"/>
  <c r="M15" i="1"/>
  <c r="M69" i="1" s="1"/>
  <c r="P232" i="1"/>
  <c r="P102" i="1"/>
  <c r="P239" i="1"/>
  <c r="P575" i="1"/>
  <c r="P584" i="1"/>
  <c r="P592" i="1"/>
  <c r="P442" i="1"/>
  <c r="N222" i="1"/>
  <c r="N427" i="1"/>
  <c r="F414" i="2"/>
  <c r="F468" i="2"/>
  <c r="F930" i="2" s="1"/>
  <c r="H608" i="1"/>
  <c r="F583" i="2"/>
  <c r="J260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4" i="1"/>
  <c r="K188" i="1"/>
  <c r="K211" i="1" s="1"/>
  <c r="K224" i="1" s="1"/>
  <c r="K280" i="1" s="1"/>
  <c r="H415" i="2"/>
  <c r="L415" i="2"/>
  <c r="G415" i="2"/>
  <c r="I415" i="2"/>
  <c r="M415" i="2"/>
  <c r="K415" i="2"/>
  <c r="N415" i="2"/>
  <c r="J415" i="2"/>
  <c r="O415" i="2"/>
  <c r="O386" i="1"/>
  <c r="Q163" i="1"/>
  <c r="Q431" i="1"/>
  <c r="Q184" i="1"/>
  <c r="Q421" i="1"/>
  <c r="Q41" i="1"/>
  <c r="Q269" i="1" s="1"/>
  <c r="Q151" i="1"/>
  <c r="Q376" i="1"/>
  <c r="Q152" i="1"/>
  <c r="Q398" i="1"/>
  <c r="Q161" i="1"/>
  <c r="Q379" i="1"/>
  <c r="Q150" i="1"/>
  <c r="Q389" i="1"/>
  <c r="Q160" i="1"/>
  <c r="Q378" i="1"/>
  <c r="Q193" i="1"/>
  <c r="Q502" i="1"/>
  <c r="Q295" i="1"/>
  <c r="Q38" i="1"/>
  <c r="Q475" i="1" s="1"/>
  <c r="Q101" i="1"/>
  <c r="Q134" i="1"/>
  <c r="Q300" i="1"/>
  <c r="Q175" i="1"/>
  <c r="Q493" i="1"/>
  <c r="Q368" i="1"/>
  <c r="Q511" i="1"/>
  <c r="Q304" i="1"/>
  <c r="Q506" i="1"/>
  <c r="Q23" i="1"/>
  <c r="Q288" i="1"/>
  <c r="Q74" i="1"/>
  <c r="Q366" i="1"/>
  <c r="Q192" i="1"/>
  <c r="Q411" i="1"/>
  <c r="Q43" i="1"/>
  <c r="Q459" i="1" s="1"/>
  <c r="Q148" i="1"/>
  <c r="Q409" i="1"/>
  <c r="Q42" i="1"/>
  <c r="Q303" i="1"/>
  <c r="Q65" i="1"/>
  <c r="Q387" i="1"/>
  <c r="Q40" i="1"/>
  <c r="Q478" i="1" s="1"/>
  <c r="Q44" i="1"/>
  <c r="Q461" i="1" s="1"/>
  <c r="Q116" i="1"/>
  <c r="Q377" i="1"/>
  <c r="Q410" i="1"/>
  <c r="Q46" i="1"/>
  <c r="Q412" i="1"/>
  <c r="Q642" i="1"/>
  <c r="Q399" i="1"/>
  <c r="Q503" i="1"/>
  <c r="Q174" i="1"/>
  <c r="Q149" i="1"/>
  <c r="Q413" i="1"/>
  <c r="Q75" i="1"/>
  <c r="Q297" i="1"/>
  <c r="Q497" i="1"/>
  <c r="Q369" i="1"/>
  <c r="Q182" i="1"/>
  <c r="Q509" i="1"/>
  <c r="Q27" i="1"/>
  <c r="Q289" i="1"/>
  <c r="Q510" i="1"/>
  <c r="Q390" i="1"/>
  <c r="Q507" i="1"/>
  <c r="Q219" i="1"/>
  <c r="Q19" i="1"/>
  <c r="Q220" i="1"/>
  <c r="R2" i="1"/>
  <c r="Q287" i="1"/>
  <c r="Q641" i="1"/>
  <c r="Q171" i="1"/>
  <c r="Q504" i="1"/>
  <c r="Q286" i="1"/>
  <c r="Q505" i="1"/>
  <c r="Q391" i="1"/>
  <c r="Q302" i="1"/>
  <c r="Q296" i="1"/>
  <c r="Q365" i="1"/>
  <c r="Q39" i="1"/>
  <c r="Q456" i="1" s="1"/>
  <c r="Q299" i="1"/>
  <c r="Q508" i="1"/>
  <c r="Q370" i="1"/>
  <c r="Q195" i="1"/>
  <c r="Q204" i="1"/>
  <c r="Q205" i="1"/>
  <c r="Q419" i="1"/>
  <c r="Q173" i="1"/>
  <c r="Q162" i="1"/>
  <c r="Q400" i="1"/>
  <c r="Q183" i="1"/>
  <c r="Q591" i="1"/>
  <c r="Q290" i="1"/>
  <c r="Q495" i="1"/>
  <c r="Q202" i="1"/>
  <c r="Q420" i="1"/>
  <c r="Q203" i="1"/>
  <c r="Q432" i="1"/>
  <c r="Q181" i="1"/>
  <c r="Q496" i="1"/>
  <c r="Q254" i="1"/>
  <c r="Q33" i="1"/>
  <c r="Q45" i="1"/>
  <c r="Q270" i="1" s="1"/>
  <c r="Q172" i="1"/>
  <c r="Q460" i="1"/>
  <c r="Q218" i="1"/>
  <c r="Q367" i="1"/>
  <c r="Q153" i="1"/>
  <c r="Q194" i="1"/>
  <c r="Q397" i="1"/>
  <c r="Q418" i="1"/>
  <c r="Q301" i="1"/>
  <c r="Q512" i="1"/>
  <c r="Q583" i="1"/>
  <c r="Q154" i="1"/>
  <c r="Q298" i="1"/>
  <c r="Q494" i="1"/>
  <c r="Q66" i="1"/>
  <c r="Q388" i="1"/>
  <c r="K516" i="1"/>
  <c r="F356" i="2"/>
  <c r="M661" i="1"/>
  <c r="M180" i="1"/>
  <c r="M404" i="1"/>
  <c r="P306" i="1"/>
  <c r="P423" i="1"/>
  <c r="P499" i="1"/>
  <c r="P292" i="1"/>
  <c r="P440" i="1"/>
  <c r="P448" i="1"/>
  <c r="P135" i="1"/>
  <c r="P514" i="1"/>
  <c r="P415" i="1"/>
  <c r="P640" i="1"/>
  <c r="P124" i="1" s="1"/>
  <c r="P633" i="1"/>
  <c r="P375" i="1" s="1"/>
  <c r="P643" i="1"/>
  <c r="P635" i="1"/>
  <c r="P396" i="1" s="1"/>
  <c r="P402" i="1" s="1"/>
  <c r="L484" i="1"/>
  <c r="F299" i="2"/>
  <c r="H280" i="1"/>
  <c r="F640" i="2"/>
  <c r="F525" i="2"/>
  <c r="F68" i="2"/>
  <c r="F902" i="2" s="1"/>
  <c r="M209" i="1"/>
  <c r="K655" i="1"/>
  <c r="K95" i="1"/>
  <c r="K81" i="1"/>
  <c r="K114" i="1"/>
  <c r="K127" i="1"/>
  <c r="K128" i="1"/>
  <c r="K115" i="1"/>
  <c r="K126" i="1"/>
  <c r="K129" i="1"/>
  <c r="J488" i="1"/>
  <c r="I357" i="2"/>
  <c r="H357" i="2"/>
  <c r="G357" i="2"/>
  <c r="N357" i="2"/>
  <c r="M357" i="2"/>
  <c r="L357" i="2"/>
  <c r="K357" i="2"/>
  <c r="O357" i="2"/>
  <c r="J357" i="2"/>
  <c r="O124" i="1"/>
  <c r="N659" i="1"/>
  <c r="N159" i="1"/>
  <c r="M667" i="1"/>
  <c r="M577" i="1"/>
  <c r="M328" i="1"/>
  <c r="M536" i="1"/>
  <c r="M586" i="1"/>
  <c r="M588" i="1" s="1"/>
  <c r="F358" i="2" s="1"/>
  <c r="M535" i="1"/>
  <c r="M594" i="1"/>
  <c r="M329" i="1"/>
  <c r="J211" i="1"/>
  <c r="O396" i="1"/>
  <c r="O658" i="1"/>
  <c r="O383" i="1"/>
  <c r="O147" i="1"/>
  <c r="O668" i="1"/>
  <c r="O572" i="1"/>
  <c r="O571" i="1"/>
  <c r="O573" i="1"/>
  <c r="O659" i="1"/>
  <c r="O159" i="1"/>
  <c r="O165" i="1" s="1"/>
  <c r="O425" i="1"/>
  <c r="O662" i="1"/>
  <c r="O191" i="1"/>
  <c r="P207" i="1"/>
  <c r="P444" i="1"/>
  <c r="P443" i="1"/>
  <c r="P446" i="1"/>
  <c r="P459" i="1"/>
  <c r="P445" i="1"/>
  <c r="P271" i="1"/>
  <c r="P233" i="1"/>
  <c r="P48" i="1"/>
  <c r="P634" i="1"/>
  <c r="P386" i="1" s="1"/>
  <c r="P393" i="1" s="1"/>
  <c r="Q939" i="2" l="1"/>
  <c r="Q940" i="2" s="1"/>
  <c r="Q813" i="2"/>
  <c r="N79" i="1"/>
  <c r="N96" i="1" s="1"/>
  <c r="F940" i="2"/>
  <c r="G939" i="2"/>
  <c r="G940" i="2" s="1"/>
  <c r="H939" i="2"/>
  <c r="H940" i="2" s="1"/>
  <c r="I939" i="2"/>
  <c r="I940" i="2" s="1"/>
  <c r="J939" i="2"/>
  <c r="J940" i="2" s="1"/>
  <c r="K939" i="2"/>
  <c r="K940" i="2" s="1"/>
  <c r="L939" i="2"/>
  <c r="L940" i="2" s="1"/>
  <c r="M939" i="2"/>
  <c r="M940" i="2" s="1"/>
  <c r="N939" i="2"/>
  <c r="N940" i="2" s="1"/>
  <c r="O939" i="2"/>
  <c r="O940" i="2" s="1"/>
  <c r="P415" i="2"/>
  <c r="O105" i="1"/>
  <c r="O77" i="1"/>
  <c r="F932" i="2"/>
  <c r="AA930" i="2"/>
  <c r="AB930" i="2" s="1"/>
  <c r="P357" i="2"/>
  <c r="Q703" i="2"/>
  <c r="R2" i="2"/>
  <c r="R816" i="2" s="1"/>
  <c r="Q751" i="2"/>
  <c r="Q851" i="2"/>
  <c r="Q845" i="2"/>
  <c r="Q299" i="2" s="1"/>
  <c r="Q702" i="2"/>
  <c r="Q853" i="2"/>
  <c r="Q852" i="2"/>
  <c r="Q707" i="2"/>
  <c r="Q848" i="2"/>
  <c r="Q697" i="2"/>
  <c r="Q772" i="2" s="1"/>
  <c r="P573" i="1"/>
  <c r="P50" i="1"/>
  <c r="P77" i="1" s="1"/>
  <c r="J608" i="1"/>
  <c r="Q653" i="1"/>
  <c r="Q35" i="1"/>
  <c r="I610" i="1"/>
  <c r="L126" i="1"/>
  <c r="F13" i="2"/>
  <c r="N13" i="2" s="1"/>
  <c r="L127" i="1"/>
  <c r="L129" i="1"/>
  <c r="L95" i="1"/>
  <c r="L98" i="1" s="1"/>
  <c r="L606" i="1" s="1"/>
  <c r="L115" i="1"/>
  <c r="L655" i="1"/>
  <c r="L81" i="1"/>
  <c r="L114" i="1"/>
  <c r="N108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M669" i="1"/>
  <c r="I656" i="1"/>
  <c r="Q271" i="1"/>
  <c r="Q266" i="1"/>
  <c r="O636" i="1"/>
  <c r="O453" i="1" s="1"/>
  <c r="O465" i="1" s="1"/>
  <c r="O664" i="1" s="1"/>
  <c r="O237" i="1"/>
  <c r="N242" i="1"/>
  <c r="M278" i="1"/>
  <c r="O230" i="1"/>
  <c r="O229" i="1"/>
  <c r="Q253" i="1"/>
  <c r="O236" i="1"/>
  <c r="Q232" i="1"/>
  <c r="Q265" i="1"/>
  <c r="O240" i="1"/>
  <c r="Q481" i="1"/>
  <c r="I120" i="1"/>
  <c r="I123" i="1" s="1"/>
  <c r="O274" i="1"/>
  <c r="O227" i="1"/>
  <c r="Q248" i="1"/>
  <c r="Q454" i="1"/>
  <c r="F240" i="2"/>
  <c r="O238" i="1"/>
  <c r="O234" i="1"/>
  <c r="O663" i="1"/>
  <c r="Q252" i="1"/>
  <c r="O231" i="1"/>
  <c r="Q574" i="1"/>
  <c r="O228" i="1"/>
  <c r="Q458" i="1"/>
  <c r="Q575" i="1"/>
  <c r="O222" i="1"/>
  <c r="O665" i="1"/>
  <c r="Q446" i="1"/>
  <c r="Q455" i="1"/>
  <c r="Q643" i="1"/>
  <c r="Q215" i="1" s="1"/>
  <c r="P668" i="1"/>
  <c r="Q592" i="1"/>
  <c r="Q267" i="1"/>
  <c r="Q479" i="1"/>
  <c r="Q476" i="1"/>
  <c r="Q249" i="1"/>
  <c r="Q480" i="1"/>
  <c r="M578" i="1"/>
  <c r="M580" i="1" s="1"/>
  <c r="Q443" i="1"/>
  <c r="Q584" i="1"/>
  <c r="Q233" i="1"/>
  <c r="Q457" i="1"/>
  <c r="Q635" i="1"/>
  <c r="Q396" i="1" s="1"/>
  <c r="Q402" i="1" s="1"/>
  <c r="Q448" i="1"/>
  <c r="P572" i="1"/>
  <c r="P571" i="1"/>
  <c r="Q447" i="1"/>
  <c r="Q442" i="1"/>
  <c r="Q135" i="1"/>
  <c r="Q268" i="1"/>
  <c r="Q444" i="1"/>
  <c r="Q445" i="1"/>
  <c r="Q239" i="1"/>
  <c r="Q102" i="1"/>
  <c r="Q251" i="1"/>
  <c r="Q640" i="1"/>
  <c r="Q124" i="1" s="1"/>
  <c r="O197" i="1"/>
  <c r="O651" i="1"/>
  <c r="O63" i="1"/>
  <c r="O60" i="1"/>
  <c r="O137" i="1"/>
  <c r="O139" i="1" s="1"/>
  <c r="O9" i="1"/>
  <c r="O62" i="1"/>
  <c r="O12" i="1"/>
  <c r="O13" i="1"/>
  <c r="O10" i="1"/>
  <c r="O106" i="1"/>
  <c r="O11" i="1"/>
  <c r="O104" i="1"/>
  <c r="O402" i="1"/>
  <c r="M655" i="1"/>
  <c r="M81" i="1"/>
  <c r="M95" i="1"/>
  <c r="M98" i="1" s="1"/>
  <c r="M115" i="1"/>
  <c r="M129" i="1"/>
  <c r="M128" i="1"/>
  <c r="M126" i="1"/>
  <c r="M127" i="1"/>
  <c r="M114" i="1"/>
  <c r="F14" i="2"/>
  <c r="N165" i="1"/>
  <c r="G300" i="2"/>
  <c r="L300" i="2"/>
  <c r="H300" i="2"/>
  <c r="I300" i="2"/>
  <c r="M300" i="2"/>
  <c r="N300" i="2"/>
  <c r="K300" i="2"/>
  <c r="O300" i="2"/>
  <c r="J300" i="2"/>
  <c r="P300" i="2"/>
  <c r="K131" i="1"/>
  <c r="N465" i="1"/>
  <c r="H308" i="1"/>
  <c r="K299" i="2"/>
  <c r="H299" i="2"/>
  <c r="M299" i="2"/>
  <c r="I299" i="2"/>
  <c r="N299" i="2"/>
  <c r="G299" i="2"/>
  <c r="L299" i="2"/>
  <c r="J299" i="2"/>
  <c r="O299" i="2"/>
  <c r="P299" i="2"/>
  <c r="P217" i="1"/>
  <c r="P215" i="1"/>
  <c r="P214" i="1"/>
  <c r="P216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6" i="1"/>
  <c r="Q631" i="1"/>
  <c r="Q364" i="1" s="1"/>
  <c r="Q292" i="1"/>
  <c r="Q441" i="1"/>
  <c r="Q499" i="1"/>
  <c r="Q48" i="1"/>
  <c r="Q514" i="1"/>
  <c r="Q633" i="1"/>
  <c r="Q375" i="1" s="1"/>
  <c r="Q381" i="1" s="1"/>
  <c r="P404" i="1"/>
  <c r="P660" i="1"/>
  <c r="P170" i="1"/>
  <c r="P177" i="1" s="1"/>
  <c r="P652" i="1"/>
  <c r="P255" i="1"/>
  <c r="P585" i="1"/>
  <c r="P482" i="1"/>
  <c r="P637" i="1" s="1"/>
  <c r="P474" i="1" s="1"/>
  <c r="P484" i="1" s="1"/>
  <c r="P67" i="1"/>
  <c r="P64" i="1"/>
  <c r="P76" i="1"/>
  <c r="P136" i="1"/>
  <c r="P256" i="1"/>
  <c r="P576" i="1"/>
  <c r="P257" i="1"/>
  <c r="P103" i="1"/>
  <c r="P462" i="1"/>
  <c r="P272" i="1"/>
  <c r="P463" i="1"/>
  <c r="P258" i="1"/>
  <c r="P593" i="1"/>
  <c r="O156" i="1"/>
  <c r="O167" i="1" s="1"/>
  <c r="J224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F12" i="2" s="1"/>
  <c r="I12" i="2" s="1"/>
  <c r="L486" i="1"/>
  <c r="L665" i="1"/>
  <c r="L264" i="1"/>
  <c r="I654" i="1"/>
  <c r="I113" i="1"/>
  <c r="I117" i="1" s="1"/>
  <c r="P661" i="1"/>
  <c r="P180" i="1"/>
  <c r="P186" i="1" s="1"/>
  <c r="P381" i="1"/>
  <c r="P662" i="1"/>
  <c r="P425" i="1"/>
  <c r="P191" i="1"/>
  <c r="P197" i="1" s="1"/>
  <c r="P209" i="1" s="1"/>
  <c r="M427" i="1"/>
  <c r="M186" i="1"/>
  <c r="R75" i="1"/>
  <c r="R390" i="1"/>
  <c r="R148" i="1"/>
  <c r="R369" i="1"/>
  <c r="R162" i="1"/>
  <c r="R370" i="1"/>
  <c r="R195" i="1"/>
  <c r="R397" i="1"/>
  <c r="R218" i="1"/>
  <c r="R23" i="1"/>
  <c r="R399" i="1"/>
  <c r="R134" i="1"/>
  <c r="R400" i="1"/>
  <c r="R286" i="1"/>
  <c r="R42" i="1"/>
  <c r="R302" i="1"/>
  <c r="S2" i="1"/>
  <c r="R288" i="1"/>
  <c r="R41" i="1"/>
  <c r="R269" i="1" s="1"/>
  <c r="R149" i="1"/>
  <c r="R504" i="1"/>
  <c r="R290" i="1"/>
  <c r="R572" i="1"/>
  <c r="R409" i="1"/>
  <c r="R40" i="1"/>
  <c r="R251" i="1" s="1"/>
  <c r="R193" i="1"/>
  <c r="R493" i="1"/>
  <c r="R254" i="1"/>
  <c r="R33" i="1"/>
  <c r="R44" i="1"/>
  <c r="R461" i="1" s="1"/>
  <c r="R163" i="1"/>
  <c r="R366" i="1"/>
  <c r="R641" i="1"/>
  <c r="R298" i="1"/>
  <c r="R571" i="1"/>
  <c r="R299" i="1"/>
  <c r="R39" i="1"/>
  <c r="R267" i="1" s="1"/>
  <c r="R182" i="1"/>
  <c r="R431" i="1"/>
  <c r="R183" i="1"/>
  <c r="R642" i="1"/>
  <c r="R379" i="1"/>
  <c r="R43" i="1"/>
  <c r="R459" i="1" s="1"/>
  <c r="R153" i="1"/>
  <c r="R413" i="1"/>
  <c r="R194" i="1"/>
  <c r="R460" i="1"/>
  <c r="R304" i="1"/>
  <c r="R152" i="1"/>
  <c r="R398" i="1"/>
  <c r="R65" i="1"/>
  <c r="R387" i="1"/>
  <c r="R175" i="1"/>
  <c r="R494" i="1"/>
  <c r="R389" i="1"/>
  <c r="R38" i="1"/>
  <c r="R248" i="1" s="1"/>
  <c r="R45" i="1"/>
  <c r="R252" i="1" s="1"/>
  <c r="R160" i="1"/>
  <c r="R418" i="1"/>
  <c r="R101" i="1"/>
  <c r="R503" i="1"/>
  <c r="R205" i="1"/>
  <c r="R508" i="1"/>
  <c r="R378" i="1"/>
  <c r="R583" i="1"/>
  <c r="R184" i="1"/>
  <c r="R510" i="1"/>
  <c r="R297" i="1"/>
  <c r="R507" i="1"/>
  <c r="R289" i="1"/>
  <c r="R512" i="1"/>
  <c r="R220" i="1"/>
  <c r="R19" i="1"/>
  <c r="R368" i="1"/>
  <c r="R204" i="1"/>
  <c r="R511" i="1"/>
  <c r="R377" i="1"/>
  <c r="R151" i="1"/>
  <c r="R505" i="1"/>
  <c r="R203" i="1"/>
  <c r="R502" i="1"/>
  <c r="R161" i="1"/>
  <c r="R421" i="1"/>
  <c r="R219" i="1"/>
  <c r="R367" i="1"/>
  <c r="R410" i="1"/>
  <c r="R172" i="1"/>
  <c r="R506" i="1"/>
  <c r="R391" i="1"/>
  <c r="R154" i="1"/>
  <c r="R412" i="1"/>
  <c r="R295" i="1"/>
  <c r="R432" i="1"/>
  <c r="R192" i="1"/>
  <c r="R420" i="1"/>
  <c r="R174" i="1"/>
  <c r="R411" i="1"/>
  <c r="R66" i="1"/>
  <c r="R388" i="1"/>
  <c r="R74" i="1"/>
  <c r="R301" i="1"/>
  <c r="R173" i="1"/>
  <c r="R591" i="1"/>
  <c r="R303" i="1"/>
  <c r="R497" i="1"/>
  <c r="R365" i="1"/>
  <c r="R202" i="1"/>
  <c r="R150" i="1"/>
  <c r="R296" i="1"/>
  <c r="R496" i="1"/>
  <c r="R181" i="1"/>
  <c r="R27" i="1"/>
  <c r="R300" i="1"/>
  <c r="R116" i="1"/>
  <c r="R509" i="1"/>
  <c r="R287" i="1"/>
  <c r="R573" i="1"/>
  <c r="R376" i="1"/>
  <c r="R46" i="1"/>
  <c r="R171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7" i="1"/>
  <c r="Q29" i="1"/>
  <c r="Q440" i="1"/>
  <c r="Q250" i="1"/>
  <c r="Q415" i="1"/>
  <c r="Q477" i="1"/>
  <c r="Q306" i="1"/>
  <c r="R939" i="2" l="1"/>
  <c r="R940" i="2" s="1"/>
  <c r="R813" i="2"/>
  <c r="O79" i="1"/>
  <c r="O96" i="1" s="1"/>
  <c r="Q300" i="2"/>
  <c r="Q358" i="2"/>
  <c r="Q356" i="2"/>
  <c r="O12" i="2"/>
  <c r="K12" i="2"/>
  <c r="N12" i="2"/>
  <c r="P12" i="2"/>
  <c r="L12" i="2"/>
  <c r="M12" i="2"/>
  <c r="J12" i="2"/>
  <c r="H12" i="2"/>
  <c r="G12" i="2"/>
  <c r="Q414" i="2"/>
  <c r="F933" i="2"/>
  <c r="O932" i="2"/>
  <c r="O933" i="2" s="1"/>
  <c r="O941" i="2" s="1"/>
  <c r="P932" i="2"/>
  <c r="P933" i="2" s="1"/>
  <c r="P941" i="2" s="1"/>
  <c r="M932" i="2"/>
  <c r="M933" i="2" s="1"/>
  <c r="M941" i="2" s="1"/>
  <c r="H932" i="2"/>
  <c r="H933" i="2" s="1"/>
  <c r="H941" i="2" s="1"/>
  <c r="G932" i="2"/>
  <c r="Q932" i="2"/>
  <c r="Q933" i="2" s="1"/>
  <c r="Q941" i="2" s="1"/>
  <c r="N932" i="2"/>
  <c r="N933" i="2" s="1"/>
  <c r="N941" i="2" s="1"/>
  <c r="J932" i="2"/>
  <c r="J933" i="2" s="1"/>
  <c r="J941" i="2" s="1"/>
  <c r="L932" i="2"/>
  <c r="L933" i="2" s="1"/>
  <c r="L941" i="2" s="1"/>
  <c r="R932" i="2"/>
  <c r="R933" i="2" s="1"/>
  <c r="I932" i="2"/>
  <c r="I933" i="2" s="1"/>
  <c r="I941" i="2" s="1"/>
  <c r="K932" i="2"/>
  <c r="K933" i="2" s="1"/>
  <c r="K941" i="2" s="1"/>
  <c r="Q12" i="2"/>
  <c r="P60" i="1"/>
  <c r="P667" i="1" s="1"/>
  <c r="P105" i="1"/>
  <c r="Q357" i="2"/>
  <c r="Q415" i="2"/>
  <c r="R853" i="2"/>
  <c r="R751" i="2"/>
  <c r="R852" i="2"/>
  <c r="S2" i="2"/>
  <c r="S816" i="2" s="1"/>
  <c r="R697" i="2"/>
  <c r="R772" i="2" s="1"/>
  <c r="R851" i="2"/>
  <c r="R848" i="2"/>
  <c r="R707" i="2"/>
  <c r="R845" i="2"/>
  <c r="R13" i="2" s="1"/>
  <c r="R703" i="2"/>
  <c r="R702" i="2"/>
  <c r="Q13" i="2"/>
  <c r="F15" i="2"/>
  <c r="F897" i="2" s="1"/>
  <c r="F898" i="2" s="1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1" i="1"/>
  <c r="L604" i="1"/>
  <c r="F644" i="2" s="1"/>
  <c r="H644" i="2" s="1"/>
  <c r="L600" i="1"/>
  <c r="F529" i="2" s="1"/>
  <c r="H529" i="2" s="1"/>
  <c r="L324" i="1"/>
  <c r="L110" i="1"/>
  <c r="F72" i="2" s="1"/>
  <c r="I72" i="2" s="1"/>
  <c r="L325" i="1"/>
  <c r="N669" i="1"/>
  <c r="N578" i="1"/>
  <c r="N580" i="1" s="1"/>
  <c r="F305" i="2" s="1"/>
  <c r="P651" i="1"/>
  <c r="P137" i="1"/>
  <c r="P139" i="1" s="1"/>
  <c r="P10" i="1"/>
  <c r="P104" i="1"/>
  <c r="P106" i="1"/>
  <c r="P12" i="1"/>
  <c r="R102" i="1"/>
  <c r="R592" i="1"/>
  <c r="O486" i="1"/>
  <c r="O488" i="1" s="1"/>
  <c r="O247" i="1"/>
  <c r="O260" i="1" s="1"/>
  <c r="O276" i="1" s="1"/>
  <c r="R232" i="1"/>
  <c r="P13" i="1"/>
  <c r="P62" i="1"/>
  <c r="P11" i="1"/>
  <c r="P79" i="1"/>
  <c r="P96" i="1" s="1"/>
  <c r="O242" i="1"/>
  <c r="R443" i="1"/>
  <c r="P9" i="1"/>
  <c r="P63" i="1"/>
  <c r="R455" i="1"/>
  <c r="I141" i="1"/>
  <c r="F126" i="2" s="1"/>
  <c r="R270" i="1"/>
  <c r="Q217" i="1"/>
  <c r="Q216" i="1"/>
  <c r="R447" i="1"/>
  <c r="R440" i="1"/>
  <c r="R478" i="1"/>
  <c r="Q430" i="1"/>
  <c r="Q434" i="1" s="1"/>
  <c r="R448" i="1"/>
  <c r="R477" i="1"/>
  <c r="R249" i="1"/>
  <c r="R633" i="1"/>
  <c r="R375" i="1" s="1"/>
  <c r="R381" i="1" s="1"/>
  <c r="R159" i="1" s="1"/>
  <c r="R165" i="1" s="1"/>
  <c r="Q214" i="1"/>
  <c r="R574" i="1"/>
  <c r="R575" i="1"/>
  <c r="R445" i="1"/>
  <c r="R239" i="1"/>
  <c r="R233" i="1"/>
  <c r="R135" i="1"/>
  <c r="R454" i="1"/>
  <c r="R481" i="1"/>
  <c r="R479" i="1"/>
  <c r="R476" i="1"/>
  <c r="R265" i="1"/>
  <c r="R266" i="1"/>
  <c r="R271" i="1"/>
  <c r="Q661" i="1"/>
  <c r="Q180" i="1"/>
  <c r="Q186" i="1" s="1"/>
  <c r="Q450" i="1"/>
  <c r="Q231" i="1" s="1"/>
  <c r="R475" i="1"/>
  <c r="R480" i="1"/>
  <c r="R640" i="1"/>
  <c r="R124" i="1" s="1"/>
  <c r="R631" i="1"/>
  <c r="R364" i="1" s="1"/>
  <c r="R372" i="1" s="1"/>
  <c r="R147" i="1" s="1"/>
  <c r="R156" i="1" s="1"/>
  <c r="R458" i="1"/>
  <c r="R456" i="1"/>
  <c r="R446" i="1"/>
  <c r="R444" i="1"/>
  <c r="R441" i="1"/>
  <c r="R584" i="1"/>
  <c r="R250" i="1"/>
  <c r="R253" i="1"/>
  <c r="R207" i="1"/>
  <c r="R457" i="1"/>
  <c r="R268" i="1"/>
  <c r="P636" i="1"/>
  <c r="P453" i="1" s="1"/>
  <c r="P465" i="1" s="1"/>
  <c r="P486" i="1" s="1"/>
  <c r="P488" i="1" s="1"/>
  <c r="Q425" i="1"/>
  <c r="Q662" i="1"/>
  <c r="Q191" i="1"/>
  <c r="Q197" i="1" s="1"/>
  <c r="Q209" i="1" s="1"/>
  <c r="Q50" i="1"/>
  <c r="Q668" i="1"/>
  <c r="Q572" i="1"/>
  <c r="Q571" i="1"/>
  <c r="Q573" i="1"/>
  <c r="P663" i="1"/>
  <c r="P240" i="1"/>
  <c r="P227" i="1"/>
  <c r="P237" i="1"/>
  <c r="P238" i="1"/>
  <c r="P235" i="1"/>
  <c r="P230" i="1"/>
  <c r="P236" i="1"/>
  <c r="P234" i="1"/>
  <c r="P231" i="1"/>
  <c r="P228" i="1"/>
  <c r="P229" i="1"/>
  <c r="O660" i="1"/>
  <c r="O404" i="1"/>
  <c r="O427" i="1" s="1"/>
  <c r="O170" i="1"/>
  <c r="Q404" i="1"/>
  <c r="Q660" i="1"/>
  <c r="Q170" i="1"/>
  <c r="Q177" i="1" s="1"/>
  <c r="M490" i="1"/>
  <c r="P659" i="1"/>
  <c r="P159" i="1"/>
  <c r="P383" i="1"/>
  <c r="P427" i="1" s="1"/>
  <c r="L274" i="1"/>
  <c r="L488" i="1"/>
  <c r="K110" i="1"/>
  <c r="K604" i="1"/>
  <c r="K598" i="1"/>
  <c r="K602" i="1"/>
  <c r="K321" i="1"/>
  <c r="K532" i="1"/>
  <c r="K325" i="1"/>
  <c r="K600" i="1"/>
  <c r="K529" i="1"/>
  <c r="K606" i="1"/>
  <c r="K324" i="1"/>
  <c r="J516" i="1"/>
  <c r="J280" i="1"/>
  <c r="P665" i="1"/>
  <c r="P264" i="1"/>
  <c r="P274" i="1" s="1"/>
  <c r="Q659" i="1"/>
  <c r="Q159" i="1"/>
  <c r="Q165" i="1" s="1"/>
  <c r="Q652" i="1"/>
  <c r="Q256" i="1"/>
  <c r="Q463" i="1"/>
  <c r="Q257" i="1"/>
  <c r="Q103" i="1"/>
  <c r="Q64" i="1"/>
  <c r="Q258" i="1"/>
  <c r="Q272" i="1"/>
  <c r="Q585" i="1"/>
  <c r="Q462" i="1"/>
  <c r="Q482" i="1"/>
  <c r="Q637" i="1" s="1"/>
  <c r="Q474" i="1" s="1"/>
  <c r="Q76" i="1"/>
  <c r="Q576" i="1"/>
  <c r="Q593" i="1"/>
  <c r="Q136" i="1"/>
  <c r="Q255" i="1"/>
  <c r="Q67" i="1"/>
  <c r="Q372" i="1"/>
  <c r="J278" i="1"/>
  <c r="N484" i="1"/>
  <c r="H540" i="1"/>
  <c r="AA895" i="2"/>
  <c r="AB895" i="2" s="1"/>
  <c r="H657" i="1"/>
  <c r="H121" i="1"/>
  <c r="N664" i="1"/>
  <c r="N247" i="1"/>
  <c r="H14" i="2"/>
  <c r="L14" i="2"/>
  <c r="Q14" i="2"/>
  <c r="K14" i="2"/>
  <c r="N14" i="2"/>
  <c r="G14" i="2"/>
  <c r="I14" i="2"/>
  <c r="M14" i="2"/>
  <c r="J14" i="2"/>
  <c r="O14" i="2"/>
  <c r="P14" i="2"/>
  <c r="P586" i="1"/>
  <c r="P588" i="1" s="1"/>
  <c r="F364" i="2" s="1"/>
  <c r="R306" i="1"/>
  <c r="R48" i="1"/>
  <c r="R634" i="1"/>
  <c r="R386" i="1" s="1"/>
  <c r="R415" i="1"/>
  <c r="R292" i="1"/>
  <c r="R635" i="1"/>
  <c r="P188" i="1"/>
  <c r="H333" i="1"/>
  <c r="R653" i="1"/>
  <c r="S149" i="1"/>
  <c r="S504" i="1"/>
  <c r="S286" i="1"/>
  <c r="S23" i="1"/>
  <c r="S303" i="1"/>
  <c r="S44" i="1"/>
  <c r="S461" i="1" s="1"/>
  <c r="S172" i="1"/>
  <c r="S254" i="1"/>
  <c r="S512" i="1"/>
  <c r="S203" i="1"/>
  <c r="S493" i="1"/>
  <c r="S397" i="1"/>
  <c r="S194" i="1"/>
  <c r="S391" i="1"/>
  <c r="S195" i="1"/>
  <c r="S27" i="1"/>
  <c r="S295" i="1"/>
  <c r="S497" i="1"/>
  <c r="S398" i="1"/>
  <c r="S40" i="1"/>
  <c r="S478" i="1" s="1"/>
  <c r="S65" i="1"/>
  <c r="S399" i="1"/>
  <c r="S45" i="1"/>
  <c r="S270" i="1" s="1"/>
  <c r="S182" i="1"/>
  <c r="S43" i="1"/>
  <c r="S253" i="1" s="1"/>
  <c r="S183" i="1"/>
  <c r="S46" i="1"/>
  <c r="S19" i="1"/>
  <c r="S302" i="1"/>
  <c r="S42" i="1"/>
  <c r="S506" i="1"/>
  <c r="S202" i="1"/>
  <c r="S496" i="1"/>
  <c r="S365" i="1"/>
  <c r="S39" i="1"/>
  <c r="S477" i="1" s="1"/>
  <c r="S154" i="1"/>
  <c r="S420" i="1"/>
  <c r="S173" i="1"/>
  <c r="S66" i="1"/>
  <c r="S369" i="1"/>
  <c r="S150" i="1"/>
  <c r="S376" i="1"/>
  <c r="S101" i="1"/>
  <c r="S304" i="1"/>
  <c r="S287" i="1"/>
  <c r="S503" i="1"/>
  <c r="S288" i="1"/>
  <c r="S116" i="1"/>
  <c r="S377" i="1"/>
  <c r="T2" i="1"/>
  <c r="S390" i="1"/>
  <c r="S148" i="1"/>
  <c r="S507" i="1"/>
  <c r="S366" i="1"/>
  <c r="S297" i="1"/>
  <c r="S378" i="1"/>
  <c r="S511" i="1"/>
  <c r="S161" i="1"/>
  <c r="S509" i="1"/>
  <c r="S432" i="1"/>
  <c r="S299" i="1"/>
  <c r="S41" i="1"/>
  <c r="S479" i="1" s="1"/>
  <c r="S163" i="1"/>
  <c r="S300" i="1"/>
  <c r="S219" i="1"/>
  <c r="S508" i="1"/>
  <c r="S289" i="1"/>
  <c r="S162" i="1"/>
  <c r="S388" i="1"/>
  <c r="S74" i="1"/>
  <c r="S389" i="1"/>
  <c r="S193" i="1"/>
  <c r="S418" i="1"/>
  <c r="S368" i="1"/>
  <c r="S495" i="1"/>
  <c r="S400" i="1"/>
  <c r="S181" i="1"/>
  <c r="S431" i="1"/>
  <c r="S75" i="1"/>
  <c r="S502" i="1"/>
  <c r="S175" i="1"/>
  <c r="S641" i="1"/>
  <c r="S460" i="1"/>
  <c r="S38" i="1"/>
  <c r="S266" i="1" s="1"/>
  <c r="S204" i="1"/>
  <c r="S379" i="1"/>
  <c r="S301" i="1"/>
  <c r="S591" i="1"/>
  <c r="S296" i="1"/>
  <c r="S367" i="1"/>
  <c r="S409" i="1"/>
  <c r="S192" i="1"/>
  <c r="S412" i="1"/>
  <c r="S298" i="1"/>
  <c r="S642" i="1"/>
  <c r="S370" i="1"/>
  <c r="S184" i="1"/>
  <c r="S411" i="1"/>
  <c r="S151" i="1"/>
  <c r="S421" i="1"/>
  <c r="S290" i="1"/>
  <c r="S134" i="1"/>
  <c r="S387" i="1"/>
  <c r="S33" i="1"/>
  <c r="S35" i="1" s="1"/>
  <c r="S171" i="1"/>
  <c r="S413" i="1"/>
  <c r="S220" i="1"/>
  <c r="S505" i="1"/>
  <c r="S174" i="1"/>
  <c r="S494" i="1"/>
  <c r="S218" i="1"/>
  <c r="S583" i="1"/>
  <c r="S510" i="1"/>
  <c r="S410" i="1"/>
  <c r="S205" i="1"/>
  <c r="S160" i="1"/>
  <c r="S419" i="1"/>
  <c r="S152" i="1"/>
  <c r="S153" i="1"/>
  <c r="M188" i="1"/>
  <c r="F416" i="2"/>
  <c r="K657" i="1"/>
  <c r="K121" i="1"/>
  <c r="P434" i="1"/>
  <c r="P222" i="1"/>
  <c r="N167" i="1"/>
  <c r="M110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80" i="1"/>
  <c r="O108" i="1"/>
  <c r="O15" i="1"/>
  <c r="O667" i="1"/>
  <c r="O594" i="1"/>
  <c r="O535" i="1"/>
  <c r="O586" i="1"/>
  <c r="O536" i="1"/>
  <c r="O328" i="1"/>
  <c r="O577" i="1"/>
  <c r="O329" i="1"/>
  <c r="O209" i="1"/>
  <c r="N655" i="1"/>
  <c r="N95" i="1"/>
  <c r="N81" i="1"/>
  <c r="N129" i="1"/>
  <c r="N126" i="1"/>
  <c r="N114" i="1"/>
  <c r="N115" i="1"/>
  <c r="N127" i="1"/>
  <c r="N128" i="1"/>
  <c r="R514" i="1"/>
  <c r="R423" i="1"/>
  <c r="R643" i="1"/>
  <c r="R499" i="1"/>
  <c r="M131" i="1"/>
  <c r="R941" i="2" l="1"/>
  <c r="S815" i="2"/>
  <c r="S813" i="2"/>
  <c r="S932" i="2"/>
  <c r="S933" i="2" s="1"/>
  <c r="S939" i="2"/>
  <c r="S940" i="2" s="1"/>
  <c r="P594" i="1"/>
  <c r="P596" i="1" s="1"/>
  <c r="F422" i="2" s="1"/>
  <c r="P536" i="1"/>
  <c r="P328" i="1"/>
  <c r="P329" i="1"/>
  <c r="P535" i="1"/>
  <c r="P577" i="1"/>
  <c r="Q105" i="1"/>
  <c r="Q77" i="1"/>
  <c r="G933" i="2"/>
  <c r="G941" i="2" s="1"/>
  <c r="R14" i="2"/>
  <c r="R415" i="2"/>
  <c r="R358" i="2"/>
  <c r="R414" i="2"/>
  <c r="R300" i="2"/>
  <c r="R299" i="2"/>
  <c r="R357" i="2"/>
  <c r="R12" i="2"/>
  <c r="R356" i="2"/>
  <c r="S845" i="2"/>
  <c r="S72" i="2" s="1"/>
  <c r="S702" i="2"/>
  <c r="S848" i="2"/>
  <c r="S707" i="2"/>
  <c r="S852" i="2"/>
  <c r="S703" i="2"/>
  <c r="S751" i="2"/>
  <c r="T2" i="2"/>
  <c r="T816" i="2" s="1"/>
  <c r="S853" i="2"/>
  <c r="S697" i="2"/>
  <c r="S772" i="2" s="1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8" i="1"/>
  <c r="P15" i="1"/>
  <c r="P578" i="1" s="1"/>
  <c r="O490" i="1"/>
  <c r="O516" i="1" s="1"/>
  <c r="S252" i="1"/>
  <c r="S458" i="1"/>
  <c r="S480" i="1"/>
  <c r="O278" i="1"/>
  <c r="Q222" i="1"/>
  <c r="S249" i="1"/>
  <c r="S481" i="1"/>
  <c r="S584" i="1"/>
  <c r="S459" i="1"/>
  <c r="S271" i="1"/>
  <c r="R167" i="1"/>
  <c r="K538" i="1"/>
  <c r="K540" i="1" s="1"/>
  <c r="K120" i="1" s="1"/>
  <c r="K123" i="1" s="1"/>
  <c r="K331" i="1"/>
  <c r="K333" i="1" s="1"/>
  <c r="K335" i="1" s="1"/>
  <c r="Q237" i="1"/>
  <c r="Q188" i="1"/>
  <c r="Q234" i="1"/>
  <c r="Q227" i="1"/>
  <c r="R450" i="1"/>
  <c r="R231" i="1" s="1"/>
  <c r="Q228" i="1"/>
  <c r="S248" i="1"/>
  <c r="S447" i="1"/>
  <c r="S634" i="1"/>
  <c r="S386" i="1" s="1"/>
  <c r="S393" i="1" s="1"/>
  <c r="S170" i="1" s="1"/>
  <c r="S177" i="1" s="1"/>
  <c r="Q235" i="1"/>
  <c r="Q236" i="1"/>
  <c r="S267" i="1"/>
  <c r="S239" i="1"/>
  <c r="S443" i="1"/>
  <c r="S265" i="1"/>
  <c r="Q230" i="1"/>
  <c r="Q238" i="1"/>
  <c r="Q240" i="1"/>
  <c r="S442" i="1"/>
  <c r="Q229" i="1"/>
  <c r="Q663" i="1"/>
  <c r="S232" i="1"/>
  <c r="S269" i="1"/>
  <c r="S250" i="1"/>
  <c r="S457" i="1"/>
  <c r="S48" i="1"/>
  <c r="S258" i="1" s="1"/>
  <c r="R383" i="1"/>
  <c r="S456" i="1"/>
  <c r="R658" i="1"/>
  <c r="S268" i="1"/>
  <c r="S251" i="1"/>
  <c r="M608" i="1"/>
  <c r="S455" i="1"/>
  <c r="S476" i="1"/>
  <c r="S640" i="1"/>
  <c r="S124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3" i="1"/>
  <c r="S29" i="1"/>
  <c r="Q484" i="1"/>
  <c r="R217" i="1"/>
  <c r="R214" i="1"/>
  <c r="R216" i="1"/>
  <c r="R430" i="1"/>
  <c r="R434" i="1" s="1"/>
  <c r="R215" i="1"/>
  <c r="N131" i="1"/>
  <c r="O69" i="1"/>
  <c r="O669" i="1"/>
  <c r="O578" i="1"/>
  <c r="O580" i="1" s="1"/>
  <c r="O186" i="1"/>
  <c r="N98" i="1"/>
  <c r="F18" i="2" s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F923" i="2" s="1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1" i="1"/>
  <c r="N224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1" i="1"/>
  <c r="T583" i="1"/>
  <c r="T40" i="1"/>
  <c r="T478" i="1" s="1"/>
  <c r="T591" i="1"/>
  <c r="T418" i="1"/>
  <c r="T412" i="1"/>
  <c r="T502" i="1"/>
  <c r="T184" i="1"/>
  <c r="T219" i="1"/>
  <c r="T400" i="1"/>
  <c r="T299" i="1"/>
  <c r="T512" i="1"/>
  <c r="T46" i="1"/>
  <c r="T494" i="1"/>
  <c r="T173" i="1"/>
  <c r="T421" i="1"/>
  <c r="T149" i="1"/>
  <c r="T300" i="1"/>
  <c r="T218" i="1"/>
  <c r="T493" i="1"/>
  <c r="T202" i="1"/>
  <c r="T420" i="1"/>
  <c r="T410" i="1"/>
  <c r="T204" i="1"/>
  <c r="T74" i="1"/>
  <c r="T399" i="1"/>
  <c r="T45" i="1"/>
  <c r="T252" i="1" s="1"/>
  <c r="T160" i="1"/>
  <c r="T409" i="1"/>
  <c r="T183" i="1"/>
  <c r="T38" i="1"/>
  <c r="T265" i="1" s="1"/>
  <c r="T162" i="1"/>
  <c r="T508" i="1"/>
  <c r="T388" i="1"/>
  <c r="T33" i="1"/>
  <c r="T101" i="1"/>
  <c r="T431" i="1"/>
  <c r="T75" i="1"/>
  <c r="T507" i="1"/>
  <c r="T287" i="1"/>
  <c r="T41" i="1"/>
  <c r="T269" i="1" s="1"/>
  <c r="T116" i="1"/>
  <c r="T301" i="1"/>
  <c r="T172" i="1"/>
  <c r="T460" i="1"/>
  <c r="T148" i="1"/>
  <c r="T303" i="1"/>
  <c r="T367" i="1"/>
  <c r="T391" i="1"/>
  <c r="T44" i="1"/>
  <c r="T461" i="1" s="1"/>
  <c r="T288" i="1"/>
  <c r="T220" i="1"/>
  <c r="T153" i="1"/>
  <c r="T297" i="1"/>
  <c r="T171" i="1"/>
  <c r="T182" i="1"/>
  <c r="T376" i="1"/>
  <c r="T39" i="1"/>
  <c r="T505" i="1"/>
  <c r="T65" i="1"/>
  <c r="T194" i="1"/>
  <c r="T298" i="1"/>
  <c r="T379" i="1"/>
  <c r="T19" i="1"/>
  <c r="T366" i="1"/>
  <c r="T511" i="1"/>
  <c r="T290" i="1"/>
  <c r="T150" i="1"/>
  <c r="T369" i="1"/>
  <c r="T42" i="1"/>
  <c r="T365" i="1"/>
  <c r="T203" i="1"/>
  <c r="T23" i="1"/>
  <c r="T387" i="1"/>
  <c r="T504" i="1"/>
  <c r="T195" i="1"/>
  <c r="T497" i="1"/>
  <c r="T286" i="1"/>
  <c r="T641" i="1"/>
  <c r="T432" i="1"/>
  <c r="T398" i="1"/>
  <c r="T175" i="1"/>
  <c r="T413" i="1"/>
  <c r="T289" i="1"/>
  <c r="T642" i="1"/>
  <c r="T390" i="1"/>
  <c r="T134" i="1"/>
  <c r="T496" i="1"/>
  <c r="T254" i="1"/>
  <c r="T509" i="1"/>
  <c r="T389" i="1"/>
  <c r="T510" i="1"/>
  <c r="T296" i="1"/>
  <c r="T495" i="1"/>
  <c r="T174" i="1"/>
  <c r="T419" i="1"/>
  <c r="T181" i="1"/>
  <c r="T66" i="1"/>
  <c r="T506" i="1"/>
  <c r="T378" i="1"/>
  <c r="T411" i="1"/>
  <c r="T161" i="1"/>
  <c r="T370" i="1"/>
  <c r="T205" i="1"/>
  <c r="T397" i="1"/>
  <c r="T302" i="1"/>
  <c r="T304" i="1"/>
  <c r="T295" i="1"/>
  <c r="T377" i="1"/>
  <c r="T193" i="1"/>
  <c r="T192" i="1"/>
  <c r="T151" i="1"/>
  <c r="T503" i="1"/>
  <c r="T43" i="1"/>
  <c r="T481" i="1" s="1"/>
  <c r="U2" i="1"/>
  <c r="T27" i="1"/>
  <c r="T368" i="1"/>
  <c r="T154" i="1"/>
  <c r="T152" i="1"/>
  <c r="T163" i="1"/>
  <c r="H335" i="1"/>
  <c r="H610" i="1"/>
  <c r="F182" i="2"/>
  <c r="F916" i="2" s="1"/>
  <c r="R396" i="1"/>
  <c r="R393" i="1"/>
  <c r="I897" i="2"/>
  <c r="I898" i="2" s="1"/>
  <c r="M897" i="2"/>
  <c r="M898" i="2" s="1"/>
  <c r="O897" i="2"/>
  <c r="O898" i="2" s="1"/>
  <c r="S897" i="2"/>
  <c r="S898" i="2" s="1"/>
  <c r="R897" i="2"/>
  <c r="R898" i="2" s="1"/>
  <c r="G897" i="2"/>
  <c r="J897" i="2"/>
  <c r="J898" i="2" s="1"/>
  <c r="H897" i="2"/>
  <c r="H898" i="2" s="1"/>
  <c r="L897" i="2"/>
  <c r="L898" i="2" s="1"/>
  <c r="N897" i="2"/>
  <c r="N898" i="2" s="1"/>
  <c r="Q897" i="2"/>
  <c r="Q898" i="2" s="1"/>
  <c r="P897" i="2"/>
  <c r="P898" i="2" s="1"/>
  <c r="T897" i="2"/>
  <c r="T898" i="2" s="1"/>
  <c r="K897" i="2"/>
  <c r="K898" i="2" s="1"/>
  <c r="N486" i="1"/>
  <c r="N665" i="1"/>
  <c r="N264" i="1"/>
  <c r="Q383" i="1"/>
  <c r="Q427" i="1" s="1"/>
  <c r="Q658" i="1"/>
  <c r="Q147" i="1"/>
  <c r="J308" i="1"/>
  <c r="F528" i="2"/>
  <c r="F586" i="2"/>
  <c r="F643" i="2"/>
  <c r="F71" i="2"/>
  <c r="L490" i="1"/>
  <c r="L276" i="1"/>
  <c r="O177" i="1"/>
  <c r="Q651" i="1"/>
  <c r="Q13" i="1"/>
  <c r="Q104" i="1"/>
  <c r="Q10" i="1"/>
  <c r="Q12" i="1"/>
  <c r="Q60" i="1"/>
  <c r="Q11" i="1"/>
  <c r="Q62" i="1"/>
  <c r="Q137" i="1"/>
  <c r="Q139" i="1" s="1"/>
  <c r="Q106" i="1"/>
  <c r="Q63" i="1"/>
  <c r="Q9" i="1"/>
  <c r="S643" i="1"/>
  <c r="S423" i="1"/>
  <c r="S102" i="1"/>
  <c r="S446" i="1"/>
  <c r="S440" i="1"/>
  <c r="S635" i="1"/>
  <c r="S396" i="1" s="1"/>
  <c r="S402" i="1" s="1"/>
  <c r="S292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1" i="1"/>
  <c r="R197" i="1" s="1"/>
  <c r="R209" i="1" s="1"/>
  <c r="R652" i="1"/>
  <c r="R463" i="1"/>
  <c r="R258" i="1"/>
  <c r="R67" i="1"/>
  <c r="R76" i="1"/>
  <c r="R256" i="1"/>
  <c r="R585" i="1"/>
  <c r="R103" i="1"/>
  <c r="R482" i="1"/>
  <c r="R637" i="1" s="1"/>
  <c r="R474" i="1" s="1"/>
  <c r="R484" i="1" s="1"/>
  <c r="R257" i="1"/>
  <c r="R136" i="1"/>
  <c r="R272" i="1"/>
  <c r="R593" i="1"/>
  <c r="R576" i="1"/>
  <c r="R462" i="1"/>
  <c r="R64" i="1"/>
  <c r="R255" i="1"/>
  <c r="N260" i="1"/>
  <c r="H656" i="1"/>
  <c r="F239" i="2"/>
  <c r="H120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5" i="1"/>
  <c r="M516" i="1"/>
  <c r="P242" i="1"/>
  <c r="P664" i="1"/>
  <c r="P247" i="1"/>
  <c r="P260" i="1" s="1"/>
  <c r="P276" i="1" s="1"/>
  <c r="S415" i="1"/>
  <c r="S514" i="1"/>
  <c r="S135" i="1"/>
  <c r="S475" i="1"/>
  <c r="S633" i="1"/>
  <c r="S375" i="1" s="1"/>
  <c r="S381" i="1" s="1"/>
  <c r="S631" i="1"/>
  <c r="S364" i="1" s="1"/>
  <c r="S372" i="1" s="1"/>
  <c r="S207" i="1"/>
  <c r="S454" i="1"/>
  <c r="S306" i="1"/>
  <c r="S499" i="1"/>
  <c r="P490" i="1"/>
  <c r="T815" i="2" l="1"/>
  <c r="T813" i="2"/>
  <c r="P580" i="1"/>
  <c r="Q79" i="1"/>
  <c r="Q96" i="1" s="1"/>
  <c r="S941" i="2"/>
  <c r="T932" i="2"/>
  <c r="T933" i="2" s="1"/>
  <c r="T939" i="2"/>
  <c r="T940" i="2" s="1"/>
  <c r="S73" i="2"/>
  <c r="S588" i="2"/>
  <c r="S530" i="2"/>
  <c r="S416" i="2"/>
  <c r="S645" i="2"/>
  <c r="S301" i="2"/>
  <c r="S529" i="2"/>
  <c r="S473" i="2"/>
  <c r="S472" i="2"/>
  <c r="S644" i="2"/>
  <c r="AA916" i="2"/>
  <c r="AB916" i="2" s="1"/>
  <c r="F918" i="2"/>
  <c r="R79" i="1"/>
  <c r="R96" i="1" s="1"/>
  <c r="R105" i="1"/>
  <c r="S358" i="2"/>
  <c r="S357" i="2"/>
  <c r="S414" i="2"/>
  <c r="S415" i="2"/>
  <c r="S14" i="2"/>
  <c r="S13" i="2"/>
  <c r="S12" i="2"/>
  <c r="S299" i="2"/>
  <c r="S356" i="2"/>
  <c r="S300" i="2"/>
  <c r="T702" i="2"/>
  <c r="T751" i="2"/>
  <c r="T707" i="2"/>
  <c r="T853" i="2"/>
  <c r="T852" i="2"/>
  <c r="U2" i="2"/>
  <c r="U816" i="2" s="1"/>
  <c r="T703" i="2"/>
  <c r="T845" i="2"/>
  <c r="T471" i="2" s="1"/>
  <c r="T697" i="2"/>
  <c r="T772" i="2" s="1"/>
  <c r="T848" i="2"/>
  <c r="S587" i="2"/>
  <c r="T35" i="1"/>
  <c r="R137" i="1"/>
  <c r="R139" i="1" s="1"/>
  <c r="R104" i="1"/>
  <c r="T640" i="1"/>
  <c r="T124" i="1" s="1"/>
  <c r="R10" i="1"/>
  <c r="R13" i="1"/>
  <c r="R9" i="1"/>
  <c r="R651" i="1"/>
  <c r="R60" i="1"/>
  <c r="R577" i="1" s="1"/>
  <c r="R62" i="1"/>
  <c r="R11" i="1"/>
  <c r="R12" i="1"/>
  <c r="R106" i="1"/>
  <c r="R63" i="1"/>
  <c r="S668" i="1"/>
  <c r="S50" i="1"/>
  <c r="S77" i="1" s="1"/>
  <c r="T653" i="1"/>
  <c r="P669" i="1"/>
  <c r="P69" i="1"/>
  <c r="K656" i="1"/>
  <c r="F242" i="2"/>
  <c r="R229" i="1"/>
  <c r="T248" i="1"/>
  <c r="T455" i="1"/>
  <c r="K610" i="1"/>
  <c r="F185" i="2"/>
  <c r="G185" i="2" s="1"/>
  <c r="T475" i="1"/>
  <c r="T476" i="1"/>
  <c r="T454" i="1"/>
  <c r="T249" i="1"/>
  <c r="R228" i="1"/>
  <c r="R237" i="1"/>
  <c r="R663" i="1"/>
  <c r="T443" i="1"/>
  <c r="R236" i="1"/>
  <c r="R227" i="1"/>
  <c r="T233" i="1"/>
  <c r="T270" i="1"/>
  <c r="R234" i="1"/>
  <c r="S64" i="1"/>
  <c r="R230" i="1"/>
  <c r="K542" i="1"/>
  <c r="R235" i="1"/>
  <c r="R240" i="1"/>
  <c r="T441" i="1"/>
  <c r="T592" i="1"/>
  <c r="R238" i="1"/>
  <c r="Q108" i="1"/>
  <c r="Q242" i="1"/>
  <c r="T102" i="1"/>
  <c r="S585" i="1"/>
  <c r="T446" i="1"/>
  <c r="T584" i="1"/>
  <c r="S76" i="1"/>
  <c r="T442" i="1"/>
  <c r="T899" i="2"/>
  <c r="T458" i="1"/>
  <c r="P899" i="2"/>
  <c r="R899" i="2"/>
  <c r="T445" i="1"/>
  <c r="T444" i="1"/>
  <c r="J899" i="2"/>
  <c r="P278" i="1"/>
  <c r="Q899" i="2"/>
  <c r="S899" i="2"/>
  <c r="T239" i="1"/>
  <c r="T232" i="1"/>
  <c r="S660" i="1"/>
  <c r="N899" i="2"/>
  <c r="O899" i="2"/>
  <c r="T575" i="1"/>
  <c r="T480" i="1"/>
  <c r="T135" i="1"/>
  <c r="L899" i="2"/>
  <c r="T574" i="1"/>
  <c r="T448" i="1"/>
  <c r="T440" i="1"/>
  <c r="T447" i="1"/>
  <c r="S576" i="1"/>
  <c r="T477" i="1"/>
  <c r="T250" i="1"/>
  <c r="T251" i="1"/>
  <c r="T635" i="1"/>
  <c r="T396" i="1" s="1"/>
  <c r="T402" i="1" s="1"/>
  <c r="T661" i="1" s="1"/>
  <c r="S652" i="1"/>
  <c r="S593" i="1"/>
  <c r="S136" i="1"/>
  <c r="S482" i="1"/>
  <c r="S637" i="1" s="1"/>
  <c r="S474" i="1" s="1"/>
  <c r="S484" i="1" s="1"/>
  <c r="S272" i="1"/>
  <c r="S257" i="1"/>
  <c r="S256" i="1"/>
  <c r="S255" i="1"/>
  <c r="S103" i="1"/>
  <c r="T266" i="1"/>
  <c r="T268" i="1"/>
  <c r="S463" i="1"/>
  <c r="S67" i="1"/>
  <c r="T271" i="1"/>
  <c r="Q247" i="1"/>
  <c r="Q260" i="1" s="1"/>
  <c r="T459" i="1"/>
  <c r="T306" i="1"/>
  <c r="T267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5" i="1" s="1"/>
  <c r="F306" i="2"/>
  <c r="S659" i="1"/>
  <c r="S159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4" i="1"/>
  <c r="R274" i="1" s="1"/>
  <c r="F307" i="2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8" i="1"/>
  <c r="O211" i="1" s="1"/>
  <c r="O224" i="1" s="1"/>
  <c r="O280" i="1" s="1"/>
  <c r="L278" i="1"/>
  <c r="L280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70" i="1"/>
  <c r="U431" i="1"/>
  <c r="U421" i="1"/>
  <c r="U591" i="1"/>
  <c r="U508" i="1"/>
  <c r="U182" i="1"/>
  <c r="U183" i="1"/>
  <c r="U175" i="1"/>
  <c r="U161" i="1"/>
  <c r="U74" i="1"/>
  <c r="U389" i="1"/>
  <c r="U388" i="1"/>
  <c r="U302" i="1"/>
  <c r="U400" i="1"/>
  <c r="U506" i="1"/>
  <c r="U27" i="1"/>
  <c r="U46" i="1"/>
  <c r="U511" i="1"/>
  <c r="U505" i="1"/>
  <c r="U194" i="1"/>
  <c r="U397" i="1"/>
  <c r="U398" i="1"/>
  <c r="U411" i="1"/>
  <c r="U370" i="1"/>
  <c r="U494" i="1"/>
  <c r="U44" i="1"/>
  <c r="U461" i="1" s="1"/>
  <c r="U162" i="1"/>
  <c r="U286" i="1"/>
  <c r="U296" i="1"/>
  <c r="U181" i="1"/>
  <c r="U369" i="1"/>
  <c r="U43" i="1"/>
  <c r="U481" i="1" s="1"/>
  <c r="U192" i="1"/>
  <c r="U219" i="1"/>
  <c r="U290" i="1"/>
  <c r="U377" i="1"/>
  <c r="U497" i="1"/>
  <c r="U412" i="1"/>
  <c r="U460" i="1"/>
  <c r="U65" i="1"/>
  <c r="U642" i="1"/>
  <c r="U297" i="1"/>
  <c r="U172" i="1"/>
  <c r="U203" i="1"/>
  <c r="U204" i="1"/>
  <c r="U195" i="1"/>
  <c r="U387" i="1"/>
  <c r="U573" i="1"/>
  <c r="U418" i="1"/>
  <c r="U413" i="1"/>
  <c r="U379" i="1"/>
  <c r="U432" i="1"/>
  <c r="U75" i="1"/>
  <c r="U641" i="1"/>
  <c r="U510" i="1"/>
  <c r="U367" i="1"/>
  <c r="U153" i="1"/>
  <c r="U298" i="1"/>
  <c r="U409" i="1"/>
  <c r="U299" i="1"/>
  <c r="U288" i="1"/>
  <c r="U301" i="1"/>
  <c r="U507" i="1"/>
  <c r="U66" i="1"/>
  <c r="U154" i="1"/>
  <c r="U45" i="1"/>
  <c r="U252" i="1" s="1"/>
  <c r="U116" i="1"/>
  <c r="U134" i="1"/>
  <c r="U202" i="1"/>
  <c r="U509" i="1"/>
  <c r="U493" i="1"/>
  <c r="U572" i="1"/>
  <c r="U420" i="1"/>
  <c r="U160" i="1"/>
  <c r="U571" i="1"/>
  <c r="U496" i="1"/>
  <c r="U171" i="1"/>
  <c r="U193" i="1"/>
  <c r="U42" i="1"/>
  <c r="U173" i="1"/>
  <c r="U295" i="1"/>
  <c r="U410" i="1"/>
  <c r="U205" i="1"/>
  <c r="U254" i="1"/>
  <c r="U503" i="1"/>
  <c r="U289" i="1"/>
  <c r="U152" i="1"/>
  <c r="U19" i="1"/>
  <c r="U40" i="1"/>
  <c r="U478" i="1" s="1"/>
  <c r="U399" i="1"/>
  <c r="U504" i="1"/>
  <c r="U300" i="1"/>
  <c r="U365" i="1"/>
  <c r="U23" i="1"/>
  <c r="U38" i="1"/>
  <c r="U475" i="1" s="1"/>
  <c r="U376" i="1"/>
  <c r="U218" i="1"/>
  <c r="U583" i="1"/>
  <c r="U304" i="1"/>
  <c r="U495" i="1"/>
  <c r="U220" i="1"/>
  <c r="U148" i="1"/>
  <c r="U33" i="1"/>
  <c r="U366" i="1"/>
  <c r="U41" i="1"/>
  <c r="U269" i="1" s="1"/>
  <c r="V2" i="1"/>
  <c r="U149" i="1"/>
  <c r="U287" i="1"/>
  <c r="U39" i="1"/>
  <c r="U303" i="1"/>
  <c r="U151" i="1"/>
  <c r="U378" i="1"/>
  <c r="U150" i="1"/>
  <c r="U101" i="1"/>
  <c r="U419" i="1"/>
  <c r="U502" i="1"/>
  <c r="U390" i="1"/>
  <c r="U163" i="1"/>
  <c r="U391" i="1"/>
  <c r="U368" i="1"/>
  <c r="U174" i="1"/>
  <c r="U512" i="1"/>
  <c r="U184" i="1"/>
  <c r="F421" i="2"/>
  <c r="F423" i="2" s="1"/>
  <c r="F363" i="2"/>
  <c r="F365" i="2" s="1"/>
  <c r="N110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9" i="1"/>
  <c r="O126" i="1"/>
  <c r="O115" i="1"/>
  <c r="O127" i="1"/>
  <c r="O114" i="1"/>
  <c r="O128" i="1"/>
  <c r="M899" i="2"/>
  <c r="T253" i="1"/>
  <c r="T643" i="1"/>
  <c r="T634" i="1"/>
  <c r="T386" i="1" s="1"/>
  <c r="T29" i="1"/>
  <c r="T207" i="1"/>
  <c r="T514" i="1"/>
  <c r="T423" i="1"/>
  <c r="R222" i="1"/>
  <c r="P516" i="1"/>
  <c r="S658" i="1"/>
  <c r="S383" i="1"/>
  <c r="S147" i="1"/>
  <c r="S156" i="1" s="1"/>
  <c r="S662" i="1"/>
  <c r="S425" i="1"/>
  <c r="S191" i="1"/>
  <c r="S197" i="1" s="1"/>
  <c r="S209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7" i="1"/>
  <c r="H123" i="1"/>
  <c r="S661" i="1"/>
  <c r="S180" i="1"/>
  <c r="S186" i="1" s="1"/>
  <c r="S188" i="1" s="1"/>
  <c r="S215" i="1"/>
  <c r="S217" i="1"/>
  <c r="S430" i="1"/>
  <c r="S434" i="1" s="1"/>
  <c r="S216" i="1"/>
  <c r="S214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1" i="1"/>
  <c r="Q156" i="1"/>
  <c r="Q167" i="1" s="1"/>
  <c r="Q211" i="1" s="1"/>
  <c r="Q224" i="1" s="1"/>
  <c r="N274" i="1"/>
  <c r="N276" i="1" s="1"/>
  <c r="N488" i="1"/>
  <c r="G898" i="2"/>
  <c r="K899" i="2"/>
  <c r="H899" i="2"/>
  <c r="I899" i="2"/>
  <c r="R402" i="1"/>
  <c r="K654" i="1"/>
  <c r="K113" i="1"/>
  <c r="K117" i="1" s="1"/>
  <c r="K141" i="1" s="1"/>
  <c r="F128" i="2" s="1"/>
  <c r="H113" i="1"/>
  <c r="H654" i="1"/>
  <c r="M224" i="1"/>
  <c r="Q486" i="1"/>
  <c r="Q488" i="1" s="1"/>
  <c r="Q490" i="1" s="1"/>
  <c r="Q665" i="1"/>
  <c r="Q264" i="1"/>
  <c r="Q274" i="1" s="1"/>
  <c r="T292" i="1"/>
  <c r="T631" i="1"/>
  <c r="T364" i="1" s="1"/>
  <c r="T372" i="1" s="1"/>
  <c r="T633" i="1"/>
  <c r="T375" i="1" s="1"/>
  <c r="T381" i="1" s="1"/>
  <c r="T48" i="1"/>
  <c r="T415" i="1"/>
  <c r="T499" i="1"/>
  <c r="S404" i="1"/>
  <c r="U815" i="2" l="1"/>
  <c r="U813" i="2"/>
  <c r="T941" i="2"/>
  <c r="U932" i="2"/>
  <c r="U933" i="2" s="1"/>
  <c r="U939" i="2"/>
  <c r="U940" i="2" s="1"/>
  <c r="T71" i="2"/>
  <c r="G899" i="2"/>
  <c r="F919" i="2"/>
  <c r="J918" i="2"/>
  <c r="J919" i="2" s="1"/>
  <c r="T918" i="2"/>
  <c r="T919" i="2" s="1"/>
  <c r="S918" i="2"/>
  <c r="S919" i="2" s="1"/>
  <c r="O918" i="2"/>
  <c r="O919" i="2" s="1"/>
  <c r="K918" i="2"/>
  <c r="K919" i="2" s="1"/>
  <c r="M918" i="2"/>
  <c r="M919" i="2" s="1"/>
  <c r="U918" i="2"/>
  <c r="U919" i="2" s="1"/>
  <c r="H918" i="2"/>
  <c r="H919" i="2" s="1"/>
  <c r="G918" i="2"/>
  <c r="Q918" i="2"/>
  <c r="Q919" i="2" s="1"/>
  <c r="P918" i="2"/>
  <c r="P919" i="2" s="1"/>
  <c r="L918" i="2"/>
  <c r="L919" i="2" s="1"/>
  <c r="R918" i="2"/>
  <c r="R919" i="2" s="1"/>
  <c r="I918" i="2"/>
  <c r="I919" i="2" s="1"/>
  <c r="N918" i="2"/>
  <c r="N919" i="2" s="1"/>
  <c r="T528" i="2"/>
  <c r="T586" i="2"/>
  <c r="T643" i="2"/>
  <c r="S105" i="1"/>
  <c r="T242" i="2"/>
  <c r="T415" i="2"/>
  <c r="T529" i="2"/>
  <c r="T300" i="2"/>
  <c r="T588" i="2"/>
  <c r="T73" i="2"/>
  <c r="T644" i="2"/>
  <c r="T12" i="2"/>
  <c r="T472" i="2"/>
  <c r="T530" i="2"/>
  <c r="T356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848" i="2"/>
  <c r="U703" i="2"/>
  <c r="U853" i="2"/>
  <c r="U702" i="2"/>
  <c r="U852" i="2"/>
  <c r="U697" i="2"/>
  <c r="U772" i="2" s="1"/>
  <c r="U897" i="2"/>
  <c r="U898" i="2" s="1"/>
  <c r="U845" i="2"/>
  <c r="U242" i="2" s="1"/>
  <c r="U707" i="2"/>
  <c r="V2" i="2"/>
  <c r="V816" i="2" s="1"/>
  <c r="U751" i="2"/>
  <c r="P126" i="1"/>
  <c r="R108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4" i="1"/>
  <c r="P115" i="1"/>
  <c r="P81" i="1"/>
  <c r="P127" i="1"/>
  <c r="P95" i="1"/>
  <c r="P98" i="1" s="1"/>
  <c r="P602" i="1" s="1"/>
  <c r="F594" i="2" s="1"/>
  <c r="P129" i="1"/>
  <c r="P655" i="1"/>
  <c r="P128" i="1"/>
  <c r="J185" i="2"/>
  <c r="K185" i="2"/>
  <c r="L185" i="2"/>
  <c r="R185" i="2"/>
  <c r="Q185" i="2"/>
  <c r="H185" i="2"/>
  <c r="P185" i="2"/>
  <c r="T185" i="2"/>
  <c r="S185" i="2"/>
  <c r="O185" i="2"/>
  <c r="N185" i="2"/>
  <c r="R306" i="2"/>
  <c r="I185" i="2"/>
  <c r="M185" i="2"/>
  <c r="U266" i="1"/>
  <c r="U575" i="1"/>
  <c r="U444" i="1"/>
  <c r="S60" i="1"/>
  <c r="S329" i="1" s="1"/>
  <c r="S106" i="1"/>
  <c r="S104" i="1"/>
  <c r="S63" i="1"/>
  <c r="S11" i="1"/>
  <c r="S13" i="1"/>
  <c r="S62" i="1"/>
  <c r="S137" i="1"/>
  <c r="S139" i="1" s="1"/>
  <c r="S9" i="1"/>
  <c r="S10" i="1"/>
  <c r="S12" i="1"/>
  <c r="S651" i="1"/>
  <c r="R363" i="2"/>
  <c r="U270" i="1"/>
  <c r="R242" i="1"/>
  <c r="R247" i="1"/>
  <c r="R260" i="1" s="1"/>
  <c r="R276" i="1" s="1"/>
  <c r="S237" i="1"/>
  <c r="S229" i="1"/>
  <c r="S79" i="1"/>
  <c r="S96" i="1" s="1"/>
  <c r="O421" i="2"/>
  <c r="R486" i="1"/>
  <c r="R488" i="1" s="1"/>
  <c r="O363" i="2"/>
  <c r="U306" i="2"/>
  <c r="T450" i="1"/>
  <c r="T663" i="1" s="1"/>
  <c r="P363" i="2"/>
  <c r="U445" i="1"/>
  <c r="P421" i="2"/>
  <c r="R421" i="2"/>
  <c r="U584" i="1"/>
  <c r="U249" i="1"/>
  <c r="U454" i="1"/>
  <c r="U441" i="1"/>
  <c r="U476" i="1"/>
  <c r="N421" i="2"/>
  <c r="S264" i="1"/>
  <c r="S274" i="1" s="1"/>
  <c r="S665" i="1"/>
  <c r="S238" i="1"/>
  <c r="S306" i="2"/>
  <c r="N363" i="2"/>
  <c r="U232" i="1"/>
  <c r="S636" i="1"/>
  <c r="S453" i="1" s="1"/>
  <c r="S465" i="1" s="1"/>
  <c r="S247" i="1" s="1"/>
  <c r="S260" i="1" s="1"/>
  <c r="U458" i="1"/>
  <c r="Q276" i="1"/>
  <c r="Q278" i="1" s="1"/>
  <c r="U233" i="1"/>
  <c r="U640" i="1"/>
  <c r="U124" i="1" s="1"/>
  <c r="U643" i="1"/>
  <c r="U215" i="1" s="1"/>
  <c r="U480" i="1"/>
  <c r="U239" i="1"/>
  <c r="U248" i="1"/>
  <c r="U253" i="1"/>
  <c r="N306" i="2"/>
  <c r="S236" i="1"/>
  <c r="U459" i="1"/>
  <c r="O306" i="2"/>
  <c r="S227" i="1"/>
  <c r="S240" i="1"/>
  <c r="U271" i="1"/>
  <c r="S234" i="1"/>
  <c r="S230" i="1"/>
  <c r="U102" i="1"/>
  <c r="J306" i="2"/>
  <c r="L306" i="2"/>
  <c r="T306" i="2"/>
  <c r="S231" i="1"/>
  <c r="S228" i="1"/>
  <c r="S663" i="1"/>
  <c r="T180" i="1"/>
  <c r="T186" i="1" s="1"/>
  <c r="U250" i="1"/>
  <c r="U477" i="1"/>
  <c r="Q306" i="2"/>
  <c r="P306" i="2"/>
  <c r="U456" i="1"/>
  <c r="U479" i="1"/>
  <c r="O131" i="1"/>
  <c r="U514" i="1"/>
  <c r="S222" i="1"/>
  <c r="N278" i="1"/>
  <c r="N280" i="1"/>
  <c r="T658" i="1"/>
  <c r="T383" i="1"/>
  <c r="T147" i="1"/>
  <c r="I306" i="2"/>
  <c r="I421" i="2"/>
  <c r="I363" i="2"/>
  <c r="T662" i="1"/>
  <c r="T425" i="1"/>
  <c r="T191" i="1"/>
  <c r="T197" i="1" s="1"/>
  <c r="T209" i="1" s="1"/>
  <c r="T659" i="1"/>
  <c r="T159" i="1"/>
  <c r="T165" i="1" s="1"/>
  <c r="Q516" i="1"/>
  <c r="M280" i="1"/>
  <c r="AA923" i="2"/>
  <c r="AB923" i="2" s="1"/>
  <c r="F925" i="2"/>
  <c r="R661" i="1"/>
  <c r="R180" i="1"/>
  <c r="H421" i="2"/>
  <c r="H306" i="2"/>
  <c r="H363" i="2"/>
  <c r="G421" i="2"/>
  <c r="G306" i="2"/>
  <c r="G363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4" i="1"/>
  <c r="T216" i="1"/>
  <c r="T217" i="1"/>
  <c r="T215" i="1"/>
  <c r="M421" i="2"/>
  <c r="M363" i="2"/>
  <c r="M306" i="2"/>
  <c r="F649" i="2"/>
  <c r="F534" i="2"/>
  <c r="F77" i="2"/>
  <c r="V149" i="1"/>
  <c r="V65" i="1"/>
  <c r="V301" i="1"/>
  <c r="V642" i="1"/>
  <c r="V219" i="1"/>
  <c r="V184" i="1"/>
  <c r="V495" i="1"/>
  <c r="V572" i="1"/>
  <c r="V506" i="1"/>
  <c r="V497" i="1"/>
  <c r="V573" i="1"/>
  <c r="V510" i="1"/>
  <c r="V302" i="1"/>
  <c r="V494" i="1"/>
  <c r="V205" i="1"/>
  <c r="V505" i="1"/>
  <c r="V172" i="1"/>
  <c r="V162" i="1"/>
  <c r="V400" i="1"/>
  <c r="V411" i="1"/>
  <c r="V399" i="1"/>
  <c r="V19" i="1"/>
  <c r="V387" i="1"/>
  <c r="V254" i="1"/>
  <c r="V173" i="1"/>
  <c r="V175" i="1"/>
  <c r="V297" i="1"/>
  <c r="V174" i="1"/>
  <c r="V369" i="1"/>
  <c r="V583" i="1"/>
  <c r="V27" i="1"/>
  <c r="V152" i="1"/>
  <c r="V39" i="1"/>
  <c r="V477" i="1" s="1"/>
  <c r="V366" i="1"/>
  <c r="V116" i="1"/>
  <c r="V148" i="1"/>
  <c r="V418" i="1"/>
  <c r="V134" i="1"/>
  <c r="V41" i="1"/>
  <c r="V479" i="1" s="1"/>
  <c r="V432" i="1"/>
  <c r="V287" i="1"/>
  <c r="V460" i="1"/>
  <c r="V397" i="1"/>
  <c r="V378" i="1"/>
  <c r="V66" i="1"/>
  <c r="V101" i="1"/>
  <c r="V367" i="1"/>
  <c r="V493" i="1"/>
  <c r="V43" i="1"/>
  <c r="V459" i="1" s="1"/>
  <c r="V193" i="1"/>
  <c r="V195" i="1"/>
  <c r="V45" i="1"/>
  <c r="V458" i="1" s="1"/>
  <c r="V202" i="1"/>
  <c r="V23" i="1"/>
  <c r="V641" i="1"/>
  <c r="V410" i="1"/>
  <c r="V40" i="1"/>
  <c r="V268" i="1" s="1"/>
  <c r="V151" i="1"/>
  <c r="V46" i="1"/>
  <c r="V365" i="1"/>
  <c r="V163" i="1"/>
  <c r="V33" i="1"/>
  <c r="V161" i="1"/>
  <c r="V154" i="1"/>
  <c r="V502" i="1"/>
  <c r="V503" i="1"/>
  <c r="V192" i="1"/>
  <c r="V286" i="1"/>
  <c r="V376" i="1"/>
  <c r="V182" i="1"/>
  <c r="V194" i="1"/>
  <c r="V377" i="1"/>
  <c r="V75" i="1"/>
  <c r="V299" i="1"/>
  <c r="V571" i="1"/>
  <c r="V150" i="1"/>
  <c r="V508" i="1"/>
  <c r="V183" i="1"/>
  <c r="V204" i="1"/>
  <c r="V171" i="1"/>
  <c r="V409" i="1"/>
  <c r="V512" i="1"/>
  <c r="V496" i="1"/>
  <c r="V388" i="1"/>
  <c r="V389" i="1"/>
  <c r="V431" i="1"/>
  <c r="V511" i="1"/>
  <c r="V370" i="1"/>
  <c r="V44" i="1"/>
  <c r="V461" i="1" s="1"/>
  <c r="V160" i="1"/>
  <c r="V288" i="1"/>
  <c r="V290" i="1"/>
  <c r="V504" i="1"/>
  <c r="V398" i="1"/>
  <c r="V74" i="1"/>
  <c r="V591" i="1"/>
  <c r="V421" i="1"/>
  <c r="V419" i="1"/>
  <c r="V420" i="1"/>
  <c r="V296" i="1"/>
  <c r="V391" i="1"/>
  <c r="V153" i="1"/>
  <c r="V413" i="1"/>
  <c r="V203" i="1"/>
  <c r="V300" i="1"/>
  <c r="V379" i="1"/>
  <c r="V38" i="1"/>
  <c r="V42" i="1"/>
  <c r="W2" i="1"/>
  <c r="V218" i="1"/>
  <c r="V303" i="1"/>
  <c r="V220" i="1"/>
  <c r="V390" i="1"/>
  <c r="V304" i="1"/>
  <c r="V412" i="1"/>
  <c r="V507" i="1"/>
  <c r="V289" i="1"/>
  <c r="V298" i="1"/>
  <c r="V181" i="1"/>
  <c r="V368" i="1"/>
  <c r="V295" i="1"/>
  <c r="V509" i="1"/>
  <c r="L308" i="1"/>
  <c r="Q69" i="1"/>
  <c r="Q669" i="1"/>
  <c r="Q578" i="1"/>
  <c r="Q580" i="1" s="1"/>
  <c r="M538" i="1"/>
  <c r="M540" i="1" s="1"/>
  <c r="S427" i="1"/>
  <c r="U448" i="1"/>
  <c r="U268" i="1"/>
  <c r="U251" i="1"/>
  <c r="U135" i="1"/>
  <c r="U442" i="1"/>
  <c r="U440" i="1"/>
  <c r="U446" i="1"/>
  <c r="U457" i="1"/>
  <c r="U265" i="1"/>
  <c r="U574" i="1"/>
  <c r="U267" i="1"/>
  <c r="U447" i="1"/>
  <c r="U443" i="1"/>
  <c r="U633" i="1"/>
  <c r="U375" i="1" s="1"/>
  <c r="U381" i="1" s="1"/>
  <c r="U306" i="1"/>
  <c r="U207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7" i="1"/>
  <c r="T463" i="1"/>
  <c r="T482" i="1"/>
  <c r="T637" i="1" s="1"/>
  <c r="T474" i="1" s="1"/>
  <c r="T484" i="1" s="1"/>
  <c r="T462" i="1"/>
  <c r="T136" i="1"/>
  <c r="T576" i="1"/>
  <c r="T593" i="1"/>
  <c r="T255" i="1"/>
  <c r="T256" i="1"/>
  <c r="T272" i="1"/>
  <c r="T76" i="1"/>
  <c r="T103" i="1"/>
  <c r="T258" i="1"/>
  <c r="T585" i="1"/>
  <c r="H117" i="1"/>
  <c r="H128" i="2"/>
  <c r="L128" i="2"/>
  <c r="G128" i="2"/>
  <c r="K128" i="2"/>
  <c r="S128" i="2"/>
  <c r="M128" i="2"/>
  <c r="R128" i="2"/>
  <c r="I128" i="2"/>
  <c r="N128" i="2"/>
  <c r="Q128" i="2"/>
  <c r="T128" i="2"/>
  <c r="J128" i="2"/>
  <c r="P128" i="2"/>
  <c r="O128" i="2"/>
  <c r="K363" i="2"/>
  <c r="K306" i="2"/>
  <c r="K421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P368" i="2"/>
  <c r="K368" i="2"/>
  <c r="J368" i="2"/>
  <c r="P211" i="1"/>
  <c r="T393" i="1"/>
  <c r="O98" i="1"/>
  <c r="F19" i="2" s="1"/>
  <c r="I19" i="2" s="1"/>
  <c r="F592" i="2"/>
  <c r="F477" i="2"/>
  <c r="N608" i="1"/>
  <c r="U653" i="1"/>
  <c r="R177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S165" i="1"/>
  <c r="S167" i="1" s="1"/>
  <c r="S211" i="1" s="1"/>
  <c r="M331" i="1"/>
  <c r="U48" i="1"/>
  <c r="U631" i="1"/>
  <c r="U364" i="1" s="1"/>
  <c r="U372" i="1" s="1"/>
  <c r="U455" i="1"/>
  <c r="U499" i="1"/>
  <c r="U292" i="1"/>
  <c r="U635" i="1"/>
  <c r="U396" i="1" s="1"/>
  <c r="U402" i="1" s="1"/>
  <c r="U421" i="2"/>
  <c r="J421" i="2"/>
  <c r="L363" i="2"/>
  <c r="Q363" i="2"/>
  <c r="Q421" i="2"/>
  <c r="F308" i="2"/>
  <c r="V368" i="2" l="1"/>
  <c r="V815" i="2"/>
  <c r="V813" i="2"/>
  <c r="U941" i="2"/>
  <c r="V932" i="2"/>
  <c r="V933" i="2" s="1"/>
  <c r="V939" i="2"/>
  <c r="V940" i="2" s="1"/>
  <c r="V426" i="2"/>
  <c r="T105" i="1"/>
  <c r="T77" i="1"/>
  <c r="T19" i="2"/>
  <c r="R19" i="2"/>
  <c r="O19" i="2"/>
  <c r="K19" i="2"/>
  <c r="Q19" i="2"/>
  <c r="L19" i="2"/>
  <c r="F20" i="2"/>
  <c r="F21" i="2" s="1"/>
  <c r="M19" i="2"/>
  <c r="P19" i="2"/>
  <c r="J19" i="2"/>
  <c r="H19" i="2"/>
  <c r="S19" i="2"/>
  <c r="N19" i="2"/>
  <c r="G19" i="2"/>
  <c r="V918" i="2"/>
  <c r="V919" i="2" s="1"/>
  <c r="U899" i="2"/>
  <c r="G919" i="2"/>
  <c r="U128" i="2"/>
  <c r="U185" i="2"/>
  <c r="U19" i="2"/>
  <c r="V845" i="2"/>
  <c r="V697" i="2"/>
  <c r="V772" i="2" s="1"/>
  <c r="V707" i="2"/>
  <c r="V851" i="2"/>
  <c r="V852" i="2"/>
  <c r="V853" i="2"/>
  <c r="V751" i="2"/>
  <c r="V897" i="2"/>
  <c r="V898" i="2" s="1"/>
  <c r="V848" i="2"/>
  <c r="W2" i="2"/>
  <c r="W816" i="2" s="1"/>
  <c r="V702" i="2"/>
  <c r="V703" i="2"/>
  <c r="U13" i="2"/>
  <c r="U12" i="2"/>
  <c r="U299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10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1" i="1"/>
  <c r="Q280" i="1"/>
  <c r="Q308" i="1" s="1"/>
  <c r="S535" i="1"/>
  <c r="S586" i="1"/>
  <c r="S588" i="1" s="1"/>
  <c r="F374" i="2" s="1"/>
  <c r="M374" i="2" s="1"/>
  <c r="S108" i="1"/>
  <c r="S536" i="1"/>
  <c r="S667" i="1"/>
  <c r="R278" i="1"/>
  <c r="R490" i="1"/>
  <c r="R516" i="1" s="1"/>
  <c r="S328" i="1"/>
  <c r="S594" i="1"/>
  <c r="S596" i="1" s="1"/>
  <c r="F432" i="2" s="1"/>
  <c r="S432" i="2" s="1"/>
  <c r="S577" i="1"/>
  <c r="T230" i="1"/>
  <c r="S224" i="1"/>
  <c r="S15" i="1"/>
  <c r="S669" i="1" s="1"/>
  <c r="T229" i="1"/>
  <c r="S664" i="1"/>
  <c r="V643" i="1"/>
  <c r="V217" i="1" s="1"/>
  <c r="U214" i="1"/>
  <c r="S276" i="1"/>
  <c r="V478" i="1"/>
  <c r="T231" i="1"/>
  <c r="S242" i="1"/>
  <c r="S486" i="1"/>
  <c r="S488" i="1" s="1"/>
  <c r="S490" i="1" s="1"/>
  <c r="S516" i="1" s="1"/>
  <c r="T237" i="1"/>
  <c r="T228" i="1"/>
  <c r="V253" i="1"/>
  <c r="V481" i="1"/>
  <c r="T227" i="1"/>
  <c r="T240" i="1"/>
  <c r="T235" i="1"/>
  <c r="T236" i="1"/>
  <c r="T238" i="1"/>
  <c r="T234" i="1"/>
  <c r="V232" i="1"/>
  <c r="V252" i="1"/>
  <c r="U430" i="1"/>
  <c r="U434" i="1" s="1"/>
  <c r="U217" i="1"/>
  <c r="V233" i="1"/>
  <c r="V48" i="1"/>
  <c r="V652" i="1" s="1"/>
  <c r="T636" i="1"/>
  <c r="T453" i="1" s="1"/>
  <c r="T465" i="1" s="1"/>
  <c r="T486" i="1" s="1"/>
  <c r="T488" i="1" s="1"/>
  <c r="V480" i="1"/>
  <c r="U216" i="1"/>
  <c r="V584" i="1"/>
  <c r="V271" i="1"/>
  <c r="V456" i="1"/>
  <c r="V443" i="1"/>
  <c r="V441" i="1"/>
  <c r="V251" i="1"/>
  <c r="V269" i="1"/>
  <c r="V448" i="1"/>
  <c r="V574" i="1"/>
  <c r="V575" i="1"/>
  <c r="V266" i="1"/>
  <c r="V455" i="1"/>
  <c r="V250" i="1"/>
  <c r="V457" i="1"/>
  <c r="V267" i="1"/>
  <c r="V270" i="1"/>
  <c r="V454" i="1"/>
  <c r="V239" i="1"/>
  <c r="U661" i="1"/>
  <c r="U180" i="1"/>
  <c r="U186" i="1" s="1"/>
  <c r="U652" i="1"/>
  <c r="U67" i="1"/>
  <c r="U258" i="1"/>
  <c r="U576" i="1"/>
  <c r="U482" i="1"/>
  <c r="U637" i="1" s="1"/>
  <c r="U474" i="1" s="1"/>
  <c r="U484" i="1" s="1"/>
  <c r="U76" i="1"/>
  <c r="U593" i="1"/>
  <c r="U136" i="1"/>
  <c r="U64" i="1"/>
  <c r="U585" i="1"/>
  <c r="U462" i="1"/>
  <c r="U103" i="1"/>
  <c r="U257" i="1"/>
  <c r="U272" i="1"/>
  <c r="U256" i="1"/>
  <c r="U255" i="1"/>
  <c r="U463" i="1"/>
  <c r="J335" i="1"/>
  <c r="J610" i="1"/>
  <c r="F184" i="2"/>
  <c r="L331" i="1"/>
  <c r="U383" i="1"/>
  <c r="U658" i="1"/>
  <c r="U147" i="1"/>
  <c r="U156" i="1" s="1"/>
  <c r="F311" i="2"/>
  <c r="J542" i="1"/>
  <c r="J656" i="1"/>
  <c r="J120" i="1"/>
  <c r="F241" i="2"/>
  <c r="O657" i="1"/>
  <c r="O121" i="1"/>
  <c r="L538" i="1"/>
  <c r="M542" i="1"/>
  <c r="M656" i="1"/>
  <c r="M120" i="1"/>
  <c r="F244" i="2"/>
  <c r="N516" i="1"/>
  <c r="H925" i="2"/>
  <c r="K925" i="2"/>
  <c r="G925" i="2"/>
  <c r="M925" i="2"/>
  <c r="T925" i="2"/>
  <c r="S925" i="2"/>
  <c r="F926" i="2"/>
  <c r="N925" i="2"/>
  <c r="L925" i="2"/>
  <c r="Q925" i="2"/>
  <c r="V925" i="2"/>
  <c r="R925" i="2"/>
  <c r="U925" i="2"/>
  <c r="W925" i="2"/>
  <c r="I925" i="2"/>
  <c r="O925" i="2"/>
  <c r="P925" i="2"/>
  <c r="J925" i="2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5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4" i="1" s="1"/>
  <c r="V634" i="1"/>
  <c r="V386" i="1" s="1"/>
  <c r="V393" i="1" s="1"/>
  <c r="T222" i="1"/>
  <c r="O110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70" i="1"/>
  <c r="P224" i="1"/>
  <c r="H141" i="1"/>
  <c r="T665" i="1"/>
  <c r="T264" i="1"/>
  <c r="T274" i="1" s="1"/>
  <c r="U404" i="1"/>
  <c r="U660" i="1"/>
  <c r="U170" i="1"/>
  <c r="U177" i="1" s="1"/>
  <c r="U662" i="1"/>
  <c r="U425" i="1"/>
  <c r="U191" i="1"/>
  <c r="U197" i="1" s="1"/>
  <c r="U209" i="1" s="1"/>
  <c r="U659" i="1"/>
  <c r="U159" i="1"/>
  <c r="U165" i="1" s="1"/>
  <c r="Q655" i="1"/>
  <c r="Q81" i="1"/>
  <c r="Q95" i="1"/>
  <c r="Q98" i="1" s="1"/>
  <c r="F24" i="2" s="1"/>
  <c r="Q127" i="1"/>
  <c r="Q126" i="1"/>
  <c r="Q115" i="1"/>
  <c r="Q128" i="1"/>
  <c r="Q114" i="1"/>
  <c r="Q129" i="1"/>
  <c r="L657" i="1"/>
  <c r="L121" i="1"/>
  <c r="W27" i="1"/>
  <c r="W370" i="1"/>
  <c r="W171" i="1"/>
  <c r="W398" i="1"/>
  <c r="W194" i="1"/>
  <c r="W153" i="1"/>
  <c r="W388" i="1"/>
  <c r="W460" i="1"/>
  <c r="W19" i="1"/>
  <c r="W290" i="1"/>
  <c r="W218" i="1"/>
  <c r="W304" i="1"/>
  <c r="W154" i="1"/>
  <c r="W45" i="1"/>
  <c r="W252" i="1" s="1"/>
  <c r="W163" i="1"/>
  <c r="W151" i="1"/>
  <c r="W512" i="1"/>
  <c r="W148" i="1"/>
  <c r="W296" i="1"/>
  <c r="W389" i="1"/>
  <c r="W254" i="1"/>
  <c r="X2" i="1"/>
  <c r="W510" i="1"/>
  <c r="W411" i="1"/>
  <c r="W101" i="1"/>
  <c r="W410" i="1"/>
  <c r="W300" i="1"/>
  <c r="W39" i="1"/>
  <c r="W456" i="1" s="1"/>
  <c r="W367" i="1"/>
  <c r="W193" i="1"/>
  <c r="W299" i="1"/>
  <c r="W150" i="1"/>
  <c r="W505" i="1"/>
  <c r="W497" i="1"/>
  <c r="W42" i="1"/>
  <c r="W23" i="1"/>
  <c r="W195" i="1"/>
  <c r="W642" i="1"/>
  <c r="W174" i="1"/>
  <c r="W183" i="1"/>
  <c r="W572" i="1"/>
  <c r="W181" i="1"/>
  <c r="W134" i="1"/>
  <c r="W502" i="1"/>
  <c r="W399" i="1"/>
  <c r="W172" i="1"/>
  <c r="W496" i="1"/>
  <c r="W175" i="1"/>
  <c r="W160" i="1"/>
  <c r="W75" i="1"/>
  <c r="W397" i="1"/>
  <c r="W301" i="1"/>
  <c r="W289" i="1"/>
  <c r="W116" i="1"/>
  <c r="W43" i="1"/>
  <c r="W481" i="1" s="1"/>
  <c r="W219" i="1"/>
  <c r="W507" i="1"/>
  <c r="W203" i="1"/>
  <c r="W369" i="1"/>
  <c r="W493" i="1"/>
  <c r="W390" i="1"/>
  <c r="W44" i="1"/>
  <c r="W461" i="1" s="1"/>
  <c r="W400" i="1"/>
  <c r="W412" i="1"/>
  <c r="W432" i="1"/>
  <c r="W152" i="1"/>
  <c r="W509" i="1"/>
  <c r="W503" i="1"/>
  <c r="W65" i="1"/>
  <c r="W295" i="1"/>
  <c r="W376" i="1"/>
  <c r="W641" i="1"/>
  <c r="W33" i="1"/>
  <c r="W162" i="1"/>
  <c r="W288" i="1"/>
  <c r="W511" i="1"/>
  <c r="W297" i="1"/>
  <c r="W391" i="1"/>
  <c r="W506" i="1"/>
  <c r="W573" i="1"/>
  <c r="W202" i="1"/>
  <c r="W46" i="1"/>
  <c r="W494" i="1"/>
  <c r="W149" i="1"/>
  <c r="W41" i="1"/>
  <c r="W479" i="1" s="1"/>
  <c r="W161" i="1"/>
  <c r="W413" i="1"/>
  <c r="W366" i="1"/>
  <c r="W192" i="1"/>
  <c r="W421" i="1"/>
  <c r="W298" i="1"/>
  <c r="W220" i="1"/>
  <c r="W173" i="1"/>
  <c r="W303" i="1"/>
  <c r="W571" i="1"/>
  <c r="W368" i="1"/>
  <c r="W286" i="1"/>
  <c r="W377" i="1"/>
  <c r="W504" i="1"/>
  <c r="W182" i="1"/>
  <c r="W583" i="1"/>
  <c r="W409" i="1"/>
  <c r="W508" i="1"/>
  <c r="W40" i="1"/>
  <c r="W457" i="1" s="1"/>
  <c r="W287" i="1"/>
  <c r="W387" i="1"/>
  <c r="W184" i="1"/>
  <c r="W204" i="1"/>
  <c r="W418" i="1"/>
  <c r="W38" i="1"/>
  <c r="W266" i="1" s="1"/>
  <c r="W378" i="1"/>
  <c r="W74" i="1"/>
  <c r="W379" i="1"/>
  <c r="W431" i="1"/>
  <c r="W495" i="1"/>
  <c r="W205" i="1"/>
  <c r="W302" i="1"/>
  <c r="W66" i="1"/>
  <c r="W420" i="1"/>
  <c r="W365" i="1"/>
  <c r="W591" i="1"/>
  <c r="W419" i="1"/>
  <c r="V653" i="1"/>
  <c r="T651" i="1"/>
  <c r="T79" i="1"/>
  <c r="T96" i="1" s="1"/>
  <c r="T11" i="1"/>
  <c r="T60" i="1"/>
  <c r="T104" i="1"/>
  <c r="T9" i="1"/>
  <c r="T10" i="1"/>
  <c r="T62" i="1"/>
  <c r="T12" i="1"/>
  <c r="T63" i="1"/>
  <c r="T137" i="1"/>
  <c r="T139" i="1" s="1"/>
  <c r="T106" i="1"/>
  <c r="T13" i="1"/>
  <c r="F314" i="2"/>
  <c r="R186" i="1"/>
  <c r="R188" i="1" s="1"/>
  <c r="R211" i="1" s="1"/>
  <c r="T156" i="1"/>
  <c r="T167" i="1" s="1"/>
  <c r="N308" i="1"/>
  <c r="V292" i="1"/>
  <c r="V631" i="1"/>
  <c r="V364" i="1" s="1"/>
  <c r="V372" i="1" s="1"/>
  <c r="V440" i="1"/>
  <c r="V444" i="1"/>
  <c r="V135" i="1"/>
  <c r="V248" i="1"/>
  <c r="V249" i="1"/>
  <c r="V207" i="1"/>
  <c r="V475" i="1"/>
  <c r="W939" i="2" l="1"/>
  <c r="W940" i="2" s="1"/>
  <c r="W813" i="2"/>
  <c r="W815" i="2"/>
  <c r="V941" i="2"/>
  <c r="U105" i="1"/>
  <c r="U77" i="1"/>
  <c r="W932" i="2"/>
  <c r="W918" i="2"/>
  <c r="V899" i="2"/>
  <c r="J926" i="2"/>
  <c r="J934" i="2" s="1"/>
  <c r="I926" i="2"/>
  <c r="I934" i="2" s="1"/>
  <c r="V926" i="2"/>
  <c r="V934" i="2" s="1"/>
  <c r="S926" i="2"/>
  <c r="S934" i="2" s="1"/>
  <c r="Q926" i="2"/>
  <c r="Q934" i="2" s="1"/>
  <c r="P926" i="2"/>
  <c r="P934" i="2" s="1"/>
  <c r="U926" i="2"/>
  <c r="U934" i="2" s="1"/>
  <c r="L926" i="2"/>
  <c r="L934" i="2" s="1"/>
  <c r="T926" i="2"/>
  <c r="T934" i="2" s="1"/>
  <c r="H926" i="2"/>
  <c r="H934" i="2" s="1"/>
  <c r="W926" i="2"/>
  <c r="K926" i="2"/>
  <c r="K934" i="2" s="1"/>
  <c r="O926" i="2"/>
  <c r="O934" i="2" s="1"/>
  <c r="R926" i="2"/>
  <c r="R934" i="2" s="1"/>
  <c r="N926" i="2"/>
  <c r="N934" i="2" s="1"/>
  <c r="M926" i="2"/>
  <c r="M934" i="2" s="1"/>
  <c r="V19" i="2"/>
  <c r="V421" i="2"/>
  <c r="V363" i="2"/>
  <c r="V306" i="2"/>
  <c r="W703" i="2"/>
  <c r="W707" i="2"/>
  <c r="W697" i="2"/>
  <c r="W772" i="2" s="1"/>
  <c r="W848" i="2"/>
  <c r="W751" i="2"/>
  <c r="W853" i="2"/>
  <c r="W426" i="2"/>
  <c r="W851" i="2"/>
  <c r="W852" i="2"/>
  <c r="X2" i="2"/>
  <c r="X816" i="2" s="1"/>
  <c r="W368" i="2"/>
  <c r="W702" i="2"/>
  <c r="W845" i="2"/>
  <c r="W244" i="2" s="1"/>
  <c r="W897" i="2"/>
  <c r="W898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R126" i="1"/>
  <c r="R129" i="1"/>
  <c r="R81" i="1"/>
  <c r="F27" i="2"/>
  <c r="M27" i="2" s="1"/>
  <c r="R128" i="1"/>
  <c r="R115" i="1"/>
  <c r="R114" i="1"/>
  <c r="R655" i="1"/>
  <c r="R127" i="1"/>
  <c r="V50" i="1"/>
  <c r="V77" i="1" s="1"/>
  <c r="W239" i="1"/>
  <c r="W35" i="1"/>
  <c r="G374" i="2"/>
  <c r="U374" i="2"/>
  <c r="P538" i="1"/>
  <c r="P540" i="1" s="1"/>
  <c r="P542" i="1" s="1"/>
  <c r="P608" i="1"/>
  <c r="P331" i="1"/>
  <c r="W270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7" i="1"/>
  <c r="T260" i="1" s="1"/>
  <c r="T276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5" i="1"/>
  <c r="I432" i="2"/>
  <c r="V432" i="2"/>
  <c r="W432" i="2"/>
  <c r="G432" i="2"/>
  <c r="R432" i="2"/>
  <c r="T432" i="2"/>
  <c r="V216" i="1"/>
  <c r="P432" i="2"/>
  <c r="V214" i="1"/>
  <c r="S578" i="1"/>
  <c r="S580" i="1" s="1"/>
  <c r="F317" i="2" s="1"/>
  <c r="S278" i="1"/>
  <c r="W443" i="1"/>
  <c r="S280" i="1"/>
  <c r="S308" i="1" s="1"/>
  <c r="S121" i="1" s="1"/>
  <c r="U222" i="1"/>
  <c r="W480" i="1"/>
  <c r="T242" i="1"/>
  <c r="V103" i="1"/>
  <c r="V482" i="1"/>
  <c r="V637" i="1" s="1"/>
  <c r="V474" i="1" s="1"/>
  <c r="V484" i="1" s="1"/>
  <c r="V258" i="1"/>
  <c r="W477" i="1"/>
  <c r="V136" i="1"/>
  <c r="V463" i="1"/>
  <c r="V272" i="1"/>
  <c r="V257" i="1"/>
  <c r="V255" i="1"/>
  <c r="V67" i="1"/>
  <c r="V64" i="1"/>
  <c r="V76" i="1"/>
  <c r="V256" i="1"/>
  <c r="W267" i="1"/>
  <c r="V585" i="1"/>
  <c r="W250" i="1"/>
  <c r="V576" i="1"/>
  <c r="W445" i="1"/>
  <c r="W447" i="1"/>
  <c r="W454" i="1"/>
  <c r="W441" i="1"/>
  <c r="W265" i="1"/>
  <c r="W233" i="1"/>
  <c r="W415" i="1"/>
  <c r="W191" i="1" s="1"/>
  <c r="W197" i="1" s="1"/>
  <c r="W268" i="1"/>
  <c r="W574" i="1"/>
  <c r="W251" i="1"/>
  <c r="W478" i="1"/>
  <c r="W592" i="1"/>
  <c r="W440" i="1"/>
  <c r="W631" i="1"/>
  <c r="W364" i="1" s="1"/>
  <c r="W372" i="1" s="1"/>
  <c r="W147" i="1" s="1"/>
  <c r="W156" i="1" s="1"/>
  <c r="W271" i="1"/>
  <c r="W458" i="1"/>
  <c r="W269" i="1"/>
  <c r="W253" i="1"/>
  <c r="U188" i="1"/>
  <c r="W459" i="1"/>
  <c r="W643" i="1"/>
  <c r="T15" i="1"/>
  <c r="T578" i="1" s="1"/>
  <c r="W48" i="1"/>
  <c r="W76" i="1" s="1"/>
  <c r="T108" i="1"/>
  <c r="U636" i="1"/>
  <c r="U453" i="1" s="1"/>
  <c r="U465" i="1" s="1"/>
  <c r="U664" i="1" s="1"/>
  <c r="R224" i="1"/>
  <c r="R280" i="1" s="1"/>
  <c r="N657" i="1"/>
  <c r="N121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1" i="1"/>
  <c r="X295" i="1"/>
  <c r="X376" i="1"/>
  <c r="X509" i="1"/>
  <c r="X502" i="1"/>
  <c r="X184" i="1"/>
  <c r="X181" i="1"/>
  <c r="X387" i="1"/>
  <c r="X400" i="1"/>
  <c r="X512" i="1"/>
  <c r="X151" i="1"/>
  <c r="X44" i="1"/>
  <c r="X461" i="1" s="1"/>
  <c r="X163" i="1"/>
  <c r="X642" i="1"/>
  <c r="X369" i="1"/>
  <c r="X254" i="1"/>
  <c r="X194" i="1"/>
  <c r="X368" i="1"/>
  <c r="X510" i="1"/>
  <c r="X42" i="1"/>
  <c r="X40" i="1"/>
  <c r="X457" i="1" s="1"/>
  <c r="X493" i="1"/>
  <c r="X494" i="1"/>
  <c r="X33" i="1"/>
  <c r="X35" i="1" s="1"/>
  <c r="X45" i="1"/>
  <c r="X458" i="1" s="1"/>
  <c r="X153" i="1"/>
  <c r="X298" i="1"/>
  <c r="X391" i="1"/>
  <c r="X388" i="1"/>
  <c r="X496" i="1"/>
  <c r="X583" i="1"/>
  <c r="X66" i="1"/>
  <c r="X591" i="1"/>
  <c r="X154" i="1"/>
  <c r="X288" i="1"/>
  <c r="X409" i="1"/>
  <c r="X410" i="1"/>
  <c r="X505" i="1"/>
  <c r="X390" i="1"/>
  <c r="X419" i="1"/>
  <c r="X302" i="1"/>
  <c r="X74" i="1"/>
  <c r="X218" i="1"/>
  <c r="X399" i="1"/>
  <c r="X507" i="1"/>
  <c r="X421" i="1"/>
  <c r="X398" i="1"/>
  <c r="X378" i="1"/>
  <c r="X495" i="1"/>
  <c r="X296" i="1"/>
  <c r="X431" i="1"/>
  <c r="X460" i="1"/>
  <c r="X160" i="1"/>
  <c r="X300" i="1"/>
  <c r="X506" i="1"/>
  <c r="X420" i="1"/>
  <c r="X504" i="1"/>
  <c r="X162" i="1"/>
  <c r="X289" i="1"/>
  <c r="X204" i="1"/>
  <c r="X432" i="1"/>
  <c r="X511" i="1"/>
  <c r="X174" i="1"/>
  <c r="X219" i="1"/>
  <c r="X220" i="1"/>
  <c r="X418" i="1"/>
  <c r="X367" i="1"/>
  <c r="X641" i="1"/>
  <c r="X203" i="1"/>
  <c r="X377" i="1"/>
  <c r="X301" i="1"/>
  <c r="X379" i="1"/>
  <c r="X497" i="1"/>
  <c r="X27" i="1"/>
  <c r="X503" i="1"/>
  <c r="X19" i="1"/>
  <c r="X192" i="1"/>
  <c r="X370" i="1"/>
  <c r="X397" i="1"/>
  <c r="X161" i="1"/>
  <c r="X205" i="1"/>
  <c r="X290" i="1"/>
  <c r="X413" i="1"/>
  <c r="X23" i="1"/>
  <c r="X150" i="1"/>
  <c r="X286" i="1"/>
  <c r="X297" i="1"/>
  <c r="X304" i="1"/>
  <c r="X365" i="1"/>
  <c r="X366" i="1"/>
  <c r="X152" i="1"/>
  <c r="X148" i="1"/>
  <c r="X195" i="1"/>
  <c r="X389" i="1"/>
  <c r="X38" i="1"/>
  <c r="X266" i="1" s="1"/>
  <c r="X101" i="1"/>
  <c r="X172" i="1"/>
  <c r="X39" i="1"/>
  <c r="X303" i="1"/>
  <c r="X65" i="1"/>
  <c r="X202" i="1"/>
  <c r="X173" i="1"/>
  <c r="X75" i="1"/>
  <c r="X41" i="1"/>
  <c r="X269" i="1" s="1"/>
  <c r="X116" i="1"/>
  <c r="X46" i="1"/>
  <c r="X175" i="1"/>
  <c r="X183" i="1"/>
  <c r="X299" i="1"/>
  <c r="X43" i="1"/>
  <c r="X253" i="1" s="1"/>
  <c r="X149" i="1"/>
  <c r="X182" i="1"/>
  <c r="X193" i="1"/>
  <c r="X134" i="1"/>
  <c r="X287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909" i="2" s="1"/>
  <c r="F535" i="2"/>
  <c r="F650" i="2"/>
  <c r="F478" i="2"/>
  <c r="O608" i="1"/>
  <c r="F78" i="2"/>
  <c r="U663" i="1"/>
  <c r="U231" i="1"/>
  <c r="U235" i="1"/>
  <c r="U227" i="1"/>
  <c r="U228" i="1"/>
  <c r="U238" i="1"/>
  <c r="U236" i="1"/>
  <c r="U240" i="1"/>
  <c r="U230" i="1"/>
  <c r="U237" i="1"/>
  <c r="U234" i="1"/>
  <c r="U229" i="1"/>
  <c r="U651" i="1"/>
  <c r="U63" i="1"/>
  <c r="U137" i="1"/>
  <c r="U139" i="1" s="1"/>
  <c r="U62" i="1"/>
  <c r="U79" i="1"/>
  <c r="U96" i="1" s="1"/>
  <c r="U11" i="1"/>
  <c r="U12" i="1"/>
  <c r="U10" i="1"/>
  <c r="U13" i="1"/>
  <c r="U104" i="1"/>
  <c r="U60" i="1"/>
  <c r="U106" i="1"/>
  <c r="U9" i="1"/>
  <c r="M657" i="1"/>
  <c r="M121" i="1"/>
  <c r="M123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10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3" i="1"/>
  <c r="J654" i="1"/>
  <c r="J113" i="1"/>
  <c r="V450" i="1"/>
  <c r="W249" i="1"/>
  <c r="W248" i="1"/>
  <c r="W476" i="1"/>
  <c r="W475" i="1"/>
  <c r="W423" i="1"/>
  <c r="W634" i="1"/>
  <c r="W386" i="1" s="1"/>
  <c r="W393" i="1" s="1"/>
  <c r="W207" i="1"/>
  <c r="W306" i="1"/>
  <c r="W446" i="1"/>
  <c r="W444" i="1"/>
  <c r="W575" i="1"/>
  <c r="W635" i="1"/>
  <c r="W396" i="1" s="1"/>
  <c r="W402" i="1" s="1"/>
  <c r="W514" i="1"/>
  <c r="Q131" i="1"/>
  <c r="O538" i="1"/>
  <c r="O540" i="1" s="1"/>
  <c r="O331" i="1"/>
  <c r="O333" i="1" s="1"/>
  <c r="V383" i="1"/>
  <c r="V658" i="1"/>
  <c r="V147" i="1"/>
  <c r="V156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10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1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80" i="1"/>
  <c r="T177" i="1"/>
  <c r="F593" i="2"/>
  <c r="V660" i="1"/>
  <c r="V404" i="1"/>
  <c r="V170" i="1"/>
  <c r="V177" i="1" s="1"/>
  <c r="V661" i="1"/>
  <c r="V180" i="1"/>
  <c r="V186" i="1" s="1"/>
  <c r="V659" i="1"/>
  <c r="V159" i="1"/>
  <c r="V165" i="1" s="1"/>
  <c r="V662" i="1"/>
  <c r="V425" i="1"/>
  <c r="V191" i="1"/>
  <c r="V197" i="1" s="1"/>
  <c r="V209" i="1" s="1"/>
  <c r="M335" i="1"/>
  <c r="M610" i="1"/>
  <c r="F187" i="2"/>
  <c r="G926" i="2"/>
  <c r="G934" i="2" s="1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4" i="1"/>
  <c r="U274" i="1" s="1"/>
  <c r="W292" i="1"/>
  <c r="W633" i="1"/>
  <c r="W375" i="1" s="1"/>
  <c r="W381" i="1" s="1"/>
  <c r="W102" i="1"/>
  <c r="W448" i="1"/>
  <c r="W442" i="1"/>
  <c r="W135" i="1"/>
  <c r="W584" i="1"/>
  <c r="W499" i="1"/>
  <c r="W455" i="1"/>
  <c r="W232" i="1"/>
  <c r="W640" i="1"/>
  <c r="W124" i="1" s="1"/>
  <c r="U167" i="1"/>
  <c r="U427" i="1"/>
  <c r="X939" i="2" l="1"/>
  <c r="X940" i="2" s="1"/>
  <c r="X815" i="2"/>
  <c r="X813" i="2"/>
  <c r="AA909" i="2"/>
  <c r="AB909" i="2" s="1"/>
  <c r="F911" i="2"/>
  <c r="X932" i="2"/>
  <c r="X933" i="2" s="1"/>
  <c r="X918" i="2"/>
  <c r="X919" i="2" s="1"/>
  <c r="W919" i="2"/>
  <c r="W933" i="2"/>
  <c r="W899" i="2"/>
  <c r="W19" i="2" s="1"/>
  <c r="H641" i="2"/>
  <c r="H469" i="2"/>
  <c r="H584" i="2"/>
  <c r="H354" i="2"/>
  <c r="H526" i="2"/>
  <c r="H10" i="2"/>
  <c r="H412" i="2"/>
  <c r="J354" i="2"/>
  <c r="J641" i="2"/>
  <c r="J469" i="2"/>
  <c r="J10" i="2"/>
  <c r="J584" i="2"/>
  <c r="J412" i="2"/>
  <c r="J526" i="2"/>
  <c r="L353" i="2"/>
  <c r="L641" i="2"/>
  <c r="L469" i="2"/>
  <c r="L412" i="2"/>
  <c r="L526" i="2"/>
  <c r="L10" i="2"/>
  <c r="L584" i="2"/>
  <c r="L354" i="2"/>
  <c r="U18" i="2"/>
  <c r="U412" i="2"/>
  <c r="U526" i="2"/>
  <c r="U354" i="2"/>
  <c r="U10" i="2"/>
  <c r="U641" i="2"/>
  <c r="U469" i="2"/>
  <c r="U584" i="2"/>
  <c r="O354" i="2"/>
  <c r="O469" i="2"/>
  <c r="O641" i="2"/>
  <c r="O526" i="2"/>
  <c r="O584" i="2"/>
  <c r="O412" i="2"/>
  <c r="O10" i="2"/>
  <c r="K526" i="2"/>
  <c r="K469" i="2"/>
  <c r="K641" i="2"/>
  <c r="K584" i="2"/>
  <c r="K10" i="2"/>
  <c r="K412" i="2"/>
  <c r="K354" i="2"/>
  <c r="V469" i="2"/>
  <c r="V412" i="2"/>
  <c r="T469" i="2"/>
  <c r="T354" i="2"/>
  <c r="T526" i="2"/>
  <c r="T10" i="2"/>
  <c r="T641" i="2"/>
  <c r="T412" i="2"/>
  <c r="T584" i="2"/>
  <c r="M412" i="2"/>
  <c r="M526" i="2"/>
  <c r="M584" i="2"/>
  <c r="M10" i="2"/>
  <c r="M469" i="2"/>
  <c r="M354" i="2"/>
  <c r="M641" i="2"/>
  <c r="V584" i="2"/>
  <c r="V526" i="2"/>
  <c r="I354" i="2"/>
  <c r="I412" i="2"/>
  <c r="I10" i="2"/>
  <c r="I584" i="2"/>
  <c r="I526" i="2"/>
  <c r="I641" i="2"/>
  <c r="I469" i="2"/>
  <c r="S526" i="2"/>
  <c r="S641" i="2"/>
  <c r="S354" i="2"/>
  <c r="S412" i="2"/>
  <c r="S469" i="2"/>
  <c r="S584" i="2"/>
  <c r="S10" i="2"/>
  <c r="P641" i="2"/>
  <c r="P10" i="2"/>
  <c r="P584" i="2"/>
  <c r="P412" i="2"/>
  <c r="P526" i="2"/>
  <c r="P469" i="2"/>
  <c r="P354" i="2"/>
  <c r="N420" i="2"/>
  <c r="N641" i="2"/>
  <c r="N469" i="2"/>
  <c r="N354" i="2"/>
  <c r="N526" i="2"/>
  <c r="N584" i="2"/>
  <c r="N10" i="2"/>
  <c r="N412" i="2"/>
  <c r="Q420" i="2"/>
  <c r="Q354" i="2"/>
  <c r="Q10" i="2"/>
  <c r="Q412" i="2"/>
  <c r="Q526" i="2"/>
  <c r="Q584" i="2"/>
  <c r="Q469" i="2"/>
  <c r="Q641" i="2"/>
  <c r="R77" i="2"/>
  <c r="R469" i="2"/>
  <c r="R526" i="2"/>
  <c r="R354" i="2"/>
  <c r="R584" i="2"/>
  <c r="R10" i="2"/>
  <c r="R641" i="2"/>
  <c r="R412" i="2"/>
  <c r="V10" i="2"/>
  <c r="V641" i="2"/>
  <c r="V354" i="2"/>
  <c r="V12" i="1"/>
  <c r="V105" i="1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301" i="2"/>
  <c r="W643" i="2"/>
  <c r="X702" i="2"/>
  <c r="X851" i="2"/>
  <c r="X371" i="2"/>
  <c r="X853" i="2"/>
  <c r="X703" i="2"/>
  <c r="X429" i="2"/>
  <c r="X852" i="2"/>
  <c r="Y2" i="2"/>
  <c r="Y816" i="2" s="1"/>
  <c r="X707" i="2"/>
  <c r="X925" i="2"/>
  <c r="X845" i="2"/>
  <c r="X187" i="2" s="1"/>
  <c r="X897" i="2"/>
  <c r="X898" i="2" s="1"/>
  <c r="X426" i="2"/>
  <c r="X751" i="2"/>
  <c r="X368" i="2"/>
  <c r="X697" i="2"/>
  <c r="X772" i="2" s="1"/>
  <c r="X848" i="2"/>
  <c r="W649" i="2"/>
  <c r="W362" i="2"/>
  <c r="H27" i="2"/>
  <c r="W534" i="2"/>
  <c r="W592" i="2"/>
  <c r="W18" i="2"/>
  <c r="W477" i="2"/>
  <c r="W420" i="2"/>
  <c r="W77" i="2"/>
  <c r="T27" i="2"/>
  <c r="L27" i="2"/>
  <c r="G27" i="2"/>
  <c r="U27" i="2"/>
  <c r="R27" i="2"/>
  <c r="S27" i="2"/>
  <c r="K27" i="2"/>
  <c r="Q27" i="2"/>
  <c r="X27" i="2"/>
  <c r="J27" i="2"/>
  <c r="V27" i="2"/>
  <c r="N27" i="2"/>
  <c r="O27" i="2"/>
  <c r="I27" i="2"/>
  <c r="P27" i="2"/>
  <c r="W27" i="2"/>
  <c r="R131" i="1"/>
  <c r="P656" i="1"/>
  <c r="W50" i="1"/>
  <c r="W77" i="1" s="1"/>
  <c r="P120" i="1"/>
  <c r="F250" i="2"/>
  <c r="X653" i="1"/>
  <c r="S81" i="1"/>
  <c r="X251" i="1"/>
  <c r="S95" i="1"/>
  <c r="S98" i="1" s="1"/>
  <c r="S324" i="1" s="1"/>
  <c r="S129" i="1"/>
  <c r="S114" i="1"/>
  <c r="S128" i="1"/>
  <c r="S127" i="1"/>
  <c r="S115" i="1"/>
  <c r="S126" i="1"/>
  <c r="V636" i="1"/>
  <c r="V453" i="1" s="1"/>
  <c r="V465" i="1" s="1"/>
  <c r="V664" i="1" s="1"/>
  <c r="S657" i="1"/>
  <c r="U486" i="1"/>
  <c r="U488" i="1" s="1"/>
  <c r="U490" i="1" s="1"/>
  <c r="U516" i="1" s="1"/>
  <c r="T669" i="1"/>
  <c r="V222" i="1"/>
  <c r="N592" i="2"/>
  <c r="V77" i="2"/>
  <c r="V79" i="1"/>
  <c r="V96" i="1" s="1"/>
  <c r="N534" i="2"/>
  <c r="U77" i="2"/>
  <c r="U9" i="2"/>
  <c r="Q362" i="2"/>
  <c r="U649" i="2"/>
  <c r="Q640" i="2"/>
  <c r="N9" i="2"/>
  <c r="N998" i="2" s="1"/>
  <c r="N477" i="2"/>
  <c r="R362" i="2"/>
  <c r="V62" i="1"/>
  <c r="T278" i="1"/>
  <c r="N411" i="2"/>
  <c r="R411" i="2"/>
  <c r="U211" i="1"/>
  <c r="U224" i="1" s="1"/>
  <c r="R592" i="2"/>
  <c r="U534" i="2"/>
  <c r="U411" i="2"/>
  <c r="U640" i="2"/>
  <c r="N640" i="2"/>
  <c r="X640" i="1"/>
  <c r="X124" i="1" s="1"/>
  <c r="N18" i="2"/>
  <c r="R649" i="2"/>
  <c r="R525" i="2"/>
  <c r="R18" i="2"/>
  <c r="R640" i="2"/>
  <c r="U525" i="2"/>
  <c r="R583" i="2"/>
  <c r="R468" i="2"/>
  <c r="R420" i="2"/>
  <c r="V640" i="2"/>
  <c r="V18" i="2"/>
  <c r="V9" i="2"/>
  <c r="N353" i="2"/>
  <c r="R353" i="2"/>
  <c r="R305" i="2"/>
  <c r="V477" i="2"/>
  <c r="R477" i="2"/>
  <c r="R534" i="2"/>
  <c r="R9" i="2"/>
  <c r="R998" i="2" s="1"/>
  <c r="V583" i="2"/>
  <c r="L77" i="2"/>
  <c r="L525" i="2"/>
  <c r="V468" i="2"/>
  <c r="L411" i="2"/>
  <c r="V305" i="2"/>
  <c r="L592" i="2"/>
  <c r="V353" i="2"/>
  <c r="X643" i="1"/>
  <c r="X214" i="1" s="1"/>
  <c r="X232" i="1"/>
  <c r="X574" i="1"/>
  <c r="X135" i="1"/>
  <c r="X268" i="1"/>
  <c r="U108" i="1"/>
  <c r="X448" i="1"/>
  <c r="T69" i="1"/>
  <c r="T655" i="1" s="1"/>
  <c r="U362" i="2"/>
  <c r="Q305" i="2"/>
  <c r="Q18" i="2"/>
  <c r="Q534" i="2"/>
  <c r="V13" i="1"/>
  <c r="V651" i="1"/>
  <c r="V9" i="1"/>
  <c r="V10" i="1"/>
  <c r="N362" i="2"/>
  <c r="N649" i="2"/>
  <c r="Q411" i="2"/>
  <c r="Q525" i="2"/>
  <c r="X478" i="1"/>
  <c r="V63" i="1"/>
  <c r="U468" i="2"/>
  <c r="U477" i="2"/>
  <c r="N583" i="2"/>
  <c r="N77" i="2"/>
  <c r="Q583" i="2"/>
  <c r="Q477" i="2"/>
  <c r="Q77" i="2"/>
  <c r="V137" i="1"/>
  <c r="V139" i="1" s="1"/>
  <c r="Q353" i="2"/>
  <c r="U583" i="2"/>
  <c r="U305" i="2"/>
  <c r="U353" i="2"/>
  <c r="U592" i="2"/>
  <c r="N468" i="2"/>
  <c r="N525" i="2"/>
  <c r="Q468" i="2"/>
  <c r="Q592" i="2"/>
  <c r="V106" i="1"/>
  <c r="U420" i="2"/>
  <c r="N305" i="2"/>
  <c r="Q9" i="2"/>
  <c r="Q998" i="2" s="1"/>
  <c r="V104" i="1"/>
  <c r="V60" i="1"/>
  <c r="V586" i="1" s="1"/>
  <c r="V588" i="1" s="1"/>
  <c r="F377" i="2" s="1"/>
  <c r="Q649" i="2"/>
  <c r="V11" i="1"/>
  <c r="X270" i="1"/>
  <c r="W662" i="1"/>
  <c r="L9" i="2"/>
  <c r="L998" i="2" s="1"/>
  <c r="W425" i="1"/>
  <c r="X440" i="1"/>
  <c r="W658" i="1"/>
  <c r="L583" i="2"/>
  <c r="L477" i="2"/>
  <c r="L362" i="2"/>
  <c r="L640" i="2"/>
  <c r="X423" i="1"/>
  <c r="X233" i="1"/>
  <c r="X480" i="1"/>
  <c r="W136" i="1"/>
  <c r="X479" i="1"/>
  <c r="X271" i="1"/>
  <c r="T580" i="1"/>
  <c r="F318" i="2" s="1"/>
  <c r="Y77" i="2"/>
  <c r="Y305" i="2"/>
  <c r="W585" i="1"/>
  <c r="L305" i="2"/>
  <c r="L468" i="2"/>
  <c r="V420" i="2"/>
  <c r="V534" i="2"/>
  <c r="V411" i="2"/>
  <c r="W272" i="1"/>
  <c r="Y592" i="2"/>
  <c r="X252" i="1"/>
  <c r="X250" i="1"/>
  <c r="X635" i="1"/>
  <c r="X396" i="1" s="1"/>
  <c r="X402" i="1" s="1"/>
  <c r="X661" i="1" s="1"/>
  <c r="Y477" i="2"/>
  <c r="L534" i="2"/>
  <c r="L18" i="2"/>
  <c r="L420" i="2"/>
  <c r="V362" i="2"/>
  <c r="V525" i="2"/>
  <c r="V649" i="2"/>
  <c r="X267" i="1"/>
  <c r="Y420" i="2"/>
  <c r="W209" i="1"/>
  <c r="X102" i="1"/>
  <c r="X447" i="1"/>
  <c r="L649" i="2"/>
  <c r="V592" i="2"/>
  <c r="Y362" i="2"/>
  <c r="X441" i="1"/>
  <c r="W216" i="1"/>
  <c r="W215" i="1"/>
  <c r="W430" i="1"/>
  <c r="W434" i="1" s="1"/>
  <c r="W217" i="1"/>
  <c r="W214" i="1"/>
  <c r="W306" i="2"/>
  <c r="W421" i="2"/>
  <c r="W363" i="2"/>
  <c r="W450" i="1"/>
  <c r="W236" i="1" s="1"/>
  <c r="Q538" i="1"/>
  <c r="Q540" i="1" s="1"/>
  <c r="Q656" i="1" s="1"/>
  <c r="X481" i="1"/>
  <c r="X248" i="1"/>
  <c r="W652" i="1"/>
  <c r="W576" i="1"/>
  <c r="W103" i="1"/>
  <c r="W463" i="1"/>
  <c r="W257" i="1"/>
  <c r="W593" i="1"/>
  <c r="W462" i="1"/>
  <c r="W64" i="1"/>
  <c r="W258" i="1"/>
  <c r="W67" i="1"/>
  <c r="W482" i="1"/>
  <c r="W637" i="1" s="1"/>
  <c r="W474" i="1" s="1"/>
  <c r="W484" i="1" s="1"/>
  <c r="W256" i="1"/>
  <c r="W255" i="1"/>
  <c r="X48" i="1"/>
  <c r="X257" i="1" s="1"/>
  <c r="U247" i="1"/>
  <c r="U260" i="1" s="1"/>
  <c r="U276" i="1" s="1"/>
  <c r="Q331" i="1"/>
  <c r="Q333" i="1" s="1"/>
  <c r="Q335" i="1" s="1"/>
  <c r="U15" i="1"/>
  <c r="U669" i="1" s="1"/>
  <c r="X265" i="1"/>
  <c r="X444" i="1"/>
  <c r="X445" i="1"/>
  <c r="X575" i="1"/>
  <c r="X584" i="1"/>
  <c r="X592" i="1"/>
  <c r="X239" i="1"/>
  <c r="X442" i="1"/>
  <c r="X446" i="1"/>
  <c r="X443" i="1"/>
  <c r="W659" i="1"/>
  <c r="W159" i="1"/>
  <c r="W165" i="1" s="1"/>
  <c r="W167" i="1" s="1"/>
  <c r="L656" i="1"/>
  <c r="L542" i="1"/>
  <c r="F243" i="2"/>
  <c r="L120" i="1"/>
  <c r="H583" i="2"/>
  <c r="H649" i="2"/>
  <c r="H420" i="2"/>
  <c r="H477" i="2"/>
  <c r="H468" i="2"/>
  <c r="H525" i="2"/>
  <c r="H411" i="2"/>
  <c r="H353" i="2"/>
  <c r="H592" i="2"/>
  <c r="H9" i="2"/>
  <c r="H998" i="2" s="1"/>
  <c r="H640" i="2"/>
  <c r="H362" i="2"/>
  <c r="H18" i="2"/>
  <c r="H77" i="2"/>
  <c r="H305" i="2"/>
  <c r="H534" i="2"/>
  <c r="T353" i="2"/>
  <c r="T468" i="2"/>
  <c r="T649" i="2"/>
  <c r="T583" i="2"/>
  <c r="T411" i="2"/>
  <c r="T77" i="2"/>
  <c r="T477" i="2"/>
  <c r="T362" i="2"/>
  <c r="T640" i="2"/>
  <c r="T18" i="2"/>
  <c r="T420" i="2"/>
  <c r="T525" i="2"/>
  <c r="T9" i="2"/>
  <c r="T534" i="2"/>
  <c r="T592" i="2"/>
  <c r="T305" i="2"/>
  <c r="K77" i="2"/>
  <c r="K420" i="2"/>
  <c r="K477" i="2"/>
  <c r="K468" i="2"/>
  <c r="K534" i="2"/>
  <c r="K305" i="2"/>
  <c r="K525" i="2"/>
  <c r="K592" i="2"/>
  <c r="K649" i="2"/>
  <c r="K640" i="2"/>
  <c r="K411" i="2"/>
  <c r="K9" i="2"/>
  <c r="K998" i="2" s="1"/>
  <c r="K353" i="2"/>
  <c r="K583" i="2"/>
  <c r="K18" i="2"/>
  <c r="K362" i="2"/>
  <c r="P77" i="2"/>
  <c r="P9" i="2"/>
  <c r="P998" i="2" s="1"/>
  <c r="P640" i="2"/>
  <c r="P305" i="2"/>
  <c r="P649" i="2"/>
  <c r="P420" i="2"/>
  <c r="P477" i="2"/>
  <c r="P583" i="2"/>
  <c r="P534" i="2"/>
  <c r="P592" i="2"/>
  <c r="P525" i="2"/>
  <c r="P468" i="2"/>
  <c r="P353" i="2"/>
  <c r="P18" i="2"/>
  <c r="P411" i="2"/>
  <c r="P362" i="2"/>
  <c r="T516" i="1"/>
  <c r="K598" i="2"/>
  <c r="M598" i="2"/>
  <c r="T598" i="2"/>
  <c r="R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Y540" i="2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7" i="1"/>
  <c r="V240" i="1"/>
  <c r="V236" i="1"/>
  <c r="V234" i="1"/>
  <c r="V229" i="1"/>
  <c r="V227" i="1"/>
  <c r="V231" i="1"/>
  <c r="V235" i="1"/>
  <c r="V228" i="1"/>
  <c r="V238" i="1"/>
  <c r="V230" i="1"/>
  <c r="F486" i="2"/>
  <c r="R608" i="1"/>
  <c r="H658" i="2"/>
  <c r="N658" i="2"/>
  <c r="R658" i="2"/>
  <c r="U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V167" i="1"/>
  <c r="V427" i="1"/>
  <c r="U242" i="1"/>
  <c r="X207" i="1"/>
  <c r="X631" i="1"/>
  <c r="X364" i="1" s="1"/>
  <c r="X372" i="1" s="1"/>
  <c r="X29" i="1"/>
  <c r="X455" i="1"/>
  <c r="X456" i="1"/>
  <c r="X459" i="1"/>
  <c r="X249" i="1"/>
  <c r="X475" i="1"/>
  <c r="X415" i="1"/>
  <c r="X499" i="1"/>
  <c r="X634" i="1"/>
  <c r="X386" i="1" s="1"/>
  <c r="X393" i="1" s="1"/>
  <c r="X306" i="1"/>
  <c r="L610" i="1"/>
  <c r="L335" i="1"/>
  <c r="F186" i="2"/>
  <c r="I362" i="2"/>
  <c r="I592" i="2"/>
  <c r="I411" i="2"/>
  <c r="I640" i="2"/>
  <c r="I18" i="2"/>
  <c r="I649" i="2"/>
  <c r="I420" i="2"/>
  <c r="I477" i="2"/>
  <c r="I534" i="2"/>
  <c r="I353" i="2"/>
  <c r="I305" i="2"/>
  <c r="I9" i="2"/>
  <c r="I998" i="2" s="1"/>
  <c r="I468" i="2"/>
  <c r="I77" i="2"/>
  <c r="I583" i="2"/>
  <c r="I525" i="2"/>
  <c r="O649" i="2"/>
  <c r="O362" i="2"/>
  <c r="O77" i="2"/>
  <c r="O583" i="2"/>
  <c r="O18" i="2"/>
  <c r="O305" i="2"/>
  <c r="O468" i="2"/>
  <c r="O353" i="2"/>
  <c r="O9" i="2"/>
  <c r="O998" i="2" s="1"/>
  <c r="O477" i="2"/>
  <c r="O525" i="2"/>
  <c r="O411" i="2"/>
  <c r="O534" i="2"/>
  <c r="O420" i="2"/>
  <c r="O640" i="2"/>
  <c r="O592" i="2"/>
  <c r="S305" i="2"/>
  <c r="S649" i="2"/>
  <c r="S525" i="2"/>
  <c r="S9" i="2"/>
  <c r="S411" i="2"/>
  <c r="S18" i="2"/>
  <c r="S353" i="2"/>
  <c r="S477" i="2"/>
  <c r="S583" i="2"/>
  <c r="S77" i="2"/>
  <c r="S362" i="2"/>
  <c r="S420" i="2"/>
  <c r="S592" i="2"/>
  <c r="S534" i="2"/>
  <c r="S468" i="2"/>
  <c r="S640" i="2"/>
  <c r="J420" i="2"/>
  <c r="J534" i="2"/>
  <c r="J305" i="2"/>
  <c r="J583" i="2"/>
  <c r="J362" i="2"/>
  <c r="J525" i="2"/>
  <c r="J77" i="2"/>
  <c r="J411" i="2"/>
  <c r="J640" i="2"/>
  <c r="J468" i="2"/>
  <c r="J353" i="2"/>
  <c r="J18" i="2"/>
  <c r="J477" i="2"/>
  <c r="J9" i="2"/>
  <c r="J998" i="2" s="1"/>
  <c r="J649" i="2"/>
  <c r="J592" i="2"/>
  <c r="M525" i="2"/>
  <c r="M305" i="2"/>
  <c r="M468" i="2"/>
  <c r="M477" i="2"/>
  <c r="M583" i="2"/>
  <c r="M640" i="2"/>
  <c r="M77" i="2"/>
  <c r="M9" i="2"/>
  <c r="M998" i="2" s="1"/>
  <c r="M420" i="2"/>
  <c r="M411" i="2"/>
  <c r="M18" i="2"/>
  <c r="M353" i="2"/>
  <c r="M362" i="2"/>
  <c r="M64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3" i="1"/>
  <c r="M117" i="1" s="1"/>
  <c r="M141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8" i="1"/>
  <c r="T211" i="1" s="1"/>
  <c r="T224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O542" i="1"/>
  <c r="O656" i="1"/>
  <c r="F249" i="2"/>
  <c r="O120" i="1"/>
  <c r="O123" i="1" s="1"/>
  <c r="W661" i="1"/>
  <c r="W180" i="1"/>
  <c r="W186" i="1" s="1"/>
  <c r="W660" i="1"/>
  <c r="W404" i="1"/>
  <c r="W170" i="1"/>
  <c r="W177" i="1" s="1"/>
  <c r="V665" i="1"/>
  <c r="V264" i="1"/>
  <c r="V274" i="1" s="1"/>
  <c r="J117" i="1"/>
  <c r="J601" i="2"/>
  <c r="N601" i="2"/>
  <c r="T601" i="2"/>
  <c r="V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9" i="1"/>
  <c r="Y175" i="1"/>
  <c r="Y192" i="1"/>
  <c r="Y388" i="1"/>
  <c r="Y44" i="1"/>
  <c r="Y461" i="1" s="1"/>
  <c r="Y116" i="1"/>
  <c r="Y27" i="1"/>
  <c r="Y193" i="1"/>
  <c r="Y288" i="1"/>
  <c r="Y286" i="1"/>
  <c r="Y202" i="1"/>
  <c r="Y148" i="1"/>
  <c r="Y194" i="1"/>
  <c r="Y290" i="1"/>
  <c r="Y503" i="1"/>
  <c r="Y19" i="1"/>
  <c r="Y151" i="1"/>
  <c r="Y40" i="1"/>
  <c r="Y457" i="1" s="1"/>
  <c r="Y161" i="1"/>
  <c r="Y409" i="1"/>
  <c r="Y413" i="1"/>
  <c r="Y512" i="1"/>
  <c r="Y182" i="1"/>
  <c r="Y183" i="1"/>
  <c r="Y152" i="1"/>
  <c r="Y46" i="1"/>
  <c r="Y39" i="1"/>
  <c r="Y267" i="1" s="1"/>
  <c r="Y23" i="1"/>
  <c r="Y220" i="1"/>
  <c r="Y410" i="1"/>
  <c r="Y218" i="1"/>
  <c r="Y289" i="1"/>
  <c r="Y369" i="1"/>
  <c r="Y33" i="1"/>
  <c r="Y154" i="1"/>
  <c r="Y219" i="1"/>
  <c r="Y300" i="1"/>
  <c r="Y365" i="1"/>
  <c r="Y400" i="1"/>
  <c r="Y398" i="1"/>
  <c r="Y297" i="1"/>
  <c r="Y418" i="1"/>
  <c r="Y378" i="1"/>
  <c r="Y203" i="1"/>
  <c r="Y174" i="1"/>
  <c r="Y295" i="1"/>
  <c r="Y74" i="1"/>
  <c r="Y287" i="1"/>
  <c r="Y204" i="1"/>
  <c r="Y299" i="1"/>
  <c r="Y399" i="1"/>
  <c r="Y65" i="1"/>
  <c r="Y66" i="1"/>
  <c r="Y508" i="1"/>
  <c r="Y173" i="1"/>
  <c r="Y101" i="1"/>
  <c r="Y195" i="1"/>
  <c r="Y391" i="1"/>
  <c r="Y496" i="1"/>
  <c r="Y41" i="1"/>
  <c r="Y479" i="1" s="1"/>
  <c r="Y397" i="1"/>
  <c r="Y412" i="1"/>
  <c r="Y510" i="1"/>
  <c r="Y254" i="1"/>
  <c r="Y368" i="1"/>
  <c r="Y460" i="1"/>
  <c r="Y504" i="1"/>
  <c r="Z2" i="1"/>
  <c r="Y494" i="1"/>
  <c r="Y420" i="1"/>
  <c r="Y370" i="1"/>
  <c r="Y509" i="1"/>
  <c r="Y171" i="1"/>
  <c r="Y376" i="1"/>
  <c r="Y302" i="1"/>
  <c r="Y390" i="1"/>
  <c r="Y184" i="1"/>
  <c r="Y511" i="1"/>
  <c r="Y205" i="1"/>
  <c r="Y172" i="1"/>
  <c r="Y432" i="1"/>
  <c r="Y505" i="1"/>
  <c r="Y419" i="1"/>
  <c r="Y379" i="1"/>
  <c r="Y301" i="1"/>
  <c r="Y366" i="1"/>
  <c r="Y298" i="1"/>
  <c r="Y45" i="1"/>
  <c r="Y480" i="1" s="1"/>
  <c r="Y153" i="1"/>
  <c r="Y641" i="1"/>
  <c r="Y367" i="1"/>
  <c r="Y181" i="1"/>
  <c r="Y377" i="1"/>
  <c r="Y591" i="1"/>
  <c r="Y150" i="1"/>
  <c r="Y162" i="1"/>
  <c r="Y163" i="1"/>
  <c r="Y38" i="1"/>
  <c r="Y475" i="1" s="1"/>
  <c r="Y42" i="1"/>
  <c r="Y507" i="1"/>
  <c r="Y583" i="1"/>
  <c r="Y134" i="1"/>
  <c r="Y387" i="1"/>
  <c r="Y421" i="1"/>
  <c r="Y497" i="1"/>
  <c r="Y502" i="1"/>
  <c r="Y431" i="1"/>
  <c r="Y642" i="1"/>
  <c r="Y506" i="1"/>
  <c r="Y43" i="1"/>
  <c r="Y459" i="1" s="1"/>
  <c r="Y75" i="1"/>
  <c r="Y389" i="1"/>
  <c r="Y303" i="1"/>
  <c r="Y296" i="1"/>
  <c r="Y495" i="1"/>
  <c r="Y411" i="1"/>
  <c r="Y493" i="1"/>
  <c r="Y160" i="1"/>
  <c r="Y304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X317" i="2"/>
  <c r="V188" i="1"/>
  <c r="X292" i="1"/>
  <c r="X477" i="1"/>
  <c r="X454" i="1"/>
  <c r="X476" i="1"/>
  <c r="X514" i="1"/>
  <c r="X633" i="1"/>
  <c r="X375" i="1" s="1"/>
  <c r="X381" i="1" s="1"/>
  <c r="W383" i="1"/>
  <c r="W584" i="2" l="1"/>
  <c r="W526" i="2"/>
  <c r="X941" i="2"/>
  <c r="Y815" i="2"/>
  <c r="Y813" i="2"/>
  <c r="F912" i="2"/>
  <c r="W911" i="2"/>
  <c r="W912" i="2" s="1"/>
  <c r="X911" i="2"/>
  <c r="X912" i="2" s="1"/>
  <c r="Y911" i="2"/>
  <c r="Y912" i="2" s="1"/>
  <c r="V911" i="2"/>
  <c r="V912" i="2" s="1"/>
  <c r="G911" i="2"/>
  <c r="J911" i="2"/>
  <c r="J912" i="2" s="1"/>
  <c r="R911" i="2"/>
  <c r="R912" i="2" s="1"/>
  <c r="N911" i="2"/>
  <c r="N912" i="2" s="1"/>
  <c r="S911" i="2"/>
  <c r="S912" i="2" s="1"/>
  <c r="O911" i="2"/>
  <c r="O912" i="2" s="1"/>
  <c r="Q911" i="2"/>
  <c r="Q912" i="2" s="1"/>
  <c r="H911" i="2"/>
  <c r="H912" i="2" s="1"/>
  <c r="P911" i="2"/>
  <c r="P912" i="2" s="1"/>
  <c r="I911" i="2"/>
  <c r="I912" i="2" s="1"/>
  <c r="U911" i="2"/>
  <c r="U912" i="2" s="1"/>
  <c r="L911" i="2"/>
  <c r="L912" i="2" s="1"/>
  <c r="T911" i="2"/>
  <c r="T912" i="2" s="1"/>
  <c r="M911" i="2"/>
  <c r="M912" i="2" s="1"/>
  <c r="K911" i="2"/>
  <c r="K912" i="2" s="1"/>
  <c r="Y534" i="2"/>
  <c r="Y939" i="2"/>
  <c r="Y940" i="2" s="1"/>
  <c r="W934" i="2"/>
  <c r="W468" i="2" s="1"/>
  <c r="W941" i="2"/>
  <c r="W525" i="2" s="1"/>
  <c r="Y27" i="2"/>
  <c r="Y18" i="2"/>
  <c r="W353" i="2"/>
  <c r="W641" i="2"/>
  <c r="W412" i="2"/>
  <c r="W9" i="2"/>
  <c r="W640" i="2"/>
  <c r="W354" i="2"/>
  <c r="W411" i="2"/>
  <c r="W469" i="2"/>
  <c r="W10" i="2"/>
  <c r="W583" i="2"/>
  <c r="F30" i="2"/>
  <c r="M30" i="2" s="1"/>
  <c r="Y932" i="2"/>
  <c r="Y918" i="2"/>
  <c r="Y919" i="2" s="1"/>
  <c r="X899" i="2"/>
  <c r="X478" i="2" s="1"/>
  <c r="G469" i="2"/>
  <c r="G641" i="2"/>
  <c r="G526" i="2"/>
  <c r="G412" i="2"/>
  <c r="G354" i="2"/>
  <c r="G10" i="2"/>
  <c r="G584" i="2"/>
  <c r="X926" i="2"/>
  <c r="X934" i="2" s="1"/>
  <c r="X535" i="2"/>
  <c r="X650" i="2"/>
  <c r="W60" i="1"/>
  <c r="W536" i="1" s="1"/>
  <c r="W105" i="1"/>
  <c r="Y374" i="2"/>
  <c r="Y925" i="2"/>
  <c r="Y703" i="2"/>
  <c r="Y314" i="2"/>
  <c r="Y845" i="2"/>
  <c r="Y186" i="2" s="1"/>
  <c r="Y852" i="2"/>
  <c r="Y897" i="2"/>
  <c r="Y898" i="2" s="1"/>
  <c r="Y751" i="2"/>
  <c r="Y371" i="2"/>
  <c r="Y432" i="2"/>
  <c r="Y851" i="2"/>
  <c r="Y697" i="2"/>
  <c r="Y772" i="2" s="1"/>
  <c r="Y426" i="2"/>
  <c r="Y24" i="2"/>
  <c r="Y311" i="2"/>
  <c r="Y853" i="2"/>
  <c r="Y848" i="2"/>
  <c r="Z2" i="2"/>
  <c r="Z816" i="2" s="1"/>
  <c r="AA816" i="2" s="1"/>
  <c r="AB816" i="2" s="1"/>
  <c r="Y429" i="2"/>
  <c r="Y702" i="2"/>
  <c r="Y707" i="2"/>
  <c r="Y368" i="2"/>
  <c r="X421" i="2"/>
  <c r="X19" i="2"/>
  <c r="X363" i="2"/>
  <c r="X306" i="2"/>
  <c r="X12" i="2"/>
  <c r="X643" i="2"/>
  <c r="X472" i="2"/>
  <c r="X299" i="2"/>
  <c r="X73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G30" i="2"/>
  <c r="X430" i="1"/>
  <c r="X434" i="1" s="1"/>
  <c r="X50" i="1"/>
  <c r="Y30" i="2"/>
  <c r="O30" i="2"/>
  <c r="J30" i="2"/>
  <c r="Z30" i="2"/>
  <c r="P30" i="2"/>
  <c r="K30" i="2"/>
  <c r="H30" i="2"/>
  <c r="L30" i="2"/>
  <c r="I30" i="2"/>
  <c r="Y653" i="1"/>
  <c r="X30" i="2"/>
  <c r="S602" i="1"/>
  <c r="F604" i="2" s="1"/>
  <c r="V108" i="1"/>
  <c r="U30" i="2"/>
  <c r="W30" i="2"/>
  <c r="T30" i="2"/>
  <c r="S30" i="2"/>
  <c r="R30" i="2"/>
  <c r="Q30" i="2"/>
  <c r="S606" i="1"/>
  <c r="S325" i="1"/>
  <c r="S529" i="1"/>
  <c r="S532" i="1"/>
  <c r="S600" i="1"/>
  <c r="F546" i="2" s="1"/>
  <c r="J546" i="2" s="1"/>
  <c r="S321" i="1"/>
  <c r="S110" i="1"/>
  <c r="F89" i="2" s="1"/>
  <c r="R89" i="2" s="1"/>
  <c r="S598" i="1"/>
  <c r="F489" i="2" s="1"/>
  <c r="S604" i="1"/>
  <c r="F661" i="2" s="1"/>
  <c r="I661" i="2" s="1"/>
  <c r="V30" i="2"/>
  <c r="N30" i="2"/>
  <c r="S131" i="1"/>
  <c r="V486" i="1"/>
  <c r="V488" i="1" s="1"/>
  <c r="V490" i="1" s="1"/>
  <c r="V516" i="1" s="1"/>
  <c r="V247" i="1"/>
  <c r="V260" i="1" s="1"/>
  <c r="V276" i="1" s="1"/>
  <c r="X217" i="1"/>
  <c r="X215" i="1"/>
  <c r="X216" i="1"/>
  <c r="T128" i="1"/>
  <c r="V536" i="1"/>
  <c r="T115" i="1"/>
  <c r="T129" i="1"/>
  <c r="T114" i="1"/>
  <c r="T81" i="1"/>
  <c r="U69" i="1"/>
  <c r="U129" i="1" s="1"/>
  <c r="T127" i="1"/>
  <c r="T95" i="1"/>
  <c r="T98" i="1" s="1"/>
  <c r="T321" i="1" s="1"/>
  <c r="T126" i="1"/>
  <c r="W106" i="1"/>
  <c r="Y592" i="1"/>
  <c r="U578" i="1"/>
  <c r="U580" i="1" s="1"/>
  <c r="F319" i="2" s="1"/>
  <c r="W62" i="1"/>
  <c r="Y584" i="1"/>
  <c r="X180" i="1"/>
  <c r="X186" i="1" s="1"/>
  <c r="Y441" i="1"/>
  <c r="Y446" i="1"/>
  <c r="W636" i="1"/>
  <c r="W453" i="1" s="1"/>
  <c r="W465" i="1" s="1"/>
  <c r="W247" i="1" s="1"/>
  <c r="W260" i="1" s="1"/>
  <c r="W227" i="1"/>
  <c r="V15" i="1"/>
  <c r="V669" i="1" s="1"/>
  <c r="Y477" i="1"/>
  <c r="W237" i="1"/>
  <c r="W665" i="1"/>
  <c r="W264" i="1"/>
  <c r="W274" i="1" s="1"/>
  <c r="V667" i="1"/>
  <c r="V594" i="1"/>
  <c r="V596" i="1" s="1"/>
  <c r="F435" i="2" s="1"/>
  <c r="N435" i="2" s="1"/>
  <c r="W230" i="1"/>
  <c r="X255" i="1"/>
  <c r="V328" i="1"/>
  <c r="V535" i="1"/>
  <c r="V329" i="1"/>
  <c r="V577" i="1"/>
  <c r="F254" i="2"/>
  <c r="H254" i="2" s="1"/>
  <c r="U278" i="1"/>
  <c r="Q120" i="1"/>
  <c r="Q123" i="1" s="1"/>
  <c r="W9" i="1"/>
  <c r="W12" i="1"/>
  <c r="W79" i="1"/>
  <c r="W96" i="1" s="1"/>
  <c r="W651" i="1"/>
  <c r="X450" i="1"/>
  <c r="X240" i="1" s="1"/>
  <c r="W104" i="1"/>
  <c r="W137" i="1"/>
  <c r="W139" i="1" s="1"/>
  <c r="W63" i="1"/>
  <c r="W10" i="1"/>
  <c r="Y478" i="1"/>
  <c r="W11" i="1"/>
  <c r="F197" i="2"/>
  <c r="T197" i="2" s="1"/>
  <c r="Y249" i="1"/>
  <c r="W13" i="1"/>
  <c r="Q610" i="1"/>
  <c r="Q542" i="1"/>
  <c r="X256" i="1"/>
  <c r="X272" i="1"/>
  <c r="Y233" i="1"/>
  <c r="Y239" i="1"/>
  <c r="Y250" i="1"/>
  <c r="Y456" i="1"/>
  <c r="W240" i="1"/>
  <c r="W663" i="1"/>
  <c r="X136" i="1"/>
  <c r="W229" i="1"/>
  <c r="X482" i="1"/>
  <c r="X637" i="1" s="1"/>
  <c r="X474" i="1" s="1"/>
  <c r="X484" i="1" s="1"/>
  <c r="W228" i="1"/>
  <c r="W231" i="1"/>
  <c r="X64" i="1"/>
  <c r="X462" i="1"/>
  <c r="W427" i="1"/>
  <c r="Y448" i="1"/>
  <c r="Y574" i="1"/>
  <c r="W238" i="1"/>
  <c r="W234" i="1"/>
  <c r="Y232" i="1"/>
  <c r="Y444" i="1"/>
  <c r="Y268" i="1"/>
  <c r="W235" i="1"/>
  <c r="W222" i="1"/>
  <c r="Y514" i="1"/>
  <c r="Y445" i="1"/>
  <c r="Y269" i="1"/>
  <c r="Y635" i="1"/>
  <c r="Y396" i="1" s="1"/>
  <c r="Y402" i="1" s="1"/>
  <c r="Y661" i="1" s="1"/>
  <c r="Y251" i="1"/>
  <c r="X652" i="1"/>
  <c r="X76" i="1"/>
  <c r="X463" i="1"/>
  <c r="X103" i="1"/>
  <c r="X67" i="1"/>
  <c r="X585" i="1"/>
  <c r="X576" i="1"/>
  <c r="X258" i="1"/>
  <c r="X593" i="1"/>
  <c r="Y447" i="1"/>
  <c r="Y458" i="1"/>
  <c r="Y102" i="1"/>
  <c r="Y575" i="1"/>
  <c r="Y443" i="1"/>
  <c r="Y476" i="1"/>
  <c r="Y442" i="1"/>
  <c r="Y265" i="1"/>
  <c r="Y440" i="1"/>
  <c r="Y499" i="1"/>
  <c r="Y135" i="1"/>
  <c r="U280" i="1"/>
  <c r="U308" i="1" s="1"/>
  <c r="Y481" i="1"/>
  <c r="Y271" i="1"/>
  <c r="Y248" i="1"/>
  <c r="Y454" i="1"/>
  <c r="W188" i="1"/>
  <c r="W211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1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1" i="1"/>
  <c r="P123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70" i="1"/>
  <c r="X177" i="1" s="1"/>
  <c r="X662" i="1"/>
  <c r="X425" i="1"/>
  <c r="X191" i="1"/>
  <c r="X197" i="1" s="1"/>
  <c r="X209" i="1" s="1"/>
  <c r="X658" i="1"/>
  <c r="X383" i="1"/>
  <c r="X147" i="1"/>
  <c r="X156" i="1" s="1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3" i="1"/>
  <c r="O117" i="1" s="1"/>
  <c r="O141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3" i="1"/>
  <c r="Q654" i="1"/>
  <c r="Q113" i="1"/>
  <c r="Q117" i="1" s="1"/>
  <c r="Y270" i="1"/>
  <c r="Y253" i="1"/>
  <c r="Y252" i="1"/>
  <c r="Y634" i="1"/>
  <c r="Y386" i="1" s="1"/>
  <c r="Y393" i="1" s="1"/>
  <c r="Y643" i="1"/>
  <c r="Y306" i="1"/>
  <c r="Y423" i="1"/>
  <c r="Y631" i="1"/>
  <c r="Y364" i="1" s="1"/>
  <c r="Y372" i="1" s="1"/>
  <c r="Y640" i="1"/>
  <c r="Y124" i="1" s="1"/>
  <c r="Y207" i="1"/>
  <c r="X659" i="1"/>
  <c r="X159" i="1"/>
  <c r="X165" i="1" s="1"/>
  <c r="Z299" i="1"/>
  <c r="Z304" i="1"/>
  <c r="Z411" i="1"/>
  <c r="Z160" i="1"/>
  <c r="Z161" i="1"/>
  <c r="Z494" i="1"/>
  <c r="Z512" i="1"/>
  <c r="Z19" i="1"/>
  <c r="Z134" i="1"/>
  <c r="Z175" i="1"/>
  <c r="Z506" i="1"/>
  <c r="Z172" i="1"/>
  <c r="Z66" i="1"/>
  <c r="Z205" i="1"/>
  <c r="Z387" i="1"/>
  <c r="Z368" i="1"/>
  <c r="Z400" i="1"/>
  <c r="Z412" i="1"/>
  <c r="Z171" i="1"/>
  <c r="Z46" i="1"/>
  <c r="Z367" i="1"/>
  <c r="Z642" i="1"/>
  <c r="Z45" i="1"/>
  <c r="Z270" i="1" s="1"/>
  <c r="Z192" i="1"/>
  <c r="Z193" i="1"/>
  <c r="Z379" i="1"/>
  <c r="Z290" i="1"/>
  <c r="Z194" i="1"/>
  <c r="Z218" i="1"/>
  <c r="Z419" i="1"/>
  <c r="Z505" i="1"/>
  <c r="Z431" i="1"/>
  <c r="Z508" i="1"/>
  <c r="Z219" i="1"/>
  <c r="Z154" i="1"/>
  <c r="Z101" i="1"/>
  <c r="Z181" i="1"/>
  <c r="Z184" i="1"/>
  <c r="Z39" i="1"/>
  <c r="Z267" i="1" s="1"/>
  <c r="Z162" i="1"/>
  <c r="Z366" i="1"/>
  <c r="Z573" i="1"/>
  <c r="Z376" i="1"/>
  <c r="Z297" i="1"/>
  <c r="Z302" i="1"/>
  <c r="Z296" i="1"/>
  <c r="Z496" i="1"/>
  <c r="Z41" i="1"/>
  <c r="Z269" i="1" s="1"/>
  <c r="Z74" i="1"/>
  <c r="Z399" i="1"/>
  <c r="Z303" i="1"/>
  <c r="Z204" i="1"/>
  <c r="Z503" i="1"/>
  <c r="Z432" i="1"/>
  <c r="Z493" i="1"/>
  <c r="Z23" i="1"/>
  <c r="Z33" i="1"/>
  <c r="Z44" i="1"/>
  <c r="Z461" i="1" s="1"/>
  <c r="Z151" i="1"/>
  <c r="Z75" i="1"/>
  <c r="Z173" i="1"/>
  <c r="Z116" i="1"/>
  <c r="Z497" i="1"/>
  <c r="Z153" i="1"/>
  <c r="Z163" i="1"/>
  <c r="Z413" i="1"/>
  <c r="Z398" i="1"/>
  <c r="Z288" i="1"/>
  <c r="Z289" i="1"/>
  <c r="Z510" i="1"/>
  <c r="Z298" i="1"/>
  <c r="Z378" i="1"/>
  <c r="Z460" i="1"/>
  <c r="Z203" i="1"/>
  <c r="Z572" i="1"/>
  <c r="Z370" i="1"/>
  <c r="Z504" i="1"/>
  <c r="Z38" i="1"/>
  <c r="Z266" i="1" s="1"/>
  <c r="Z152" i="1"/>
  <c r="Z27" i="1"/>
  <c r="Z183" i="1"/>
  <c r="Z377" i="1"/>
  <c r="Z509" i="1"/>
  <c r="Z388" i="1"/>
  <c r="Z389" i="1"/>
  <c r="Z391" i="1"/>
  <c r="Z418" i="1"/>
  <c r="Z365" i="1"/>
  <c r="Z287" i="1"/>
  <c r="AA2" i="1"/>
  <c r="Z511" i="1"/>
  <c r="Z495" i="1"/>
  <c r="Z202" i="1"/>
  <c r="Z149" i="1"/>
  <c r="Z254" i="1"/>
  <c r="Z300" i="1"/>
  <c r="Z571" i="1"/>
  <c r="Z420" i="1"/>
  <c r="Z421" i="1"/>
  <c r="Z369" i="1"/>
  <c r="Z583" i="1"/>
  <c r="Z507" i="1"/>
  <c r="Z641" i="1"/>
  <c r="Z150" i="1"/>
  <c r="Z43" i="1"/>
  <c r="Z253" i="1" s="1"/>
  <c r="Z148" i="1"/>
  <c r="Z591" i="1"/>
  <c r="Z295" i="1"/>
  <c r="Z174" i="1"/>
  <c r="Z409" i="1"/>
  <c r="Z42" i="1"/>
  <c r="Z40" i="1"/>
  <c r="Z268" i="1" s="1"/>
  <c r="Z65" i="1"/>
  <c r="Z195" i="1"/>
  <c r="Z410" i="1"/>
  <c r="Z286" i="1"/>
  <c r="Z182" i="1"/>
  <c r="Z220" i="1"/>
  <c r="Z390" i="1"/>
  <c r="Z301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80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3" i="1"/>
  <c r="X668" i="1"/>
  <c r="X572" i="1"/>
  <c r="X573" i="1"/>
  <c r="X571" i="1"/>
  <c r="G77" i="2"/>
  <c r="G18" i="2"/>
  <c r="G420" i="2"/>
  <c r="G534" i="2"/>
  <c r="G468" i="2"/>
  <c r="G477" i="2"/>
  <c r="G9" i="2"/>
  <c r="G998" i="2" s="1"/>
  <c r="G305" i="2"/>
  <c r="G592" i="2"/>
  <c r="G362" i="2"/>
  <c r="G640" i="2"/>
  <c r="G649" i="2"/>
  <c r="G525" i="2"/>
  <c r="G583" i="2"/>
  <c r="G411" i="2"/>
  <c r="G353" i="2"/>
  <c r="R656" i="1"/>
  <c r="R542" i="1"/>
  <c r="R120" i="1"/>
  <c r="F257" i="2"/>
  <c r="R657" i="1"/>
  <c r="R121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W586" i="1"/>
  <c r="W588" i="1" s="1"/>
  <c r="F378" i="2" s="1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6" i="1"/>
  <c r="Y455" i="1"/>
  <c r="Y415" i="1"/>
  <c r="Y29" i="1"/>
  <c r="Y292" i="1"/>
  <c r="V211" i="1"/>
  <c r="V224" i="1" s="1"/>
  <c r="V242" i="1"/>
  <c r="Z939" i="2" l="1"/>
  <c r="Z940" i="2" s="1"/>
  <c r="AA940" i="2" s="1"/>
  <c r="AB940" i="2" s="1"/>
  <c r="Z813" i="2"/>
  <c r="AA813" i="2" s="1"/>
  <c r="AB813" i="2" s="1"/>
  <c r="Z815" i="2"/>
  <c r="W667" i="1"/>
  <c r="Z911" i="2"/>
  <c r="Z912" i="2" s="1"/>
  <c r="Y243" i="2"/>
  <c r="W329" i="1"/>
  <c r="W577" i="1"/>
  <c r="W594" i="1"/>
  <c r="W596" i="1" s="1"/>
  <c r="F436" i="2" s="1"/>
  <c r="F437" i="2" s="1"/>
  <c r="W328" i="1"/>
  <c r="W535" i="1"/>
  <c r="Y130" i="2"/>
  <c r="AA911" i="2"/>
  <c r="AB911" i="2" s="1"/>
  <c r="G912" i="2"/>
  <c r="X105" i="1"/>
  <c r="X77" i="1"/>
  <c r="F31" i="2"/>
  <c r="H31" i="2" s="1"/>
  <c r="Z932" i="2"/>
  <c r="Z933" i="2" s="1"/>
  <c r="Z918" i="2"/>
  <c r="Z919" i="2" s="1"/>
  <c r="AA919" i="2" s="1"/>
  <c r="AB919" i="2" s="1"/>
  <c r="Y933" i="2"/>
  <c r="Y941" i="2" s="1"/>
  <c r="Y899" i="2"/>
  <c r="V239" i="2"/>
  <c r="O927" i="2"/>
  <c r="O920" i="2"/>
  <c r="H927" i="2"/>
  <c r="H920" i="2"/>
  <c r="Q927" i="2"/>
  <c r="Q920" i="2"/>
  <c r="N927" i="2"/>
  <c r="N920" i="2"/>
  <c r="P927" i="2"/>
  <c r="P920" i="2"/>
  <c r="T927" i="2"/>
  <c r="T920" i="2"/>
  <c r="J927" i="2"/>
  <c r="J920" i="2"/>
  <c r="U927" i="2"/>
  <c r="U920" i="2"/>
  <c r="M927" i="2"/>
  <c r="M920" i="2"/>
  <c r="R927" i="2"/>
  <c r="R920" i="2"/>
  <c r="K927" i="2"/>
  <c r="K920" i="2"/>
  <c r="S927" i="2"/>
  <c r="S920" i="2"/>
  <c r="I927" i="2"/>
  <c r="I920" i="2"/>
  <c r="W927" i="2"/>
  <c r="W297" i="2" s="1"/>
  <c r="W920" i="2"/>
  <c r="L927" i="2"/>
  <c r="L920" i="2"/>
  <c r="V927" i="2"/>
  <c r="V297" i="2" s="1"/>
  <c r="V20" i="2"/>
  <c r="V21" i="2" s="1"/>
  <c r="V698" i="2" s="1"/>
  <c r="Y926" i="2"/>
  <c r="X927" i="2"/>
  <c r="Y649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848" i="2"/>
  <c r="AA848" i="2" s="1"/>
  <c r="AB848" i="2" s="1"/>
  <c r="Z925" i="2"/>
  <c r="Z375" i="2"/>
  <c r="AA375" i="2" s="1"/>
  <c r="AB375" i="2" s="1"/>
  <c r="Z702" i="2"/>
  <c r="AA702" i="2" s="1"/>
  <c r="AB702" i="2" s="1"/>
  <c r="Z707" i="2"/>
  <c r="AA707" i="2" s="1"/>
  <c r="AB707" i="2" s="1"/>
  <c r="Z897" i="2"/>
  <c r="Z86" i="2"/>
  <c r="AA86" i="2" s="1"/>
  <c r="AB86" i="2" s="1"/>
  <c r="Z655" i="2"/>
  <c r="AA655" i="2" s="1"/>
  <c r="AB655" i="2" s="1"/>
  <c r="Z601" i="2"/>
  <c r="AA601" i="2" s="1"/>
  <c r="AB601" i="2" s="1"/>
  <c r="Z852" i="2"/>
  <c r="AA852" i="2" s="1"/>
  <c r="AB852" i="2" s="1"/>
  <c r="Z371" i="2"/>
  <c r="AA371" i="2" s="1"/>
  <c r="AB371" i="2" s="1"/>
  <c r="Z317" i="2"/>
  <c r="AA317" i="2" s="1"/>
  <c r="AB317" i="2" s="1"/>
  <c r="Z368" i="2"/>
  <c r="AA368" i="2" s="1"/>
  <c r="AB368" i="2" s="1"/>
  <c r="Z751" i="2"/>
  <c r="Z703" i="2"/>
  <c r="AA703" i="2" s="1"/>
  <c r="AB703" i="2" s="1"/>
  <c r="Z429" i="2"/>
  <c r="AA429" i="2" s="1"/>
  <c r="AB429" i="2" s="1"/>
  <c r="Z853" i="2"/>
  <c r="AA853" i="2" s="1"/>
  <c r="AB853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851" i="2"/>
  <c r="AA851" i="2" s="1"/>
  <c r="AB851" i="2" s="1"/>
  <c r="Z845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AA30" i="2"/>
  <c r="AB30" i="2" s="1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2" i="1"/>
  <c r="Z31" i="2"/>
  <c r="T31" i="2"/>
  <c r="Q31" i="2"/>
  <c r="J31" i="2"/>
  <c r="K31" i="2"/>
  <c r="Z592" i="1"/>
  <c r="Q254" i="2"/>
  <c r="V254" i="2"/>
  <c r="T254" i="2"/>
  <c r="T131" i="1"/>
  <c r="W108" i="1"/>
  <c r="S254" i="2"/>
  <c r="M254" i="2"/>
  <c r="L254" i="2"/>
  <c r="I254" i="2"/>
  <c r="O254" i="2"/>
  <c r="J254" i="2"/>
  <c r="U114" i="1"/>
  <c r="U126" i="1"/>
  <c r="U115" i="1"/>
  <c r="T600" i="1"/>
  <c r="F547" i="2" s="1"/>
  <c r="Y547" i="2" s="1"/>
  <c r="T110" i="1"/>
  <c r="F90" i="2" s="1"/>
  <c r="J90" i="2" s="1"/>
  <c r="U81" i="1"/>
  <c r="T602" i="1"/>
  <c r="F605" i="2" s="1"/>
  <c r="L605" i="2" s="1"/>
  <c r="X188" i="1"/>
  <c r="T529" i="1"/>
  <c r="U127" i="1"/>
  <c r="U655" i="1"/>
  <c r="T604" i="1"/>
  <c r="F662" i="2" s="1"/>
  <c r="S662" i="2" s="1"/>
  <c r="X228" i="1"/>
  <c r="U95" i="1"/>
  <c r="U98" i="1" s="1"/>
  <c r="U600" i="1" s="1"/>
  <c r="F548" i="2" s="1"/>
  <c r="T606" i="1"/>
  <c r="X235" i="1"/>
  <c r="T598" i="1"/>
  <c r="U128" i="1"/>
  <c r="T325" i="1"/>
  <c r="T532" i="1"/>
  <c r="X234" i="1"/>
  <c r="T324" i="1"/>
  <c r="X230" i="1"/>
  <c r="V278" i="1"/>
  <c r="Z574" i="1"/>
  <c r="W276" i="1"/>
  <c r="U435" i="2"/>
  <c r="W664" i="1"/>
  <c r="Y435" i="2"/>
  <c r="W486" i="1"/>
  <c r="W488" i="1" s="1"/>
  <c r="W490" i="1" s="1"/>
  <c r="W516" i="1" s="1"/>
  <c r="L435" i="2"/>
  <c r="X236" i="1"/>
  <c r="X229" i="1"/>
  <c r="X238" i="1"/>
  <c r="X663" i="1"/>
  <c r="Y180" i="1"/>
  <c r="Y186" i="1" s="1"/>
  <c r="X231" i="1"/>
  <c r="W15" i="1"/>
  <c r="W69" i="1" s="1"/>
  <c r="X227" i="1"/>
  <c r="X237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O435" i="2"/>
  <c r="S435" i="2"/>
  <c r="Z435" i="2"/>
  <c r="M435" i="2"/>
  <c r="P435" i="2"/>
  <c r="X435" i="2"/>
  <c r="K435" i="2"/>
  <c r="R197" i="2"/>
  <c r="X197" i="2"/>
  <c r="W224" i="1"/>
  <c r="K197" i="2"/>
  <c r="W242" i="1"/>
  <c r="G197" i="2"/>
  <c r="V197" i="2"/>
  <c r="Z249" i="1"/>
  <c r="O197" i="2"/>
  <c r="Z455" i="1"/>
  <c r="Z643" i="1"/>
  <c r="Z430" i="1" s="1"/>
  <c r="Z434" i="1" s="1"/>
  <c r="Q141" i="1"/>
  <c r="F140" i="2" s="1"/>
  <c r="P140" i="2" s="1"/>
  <c r="N197" i="2"/>
  <c r="Y197" i="2"/>
  <c r="J197" i="2"/>
  <c r="L197" i="2"/>
  <c r="U197" i="2"/>
  <c r="Z197" i="2"/>
  <c r="H197" i="2"/>
  <c r="Z250" i="1"/>
  <c r="Q197" i="2"/>
  <c r="W197" i="2"/>
  <c r="I197" i="2"/>
  <c r="M197" i="2"/>
  <c r="S197" i="2"/>
  <c r="Y450" i="1"/>
  <c r="Y227" i="1" s="1"/>
  <c r="Z479" i="1"/>
  <c r="Z456" i="1"/>
  <c r="P197" i="2"/>
  <c r="Y249" i="2"/>
  <c r="Z135" i="1"/>
  <c r="Z440" i="1"/>
  <c r="Z635" i="1"/>
  <c r="Z396" i="1" s="1"/>
  <c r="Z402" i="1" s="1"/>
  <c r="Z661" i="1" s="1"/>
  <c r="X636" i="1"/>
  <c r="X453" i="1" s="1"/>
  <c r="X465" i="1" s="1"/>
  <c r="X486" i="1" s="1"/>
  <c r="X488" i="1" s="1"/>
  <c r="Z478" i="1"/>
  <c r="Z252" i="1"/>
  <c r="X427" i="1"/>
  <c r="Z584" i="1"/>
  <c r="Z446" i="1"/>
  <c r="Z457" i="1"/>
  <c r="Z271" i="1"/>
  <c r="Z102" i="1"/>
  <c r="Z458" i="1"/>
  <c r="Y306" i="2"/>
  <c r="Y421" i="2"/>
  <c r="Y363" i="2"/>
  <c r="Y78" i="2"/>
  <c r="Y650" i="2"/>
  <c r="Y593" i="2"/>
  <c r="Y478" i="2"/>
  <c r="Y535" i="2"/>
  <c r="Z481" i="1"/>
  <c r="Z459" i="1"/>
  <c r="Z447" i="1"/>
  <c r="Z444" i="1"/>
  <c r="Z445" i="1"/>
  <c r="Z575" i="1"/>
  <c r="Z239" i="1"/>
  <c r="Z443" i="1"/>
  <c r="Z248" i="1"/>
  <c r="Z448" i="1"/>
  <c r="Z232" i="1"/>
  <c r="Z292" i="1"/>
  <c r="Z480" i="1"/>
  <c r="V280" i="1"/>
  <c r="V308" i="1" s="1"/>
  <c r="Z514" i="1"/>
  <c r="Z415" i="1"/>
  <c r="Z191" i="1" s="1"/>
  <c r="Z197" i="1" s="1"/>
  <c r="Z207" i="1"/>
  <c r="X665" i="1"/>
  <c r="X264" i="1"/>
  <c r="X274" i="1" s="1"/>
  <c r="Y668" i="1"/>
  <c r="Y571" i="1"/>
  <c r="Y572" i="1"/>
  <c r="Y573" i="1"/>
  <c r="Y659" i="1"/>
  <c r="Y159" i="1"/>
  <c r="Y165" i="1" s="1"/>
  <c r="Y652" i="1"/>
  <c r="Y585" i="1"/>
  <c r="Y255" i="1"/>
  <c r="Y256" i="1"/>
  <c r="Y257" i="1"/>
  <c r="Y463" i="1"/>
  <c r="Y67" i="1"/>
  <c r="Y272" i="1"/>
  <c r="Y136" i="1"/>
  <c r="Y64" i="1"/>
  <c r="Y482" i="1"/>
  <c r="Y637" i="1" s="1"/>
  <c r="Y474" i="1" s="1"/>
  <c r="Y484" i="1" s="1"/>
  <c r="Y76" i="1"/>
  <c r="Y258" i="1"/>
  <c r="Y593" i="1"/>
  <c r="Y576" i="1"/>
  <c r="Y462" i="1"/>
  <c r="Y103" i="1"/>
  <c r="N436" i="2"/>
  <c r="N437" i="2" s="1"/>
  <c r="J436" i="2"/>
  <c r="W436" i="2"/>
  <c r="K436" i="2"/>
  <c r="H436" i="2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7" i="1"/>
  <c r="P654" i="1"/>
  <c r="P113" i="1"/>
  <c r="P117" i="1" s="1"/>
  <c r="P141" i="1" s="1"/>
  <c r="F136" i="2" s="1"/>
  <c r="AA431" i="1"/>
  <c r="AB2" i="1"/>
  <c r="AB44" i="1" s="1"/>
  <c r="AA154" i="1"/>
  <c r="AA290" i="1"/>
  <c r="AA151" i="1"/>
  <c r="AA289" i="1"/>
  <c r="AA204" i="1"/>
  <c r="AA41" i="1"/>
  <c r="AA269" i="1" s="1"/>
  <c r="AA116" i="1"/>
  <c r="AA365" i="1"/>
  <c r="AA298" i="1"/>
  <c r="AA194" i="1"/>
  <c r="AA387" i="1"/>
  <c r="AA303" i="1"/>
  <c r="AA45" i="1"/>
  <c r="AA270" i="1" s="1"/>
  <c r="AA287" i="1"/>
  <c r="AA377" i="1"/>
  <c r="AA510" i="1"/>
  <c r="AA495" i="1"/>
  <c r="AA23" i="1"/>
  <c r="AA40" i="1"/>
  <c r="AA251" i="1" s="1"/>
  <c r="AA75" i="1"/>
  <c r="AA172" i="1"/>
  <c r="AA496" i="1"/>
  <c r="AA183" i="1"/>
  <c r="AA302" i="1"/>
  <c r="AA299" i="1"/>
  <c r="AA508" i="1"/>
  <c r="AA389" i="1"/>
  <c r="AA150" i="1"/>
  <c r="AA378" i="1"/>
  <c r="AA493" i="1"/>
  <c r="AA171" i="1"/>
  <c r="AA193" i="1"/>
  <c r="AA512" i="1"/>
  <c r="AA39" i="1"/>
  <c r="AA477" i="1" s="1"/>
  <c r="AA411" i="1"/>
  <c r="AA101" i="1"/>
  <c r="AA641" i="1"/>
  <c r="AA220" i="1"/>
  <c r="AA38" i="1"/>
  <c r="AA248" i="1" s="1"/>
  <c r="AA460" i="1"/>
  <c r="AA418" i="1"/>
  <c r="AA398" i="1"/>
  <c r="AA506" i="1"/>
  <c r="AA571" i="1"/>
  <c r="AA174" i="1"/>
  <c r="AA27" i="1"/>
  <c r="AA162" i="1"/>
  <c r="AA432" i="1"/>
  <c r="AA642" i="1"/>
  <c r="AA175" i="1"/>
  <c r="AA397" i="1"/>
  <c r="AA497" i="1"/>
  <c r="AA368" i="1"/>
  <c r="AA502" i="1"/>
  <c r="AA511" i="1"/>
  <c r="AA390" i="1"/>
  <c r="AA43" i="1"/>
  <c r="AA271" i="1" s="1"/>
  <c r="AA161" i="1"/>
  <c r="AA182" i="1"/>
  <c r="AA160" i="1"/>
  <c r="AA66" i="1"/>
  <c r="AA288" i="1"/>
  <c r="AA366" i="1"/>
  <c r="AA583" i="1"/>
  <c r="AA297" i="1"/>
  <c r="AA410" i="1"/>
  <c r="AA409" i="1"/>
  <c r="AA304" i="1"/>
  <c r="AA591" i="1"/>
  <c r="AA149" i="1"/>
  <c r="AA367" i="1"/>
  <c r="AA46" i="1"/>
  <c r="AA504" i="1"/>
  <c r="AA19" i="1"/>
  <c r="AA163" i="1"/>
  <c r="AA254" i="1"/>
  <c r="AA184" i="1"/>
  <c r="AA203" i="1"/>
  <c r="AA379" i="1"/>
  <c r="AA413" i="1"/>
  <c r="AA573" i="1"/>
  <c r="AA421" i="1"/>
  <c r="AA65" i="1"/>
  <c r="AA42" i="1"/>
  <c r="AA44" i="1"/>
  <c r="AA461" i="1" s="1"/>
  <c r="AA134" i="1"/>
  <c r="AA370" i="1"/>
  <c r="AA296" i="1"/>
  <c r="AA505" i="1"/>
  <c r="AA173" i="1"/>
  <c r="AA391" i="1"/>
  <c r="AA503" i="1"/>
  <c r="AA412" i="1"/>
  <c r="AA33" i="1"/>
  <c r="AA153" i="1"/>
  <c r="AA295" i="1"/>
  <c r="AA376" i="1"/>
  <c r="AA74" i="1"/>
  <c r="AA219" i="1"/>
  <c r="AA181" i="1"/>
  <c r="AA152" i="1"/>
  <c r="AA509" i="1"/>
  <c r="AA192" i="1"/>
  <c r="AA218" i="1"/>
  <c r="AA301" i="1"/>
  <c r="AA148" i="1"/>
  <c r="AA400" i="1"/>
  <c r="AA388" i="1"/>
  <c r="AA369" i="1"/>
  <c r="AA300" i="1"/>
  <c r="AA494" i="1"/>
  <c r="AA507" i="1"/>
  <c r="AA399" i="1"/>
  <c r="AA205" i="1"/>
  <c r="AA202" i="1"/>
  <c r="AA195" i="1"/>
  <c r="AA286" i="1"/>
  <c r="AA419" i="1"/>
  <c r="AA420" i="1"/>
  <c r="AA572" i="1"/>
  <c r="Y214" i="1"/>
  <c r="Y430" i="1"/>
  <c r="Y434" i="1" s="1"/>
  <c r="Y217" i="1"/>
  <c r="Y215" i="1"/>
  <c r="Y216" i="1"/>
  <c r="Y404" i="1"/>
  <c r="Y660" i="1"/>
  <c r="Y170" i="1"/>
  <c r="Y177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1" i="1"/>
  <c r="AA377" i="2"/>
  <c r="AB377" i="2" s="1"/>
  <c r="R123" i="1"/>
  <c r="Z251" i="1"/>
  <c r="Z233" i="1"/>
  <c r="Z475" i="1"/>
  <c r="Z454" i="1"/>
  <c r="Z306" i="1"/>
  <c r="Z477" i="1"/>
  <c r="Z631" i="1"/>
  <c r="Z364" i="1" s="1"/>
  <c r="Z372" i="1" s="1"/>
  <c r="Z634" i="1"/>
  <c r="Z386" i="1" s="1"/>
  <c r="Z393" i="1" s="1"/>
  <c r="X167" i="1"/>
  <c r="AA434" i="2"/>
  <c r="AB434" i="2" s="1"/>
  <c r="F379" i="2"/>
  <c r="Y662" i="1"/>
  <c r="Y425" i="1"/>
  <c r="Y191" i="1"/>
  <c r="Y197" i="1" s="1"/>
  <c r="Y209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7" i="1"/>
  <c r="X139" i="1" s="1"/>
  <c r="X79" i="1"/>
  <c r="X96" i="1" s="1"/>
  <c r="X13" i="1"/>
  <c r="X9" i="1"/>
  <c r="X11" i="1"/>
  <c r="X60" i="1"/>
  <c r="X63" i="1"/>
  <c r="X106" i="1"/>
  <c r="X10" i="1"/>
  <c r="T308" i="1"/>
  <c r="AA376" i="2"/>
  <c r="AB376" i="2" s="1"/>
  <c r="Z653" i="1"/>
  <c r="Y383" i="1"/>
  <c r="Y658" i="1"/>
  <c r="Y147" i="1"/>
  <c r="Y156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413" i="2"/>
  <c r="V417" i="2" s="1"/>
  <c r="V642" i="2"/>
  <c r="V646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536" i="2"/>
  <c r="V537" i="2" s="1"/>
  <c r="V355" i="2"/>
  <c r="V359" i="2" s="1"/>
  <c r="V527" i="2"/>
  <c r="V531" i="2" s="1"/>
  <c r="V79" i="2"/>
  <c r="V80" i="2" s="1"/>
  <c r="V651" i="2"/>
  <c r="V652" i="2" s="1"/>
  <c r="V364" i="2"/>
  <c r="V365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20" i="1"/>
  <c r="R654" i="1"/>
  <c r="R113" i="1"/>
  <c r="R117" i="1" s="1"/>
  <c r="Z423" i="1"/>
  <c r="Z48" i="1"/>
  <c r="Z476" i="1"/>
  <c r="Z499" i="1"/>
  <c r="Z633" i="1"/>
  <c r="Z375" i="1" s="1"/>
  <c r="Z381" i="1" s="1"/>
  <c r="Z640" i="1"/>
  <c r="Z124" i="1" s="1"/>
  <c r="Z265" i="1"/>
  <c r="AA486" i="2"/>
  <c r="AB486" i="2" s="1"/>
  <c r="AA483" i="2"/>
  <c r="AB483" i="2" s="1"/>
  <c r="AA939" i="2" l="1"/>
  <c r="AB939" i="2" s="1"/>
  <c r="AA912" i="2"/>
  <c r="AB912" i="2" s="1"/>
  <c r="S436" i="2"/>
  <c r="V436" i="2"/>
  <c r="G436" i="2"/>
  <c r="G437" i="2" s="1"/>
  <c r="P436" i="2"/>
  <c r="Z436" i="2"/>
  <c r="M436" i="2"/>
  <c r="R436" i="2"/>
  <c r="R437" i="2" s="1"/>
  <c r="Y436" i="2"/>
  <c r="I436" i="2"/>
  <c r="O436" i="2"/>
  <c r="U436" i="2"/>
  <c r="U437" i="2" s="1"/>
  <c r="X436" i="2"/>
  <c r="L436" i="2"/>
  <c r="Q436" i="2"/>
  <c r="T436" i="2"/>
  <c r="S335" i="1"/>
  <c r="S113" i="1" s="1"/>
  <c r="S117" i="1" s="1"/>
  <c r="Y31" i="2"/>
  <c r="S31" i="2"/>
  <c r="L31" i="2"/>
  <c r="W31" i="2"/>
  <c r="U31" i="2"/>
  <c r="N31" i="2"/>
  <c r="M31" i="2"/>
  <c r="R31" i="2"/>
  <c r="X31" i="2"/>
  <c r="G31" i="2"/>
  <c r="P31" i="2"/>
  <c r="O31" i="2"/>
  <c r="V31" i="2"/>
  <c r="I31" i="2"/>
  <c r="Z941" i="2"/>
  <c r="AA941" i="2" s="1"/>
  <c r="AB941" i="2" s="1"/>
  <c r="Y105" i="1"/>
  <c r="Y77" i="1"/>
  <c r="V298" i="2"/>
  <c r="Z379" i="2"/>
  <c r="Y934" i="2"/>
  <c r="F32" i="2"/>
  <c r="X32" i="2" s="1"/>
  <c r="AA918" i="2"/>
  <c r="AB918" i="2" s="1"/>
  <c r="AA932" i="2"/>
  <c r="AB932" i="2" s="1"/>
  <c r="AA933" i="2"/>
  <c r="AB933" i="2" s="1"/>
  <c r="Z920" i="2"/>
  <c r="L296" i="2"/>
  <c r="L297" i="2"/>
  <c r="I296" i="2"/>
  <c r="I297" i="2"/>
  <c r="K296" i="2"/>
  <c r="K297" i="2"/>
  <c r="M296" i="2"/>
  <c r="M297" i="2"/>
  <c r="J296" i="2"/>
  <c r="J297" i="2"/>
  <c r="P296" i="2"/>
  <c r="P297" i="2"/>
  <c r="Q296" i="2"/>
  <c r="Q297" i="2"/>
  <c r="O296" i="2"/>
  <c r="O297" i="2"/>
  <c r="S296" i="2"/>
  <c r="S297" i="2"/>
  <c r="R296" i="2"/>
  <c r="R297" i="2"/>
  <c r="U296" i="2"/>
  <c r="U297" i="2"/>
  <c r="T296" i="2"/>
  <c r="T297" i="2"/>
  <c r="N296" i="2"/>
  <c r="N297" i="2"/>
  <c r="H296" i="2"/>
  <c r="H297" i="2"/>
  <c r="V296" i="2"/>
  <c r="W305" i="2"/>
  <c r="W296" i="2"/>
  <c r="L239" i="2"/>
  <c r="L240" i="2"/>
  <c r="I239" i="2"/>
  <c r="I240" i="2"/>
  <c r="K239" i="2"/>
  <c r="K240" i="2"/>
  <c r="M239" i="2"/>
  <c r="M240" i="2"/>
  <c r="J239" i="2"/>
  <c r="J240" i="2"/>
  <c r="P239" i="2"/>
  <c r="P240" i="2"/>
  <c r="Q239" i="2"/>
  <c r="Q240" i="2"/>
  <c r="O239" i="2"/>
  <c r="O240" i="2"/>
  <c r="W239" i="2"/>
  <c r="W240" i="2"/>
  <c r="S239" i="2"/>
  <c r="S240" i="2"/>
  <c r="R239" i="2"/>
  <c r="R240" i="2"/>
  <c r="U239" i="2"/>
  <c r="U240" i="2"/>
  <c r="T239" i="2"/>
  <c r="T240" i="2"/>
  <c r="N239" i="2"/>
  <c r="N240" i="2"/>
  <c r="H239" i="2"/>
  <c r="H240" i="2"/>
  <c r="W182" i="2"/>
  <c r="W183" i="2"/>
  <c r="S182" i="2"/>
  <c r="S183" i="2"/>
  <c r="R182" i="2"/>
  <c r="R183" i="2"/>
  <c r="U182" i="2"/>
  <c r="U183" i="2"/>
  <c r="T182" i="2"/>
  <c r="T183" i="2"/>
  <c r="N182" i="2"/>
  <c r="N183" i="2"/>
  <c r="H182" i="2"/>
  <c r="H183" i="2"/>
  <c r="L182" i="2"/>
  <c r="L183" i="2"/>
  <c r="I182" i="2"/>
  <c r="I183" i="2"/>
  <c r="K182" i="2"/>
  <c r="K183" i="2"/>
  <c r="M182" i="2"/>
  <c r="M183" i="2"/>
  <c r="J182" i="2"/>
  <c r="J183" i="2"/>
  <c r="P182" i="2"/>
  <c r="P183" i="2"/>
  <c r="Q182" i="2"/>
  <c r="Q183" i="2"/>
  <c r="O182" i="2"/>
  <c r="O183" i="2"/>
  <c r="G927" i="2"/>
  <c r="G920" i="2"/>
  <c r="G240" i="2" s="1"/>
  <c r="W20" i="2"/>
  <c r="W21" i="2" s="1"/>
  <c r="W698" i="2" s="1"/>
  <c r="J20" i="2"/>
  <c r="J21" i="2" s="1"/>
  <c r="J698" i="2" s="1"/>
  <c r="Q20" i="2"/>
  <c r="Q21" i="2" s="1"/>
  <c r="Q698" i="2" s="1"/>
  <c r="H20" i="2"/>
  <c r="H21" i="2" s="1"/>
  <c r="R20" i="2"/>
  <c r="R21" i="2" s="1"/>
  <c r="R698" i="2" s="1"/>
  <c r="L20" i="2"/>
  <c r="L21" i="2" s="1"/>
  <c r="L698" i="2" s="1"/>
  <c r="T20" i="2"/>
  <c r="T21" i="2" s="1"/>
  <c r="T698" i="2" s="1"/>
  <c r="N20" i="2"/>
  <c r="N21" i="2" s="1"/>
  <c r="N698" i="2" s="1"/>
  <c r="X469" i="2"/>
  <c r="X641" i="2"/>
  <c r="X584" i="2"/>
  <c r="X412" i="2"/>
  <c r="X297" i="2"/>
  <c r="X526" i="2"/>
  <c r="X354" i="2"/>
  <c r="X10" i="2"/>
  <c r="AA751" i="2"/>
  <c r="AB751" i="2" s="1"/>
  <c r="X296" i="2"/>
  <c r="X525" i="2"/>
  <c r="X468" i="2"/>
  <c r="X9" i="2"/>
  <c r="X239" i="2"/>
  <c r="X640" i="2"/>
  <c r="X583" i="2"/>
  <c r="X411" i="2"/>
  <c r="X353" i="2"/>
  <c r="Y927" i="2"/>
  <c r="Y298" i="2" s="1"/>
  <c r="Z926" i="2"/>
  <c r="Z934" i="2" s="1"/>
  <c r="AA925" i="2"/>
  <c r="AB925" i="2" s="1"/>
  <c r="Z772" i="2"/>
  <c r="AA772" i="2" s="1"/>
  <c r="AB772" i="2" s="1"/>
  <c r="AA697" i="2"/>
  <c r="AB697" i="2" s="1"/>
  <c r="Z898" i="2"/>
  <c r="AA897" i="2"/>
  <c r="AB897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845" i="2"/>
  <c r="AB845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I651" i="2"/>
  <c r="I652" i="2" s="1"/>
  <c r="I20" i="2"/>
  <c r="I21" i="2" s="1"/>
  <c r="Z20" i="2"/>
  <c r="K413" i="2"/>
  <c r="K417" i="2" s="1"/>
  <c r="K20" i="2"/>
  <c r="K21" i="2" s="1"/>
  <c r="U364" i="2"/>
  <c r="U365" i="2" s="1"/>
  <c r="U20" i="2"/>
  <c r="U21" i="2" s="1"/>
  <c r="O250" i="2"/>
  <c r="O20" i="2"/>
  <c r="O21" i="2" s="1"/>
  <c r="M355" i="2"/>
  <c r="M359" i="2" s="1"/>
  <c r="M20" i="2"/>
  <c r="M21" i="2" s="1"/>
  <c r="X250" i="2"/>
  <c r="X20" i="2"/>
  <c r="X21" i="2" s="1"/>
  <c r="S642" i="2"/>
  <c r="S646" i="2" s="1"/>
  <c r="S20" i="2"/>
  <c r="S21" i="2" s="1"/>
  <c r="Z50" i="1"/>
  <c r="Z77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20" i="1"/>
  <c r="S123" i="1" s="1"/>
  <c r="S141" i="1" s="1"/>
  <c r="F146" i="2" s="1"/>
  <c r="J146" i="2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S654" i="1"/>
  <c r="T32" i="2"/>
  <c r="W32" i="2"/>
  <c r="P32" i="2"/>
  <c r="I662" i="2"/>
  <c r="Q140" i="2"/>
  <c r="R90" i="2"/>
  <c r="Z90" i="2"/>
  <c r="L140" i="2"/>
  <c r="Y662" i="2"/>
  <c r="Y228" i="1"/>
  <c r="Z307" i="2"/>
  <c r="V547" i="2"/>
  <c r="S547" i="2"/>
  <c r="AA31" i="2"/>
  <c r="AB31" i="2" s="1"/>
  <c r="Y605" i="2"/>
  <c r="J32" i="2"/>
  <c r="Y32" i="2"/>
  <c r="K536" i="2"/>
  <c r="K537" i="2" s="1"/>
  <c r="U110" i="1"/>
  <c r="F91" i="2" s="1"/>
  <c r="P91" i="2" s="1"/>
  <c r="X211" i="1"/>
  <c r="X224" i="1" s="1"/>
  <c r="L547" i="2"/>
  <c r="H547" i="2"/>
  <c r="Y235" i="1"/>
  <c r="Z547" i="2"/>
  <c r="P547" i="2"/>
  <c r="Y229" i="1"/>
  <c r="Y230" i="1"/>
  <c r="Z193" i="2"/>
  <c r="Z479" i="2"/>
  <c r="K364" i="2"/>
  <c r="K365" i="2" s="1"/>
  <c r="J547" i="2"/>
  <c r="Y237" i="1"/>
  <c r="Y234" i="1"/>
  <c r="Z214" i="1"/>
  <c r="K307" i="2"/>
  <c r="K308" i="2" s="1"/>
  <c r="Z422" i="2"/>
  <c r="V127" i="1"/>
  <c r="K470" i="2"/>
  <c r="K474" i="2" s="1"/>
  <c r="X547" i="2"/>
  <c r="T547" i="2"/>
  <c r="Z536" i="2"/>
  <c r="M547" i="2"/>
  <c r="N547" i="2"/>
  <c r="W547" i="2"/>
  <c r="Y240" i="1"/>
  <c r="Y236" i="1"/>
  <c r="Z216" i="1"/>
  <c r="Z594" i="2"/>
  <c r="Z651" i="2"/>
  <c r="Z364" i="2"/>
  <c r="I547" i="2"/>
  <c r="Q547" i="2"/>
  <c r="R547" i="2"/>
  <c r="Y231" i="1"/>
  <c r="Y663" i="1"/>
  <c r="Z215" i="1"/>
  <c r="U547" i="2"/>
  <c r="K547" i="2"/>
  <c r="G547" i="2"/>
  <c r="Y238" i="1"/>
  <c r="Z217" i="1"/>
  <c r="W278" i="1"/>
  <c r="Z250" i="2"/>
  <c r="O547" i="2"/>
  <c r="H437" i="2"/>
  <c r="S184" i="2"/>
  <c r="G605" i="2"/>
  <c r="U325" i="1"/>
  <c r="U324" i="1"/>
  <c r="X605" i="2"/>
  <c r="K32" i="2"/>
  <c r="T331" i="1"/>
  <c r="T333" i="1" s="1"/>
  <c r="T335" i="1" s="1"/>
  <c r="P605" i="2"/>
  <c r="J605" i="2"/>
  <c r="S32" i="2"/>
  <c r="H479" i="2"/>
  <c r="H480" i="2" s="1"/>
  <c r="U598" i="1"/>
  <c r="F491" i="2" s="1"/>
  <c r="M32" i="2"/>
  <c r="O605" i="2"/>
  <c r="R605" i="2"/>
  <c r="N605" i="2"/>
  <c r="U529" i="1"/>
  <c r="U32" i="2"/>
  <c r="L32" i="2"/>
  <c r="I32" i="2"/>
  <c r="Z437" i="2"/>
  <c r="T605" i="2"/>
  <c r="U604" i="1"/>
  <c r="F663" i="2" s="1"/>
  <c r="O663" i="2" s="1"/>
  <c r="K605" i="2"/>
  <c r="N32" i="2"/>
  <c r="O32" i="2"/>
  <c r="W605" i="2"/>
  <c r="V32" i="2"/>
  <c r="H605" i="2"/>
  <c r="I605" i="2"/>
  <c r="Z605" i="2"/>
  <c r="U606" i="1"/>
  <c r="Q32" i="2"/>
  <c r="G32" i="2"/>
  <c r="Y437" i="2"/>
  <c r="T608" i="1"/>
  <c r="U131" i="1"/>
  <c r="V605" i="2"/>
  <c r="S605" i="2"/>
  <c r="U605" i="2"/>
  <c r="U321" i="1"/>
  <c r="U532" i="1"/>
  <c r="H32" i="2"/>
  <c r="Z32" i="2"/>
  <c r="Q605" i="2"/>
  <c r="M605" i="2"/>
  <c r="U602" i="1"/>
  <c r="F606" i="2" s="1"/>
  <c r="W606" i="2" s="1"/>
  <c r="R32" i="2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M437" i="2"/>
  <c r="I184" i="2"/>
  <c r="W140" i="2"/>
  <c r="G140" i="2"/>
  <c r="N140" i="2"/>
  <c r="R662" i="2"/>
  <c r="M662" i="2"/>
  <c r="L662" i="2"/>
  <c r="I136" i="2"/>
  <c r="Q437" i="2"/>
  <c r="R140" i="2"/>
  <c r="X140" i="2"/>
  <c r="H140" i="2"/>
  <c r="V662" i="2"/>
  <c r="Z662" i="2"/>
  <c r="Q662" i="2"/>
  <c r="Z180" i="1"/>
  <c r="Z186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2" i="1"/>
  <c r="M140" i="2"/>
  <c r="T140" i="2"/>
  <c r="H662" i="2"/>
  <c r="X662" i="2"/>
  <c r="I642" i="2"/>
  <c r="I646" i="2" s="1"/>
  <c r="O140" i="2"/>
  <c r="P662" i="2"/>
  <c r="W437" i="2"/>
  <c r="AA254" i="2"/>
  <c r="AB254" i="2" s="1"/>
  <c r="O422" i="2"/>
  <c r="O423" i="2" s="1"/>
  <c r="K594" i="2"/>
  <c r="K595" i="2" s="1"/>
  <c r="I298" i="2"/>
  <c r="W578" i="1"/>
  <c r="W580" i="1" s="1"/>
  <c r="F321" i="2" s="1"/>
  <c r="Z321" i="2" s="1"/>
  <c r="O585" i="2"/>
  <c r="O589" i="2" s="1"/>
  <c r="X437" i="2"/>
  <c r="K422" i="2"/>
  <c r="K423" i="2" s="1"/>
  <c r="I413" i="2"/>
  <c r="I417" i="2" s="1"/>
  <c r="P437" i="2"/>
  <c r="I437" i="2"/>
  <c r="Y188" i="1"/>
  <c r="L437" i="2"/>
  <c r="T437" i="2"/>
  <c r="M241" i="2"/>
  <c r="M479" i="2"/>
  <c r="M480" i="2" s="1"/>
  <c r="W126" i="1"/>
  <c r="W81" i="1"/>
  <c r="W95" i="1"/>
  <c r="W98" i="1" s="1"/>
  <c r="W321" i="1" s="1"/>
  <c r="W655" i="1"/>
  <c r="W128" i="1"/>
  <c r="W115" i="1"/>
  <c r="W669" i="1"/>
  <c r="M536" i="2"/>
  <c r="M537" i="2" s="1"/>
  <c r="O193" i="2"/>
  <c r="AA292" i="1"/>
  <c r="V115" i="1"/>
  <c r="X470" i="2"/>
  <c r="H193" i="2"/>
  <c r="O437" i="2"/>
  <c r="W129" i="1"/>
  <c r="S527" i="2"/>
  <c r="S531" i="2" s="1"/>
  <c r="W114" i="1"/>
  <c r="M364" i="2"/>
  <c r="M365" i="2" s="1"/>
  <c r="O651" i="2"/>
  <c r="O652" i="2" s="1"/>
  <c r="O413" i="2"/>
  <c r="O417" i="2" s="1"/>
  <c r="X193" i="2"/>
  <c r="K437" i="2"/>
  <c r="J437" i="2"/>
  <c r="W280" i="1"/>
  <c r="W308" i="1" s="1"/>
  <c r="H355" i="2"/>
  <c r="H359" i="2" s="1"/>
  <c r="S437" i="2"/>
  <c r="V114" i="1"/>
  <c r="S651" i="2"/>
  <c r="S652" i="2" s="1"/>
  <c r="M193" i="2"/>
  <c r="V129" i="1"/>
  <c r="V655" i="1"/>
  <c r="V128" i="1"/>
  <c r="V95" i="1"/>
  <c r="V98" i="1" s="1"/>
  <c r="V532" i="1" s="1"/>
  <c r="S479" i="2"/>
  <c r="S480" i="2" s="1"/>
  <c r="W127" i="1"/>
  <c r="H413" i="2"/>
  <c r="H417" i="2" s="1"/>
  <c r="M79" i="2"/>
  <c r="M80" i="2" s="1"/>
  <c r="O298" i="2"/>
  <c r="O594" i="2"/>
  <c r="O595" i="2" s="1"/>
  <c r="X355" i="2"/>
  <c r="V437" i="2"/>
  <c r="S422" i="2"/>
  <c r="S423" i="2" s="1"/>
  <c r="V126" i="1"/>
  <c r="H79" i="2"/>
  <c r="H80" i="2" s="1"/>
  <c r="M422" i="2"/>
  <c r="M423" i="2" s="1"/>
  <c r="O470" i="2"/>
  <c r="O474" i="2" s="1"/>
  <c r="H307" i="2"/>
  <c r="H308" i="2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5" i="1"/>
  <c r="AA197" i="2"/>
  <c r="AB197" i="2" s="1"/>
  <c r="AA480" i="1"/>
  <c r="K651" i="2"/>
  <c r="K652" i="2" s="1"/>
  <c r="K79" i="2"/>
  <c r="K80" i="2" s="1"/>
  <c r="K184" i="2"/>
  <c r="I11" i="2"/>
  <c r="I470" i="2"/>
  <c r="I474" i="2" s="1"/>
  <c r="K298" i="2"/>
  <c r="K527" i="2"/>
  <c r="K531" i="2" s="1"/>
  <c r="I241" i="2"/>
  <c r="I307" i="2"/>
  <c r="I308" i="2" s="1"/>
  <c r="Z136" i="2"/>
  <c r="M136" i="2"/>
  <c r="V136" i="2"/>
  <c r="P355" i="2"/>
  <c r="P359" i="2" s="1"/>
  <c r="P594" i="2"/>
  <c r="P595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S594" i="2"/>
  <c r="S595" i="2" s="1"/>
  <c r="S193" i="2"/>
  <c r="S79" i="2"/>
  <c r="S80" i="2" s="1"/>
  <c r="H298" i="2"/>
  <c r="H642" i="2"/>
  <c r="H646" i="2" s="1"/>
  <c r="M470" i="2"/>
  <c r="M474" i="2" s="1"/>
  <c r="M651" i="2"/>
  <c r="M652" i="2" s="1"/>
  <c r="M413" i="2"/>
  <c r="M417" i="2" s="1"/>
  <c r="O364" i="2"/>
  <c r="O365" i="2" s="1"/>
  <c r="O11" i="2"/>
  <c r="U585" i="2"/>
  <c r="U589" i="2" s="1"/>
  <c r="U479" i="2"/>
  <c r="U480" i="2" s="1"/>
  <c r="X585" i="2"/>
  <c r="X527" i="2"/>
  <c r="AA249" i="1"/>
  <c r="AA574" i="1"/>
  <c r="AA476" i="1"/>
  <c r="Z450" i="1"/>
  <c r="Z236" i="1" s="1"/>
  <c r="U250" i="2"/>
  <c r="P298" i="2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7" i="2"/>
  <c r="X308" i="2" s="1"/>
  <c r="AA475" i="1"/>
  <c r="X136" i="2"/>
  <c r="P136" i="2"/>
  <c r="P364" i="2"/>
  <c r="P365" i="2" s="1"/>
  <c r="S364" i="2"/>
  <c r="S365" i="2" s="1"/>
  <c r="S241" i="2"/>
  <c r="S245" i="2" s="1"/>
  <c r="S250" i="2"/>
  <c r="Y427" i="1"/>
  <c r="H527" i="2"/>
  <c r="H531" i="2" s="1"/>
  <c r="H11" i="2"/>
  <c r="H136" i="2"/>
  <c r="M307" i="2"/>
  <c r="M308" i="2" s="1"/>
  <c r="M184" i="2"/>
  <c r="O642" i="2"/>
  <c r="O646" i="2" s="1"/>
  <c r="O527" i="2"/>
  <c r="O531" i="2" s="1"/>
  <c r="U184" i="2"/>
  <c r="U527" i="2"/>
  <c r="U531" i="2" s="1"/>
  <c r="U355" i="2"/>
  <c r="U359" i="2" s="1"/>
  <c r="X11" i="2"/>
  <c r="X422" i="2"/>
  <c r="X423" i="2" s="1"/>
  <c r="X364" i="2"/>
  <c r="X365" i="2" s="1"/>
  <c r="AA455" i="1"/>
  <c r="AA135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P193" i="2"/>
  <c r="S307" i="2"/>
  <c r="S308" i="2" s="1"/>
  <c r="H536" i="2"/>
  <c r="H537" i="2" s="1"/>
  <c r="H364" i="2"/>
  <c r="H365" i="2" s="1"/>
  <c r="H241" i="2"/>
  <c r="M11" i="2"/>
  <c r="M594" i="2"/>
  <c r="M595" i="2" s="1"/>
  <c r="O479" i="2"/>
  <c r="O480" i="2" s="1"/>
  <c r="O536" i="2"/>
  <c r="O537" i="2" s="1"/>
  <c r="O241" i="2"/>
  <c r="U651" i="2"/>
  <c r="U652" i="2" s="1"/>
  <c r="U642" i="2"/>
  <c r="U646" i="2" s="1"/>
  <c r="U298" i="2"/>
  <c r="X642" i="2"/>
  <c r="X413" i="2"/>
  <c r="X594" i="2"/>
  <c r="X595" i="2" s="1"/>
  <c r="AA266" i="1"/>
  <c r="AA633" i="1"/>
  <c r="AA375" i="1" s="1"/>
  <c r="AA381" i="1" s="1"/>
  <c r="AA159" i="1" s="1"/>
  <c r="AA165" i="1" s="1"/>
  <c r="P422" i="2"/>
  <c r="P423" i="2" s="1"/>
  <c r="S11" i="2"/>
  <c r="U193" i="2"/>
  <c r="Y167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H470" i="2"/>
  <c r="H474" i="2" s="1"/>
  <c r="M642" i="2"/>
  <c r="M646" i="2" s="1"/>
  <c r="M298" i="2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7" i="1"/>
  <c r="AA459" i="1"/>
  <c r="X664" i="1"/>
  <c r="AA253" i="1"/>
  <c r="K193" i="2"/>
  <c r="K11" i="2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7" i="1"/>
  <c r="X260" i="1" s="1"/>
  <c r="X276" i="1" s="1"/>
  <c r="AA478" i="1"/>
  <c r="AA481" i="1"/>
  <c r="AA592" i="1"/>
  <c r="AA446" i="1"/>
  <c r="AA456" i="1"/>
  <c r="AA445" i="1"/>
  <c r="AA250" i="1"/>
  <c r="R141" i="1"/>
  <c r="F143" i="2" s="1"/>
  <c r="L143" i="2" s="1"/>
  <c r="AA268" i="1"/>
  <c r="AA233" i="1"/>
  <c r="K241" i="2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643" i="1"/>
  <c r="AA430" i="1" s="1"/>
  <c r="AA434" i="1" s="1"/>
  <c r="X108" i="1"/>
  <c r="AA207" i="1"/>
  <c r="AA458" i="1"/>
  <c r="AA457" i="1"/>
  <c r="AA252" i="1"/>
  <c r="AA640" i="1"/>
  <c r="AA124" i="1" s="1"/>
  <c r="Z209" i="1"/>
  <c r="J642" i="2"/>
  <c r="J646" i="2" s="1"/>
  <c r="J594" i="2"/>
  <c r="J595" i="2" s="1"/>
  <c r="J422" i="2"/>
  <c r="J423" i="2" s="1"/>
  <c r="J536" i="2"/>
  <c r="J537" i="2" s="1"/>
  <c r="J193" i="2"/>
  <c r="J651" i="2"/>
  <c r="J652" i="2" s="1"/>
  <c r="J298" i="2"/>
  <c r="J307" i="2"/>
  <c r="J308" i="2" s="1"/>
  <c r="J11" i="2"/>
  <c r="J136" i="2"/>
  <c r="J241" i="2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413" i="2"/>
  <c r="J417" i="2" s="1"/>
  <c r="J184" i="2"/>
  <c r="J364" i="2"/>
  <c r="J365" i="2" s="1"/>
  <c r="J355" i="2"/>
  <c r="J359" i="2" s="1"/>
  <c r="L136" i="2"/>
  <c r="L298" i="2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184" i="2"/>
  <c r="L479" i="2"/>
  <c r="L480" i="2" s="1"/>
  <c r="W536" i="2"/>
  <c r="W537" i="2" s="1"/>
  <c r="W364" i="2"/>
  <c r="W365" i="2" s="1"/>
  <c r="W307" i="2"/>
  <c r="W136" i="2"/>
  <c r="W241" i="2"/>
  <c r="W184" i="2"/>
  <c r="W527" i="2"/>
  <c r="W531" i="2" s="1"/>
  <c r="W585" i="2"/>
  <c r="W589" i="2" s="1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355" i="2"/>
  <c r="W359" i="2" s="1"/>
  <c r="Z659" i="1"/>
  <c r="Z159" i="1"/>
  <c r="Z165" i="1" s="1"/>
  <c r="N123" i="1"/>
  <c r="N654" i="1"/>
  <c r="N113" i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1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1" i="1"/>
  <c r="N536" i="2"/>
  <c r="N537" i="2" s="1"/>
  <c r="N193" i="2"/>
  <c r="N184" i="2"/>
  <c r="N250" i="2"/>
  <c r="N642" i="2"/>
  <c r="N646" i="2" s="1"/>
  <c r="N651" i="2"/>
  <c r="N652" i="2" s="1"/>
  <c r="N79" i="2"/>
  <c r="N80" i="2" s="1"/>
  <c r="N527" i="2"/>
  <c r="N531" i="2" s="1"/>
  <c r="N241" i="2"/>
  <c r="N594" i="2"/>
  <c r="N595" i="2" s="1"/>
  <c r="N355" i="2"/>
  <c r="N359" i="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479" i="2"/>
  <c r="Q480" i="2" s="1"/>
  <c r="Q422" i="2"/>
  <c r="Q423" i="2" s="1"/>
  <c r="Q11" i="2"/>
  <c r="Q298" i="2"/>
  <c r="Q241" i="2"/>
  <c r="Q536" i="2"/>
  <c r="Q537" i="2" s="1"/>
  <c r="Z383" i="1"/>
  <c r="Z658" i="1"/>
  <c r="Z147" i="1"/>
  <c r="Z156" i="1" s="1"/>
  <c r="AA200" i="2"/>
  <c r="AB200" i="2" s="1"/>
  <c r="AA319" i="2"/>
  <c r="AB319" i="2" s="1"/>
  <c r="AA653" i="1"/>
  <c r="AB205" i="1"/>
  <c r="AB218" i="1"/>
  <c r="AB432" i="1"/>
  <c r="AB410" i="1"/>
  <c r="AB502" i="1"/>
  <c r="AB33" i="1"/>
  <c r="AB35" i="1" s="1"/>
  <c r="AB461" i="1"/>
  <c r="AB298" i="1"/>
  <c r="AB377" i="1"/>
  <c r="AB496" i="1"/>
  <c r="AB504" i="1"/>
  <c r="AB46" i="1"/>
  <c r="AB295" i="1"/>
  <c r="AB195" i="1"/>
  <c r="AB288" i="1"/>
  <c r="AB387" i="1"/>
  <c r="AB365" i="1"/>
  <c r="AB493" i="1"/>
  <c r="AB509" i="1"/>
  <c r="AB27" i="1"/>
  <c r="AB203" i="1"/>
  <c r="AB181" i="1"/>
  <c r="AB193" i="1"/>
  <c r="AB287" i="1"/>
  <c r="AB366" i="1"/>
  <c r="AB299" i="1"/>
  <c r="AB510" i="1"/>
  <c r="AB642" i="1"/>
  <c r="AB74" i="1"/>
  <c r="AB151" i="1"/>
  <c r="AB43" i="1"/>
  <c r="AB459" i="1" s="1"/>
  <c r="AB116" i="1"/>
  <c r="AB173" i="1"/>
  <c r="AB297" i="1"/>
  <c r="AB300" i="1"/>
  <c r="AB304" i="1"/>
  <c r="AB296" i="1"/>
  <c r="AB583" i="1"/>
  <c r="AB506" i="1"/>
  <c r="AB160" i="1"/>
  <c r="AB192" i="1"/>
  <c r="AB204" i="1"/>
  <c r="AB379" i="1"/>
  <c r="AB409" i="1"/>
  <c r="AB303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2" i="1"/>
  <c r="AB431" i="1"/>
  <c r="AB508" i="1"/>
  <c r="AB495" i="1"/>
  <c r="AC2" i="1"/>
  <c r="AB149" i="1"/>
  <c r="AB286" i="1"/>
  <c r="AB194" i="1"/>
  <c r="AB153" i="1"/>
  <c r="AB45" i="1"/>
  <c r="AB480" i="1" s="1"/>
  <c r="AB154" i="1"/>
  <c r="AB162" i="1"/>
  <c r="AB172" i="1"/>
  <c r="AB219" i="1"/>
  <c r="AB390" i="1"/>
  <c r="AB411" i="1"/>
  <c r="AB503" i="1"/>
  <c r="AB41" i="1"/>
  <c r="AB269" i="1" s="1"/>
  <c r="AB23" i="1"/>
  <c r="AB150" i="1"/>
  <c r="AB148" i="1"/>
  <c r="AB174" i="1"/>
  <c r="AB391" i="1"/>
  <c r="AB370" i="1"/>
  <c r="AB460" i="1"/>
  <c r="AB494" i="1"/>
  <c r="AB421" i="1"/>
  <c r="AB591" i="1"/>
  <c r="AB161" i="1"/>
  <c r="AB171" i="1"/>
  <c r="AB388" i="1"/>
  <c r="AB397" i="1"/>
  <c r="AB505" i="1"/>
  <c r="AB378" i="1"/>
  <c r="AB301" i="1"/>
  <c r="AB512" i="1"/>
  <c r="AB38" i="1"/>
  <c r="AB249" i="1" s="1"/>
  <c r="AB75" i="1"/>
  <c r="AB65" i="1"/>
  <c r="AB497" i="1"/>
  <c r="AB220" i="1"/>
  <c r="AB289" i="1"/>
  <c r="AB400" i="1"/>
  <c r="AB302" i="1"/>
  <c r="AB420" i="1"/>
  <c r="AB152" i="1"/>
  <c r="AB40" i="1"/>
  <c r="AB457" i="1" s="1"/>
  <c r="AB66" i="1"/>
  <c r="AB175" i="1"/>
  <c r="AB183" i="1"/>
  <c r="AB376" i="1"/>
  <c r="AB19" i="1"/>
  <c r="AB182" i="1"/>
  <c r="AB163" i="1"/>
  <c r="AB389" i="1"/>
  <c r="AB290" i="1"/>
  <c r="AB369" i="1"/>
  <c r="AB412" i="1"/>
  <c r="AB184" i="1"/>
  <c r="AB254" i="1"/>
  <c r="AB399" i="1"/>
  <c r="AB134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X15" i="1"/>
  <c r="Y222" i="1"/>
  <c r="AA306" i="1"/>
  <c r="AA239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98" i="2"/>
  <c r="T355" i="2"/>
  <c r="T359" i="2" s="1"/>
  <c r="T594" i="2"/>
  <c r="T595" i="2" s="1"/>
  <c r="T250" i="2"/>
  <c r="T422" i="2"/>
  <c r="T423" i="2" s="1"/>
  <c r="Z652" i="1"/>
  <c r="Z593" i="1"/>
  <c r="Z576" i="1"/>
  <c r="Z256" i="1"/>
  <c r="Z462" i="1"/>
  <c r="Z482" i="1"/>
  <c r="Z637" i="1" s="1"/>
  <c r="Z474" i="1" s="1"/>
  <c r="Z484" i="1" s="1"/>
  <c r="Z255" i="1"/>
  <c r="Z103" i="1"/>
  <c r="Z463" i="1"/>
  <c r="Z136" i="1"/>
  <c r="Z585" i="1"/>
  <c r="Z67" i="1"/>
  <c r="Z64" i="1"/>
  <c r="Z272" i="1"/>
  <c r="Z76" i="1"/>
  <c r="Z258" i="1"/>
  <c r="Z257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V998" i="2"/>
  <c r="V15" i="2"/>
  <c r="V700" i="2" s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364" i="2"/>
  <c r="R365" i="2" s="1"/>
  <c r="R241" i="2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250" i="2"/>
  <c r="R585" i="2"/>
  <c r="R589" i="2" s="1"/>
  <c r="R422" i="2"/>
  <c r="R423" i="2" s="1"/>
  <c r="Y250" i="2"/>
  <c r="Y651" i="2"/>
  <c r="Y652" i="2" s="1"/>
  <c r="Y136" i="2"/>
  <c r="Y79" i="2"/>
  <c r="Y80" i="2" s="1"/>
  <c r="Y355" i="2"/>
  <c r="Y479" i="2"/>
  <c r="Y480" i="2" s="1"/>
  <c r="Y193" i="2"/>
  <c r="Y11" i="2"/>
  <c r="Y422" i="2"/>
  <c r="Y423" i="2" s="1"/>
  <c r="Y307" i="2"/>
  <c r="Y308" i="2" s="1"/>
  <c r="Y594" i="2"/>
  <c r="Y595" i="2" s="1"/>
  <c r="Y536" i="2"/>
  <c r="Y537" i="2" s="1"/>
  <c r="Y585" i="2"/>
  <c r="Y364" i="2"/>
  <c r="Y365" i="2" s="1"/>
  <c r="Y413" i="2"/>
  <c r="Y470" i="2"/>
  <c r="Y642" i="2"/>
  <c r="Y527" i="2"/>
  <c r="Z660" i="1"/>
  <c r="Z404" i="1"/>
  <c r="Z170" i="1"/>
  <c r="Z177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1" i="1"/>
  <c r="AA436" i="2"/>
  <c r="AB436" i="2" s="1"/>
  <c r="Y665" i="1"/>
  <c r="Y264" i="1"/>
  <c r="Y274" i="1" s="1"/>
  <c r="Y651" i="1"/>
  <c r="Y79" i="1"/>
  <c r="Y96" i="1" s="1"/>
  <c r="Y9" i="1"/>
  <c r="Y137" i="1"/>
  <c r="Y139" i="1" s="1"/>
  <c r="Y10" i="1"/>
  <c r="Y60" i="1"/>
  <c r="Y12" i="1"/>
  <c r="Y106" i="1"/>
  <c r="Y104" i="1"/>
  <c r="Y62" i="1"/>
  <c r="Y63" i="1"/>
  <c r="Y13" i="1"/>
  <c r="Y11" i="1"/>
  <c r="AA604" i="2"/>
  <c r="AB604" i="2" s="1"/>
  <c r="AA257" i="2"/>
  <c r="AB257" i="2" s="1"/>
  <c r="AA415" i="1"/>
  <c r="AA232" i="1"/>
  <c r="AA448" i="1"/>
  <c r="AA447" i="1"/>
  <c r="AA514" i="1"/>
  <c r="AA499" i="1"/>
  <c r="AA634" i="1"/>
  <c r="AA386" i="1" s="1"/>
  <c r="AA393" i="1" s="1"/>
  <c r="G379" i="2"/>
  <c r="N245" i="2" l="1"/>
  <c r="AA379" i="2"/>
  <c r="AB379" i="2" s="1"/>
  <c r="N302" i="2"/>
  <c r="M245" i="2"/>
  <c r="P700" i="2"/>
  <c r="Q245" i="2"/>
  <c r="H302" i="2"/>
  <c r="M188" i="2"/>
  <c r="T245" i="2"/>
  <c r="Q302" i="2"/>
  <c r="R245" i="2"/>
  <c r="J302" i="2"/>
  <c r="S698" i="2"/>
  <c r="X698" i="2"/>
  <c r="M698" i="2"/>
  <c r="O698" i="2"/>
  <c r="U698" i="2"/>
  <c r="K698" i="2"/>
  <c r="I698" i="2"/>
  <c r="P698" i="2"/>
  <c r="H698" i="2"/>
  <c r="X417" i="2"/>
  <c r="X646" i="2"/>
  <c r="V302" i="2"/>
  <c r="J245" i="2"/>
  <c r="U188" i="2"/>
  <c r="X531" i="2"/>
  <c r="S188" i="2"/>
  <c r="O245" i="2"/>
  <c r="P302" i="2"/>
  <c r="P245" i="2"/>
  <c r="I245" i="2"/>
  <c r="I188" i="2"/>
  <c r="T302" i="2"/>
  <c r="W308" i="2"/>
  <c r="M302" i="2"/>
  <c r="U245" i="2"/>
  <c r="X589" i="2"/>
  <c r="AA934" i="2"/>
  <c r="AB934" i="2" s="1"/>
  <c r="R302" i="2"/>
  <c r="W188" i="2"/>
  <c r="AA305" i="2"/>
  <c r="AB305" i="2" s="1"/>
  <c r="X302" i="2"/>
  <c r="O302" i="2"/>
  <c r="I302" i="2"/>
  <c r="X359" i="2"/>
  <c r="L302" i="2"/>
  <c r="U302" i="2"/>
  <c r="H245" i="2"/>
  <c r="X998" i="2"/>
  <c r="K302" i="2"/>
  <c r="W245" i="2"/>
  <c r="L245" i="2"/>
  <c r="K245" i="2"/>
  <c r="S302" i="2"/>
  <c r="X474" i="2"/>
  <c r="F34" i="2"/>
  <c r="Z34" i="2" s="1"/>
  <c r="F33" i="2"/>
  <c r="L33" i="2" s="1"/>
  <c r="G296" i="2"/>
  <c r="G297" i="2"/>
  <c r="G183" i="2"/>
  <c r="G239" i="2"/>
  <c r="G182" i="2"/>
  <c r="G20" i="2"/>
  <c r="Y10" i="2"/>
  <c r="Y998" i="2" s="1"/>
  <c r="Y584" i="2"/>
  <c r="Y297" i="2"/>
  <c r="Y469" i="2"/>
  <c r="Y354" i="2"/>
  <c r="Y641" i="2"/>
  <c r="Y412" i="2"/>
  <c r="Y526" i="2"/>
  <c r="Y239" i="2"/>
  <c r="Y296" i="2"/>
  <c r="Y411" i="2"/>
  <c r="Y468" i="2"/>
  <c r="Y474" i="2" s="1"/>
  <c r="Y525" i="2"/>
  <c r="Y583" i="2"/>
  <c r="Y640" i="2"/>
  <c r="Y353" i="2"/>
  <c r="Y9" i="2"/>
  <c r="Z62" i="1"/>
  <c r="Z105" i="1"/>
  <c r="Z899" i="2"/>
  <c r="AA898" i="2"/>
  <c r="AB898" i="2" s="1"/>
  <c r="Z927" i="2"/>
  <c r="AA926" i="2"/>
  <c r="AB926" i="2" s="1"/>
  <c r="O188" i="2"/>
  <c r="H188" i="2"/>
  <c r="Z137" i="1"/>
  <c r="Z9" i="1"/>
  <c r="Z60" i="1"/>
  <c r="Z535" i="1" s="1"/>
  <c r="Z106" i="1"/>
  <c r="Z10" i="1"/>
  <c r="Z651" i="1"/>
  <c r="Z13" i="1"/>
  <c r="Z79" i="1"/>
  <c r="Z96" i="1" s="1"/>
  <c r="Z12" i="1"/>
  <c r="Z11" i="1"/>
  <c r="Z104" i="1"/>
  <c r="Z63" i="1"/>
  <c r="O251" i="2"/>
  <c r="X251" i="2"/>
  <c r="AA18" i="2"/>
  <c r="AB18" i="2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V260" i="2"/>
  <c r="Z260" i="2"/>
  <c r="K260" i="2"/>
  <c r="X260" i="2"/>
  <c r="U260" i="2"/>
  <c r="T260" i="2"/>
  <c r="H260" i="2"/>
  <c r="AA203" i="2"/>
  <c r="AB203" i="2" s="1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S700" i="2" s="1"/>
  <c r="W321" i="2"/>
  <c r="W322" i="2" s="1"/>
  <c r="K663" i="2"/>
  <c r="S663" i="2"/>
  <c r="L663" i="2"/>
  <c r="T610" i="1"/>
  <c r="P146" i="2"/>
  <c r="H146" i="2"/>
  <c r="M321" i="2"/>
  <c r="S321" i="2"/>
  <c r="S322" i="2" s="1"/>
  <c r="V146" i="2"/>
  <c r="R146" i="2"/>
  <c r="Z146" i="2"/>
  <c r="Z222" i="1"/>
  <c r="Z663" i="1"/>
  <c r="Q146" i="2"/>
  <c r="W146" i="2"/>
  <c r="G146" i="2"/>
  <c r="X280" i="1"/>
  <c r="X308" i="1" s="1"/>
  <c r="X657" i="1" s="1"/>
  <c r="U146" i="2"/>
  <c r="T146" i="2"/>
  <c r="M146" i="2"/>
  <c r="S146" i="2"/>
  <c r="O33" i="2"/>
  <c r="M15" i="2"/>
  <c r="L146" i="2"/>
  <c r="N146" i="2"/>
  <c r="X146" i="2"/>
  <c r="I146" i="2"/>
  <c r="O146" i="2"/>
  <c r="Y146" i="2"/>
  <c r="K146" i="2"/>
  <c r="X33" i="2"/>
  <c r="H33" i="2"/>
  <c r="Z33" i="2"/>
  <c r="Z167" i="1"/>
  <c r="V33" i="2"/>
  <c r="Y33" i="2"/>
  <c r="V324" i="1"/>
  <c r="W33" i="2"/>
  <c r="V490" i="2"/>
  <c r="T490" i="2"/>
  <c r="AA547" i="2"/>
  <c r="AB547" i="2" s="1"/>
  <c r="Y242" i="1"/>
  <c r="T33" i="2"/>
  <c r="K33" i="2"/>
  <c r="S33" i="2"/>
  <c r="Q33" i="2"/>
  <c r="U33" i="2"/>
  <c r="M33" i="2"/>
  <c r="Z229" i="1"/>
  <c r="Z240" i="1"/>
  <c r="N33" i="2"/>
  <c r="R33" i="2"/>
  <c r="J33" i="2"/>
  <c r="Z235" i="1"/>
  <c r="Z227" i="1"/>
  <c r="W251" i="2"/>
  <c r="I33" i="2"/>
  <c r="P33" i="2"/>
  <c r="U331" i="1"/>
  <c r="U333" i="1" s="1"/>
  <c r="U335" i="1" s="1"/>
  <c r="U113" i="1" s="1"/>
  <c r="U117" i="1" s="1"/>
  <c r="G33" i="2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AA32" i="2"/>
  <c r="AB32" i="2" s="1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7" i="1"/>
  <c r="Y260" i="1" s="1"/>
  <c r="Y276" i="1" s="1"/>
  <c r="V325" i="1"/>
  <c r="V604" i="1"/>
  <c r="F664" i="2" s="1"/>
  <c r="N664" i="2" s="1"/>
  <c r="U538" i="1"/>
  <c r="U540" i="1" s="1"/>
  <c r="V110" i="1"/>
  <c r="F92" i="2" s="1"/>
  <c r="P92" i="2" s="1"/>
  <c r="X15" i="2"/>
  <c r="X700" i="2" s="1"/>
  <c r="M34" i="2"/>
  <c r="H321" i="2"/>
  <c r="T321" i="2"/>
  <c r="Y321" i="2"/>
  <c r="Y322" i="2" s="1"/>
  <c r="AA662" i="2"/>
  <c r="AB662" i="2" s="1"/>
  <c r="X321" i="2"/>
  <c r="X322" i="2" s="1"/>
  <c r="P321" i="2"/>
  <c r="K321" i="2"/>
  <c r="I321" i="2"/>
  <c r="R321" i="2"/>
  <c r="R322" i="2" s="1"/>
  <c r="G321" i="2"/>
  <c r="F322" i="2"/>
  <c r="J321" i="2"/>
  <c r="O321" i="2"/>
  <c r="N321" i="2"/>
  <c r="V321" i="2"/>
  <c r="V322" i="2" s="1"/>
  <c r="Z188" i="1"/>
  <c r="L321" i="2"/>
  <c r="K143" i="2"/>
  <c r="Z234" i="1"/>
  <c r="Z228" i="1"/>
  <c r="Z230" i="1"/>
  <c r="Y211" i="1"/>
  <c r="Y224" i="1" s="1"/>
  <c r="Z139" i="1"/>
  <c r="Y143" i="2"/>
  <c r="Y486" i="1"/>
  <c r="Y488" i="1" s="1"/>
  <c r="Y490" i="1" s="1"/>
  <c r="Y516" i="1" s="1"/>
  <c r="AB481" i="1"/>
  <c r="O15" i="2"/>
  <c r="K251" i="2"/>
  <c r="M251" i="2"/>
  <c r="AB232" i="1"/>
  <c r="AB239" i="1"/>
  <c r="AB447" i="1"/>
  <c r="X194" i="2"/>
  <c r="S251" i="2"/>
  <c r="W600" i="1"/>
  <c r="F550" i="2" s="1"/>
  <c r="J550" i="2" s="1"/>
  <c r="W110" i="1"/>
  <c r="F93" i="2" s="1"/>
  <c r="AA659" i="1"/>
  <c r="W529" i="1"/>
  <c r="W324" i="1"/>
  <c r="W606" i="1"/>
  <c r="W532" i="1"/>
  <c r="W604" i="1"/>
  <c r="F665" i="2" s="1"/>
  <c r="Z665" i="2" s="1"/>
  <c r="V131" i="1"/>
  <c r="W131" i="1"/>
  <c r="W325" i="1"/>
  <c r="AB271" i="1"/>
  <c r="AB253" i="1"/>
  <c r="AB456" i="1"/>
  <c r="K188" i="2"/>
  <c r="V321" i="1"/>
  <c r="AB267" i="1"/>
  <c r="AB444" i="1"/>
  <c r="I15" i="2"/>
  <c r="AA437" i="2"/>
  <c r="AB437" i="2" s="1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8" i="1"/>
  <c r="K15" i="2"/>
  <c r="P188" i="2"/>
  <c r="U15" i="2"/>
  <c r="U700" i="2" s="1"/>
  <c r="Z238" i="1"/>
  <c r="Z237" i="1"/>
  <c r="P251" i="2"/>
  <c r="AB478" i="1"/>
  <c r="AB443" i="1"/>
  <c r="U251" i="2"/>
  <c r="Z231" i="1"/>
  <c r="R251" i="2"/>
  <c r="N251" i="2"/>
  <c r="AB441" i="1"/>
  <c r="AB29" i="1"/>
  <c r="H15" i="2"/>
  <c r="AA216" i="1"/>
  <c r="AB270" i="1"/>
  <c r="H251" i="2"/>
  <c r="AB592" i="1"/>
  <c r="AB250" i="1"/>
  <c r="Y108" i="1"/>
  <c r="Z322" i="2"/>
  <c r="AB252" i="1"/>
  <c r="AB266" i="1"/>
  <c r="V143" i="2"/>
  <c r="Z143" i="2"/>
  <c r="H143" i="2"/>
  <c r="X278" i="1"/>
  <c r="J143" i="2"/>
  <c r="J251" i="2"/>
  <c r="AB102" i="1"/>
  <c r="AB574" i="1"/>
  <c r="AB233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4" i="1"/>
  <c r="AA217" i="1"/>
  <c r="AA215" i="1"/>
  <c r="AB248" i="1"/>
  <c r="AB476" i="1"/>
  <c r="AB643" i="1"/>
  <c r="Z636" i="1"/>
  <c r="Z453" i="1" s="1"/>
  <c r="Z465" i="1" s="1"/>
  <c r="Z486" i="1" s="1"/>
  <c r="Z488" i="1" s="1"/>
  <c r="AA450" i="1"/>
  <c r="AA238" i="1" s="1"/>
  <c r="T251" i="2"/>
  <c r="AB265" i="1"/>
  <c r="AB475" i="1"/>
  <c r="AB454" i="1"/>
  <c r="AB479" i="1"/>
  <c r="AB445" i="1"/>
  <c r="AB135" i="1"/>
  <c r="AB458" i="1"/>
  <c r="AA404" i="1"/>
  <c r="AA660" i="1"/>
  <c r="AA170" i="1"/>
  <c r="AA177" i="1" s="1"/>
  <c r="Z665" i="1"/>
  <c r="Z264" i="1"/>
  <c r="Z274" i="1" s="1"/>
  <c r="R15" i="2"/>
  <c r="T542" i="1"/>
  <c r="T656" i="1"/>
  <c r="F261" i="2"/>
  <c r="T120" i="1"/>
  <c r="V769" i="2"/>
  <c r="S769" i="2"/>
  <c r="AA191" i="2"/>
  <c r="AB191" i="2" s="1"/>
  <c r="J194" i="2"/>
  <c r="O194" i="2"/>
  <c r="P194" i="2"/>
  <c r="M194" i="2"/>
  <c r="T194" i="2"/>
  <c r="Q194" i="2"/>
  <c r="AA652" i="1"/>
  <c r="AA482" i="1"/>
  <c r="AA637" i="1" s="1"/>
  <c r="AA474" i="1" s="1"/>
  <c r="AA484" i="1" s="1"/>
  <c r="AA64" i="1"/>
  <c r="AA76" i="1"/>
  <c r="AA67" i="1"/>
  <c r="AA257" i="1"/>
  <c r="AA103" i="1"/>
  <c r="AA585" i="1"/>
  <c r="AA258" i="1"/>
  <c r="AA576" i="1"/>
  <c r="AA462" i="1"/>
  <c r="AA256" i="1"/>
  <c r="AA136" i="1"/>
  <c r="AA272" i="1"/>
  <c r="AA463" i="1"/>
  <c r="AA593" i="1"/>
  <c r="AA255" i="1"/>
  <c r="AA661" i="1"/>
  <c r="AA180" i="1"/>
  <c r="AA186" i="1" s="1"/>
  <c r="H769" i="2"/>
  <c r="N15" i="2"/>
  <c r="N194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69" i="2"/>
  <c r="K769" i="2"/>
  <c r="N117" i="1"/>
  <c r="W998" i="2"/>
  <c r="W15" i="2"/>
  <c r="W700" i="2" s="1"/>
  <c r="L188" i="2"/>
  <c r="L15" i="2"/>
  <c r="J188" i="2"/>
  <c r="J15" i="2"/>
  <c r="Z667" i="1"/>
  <c r="Z594" i="1"/>
  <c r="Z596" i="1" s="1"/>
  <c r="F445" i="2" s="1"/>
  <c r="Y15" i="1"/>
  <c r="AA248" i="2"/>
  <c r="AB248" i="2" s="1"/>
  <c r="AB251" i="1"/>
  <c r="AB48" i="1"/>
  <c r="AB635" i="1"/>
  <c r="AB396" i="1" s="1"/>
  <c r="AB402" i="1" s="1"/>
  <c r="AB207" i="1"/>
  <c r="AB640" i="1"/>
  <c r="AB124" i="1" s="1"/>
  <c r="AB423" i="1"/>
  <c r="AB499" i="1"/>
  <c r="AB634" i="1"/>
  <c r="AB386" i="1" s="1"/>
  <c r="AB393" i="1" s="1"/>
  <c r="Q251" i="2"/>
  <c r="AA662" i="1"/>
  <c r="AA425" i="1"/>
  <c r="AA191" i="1"/>
  <c r="AA197" i="1" s="1"/>
  <c r="AA209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69" i="2"/>
  <c r="O769" i="2"/>
  <c r="M769" i="2"/>
  <c r="R188" i="2"/>
  <c r="T654" i="1"/>
  <c r="T113" i="1"/>
  <c r="T117" i="1" s="1"/>
  <c r="G355" i="2"/>
  <c r="G136" i="2"/>
  <c r="G298" i="2"/>
  <c r="G527" i="2"/>
  <c r="G479" i="2"/>
  <c r="G241" i="2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413" i="2"/>
  <c r="S194" i="2"/>
  <c r="I194" i="2"/>
  <c r="K194" i="2"/>
  <c r="H194" i="2"/>
  <c r="R194" i="2"/>
  <c r="U194" i="2"/>
  <c r="T15" i="2"/>
  <c r="T700" i="2" s="1"/>
  <c r="T188" i="2"/>
  <c r="AA658" i="1"/>
  <c r="AA383" i="1"/>
  <c r="AA147" i="1"/>
  <c r="AA156" i="1" s="1"/>
  <c r="AA167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3" i="1"/>
  <c r="AC377" i="1"/>
  <c r="AC366" i="1"/>
  <c r="AC410" i="1"/>
  <c r="AC299" i="1"/>
  <c r="AC376" i="1"/>
  <c r="AC413" i="1"/>
  <c r="AC193" i="1"/>
  <c r="AC388" i="1"/>
  <c r="AC495" i="1"/>
  <c r="AC19" i="1"/>
  <c r="AC175" i="1"/>
  <c r="AC421" i="1"/>
  <c r="AC502" i="1"/>
  <c r="AC41" i="1"/>
  <c r="AC269" i="1" s="1"/>
  <c r="AC161" i="1"/>
  <c r="AC44" i="1"/>
  <c r="AC461" i="1" s="1"/>
  <c r="AC504" i="1"/>
  <c r="AD2" i="1"/>
  <c r="AC154" i="1"/>
  <c r="AC183" i="1"/>
  <c r="AC23" i="1"/>
  <c r="AC509" i="1"/>
  <c r="AC39" i="1"/>
  <c r="AC267" i="1" s="1"/>
  <c r="AC411" i="1"/>
  <c r="AC40" i="1"/>
  <c r="AC268" i="1" s="1"/>
  <c r="AC368" i="1"/>
  <c r="AC205" i="1"/>
  <c r="AC42" i="1"/>
  <c r="AC163" i="1"/>
  <c r="AC511" i="1"/>
  <c r="AC494" i="1"/>
  <c r="AC506" i="1"/>
  <c r="AC510" i="1"/>
  <c r="AC171" i="1"/>
  <c r="AC295" i="1"/>
  <c r="AC148" i="1"/>
  <c r="AC496" i="1"/>
  <c r="AC152" i="1"/>
  <c r="AC419" i="1"/>
  <c r="AC379" i="1"/>
  <c r="AC288" i="1"/>
  <c r="AC301" i="1"/>
  <c r="AC192" i="1"/>
  <c r="AC45" i="1"/>
  <c r="AC252" i="1" s="1"/>
  <c r="AC153" i="1"/>
  <c r="AC195" i="1"/>
  <c r="AC512" i="1"/>
  <c r="AC642" i="1"/>
  <c r="AC505" i="1"/>
  <c r="AC507" i="1"/>
  <c r="AC400" i="1"/>
  <c r="AC390" i="1"/>
  <c r="AC391" i="1"/>
  <c r="AC370" i="1"/>
  <c r="AC583" i="1"/>
  <c r="AC27" i="1"/>
  <c r="AC134" i="1"/>
  <c r="AC174" i="1"/>
  <c r="AC398" i="1"/>
  <c r="AC149" i="1"/>
  <c r="AC116" i="1"/>
  <c r="AC160" i="1"/>
  <c r="AC218" i="1"/>
  <c r="AC641" i="1"/>
  <c r="AC43" i="1"/>
  <c r="AC481" i="1" s="1"/>
  <c r="AC151" i="1"/>
  <c r="AC409" i="1"/>
  <c r="AC150" i="1"/>
  <c r="AC33" i="1"/>
  <c r="AC35" i="1" s="1"/>
  <c r="AC181" i="1"/>
  <c r="AC389" i="1"/>
  <c r="AC38" i="1"/>
  <c r="AC266" i="1" s="1"/>
  <c r="AC75" i="1"/>
  <c r="AC219" i="1"/>
  <c r="AC503" i="1"/>
  <c r="AC194" i="1"/>
  <c r="AC173" i="1"/>
  <c r="AC387" i="1"/>
  <c r="AC412" i="1"/>
  <c r="AC378" i="1"/>
  <c r="AC298" i="1"/>
  <c r="AC287" i="1"/>
  <c r="AC162" i="1"/>
  <c r="AC254" i="1"/>
  <c r="AC101" i="1"/>
  <c r="AC204" i="1"/>
  <c r="AC172" i="1"/>
  <c r="AC365" i="1"/>
  <c r="AC397" i="1"/>
  <c r="AC184" i="1"/>
  <c r="AC202" i="1"/>
  <c r="AC182" i="1"/>
  <c r="AC304" i="1"/>
  <c r="AC431" i="1"/>
  <c r="AC296" i="1"/>
  <c r="AC418" i="1"/>
  <c r="AC289" i="1"/>
  <c r="AC399" i="1"/>
  <c r="AC297" i="1"/>
  <c r="AC46" i="1"/>
  <c r="AC66" i="1"/>
  <c r="AC493" i="1"/>
  <c r="AC420" i="1"/>
  <c r="AC432" i="1"/>
  <c r="AC300" i="1"/>
  <c r="AC497" i="1"/>
  <c r="AC286" i="1"/>
  <c r="AC591" i="1"/>
  <c r="AC203" i="1"/>
  <c r="AC220" i="1"/>
  <c r="AC74" i="1"/>
  <c r="AC367" i="1"/>
  <c r="AC65" i="1"/>
  <c r="AC290" i="1"/>
  <c r="AC302" i="1"/>
  <c r="W657" i="1"/>
  <c r="W121" i="1"/>
  <c r="Q15" i="2"/>
  <c r="Q188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L194" i="2"/>
  <c r="Y194" i="2"/>
  <c r="Y251" i="2"/>
  <c r="AB292" i="1"/>
  <c r="AB415" i="1"/>
  <c r="AB455" i="1"/>
  <c r="AB631" i="1"/>
  <c r="AB364" i="1" s="1"/>
  <c r="AB372" i="1" s="1"/>
  <c r="AB306" i="1"/>
  <c r="AB514" i="1"/>
  <c r="Z427" i="1"/>
  <c r="AA548" i="2"/>
  <c r="AB548" i="2" s="1"/>
  <c r="G322" i="2" l="1"/>
  <c r="G34" i="2"/>
  <c r="G35" i="2" s="1"/>
  <c r="P34" i="2"/>
  <c r="P35" i="2" s="1"/>
  <c r="F35" i="2"/>
  <c r="J34" i="2"/>
  <c r="J35" i="2" s="1"/>
  <c r="L322" i="2"/>
  <c r="I322" i="2"/>
  <c r="M322" i="2"/>
  <c r="Q700" i="2"/>
  <c r="L700" i="2"/>
  <c r="N700" i="2"/>
  <c r="I700" i="2"/>
  <c r="H700" i="2"/>
  <c r="M700" i="2"/>
  <c r="J700" i="2"/>
  <c r="R700" i="2"/>
  <c r="O700" i="2"/>
  <c r="K700" i="2"/>
  <c r="Y531" i="2"/>
  <c r="Y359" i="2"/>
  <c r="Q34" i="2"/>
  <c r="Q35" i="2" s="1"/>
  <c r="I34" i="2"/>
  <c r="I35" i="2" s="1"/>
  <c r="N34" i="2"/>
  <c r="N35" i="2" s="1"/>
  <c r="R34" i="2"/>
  <c r="W34" i="2"/>
  <c r="W35" i="2" s="1"/>
  <c r="L34" i="2"/>
  <c r="L35" i="2" s="1"/>
  <c r="X34" i="2"/>
  <c r="X35" i="2" s="1"/>
  <c r="S34" i="2"/>
  <c r="S35" i="2" s="1"/>
  <c r="K34" i="2"/>
  <c r="K35" i="2" s="1"/>
  <c r="H34" i="2"/>
  <c r="H35" i="2" s="1"/>
  <c r="T34" i="2"/>
  <c r="T35" i="2" s="1"/>
  <c r="U34" i="2"/>
  <c r="U35" i="2" s="1"/>
  <c r="O34" i="2"/>
  <c r="O35" i="2" s="1"/>
  <c r="V34" i="2"/>
  <c r="V35" i="2" s="1"/>
  <c r="Y34" i="2"/>
  <c r="Y35" i="2" s="1"/>
  <c r="Z35" i="2"/>
  <c r="X769" i="2"/>
  <c r="Y15" i="2"/>
  <c r="Y700" i="2" s="1"/>
  <c r="AA105" i="1"/>
  <c r="AA77" i="1"/>
  <c r="Y302" i="2"/>
  <c r="Y646" i="2"/>
  <c r="Y417" i="2"/>
  <c r="G21" i="2"/>
  <c r="G698" i="2" s="1"/>
  <c r="Y589" i="2"/>
  <c r="Z585" i="2"/>
  <c r="AA585" i="2" s="1"/>
  <c r="AB585" i="2" s="1"/>
  <c r="Z642" i="2"/>
  <c r="AA642" i="2" s="1"/>
  <c r="AB642" i="2" s="1"/>
  <c r="Z470" i="2"/>
  <c r="AA470" i="2" s="1"/>
  <c r="AB470" i="2" s="1"/>
  <c r="Z527" i="2"/>
  <c r="AA527" i="2" s="1"/>
  <c r="AB527" i="2" s="1"/>
  <c r="Z355" i="2"/>
  <c r="AA355" i="2" s="1"/>
  <c r="AB355" i="2" s="1"/>
  <c r="Z413" i="2"/>
  <c r="AA413" i="2" s="1"/>
  <c r="AB413" i="2" s="1"/>
  <c r="Z241" i="2"/>
  <c r="Z298" i="2"/>
  <c r="AA298" i="2" s="1"/>
  <c r="AB298" i="2" s="1"/>
  <c r="Z184" i="2"/>
  <c r="Z11" i="2"/>
  <c r="AA11" i="2" s="1"/>
  <c r="AB11" i="2" s="1"/>
  <c r="Z328" i="1"/>
  <c r="Z536" i="1"/>
  <c r="Z586" i="1"/>
  <c r="Z588" i="1" s="1"/>
  <c r="F387" i="2" s="1"/>
  <c r="Z387" i="2" s="1"/>
  <c r="Z577" i="1"/>
  <c r="Z329" i="1"/>
  <c r="F94" i="2"/>
  <c r="Z468" i="2"/>
  <c r="Z9" i="2"/>
  <c r="Z182" i="2"/>
  <c r="Z239" i="2"/>
  <c r="Z525" i="2"/>
  <c r="AA927" i="2"/>
  <c r="AB927" i="2" s="1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240" i="2"/>
  <c r="Z412" i="2"/>
  <c r="AA412" i="2" s="1"/>
  <c r="AB412" i="2" s="1"/>
  <c r="Z183" i="2"/>
  <c r="Z478" i="2"/>
  <c r="Z306" i="2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899" i="2"/>
  <c r="AB899" i="2" s="1"/>
  <c r="I204" i="2"/>
  <c r="P322" i="2"/>
  <c r="J322" i="2"/>
  <c r="T322" i="2"/>
  <c r="K322" i="2"/>
  <c r="N322" i="2"/>
  <c r="O322" i="2"/>
  <c r="H322" i="2"/>
  <c r="Z15" i="1"/>
  <c r="Z69" i="1" s="1"/>
  <c r="Z655" i="1" s="1"/>
  <c r="Z108" i="1"/>
  <c r="AB572" i="1"/>
  <c r="AB50" i="1"/>
  <c r="AB77" i="1" s="1"/>
  <c r="AC653" i="1"/>
  <c r="T204" i="2"/>
  <c r="AA260" i="2"/>
  <c r="AB260" i="2" s="1"/>
  <c r="S204" i="2"/>
  <c r="V204" i="2"/>
  <c r="H204" i="2"/>
  <c r="O204" i="2"/>
  <c r="P204" i="2"/>
  <c r="L204" i="2"/>
  <c r="Y204" i="2"/>
  <c r="K204" i="2"/>
  <c r="M204" i="2"/>
  <c r="G204" i="2"/>
  <c r="J204" i="2"/>
  <c r="X204" i="2"/>
  <c r="Z204" i="2"/>
  <c r="R204" i="2"/>
  <c r="U204" i="2"/>
  <c r="W204" i="2"/>
  <c r="N204" i="2"/>
  <c r="Q204" i="2"/>
  <c r="W92" i="2"/>
  <c r="N92" i="2"/>
  <c r="G92" i="2"/>
  <c r="Z92" i="2"/>
  <c r="X121" i="1"/>
  <c r="AA91" i="2"/>
  <c r="AB91" i="2" s="1"/>
  <c r="Y92" i="2"/>
  <c r="U92" i="2"/>
  <c r="T92" i="2"/>
  <c r="M92" i="2"/>
  <c r="O92" i="2"/>
  <c r="R92" i="2"/>
  <c r="Q92" i="2"/>
  <c r="L92" i="2"/>
  <c r="Y278" i="1"/>
  <c r="AA146" i="2"/>
  <c r="AB146" i="2" s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1" i="1"/>
  <c r="Z224" i="1" s="1"/>
  <c r="U654" i="1"/>
  <c r="V93" i="2"/>
  <c r="M607" i="2"/>
  <c r="U93" i="2"/>
  <c r="U610" i="1"/>
  <c r="K665" i="2"/>
  <c r="AC479" i="1"/>
  <c r="I664" i="2"/>
  <c r="L664" i="2"/>
  <c r="Y664" i="2"/>
  <c r="P664" i="2"/>
  <c r="K664" i="2"/>
  <c r="R608" i="2"/>
  <c r="AA33" i="2"/>
  <c r="AB33" i="2" s="1"/>
  <c r="X607" i="2"/>
  <c r="O607" i="2"/>
  <c r="P607" i="2"/>
  <c r="Y607" i="2"/>
  <c r="K607" i="2"/>
  <c r="U607" i="2"/>
  <c r="V607" i="2"/>
  <c r="I607" i="2"/>
  <c r="R607" i="2"/>
  <c r="AC575" i="1"/>
  <c r="Q607" i="2"/>
  <c r="G607" i="2"/>
  <c r="L607" i="2"/>
  <c r="N607" i="2"/>
  <c r="W607" i="2"/>
  <c r="J607" i="2"/>
  <c r="J609" i="2" s="1"/>
  <c r="Z607" i="2"/>
  <c r="S607" i="2"/>
  <c r="G550" i="2"/>
  <c r="F666" i="2"/>
  <c r="M35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Y93" i="2"/>
  <c r="J93" i="2"/>
  <c r="O93" i="2"/>
  <c r="X93" i="2"/>
  <c r="M93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20" i="1"/>
  <c r="U123" i="1" s="1"/>
  <c r="U141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2" i="1"/>
  <c r="AC480" i="1"/>
  <c r="AC443" i="1"/>
  <c r="V542" i="1"/>
  <c r="V656" i="1"/>
  <c r="V120" i="1"/>
  <c r="V123" i="1" s="1"/>
  <c r="F263" i="2"/>
  <c r="L263" i="2" s="1"/>
  <c r="AC441" i="1"/>
  <c r="AC447" i="1"/>
  <c r="AC444" i="1"/>
  <c r="P769" i="2"/>
  <c r="AC448" i="1"/>
  <c r="AC574" i="1"/>
  <c r="AC445" i="1"/>
  <c r="Z242" i="1"/>
  <c r="AA240" i="1"/>
  <c r="AC455" i="1"/>
  <c r="AC459" i="1"/>
  <c r="AC475" i="1"/>
  <c r="AC249" i="1"/>
  <c r="AB159" i="1"/>
  <c r="AB165" i="1" s="1"/>
  <c r="AC251" i="1"/>
  <c r="AC250" i="1"/>
  <c r="AA143" i="2"/>
  <c r="AB143" i="2" s="1"/>
  <c r="AB450" i="1"/>
  <c r="AB238" i="1" s="1"/>
  <c r="AC248" i="1"/>
  <c r="AC270" i="1"/>
  <c r="AA235" i="1"/>
  <c r="AA229" i="1"/>
  <c r="AA236" i="1"/>
  <c r="AA663" i="1"/>
  <c r="Z247" i="1"/>
  <c r="Z260" i="1" s="1"/>
  <c r="Z276" i="1" s="1"/>
  <c r="AA227" i="1"/>
  <c r="Z664" i="1"/>
  <c r="AA231" i="1"/>
  <c r="AC458" i="1"/>
  <c r="AC265" i="1"/>
  <c r="AC478" i="1"/>
  <c r="AA427" i="1"/>
  <c r="AA234" i="1"/>
  <c r="AA230" i="1"/>
  <c r="AA228" i="1"/>
  <c r="AA237" i="1"/>
  <c r="AB214" i="1"/>
  <c r="AB430" i="1"/>
  <c r="AB434" i="1" s="1"/>
  <c r="AB216" i="1"/>
  <c r="AB217" i="1"/>
  <c r="AB215" i="1"/>
  <c r="AA222" i="1"/>
  <c r="AC457" i="1"/>
  <c r="AC456" i="1"/>
  <c r="AC292" i="1"/>
  <c r="AC499" i="1"/>
  <c r="AC423" i="1"/>
  <c r="AC631" i="1"/>
  <c r="AC364" i="1" s="1"/>
  <c r="AC372" i="1" s="1"/>
  <c r="AC147" i="1" s="1"/>
  <c r="AC156" i="1" s="1"/>
  <c r="AC634" i="1"/>
  <c r="AC386" i="1" s="1"/>
  <c r="AC393" i="1" s="1"/>
  <c r="AC170" i="1" s="1"/>
  <c r="AC177" i="1" s="1"/>
  <c r="AC415" i="1"/>
  <c r="AC191" i="1" s="1"/>
  <c r="AC197" i="1" s="1"/>
  <c r="F325" i="2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8" i="1"/>
  <c r="AB383" i="1"/>
  <c r="AB147" i="1"/>
  <c r="AB156" i="1" s="1"/>
  <c r="Q387" i="2"/>
  <c r="AB662" i="1"/>
  <c r="AB425" i="1"/>
  <c r="AB191" i="1"/>
  <c r="AB197" i="1" s="1"/>
  <c r="AB209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69" i="2"/>
  <c r="X95" i="1"/>
  <c r="X98" i="1" s="1"/>
  <c r="F38" i="2" s="1"/>
  <c r="X655" i="1"/>
  <c r="X81" i="1"/>
  <c r="X114" i="1"/>
  <c r="X129" i="1"/>
  <c r="X126" i="1"/>
  <c r="X115" i="1"/>
  <c r="X127" i="1"/>
  <c r="X128" i="1"/>
  <c r="T769" i="2"/>
  <c r="G417" i="2"/>
  <c r="G589" i="2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G302" i="2"/>
  <c r="Y769" i="2"/>
  <c r="AB404" i="1"/>
  <c r="AB660" i="1"/>
  <c r="AB170" i="1"/>
  <c r="AB177" i="1" s="1"/>
  <c r="AB661" i="1"/>
  <c r="AB180" i="1"/>
  <c r="AB186" i="1" s="1"/>
  <c r="Y69" i="1"/>
  <c r="Y669" i="1"/>
  <c r="Y578" i="1"/>
  <c r="Y580" i="1" s="1"/>
  <c r="J769" i="2"/>
  <c r="AA440" i="2"/>
  <c r="AB440" i="2" s="1"/>
  <c r="AA382" i="2"/>
  <c r="AB382" i="2" s="1"/>
  <c r="T123" i="1"/>
  <c r="T141" i="1" s="1"/>
  <c r="F147" i="2" s="1"/>
  <c r="R769" i="2"/>
  <c r="AA491" i="2"/>
  <c r="AB491" i="2" s="1"/>
  <c r="AC207" i="1"/>
  <c r="AC635" i="1"/>
  <c r="AC396" i="1" s="1"/>
  <c r="AC402" i="1" s="1"/>
  <c r="AC643" i="1"/>
  <c r="AC454" i="1"/>
  <c r="AC233" i="1"/>
  <c r="AC239" i="1"/>
  <c r="AC592" i="1"/>
  <c r="AC253" i="1"/>
  <c r="AC446" i="1"/>
  <c r="AC306" i="1"/>
  <c r="AC640" i="1"/>
  <c r="AC124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8" i="1"/>
  <c r="AA211" i="1" s="1"/>
  <c r="AD218" i="1"/>
  <c r="AD254" i="1"/>
  <c r="AD297" i="1"/>
  <c r="AD642" i="1"/>
  <c r="AD419" i="1"/>
  <c r="AD421" i="1"/>
  <c r="AD181" i="1"/>
  <c r="AD195" i="1"/>
  <c r="AD286" i="1"/>
  <c r="AE2" i="1"/>
  <c r="AD505" i="1"/>
  <c r="AD412" i="1"/>
  <c r="AD288" i="1"/>
  <c r="AD172" i="1"/>
  <c r="AD204" i="1"/>
  <c r="AD171" i="1"/>
  <c r="AD365" i="1"/>
  <c r="AD387" i="1"/>
  <c r="AD389" i="1"/>
  <c r="AD504" i="1"/>
  <c r="AD161" i="1"/>
  <c r="AD101" i="1"/>
  <c r="AD205" i="1"/>
  <c r="AD44" i="1"/>
  <c r="AD461" i="1" s="1"/>
  <c r="AD134" i="1"/>
  <c r="AD45" i="1"/>
  <c r="AD252" i="1" s="1"/>
  <c r="AD151" i="1"/>
  <c r="AD184" i="1"/>
  <c r="AD510" i="1"/>
  <c r="AD148" i="1"/>
  <c r="AD116" i="1"/>
  <c r="AD75" i="1"/>
  <c r="AD154" i="1"/>
  <c r="AD287" i="1"/>
  <c r="AD289" i="1"/>
  <c r="AD496" i="1"/>
  <c r="AD65" i="1"/>
  <c r="AD42" i="1"/>
  <c r="AD160" i="1"/>
  <c r="AD41" i="1"/>
  <c r="AD269" i="1" s="1"/>
  <c r="AD411" i="1"/>
  <c r="AD299" i="1"/>
  <c r="AD301" i="1"/>
  <c r="AD192" i="1"/>
  <c r="AD378" i="1"/>
  <c r="AD303" i="1"/>
  <c r="AD304" i="1"/>
  <c r="AD298" i="1"/>
  <c r="AD388" i="1"/>
  <c r="AD202" i="1"/>
  <c r="AD183" i="1"/>
  <c r="AD494" i="1"/>
  <c r="AD377" i="1"/>
  <c r="AD296" i="1"/>
  <c r="AD409" i="1"/>
  <c r="AD290" i="1"/>
  <c r="AD507" i="1"/>
  <c r="AD506" i="1"/>
  <c r="AD591" i="1"/>
  <c r="AD511" i="1"/>
  <c r="AD149" i="1"/>
  <c r="AD153" i="1"/>
  <c r="AD163" i="1"/>
  <c r="AD398" i="1"/>
  <c r="AD203" i="1"/>
  <c r="AD493" i="1"/>
  <c r="AD503" i="1"/>
  <c r="AD508" i="1"/>
  <c r="AD193" i="1"/>
  <c r="AD174" i="1"/>
  <c r="AD376" i="1"/>
  <c r="AD66" i="1"/>
  <c r="AD509" i="1"/>
  <c r="AD413" i="1"/>
  <c r="AD38" i="1"/>
  <c r="AD249" i="1" s="1"/>
  <c r="AD502" i="1"/>
  <c r="AD150" i="1"/>
  <c r="AD39" i="1"/>
  <c r="AD477" i="1" s="1"/>
  <c r="AD74" i="1"/>
  <c r="AD152" i="1"/>
  <c r="AD420" i="1"/>
  <c r="AD432" i="1"/>
  <c r="AD366" i="1"/>
  <c r="AD431" i="1"/>
  <c r="AD295" i="1"/>
  <c r="AD369" i="1"/>
  <c r="AD397" i="1"/>
  <c r="AD194" i="1"/>
  <c r="AD399" i="1"/>
  <c r="AD410" i="1"/>
  <c r="AD368" i="1"/>
  <c r="AD370" i="1"/>
  <c r="AD641" i="1"/>
  <c r="AD175" i="1"/>
  <c r="AD173" i="1"/>
  <c r="AD391" i="1"/>
  <c r="AD379" i="1"/>
  <c r="AD418" i="1"/>
  <c r="AD460" i="1"/>
  <c r="AD27" i="1"/>
  <c r="AD40" i="1"/>
  <c r="AD268" i="1" s="1"/>
  <c r="AD512" i="1"/>
  <c r="AD19" i="1"/>
  <c r="AD46" i="1"/>
  <c r="AD367" i="1"/>
  <c r="AD162" i="1"/>
  <c r="AD583" i="1"/>
  <c r="AD33" i="1"/>
  <c r="AD43" i="1"/>
  <c r="AD481" i="1" s="1"/>
  <c r="AD302" i="1"/>
  <c r="AD182" i="1"/>
  <c r="AD23" i="1"/>
  <c r="AD495" i="1"/>
  <c r="AD400" i="1"/>
  <c r="AD219" i="1"/>
  <c r="AD497" i="1"/>
  <c r="AD220" i="1"/>
  <c r="AD390" i="1"/>
  <c r="AD300" i="1"/>
  <c r="G251" i="2"/>
  <c r="AA250" i="2"/>
  <c r="AB250" i="2" s="1"/>
  <c r="G188" i="2"/>
  <c r="AA193" i="2"/>
  <c r="AB193" i="2" s="1"/>
  <c r="AA651" i="2"/>
  <c r="AB651" i="2" s="1"/>
  <c r="G652" i="2"/>
  <c r="G646" i="2"/>
  <c r="G474" i="2"/>
  <c r="AA536" i="2"/>
  <c r="AB536" i="2" s="1"/>
  <c r="G537" i="2"/>
  <c r="G245" i="2"/>
  <c r="G531" i="2"/>
  <c r="AA136" i="2"/>
  <c r="AB136" i="2" s="1"/>
  <c r="G359" i="2"/>
  <c r="H129" i="2"/>
  <c r="G129" i="2"/>
  <c r="M129" i="2"/>
  <c r="Q129" i="2"/>
  <c r="T129" i="2"/>
  <c r="W129" i="2"/>
  <c r="Z129" i="2"/>
  <c r="X129" i="2"/>
  <c r="I129" i="2"/>
  <c r="L129" i="2"/>
  <c r="N129" i="2"/>
  <c r="R129" i="2"/>
  <c r="S129" i="2"/>
  <c r="U129" i="2"/>
  <c r="Y129" i="2"/>
  <c r="V129" i="2"/>
  <c r="K129" i="2"/>
  <c r="O129" i="2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T383" i="2"/>
  <c r="Z383" i="2"/>
  <c r="Z384" i="2" s="1"/>
  <c r="I383" i="2"/>
  <c r="H383" i="2"/>
  <c r="K383" i="2"/>
  <c r="U383" i="2"/>
  <c r="AA651" i="1"/>
  <c r="AA12" i="1"/>
  <c r="AA13" i="1"/>
  <c r="AA104" i="1"/>
  <c r="AA10" i="1"/>
  <c r="AA63" i="1"/>
  <c r="AA60" i="1"/>
  <c r="AA62" i="1"/>
  <c r="AA137" i="1"/>
  <c r="AA139" i="1" s="1"/>
  <c r="AA106" i="1"/>
  <c r="AA79" i="1"/>
  <c r="AA96" i="1" s="1"/>
  <c r="AA11" i="1"/>
  <c r="AA9" i="1"/>
  <c r="AB652" i="1"/>
  <c r="AB482" i="1"/>
  <c r="AB637" i="1" s="1"/>
  <c r="AB474" i="1" s="1"/>
  <c r="AB484" i="1" s="1"/>
  <c r="AB258" i="1"/>
  <c r="AB76" i="1"/>
  <c r="AB272" i="1"/>
  <c r="AB576" i="1"/>
  <c r="AB64" i="1"/>
  <c r="AB585" i="1"/>
  <c r="AB103" i="1"/>
  <c r="AB257" i="1"/>
  <c r="AB463" i="1"/>
  <c r="AB255" i="1"/>
  <c r="AB593" i="1"/>
  <c r="AB462" i="1"/>
  <c r="AB67" i="1"/>
  <c r="AB136" i="1"/>
  <c r="AB256" i="1"/>
  <c r="L769" i="2"/>
  <c r="W769" i="2"/>
  <c r="N141" i="1"/>
  <c r="N769" i="2"/>
  <c r="AA665" i="1"/>
  <c r="AA264" i="1"/>
  <c r="AA274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AC48" i="1"/>
  <c r="AC584" i="1"/>
  <c r="AC442" i="1"/>
  <c r="AC135" i="1"/>
  <c r="AC476" i="1"/>
  <c r="AC102" i="1"/>
  <c r="AC271" i="1"/>
  <c r="Y280" i="1"/>
  <c r="F384" i="2"/>
  <c r="Z490" i="1"/>
  <c r="L384" i="2" l="1"/>
  <c r="I384" i="2"/>
  <c r="Z669" i="1"/>
  <c r="G700" i="2"/>
  <c r="AA902" i="2"/>
  <c r="AB902" i="2" s="1"/>
  <c r="F904" i="2"/>
  <c r="P205" i="2"/>
  <c r="AA34" i="2"/>
  <c r="AB34" i="2" s="1"/>
  <c r="R35" i="2"/>
  <c r="AA35" i="2" s="1"/>
  <c r="AB35" i="2" s="1"/>
  <c r="Y387" i="2"/>
  <c r="H387" i="2"/>
  <c r="X387" i="2"/>
  <c r="R387" i="2"/>
  <c r="G387" i="2"/>
  <c r="U387" i="2"/>
  <c r="K387" i="2"/>
  <c r="W387" i="2"/>
  <c r="V387" i="2"/>
  <c r="P387" i="2"/>
  <c r="S387" i="2"/>
  <c r="M387" i="2"/>
  <c r="L387" i="2"/>
  <c r="I387" i="2"/>
  <c r="N387" i="2"/>
  <c r="J387" i="2"/>
  <c r="O387" i="2"/>
  <c r="T387" i="2"/>
  <c r="AB13" i="1"/>
  <c r="AB105" i="1"/>
  <c r="Z129" i="1"/>
  <c r="Z95" i="1"/>
  <c r="Z98" i="1" s="1"/>
  <c r="F43" i="2" s="1"/>
  <c r="Z126" i="1"/>
  <c r="Z81" i="1"/>
  <c r="Z128" i="1"/>
  <c r="Z114" i="1"/>
  <c r="Z115" i="1"/>
  <c r="Z127" i="1"/>
  <c r="Z578" i="1"/>
  <c r="Z580" i="1" s="1"/>
  <c r="F330" i="2" s="1"/>
  <c r="Y330" i="2" s="1"/>
  <c r="AA78" i="2"/>
  <c r="AB78" i="2" s="1"/>
  <c r="Z80" i="2"/>
  <c r="AA80" i="2" s="1"/>
  <c r="AB80" i="2" s="1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AA249" i="2"/>
  <c r="AB249" i="2" s="1"/>
  <c r="Z251" i="2"/>
  <c r="AA251" i="2" s="1"/>
  <c r="AB251" i="2" s="1"/>
  <c r="AA306" i="2"/>
  <c r="AB306" i="2" s="1"/>
  <c r="Z308" i="2"/>
  <c r="AA308" i="2" s="1"/>
  <c r="AB308" i="2" s="1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Z698" i="2" s="1"/>
  <c r="AA353" i="2"/>
  <c r="AB353" i="2" s="1"/>
  <c r="Z359" i="2"/>
  <c r="AA359" i="2" s="1"/>
  <c r="AB359" i="2" s="1"/>
  <c r="Z188" i="2"/>
  <c r="AA10" i="2"/>
  <c r="AB10" i="2" s="1"/>
  <c r="Z998" i="2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365" i="2" s="1"/>
  <c r="AB365" i="2" s="1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AA474" i="2" s="1"/>
  <c r="AB474" i="2" s="1"/>
  <c r="L666" i="2"/>
  <c r="AA322" i="2"/>
  <c r="AB322" i="2" s="1"/>
  <c r="N384" i="2"/>
  <c r="T384" i="2"/>
  <c r="K384" i="2"/>
  <c r="O384" i="2"/>
  <c r="P384" i="2"/>
  <c r="AD35" i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40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20" i="1"/>
  <c r="W123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3" i="1"/>
  <c r="V117" i="1" s="1"/>
  <c r="V141" i="1" s="1"/>
  <c r="F149" i="2" s="1"/>
  <c r="Q149" i="2" s="1"/>
  <c r="G666" i="2"/>
  <c r="Y551" i="2"/>
  <c r="S263" i="2"/>
  <c r="AB79" i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6" i="1"/>
  <c r="AB9" i="1"/>
  <c r="AD456" i="1"/>
  <c r="M263" i="2"/>
  <c r="V263" i="2"/>
  <c r="AB62" i="1"/>
  <c r="AB137" i="1"/>
  <c r="AB139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30" i="1"/>
  <c r="AB231" i="1"/>
  <c r="U494" i="2"/>
  <c r="AB237" i="1"/>
  <c r="AB236" i="1"/>
  <c r="AB235" i="1"/>
  <c r="AB227" i="1"/>
  <c r="AA490" i="1"/>
  <c r="AA516" i="1" s="1"/>
  <c r="AB228" i="1"/>
  <c r="AB663" i="1"/>
  <c r="AB234" i="1"/>
  <c r="AB229" i="1"/>
  <c r="J494" i="2"/>
  <c r="M494" i="2"/>
  <c r="P494" i="2"/>
  <c r="H494" i="2"/>
  <c r="AD458" i="1"/>
  <c r="AD480" i="1"/>
  <c r="AD475" i="1"/>
  <c r="AD643" i="1"/>
  <c r="AD215" i="1" s="1"/>
  <c r="AB167" i="1"/>
  <c r="AD267" i="1"/>
  <c r="AC660" i="1"/>
  <c r="T494" i="2"/>
  <c r="AD265" i="1"/>
  <c r="AD479" i="1"/>
  <c r="I494" i="2"/>
  <c r="AC658" i="1"/>
  <c r="X494" i="2"/>
  <c r="AA224" i="1"/>
  <c r="AD584" i="1"/>
  <c r="AD443" i="1"/>
  <c r="AC209" i="1"/>
  <c r="AD233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2" i="1"/>
  <c r="AD444" i="1"/>
  <c r="AD251" i="1"/>
  <c r="AD478" i="1"/>
  <c r="Z278" i="1"/>
  <c r="Z280" i="1"/>
  <c r="Z308" i="1" s="1"/>
  <c r="AD454" i="1"/>
  <c r="AD445" i="1"/>
  <c r="AD448" i="1"/>
  <c r="AD232" i="1"/>
  <c r="AD266" i="1"/>
  <c r="AD270" i="1"/>
  <c r="V494" i="2"/>
  <c r="AD455" i="1"/>
  <c r="W494" i="2"/>
  <c r="AD457" i="1"/>
  <c r="AD248" i="1"/>
  <c r="AD135" i="1"/>
  <c r="AC450" i="1"/>
  <c r="AC663" i="1" s="1"/>
  <c r="AD574" i="1"/>
  <c r="AD476" i="1"/>
  <c r="AD239" i="1"/>
  <c r="AB222" i="1"/>
  <c r="AB636" i="1"/>
  <c r="AB453" i="1" s="1"/>
  <c r="AB465" i="1" s="1"/>
  <c r="AB247" i="1" s="1"/>
  <c r="AB260" i="1" s="1"/>
  <c r="AD253" i="1"/>
  <c r="AA108" i="1"/>
  <c r="Z516" i="1"/>
  <c r="Y308" i="1"/>
  <c r="AB665" i="1"/>
  <c r="AB264" i="1"/>
  <c r="AB274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AA129" i="2"/>
  <c r="AB129" i="2" s="1"/>
  <c r="AA664" i="1"/>
  <c r="AA247" i="1"/>
  <c r="AA260" i="1" s="1"/>
  <c r="AA276" i="1" s="1"/>
  <c r="AC668" i="1"/>
  <c r="AC571" i="1"/>
  <c r="AC573" i="1"/>
  <c r="AC572" i="1"/>
  <c r="Y655" i="1"/>
  <c r="Y95" i="1"/>
  <c r="Y98" i="1" s="1"/>
  <c r="F39" i="2" s="1"/>
  <c r="F40" i="2" s="1"/>
  <c r="Y81" i="1"/>
  <c r="Y115" i="1"/>
  <c r="Y126" i="1"/>
  <c r="Y127" i="1"/>
  <c r="Y129" i="1"/>
  <c r="Y128" i="1"/>
  <c r="Y114" i="1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10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3" i="1"/>
  <c r="W117" i="1" s="1"/>
  <c r="AA15" i="1"/>
  <c r="AA441" i="2"/>
  <c r="AB441" i="2" s="1"/>
  <c r="AD459" i="1"/>
  <c r="AD29" i="1"/>
  <c r="AD423" i="1"/>
  <c r="AD635" i="1"/>
  <c r="AD396" i="1" s="1"/>
  <c r="AD402" i="1" s="1"/>
  <c r="AD640" i="1"/>
  <c r="AD124" i="1" s="1"/>
  <c r="AD514" i="1"/>
  <c r="AD499" i="1"/>
  <c r="AD271" i="1"/>
  <c r="AD446" i="1"/>
  <c r="AD415" i="1"/>
  <c r="AD634" i="1"/>
  <c r="AD386" i="1" s="1"/>
  <c r="AD393" i="1" s="1"/>
  <c r="AD292" i="1"/>
  <c r="G384" i="2"/>
  <c r="M384" i="2"/>
  <c r="S494" i="2"/>
  <c r="AB427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5" i="1"/>
  <c r="AC256" i="1"/>
  <c r="AC136" i="1"/>
  <c r="AC576" i="1"/>
  <c r="AC64" i="1"/>
  <c r="AC258" i="1"/>
  <c r="AC585" i="1"/>
  <c r="AC463" i="1"/>
  <c r="AC593" i="1"/>
  <c r="AC257" i="1"/>
  <c r="AC462" i="1"/>
  <c r="AC67" i="1"/>
  <c r="AC76" i="1"/>
  <c r="AC103" i="1"/>
  <c r="AC272" i="1"/>
  <c r="AA261" i="2"/>
  <c r="AB261" i="2" s="1"/>
  <c r="F134" i="2"/>
  <c r="U384" i="2"/>
  <c r="AE368" i="1"/>
  <c r="AF368" i="1" s="1"/>
  <c r="AG368" i="1" s="1"/>
  <c r="AE289" i="1"/>
  <c r="AF289" i="1" s="1"/>
  <c r="AG289" i="1" s="1"/>
  <c r="AE418" i="1"/>
  <c r="AE387" i="1"/>
  <c r="AE254" i="1"/>
  <c r="AF254" i="1" s="1"/>
  <c r="AG254" i="1" s="1"/>
  <c r="AE163" i="1"/>
  <c r="AF163" i="1" s="1"/>
  <c r="AG163" i="1" s="1"/>
  <c r="AE409" i="1"/>
  <c r="AE290" i="1"/>
  <c r="AF290" i="1" s="1"/>
  <c r="AG290" i="1" s="1"/>
  <c r="AE220" i="1"/>
  <c r="AF220" i="1" s="1"/>
  <c r="AG220" i="1" s="1"/>
  <c r="AE288" i="1"/>
  <c r="AF288" i="1" s="1"/>
  <c r="AG288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6" i="1"/>
  <c r="AF296" i="1" s="1"/>
  <c r="AG296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4" i="1"/>
  <c r="AE287" i="1"/>
  <c r="AF287" i="1" s="1"/>
  <c r="AG287" i="1" s="1"/>
  <c r="AE460" i="1"/>
  <c r="AF460" i="1" s="1"/>
  <c r="AG460" i="1" s="1"/>
  <c r="AE148" i="1"/>
  <c r="AF148" i="1" s="1"/>
  <c r="AG148" i="1" s="1"/>
  <c r="AE172" i="1"/>
  <c r="AF172" i="1" s="1"/>
  <c r="AG172" i="1" s="1"/>
  <c r="AE149" i="1"/>
  <c r="AF149" i="1" s="1"/>
  <c r="AG149" i="1" s="1"/>
  <c r="AE39" i="1"/>
  <c r="AE477" i="1" s="1"/>
  <c r="AF477" i="1" s="1"/>
  <c r="AG477" i="1" s="1"/>
  <c r="AE38" i="1"/>
  <c r="AE248" i="1" s="1"/>
  <c r="AE367" i="1"/>
  <c r="AF367" i="1" s="1"/>
  <c r="AG367" i="1" s="1"/>
  <c r="AE160" i="1"/>
  <c r="AF160" i="1" s="1"/>
  <c r="AG160" i="1" s="1"/>
  <c r="AE504" i="1"/>
  <c r="AF504" i="1" s="1"/>
  <c r="AG504" i="1" s="1"/>
  <c r="AE299" i="1"/>
  <c r="AF299" i="1" s="1"/>
  <c r="AG299" i="1" s="1"/>
  <c r="AE44" i="1"/>
  <c r="AF44" i="1" s="1"/>
  <c r="AG44" i="1" s="1"/>
  <c r="AE150" i="1"/>
  <c r="AF150" i="1" s="1"/>
  <c r="AG150" i="1" s="1"/>
  <c r="AE413" i="1"/>
  <c r="AF413" i="1" s="1"/>
  <c r="AG413" i="1" s="1"/>
  <c r="AE583" i="1"/>
  <c r="AE419" i="1"/>
  <c r="AF419" i="1" s="1"/>
  <c r="AG419" i="1" s="1"/>
  <c r="AE302" i="1"/>
  <c r="AF302" i="1" s="1"/>
  <c r="AG302" i="1" s="1"/>
  <c r="AE398" i="1"/>
  <c r="AF398" i="1" s="1"/>
  <c r="AG398" i="1" s="1"/>
  <c r="AE152" i="1"/>
  <c r="AF152" i="1" s="1"/>
  <c r="AG152" i="1" s="1"/>
  <c r="AE494" i="1"/>
  <c r="AF494" i="1" s="1"/>
  <c r="AG494" i="1" s="1"/>
  <c r="AE388" i="1"/>
  <c r="AF388" i="1" s="1"/>
  <c r="AG388" i="1" s="1"/>
  <c r="AE218" i="1"/>
  <c r="AF218" i="1" s="1"/>
  <c r="AG218" i="1" s="1"/>
  <c r="AE174" i="1"/>
  <c r="AF174" i="1" s="1"/>
  <c r="AG174" i="1" s="1"/>
  <c r="AE297" i="1"/>
  <c r="AF297" i="1" s="1"/>
  <c r="AG297" i="1" s="1"/>
  <c r="AE397" i="1"/>
  <c r="AE194" i="1"/>
  <c r="AF194" i="1" s="1"/>
  <c r="AG194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300" i="1"/>
  <c r="AF300" i="1" s="1"/>
  <c r="AG300" i="1" s="1"/>
  <c r="AE286" i="1"/>
  <c r="AE496" i="1"/>
  <c r="AF496" i="1" s="1"/>
  <c r="AG496" i="1" s="1"/>
  <c r="AE162" i="1"/>
  <c r="AF162" i="1" s="1"/>
  <c r="AG162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2" i="1"/>
  <c r="AF192" i="1" s="1"/>
  <c r="AG192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3" i="1"/>
  <c r="AF193" i="1" s="1"/>
  <c r="AG193" i="1" s="1"/>
  <c r="AE161" i="1"/>
  <c r="AF161" i="1" s="1"/>
  <c r="AG161" i="1" s="1"/>
  <c r="AE203" i="1"/>
  <c r="AF203" i="1" s="1"/>
  <c r="AG203" i="1" s="1"/>
  <c r="AE295" i="1"/>
  <c r="AE171" i="1"/>
  <c r="AF171" i="1" s="1"/>
  <c r="AG171" i="1" s="1"/>
  <c r="AE19" i="1"/>
  <c r="AE116" i="1"/>
  <c r="AF116" i="1" s="1"/>
  <c r="AG116" i="1" s="1"/>
  <c r="AE184" i="1"/>
  <c r="AF184" i="1" s="1"/>
  <c r="AG184" i="1" s="1"/>
  <c r="AE369" i="1"/>
  <c r="AF369" i="1" s="1"/>
  <c r="AG369" i="1" s="1"/>
  <c r="AE642" i="1"/>
  <c r="AF642" i="1" s="1"/>
  <c r="AG642" i="1" s="1"/>
  <c r="AE205" i="1"/>
  <c r="AF205" i="1" s="1"/>
  <c r="AG205" i="1" s="1"/>
  <c r="AE23" i="1"/>
  <c r="AF23" i="1" s="1"/>
  <c r="AG23" i="1" s="1"/>
  <c r="AE181" i="1"/>
  <c r="AF181" i="1" s="1"/>
  <c r="AG181" i="1" s="1"/>
  <c r="AE183" i="1"/>
  <c r="AF183" i="1" s="1"/>
  <c r="AG183" i="1" s="1"/>
  <c r="AE175" i="1"/>
  <c r="AF175" i="1" s="1"/>
  <c r="AG175" i="1" s="1"/>
  <c r="AE370" i="1"/>
  <c r="AF370" i="1" s="1"/>
  <c r="AG370" i="1" s="1"/>
  <c r="AE43" i="1"/>
  <c r="AF43" i="1" s="1"/>
  <c r="AG43" i="1" s="1"/>
  <c r="AE421" i="1"/>
  <c r="AF421" i="1" s="1"/>
  <c r="AG421" i="1" s="1"/>
  <c r="AE219" i="1"/>
  <c r="AF219" i="1" s="1"/>
  <c r="AG219" i="1" s="1"/>
  <c r="AE182" i="1"/>
  <c r="AF182" i="1" s="1"/>
  <c r="AG182" i="1" s="1"/>
  <c r="AE153" i="1"/>
  <c r="AF153" i="1" s="1"/>
  <c r="AG153" i="1" s="1"/>
  <c r="AE510" i="1"/>
  <c r="AF510" i="1" s="1"/>
  <c r="AG510" i="1" s="1"/>
  <c r="AE75" i="1"/>
  <c r="AF75" i="1" s="1"/>
  <c r="AG75" i="1" s="1"/>
  <c r="AE391" i="1"/>
  <c r="AF391" i="1" s="1"/>
  <c r="AG391" i="1" s="1"/>
  <c r="AE173" i="1"/>
  <c r="AF173" i="1" s="1"/>
  <c r="AG173" i="1" s="1"/>
  <c r="AE509" i="1"/>
  <c r="AF509" i="1" s="1"/>
  <c r="AG509" i="1" s="1"/>
  <c r="AE33" i="1"/>
  <c r="AE35" i="1" s="1"/>
  <c r="AE378" i="1"/>
  <c r="AF378" i="1" s="1"/>
  <c r="AG378" i="1" s="1"/>
  <c r="AE303" i="1"/>
  <c r="AF303" i="1" s="1"/>
  <c r="AG303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4" i="1"/>
  <c r="AF154" i="1" s="1"/>
  <c r="AG154" i="1" s="1"/>
  <c r="AE46" i="1"/>
  <c r="AF46" i="1" s="1"/>
  <c r="AG46" i="1" s="1"/>
  <c r="AE400" i="1"/>
  <c r="AF400" i="1" s="1"/>
  <c r="AG400" i="1" s="1"/>
  <c r="AE151" i="1"/>
  <c r="AF151" i="1" s="1"/>
  <c r="AG151" i="1" s="1"/>
  <c r="AE204" i="1"/>
  <c r="AF204" i="1" s="1"/>
  <c r="AG204" i="1" s="1"/>
  <c r="AE195" i="1"/>
  <c r="AF195" i="1" s="1"/>
  <c r="AG195" i="1" s="1"/>
  <c r="AE301" i="1"/>
  <c r="AF301" i="1" s="1"/>
  <c r="AG301" i="1" s="1"/>
  <c r="AE379" i="1"/>
  <c r="AF379" i="1" s="1"/>
  <c r="AG379" i="1" s="1"/>
  <c r="AE298" i="1"/>
  <c r="AF298" i="1" s="1"/>
  <c r="AG298" i="1" s="1"/>
  <c r="AE389" i="1"/>
  <c r="AF389" i="1" s="1"/>
  <c r="AG389" i="1" s="1"/>
  <c r="AE202" i="1"/>
  <c r="AE508" i="1"/>
  <c r="AF508" i="1" s="1"/>
  <c r="AG508" i="1" s="1"/>
  <c r="AE399" i="1"/>
  <c r="AF399" i="1" s="1"/>
  <c r="AG399" i="1" s="1"/>
  <c r="F326" i="2"/>
  <c r="F327" i="2" s="1"/>
  <c r="AC659" i="1"/>
  <c r="AC159" i="1"/>
  <c r="AC165" i="1" s="1"/>
  <c r="AC167" i="1" s="1"/>
  <c r="AC214" i="1"/>
  <c r="AC216" i="1"/>
  <c r="AC215" i="1"/>
  <c r="AC430" i="1"/>
  <c r="AC434" i="1" s="1"/>
  <c r="AC217" i="1"/>
  <c r="AC661" i="1"/>
  <c r="AC180" i="1"/>
  <c r="AC186" i="1" s="1"/>
  <c r="AC188" i="1" s="1"/>
  <c r="Z110" i="1"/>
  <c r="F102" i="2" s="1"/>
  <c r="Z321" i="1"/>
  <c r="Z532" i="1"/>
  <c r="Z604" i="1"/>
  <c r="F674" i="2" s="1"/>
  <c r="Z325" i="1"/>
  <c r="Z529" i="1"/>
  <c r="Z606" i="1"/>
  <c r="Z324" i="1"/>
  <c r="Z600" i="1"/>
  <c r="F559" i="2" s="1"/>
  <c r="Z598" i="1"/>
  <c r="Z602" i="1"/>
  <c r="F617" i="2" s="1"/>
  <c r="G769" i="2"/>
  <c r="G494" i="2"/>
  <c r="AA493" i="2"/>
  <c r="AB493" i="2" s="1"/>
  <c r="V330" i="2"/>
  <c r="X330" i="2"/>
  <c r="R330" i="2"/>
  <c r="U330" i="2"/>
  <c r="H330" i="2"/>
  <c r="H325" i="2"/>
  <c r="O325" i="2"/>
  <c r="V325" i="2"/>
  <c r="I325" i="2"/>
  <c r="R325" i="2"/>
  <c r="J325" i="2"/>
  <c r="Q325" i="2"/>
  <c r="X325" i="2"/>
  <c r="K325" i="2"/>
  <c r="U325" i="2"/>
  <c r="L325" i="2"/>
  <c r="S325" i="2"/>
  <c r="Y325" i="2"/>
  <c r="M325" i="2"/>
  <c r="W325" i="2"/>
  <c r="N325" i="2"/>
  <c r="T325" i="2"/>
  <c r="G325" i="2"/>
  <c r="P325" i="2"/>
  <c r="Z325" i="2"/>
  <c r="AD306" i="1"/>
  <c r="AD48" i="1"/>
  <c r="AD633" i="1"/>
  <c r="AD375" i="1" s="1"/>
  <c r="AD381" i="1" s="1"/>
  <c r="AD441" i="1"/>
  <c r="AD207" i="1"/>
  <c r="AD250" i="1"/>
  <c r="AD631" i="1"/>
  <c r="AD364" i="1" s="1"/>
  <c r="AD372" i="1" s="1"/>
  <c r="H384" i="2"/>
  <c r="J384" i="2"/>
  <c r="Q384" i="2"/>
  <c r="G442" i="2"/>
  <c r="AA442" i="2" s="1"/>
  <c r="AB442" i="2" s="1"/>
  <c r="AB188" i="1"/>
  <c r="X131" i="1"/>
  <c r="AC383" i="1"/>
  <c r="AA492" i="2"/>
  <c r="AB492" i="2" s="1"/>
  <c r="N330" i="2" l="1"/>
  <c r="M330" i="2"/>
  <c r="Z330" i="2"/>
  <c r="G330" i="2"/>
  <c r="P330" i="2"/>
  <c r="W330" i="2"/>
  <c r="N904" i="2"/>
  <c r="N905" i="2" s="1"/>
  <c r="N913" i="2" s="1"/>
  <c r="Q904" i="2"/>
  <c r="Q905" i="2" s="1"/>
  <c r="Q913" i="2" s="1"/>
  <c r="H904" i="2"/>
  <c r="H905" i="2" s="1"/>
  <c r="H913" i="2" s="1"/>
  <c r="O904" i="2"/>
  <c r="O905" i="2" s="1"/>
  <c r="O913" i="2" s="1"/>
  <c r="X904" i="2"/>
  <c r="X905" i="2" s="1"/>
  <c r="G904" i="2"/>
  <c r="L904" i="2"/>
  <c r="L905" i="2" s="1"/>
  <c r="L913" i="2" s="1"/>
  <c r="W904" i="2"/>
  <c r="W905" i="2" s="1"/>
  <c r="W913" i="2" s="1"/>
  <c r="I904" i="2"/>
  <c r="I905" i="2" s="1"/>
  <c r="I913" i="2" s="1"/>
  <c r="S904" i="2"/>
  <c r="S905" i="2" s="1"/>
  <c r="S913" i="2" s="1"/>
  <c r="Z904" i="2"/>
  <c r="Z905" i="2" s="1"/>
  <c r="Z913" i="2" s="1"/>
  <c r="K904" i="2"/>
  <c r="K905" i="2" s="1"/>
  <c r="K913" i="2" s="1"/>
  <c r="R904" i="2"/>
  <c r="R905" i="2" s="1"/>
  <c r="R913" i="2" s="1"/>
  <c r="Y904" i="2"/>
  <c r="Y905" i="2" s="1"/>
  <c r="M904" i="2"/>
  <c r="M905" i="2" s="1"/>
  <c r="M913" i="2" s="1"/>
  <c r="U904" i="2"/>
  <c r="U905" i="2" s="1"/>
  <c r="U913" i="2" s="1"/>
  <c r="J904" i="2"/>
  <c r="J905" i="2" s="1"/>
  <c r="J913" i="2" s="1"/>
  <c r="T904" i="2"/>
  <c r="T905" i="2" s="1"/>
  <c r="T913" i="2" s="1"/>
  <c r="F905" i="2"/>
  <c r="P904" i="2"/>
  <c r="P905" i="2" s="1"/>
  <c r="P913" i="2" s="1"/>
  <c r="V904" i="2"/>
  <c r="V905" i="2" s="1"/>
  <c r="AA302" i="2"/>
  <c r="AB302" i="2" s="1"/>
  <c r="AA15" i="2"/>
  <c r="AB15" i="2" s="1"/>
  <c r="Z700" i="2"/>
  <c r="AA700" i="2" s="1"/>
  <c r="AB700" i="2" s="1"/>
  <c r="AA387" i="2"/>
  <c r="AB387" i="2" s="1"/>
  <c r="X43" i="2"/>
  <c r="Y43" i="2"/>
  <c r="R43" i="2"/>
  <c r="Q43" i="2"/>
  <c r="G43" i="2"/>
  <c r="Z43" i="2"/>
  <c r="T43" i="2"/>
  <c r="J43" i="2"/>
  <c r="P43" i="2"/>
  <c r="N43" i="2"/>
  <c r="I43" i="2"/>
  <c r="L43" i="2"/>
  <c r="M43" i="2"/>
  <c r="S43" i="2"/>
  <c r="O43" i="2"/>
  <c r="V43" i="2"/>
  <c r="W43" i="2"/>
  <c r="U43" i="2"/>
  <c r="K43" i="2"/>
  <c r="H43" i="2"/>
  <c r="AC105" i="1"/>
  <c r="AC77" i="1"/>
  <c r="Z131" i="1"/>
  <c r="Q330" i="2"/>
  <c r="T330" i="2"/>
  <c r="K330" i="2"/>
  <c r="L330" i="2"/>
  <c r="I330" i="2"/>
  <c r="J330" i="2"/>
  <c r="O330" i="2"/>
  <c r="S330" i="2"/>
  <c r="AB701" i="2"/>
  <c r="Z769" i="2"/>
  <c r="AA769" i="2" s="1"/>
  <c r="AB769" i="2" s="1"/>
  <c r="AB812" i="2"/>
  <c r="AA998" i="2"/>
  <c r="AB998" i="2" s="1"/>
  <c r="AD50" i="1"/>
  <c r="AE239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30" i="1"/>
  <c r="AA551" i="2"/>
  <c r="AB551" i="2" s="1"/>
  <c r="AA666" i="2"/>
  <c r="AB666" i="2" s="1"/>
  <c r="Q207" i="2"/>
  <c r="M149" i="2"/>
  <c r="O149" i="2"/>
  <c r="AB108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2" i="1"/>
  <c r="AF252" i="1" s="1"/>
  <c r="AG252" i="1" s="1"/>
  <c r="U207" i="2"/>
  <c r="V207" i="2"/>
  <c r="W207" i="2"/>
  <c r="AB211" i="1"/>
  <c r="AB224" i="1" s="1"/>
  <c r="AB15" i="1"/>
  <c r="AB69" i="1" s="1"/>
  <c r="Z207" i="2"/>
  <c r="J207" i="2"/>
  <c r="R207" i="2"/>
  <c r="AC228" i="1"/>
  <c r="P207" i="2"/>
  <c r="X207" i="2"/>
  <c r="M207" i="2"/>
  <c r="N207" i="2"/>
  <c r="S207" i="2"/>
  <c r="K207" i="2"/>
  <c r="O207" i="2"/>
  <c r="AD216" i="1"/>
  <c r="AE267" i="1"/>
  <c r="AF267" i="1" s="1"/>
  <c r="AG267" i="1" s="1"/>
  <c r="Y207" i="2"/>
  <c r="G207" i="2"/>
  <c r="G208" i="2" s="1"/>
  <c r="AE461" i="1"/>
  <c r="AF461" i="1" s="1"/>
  <c r="AG461" i="1" s="1"/>
  <c r="AB242" i="1"/>
  <c r="AA263" i="2"/>
  <c r="AB263" i="2" s="1"/>
  <c r="AE457" i="1"/>
  <c r="AF457" i="1" s="1"/>
  <c r="AG457" i="1" s="1"/>
  <c r="AE251" i="1"/>
  <c r="AF251" i="1" s="1"/>
  <c r="AG251" i="1" s="1"/>
  <c r="AC234" i="1"/>
  <c r="AE269" i="1"/>
  <c r="AF269" i="1" s="1"/>
  <c r="AG269" i="1" s="1"/>
  <c r="N265" i="2"/>
  <c r="AE270" i="1"/>
  <c r="AF270" i="1" s="1"/>
  <c r="AG270" i="1" s="1"/>
  <c r="AE456" i="1"/>
  <c r="AF456" i="1" s="1"/>
  <c r="AG456" i="1" s="1"/>
  <c r="AE480" i="1"/>
  <c r="AF480" i="1" s="1"/>
  <c r="AG480" i="1" s="1"/>
  <c r="AE250" i="1"/>
  <c r="AF250" i="1" s="1"/>
  <c r="AG250" i="1" s="1"/>
  <c r="AD214" i="1"/>
  <c r="AD217" i="1"/>
  <c r="AC227" i="1"/>
  <c r="AC427" i="1"/>
  <c r="AF239" i="1"/>
  <c r="AG239" i="1" s="1"/>
  <c r="AC235" i="1"/>
  <c r="AD430" i="1"/>
  <c r="AD434" i="1" s="1"/>
  <c r="AA278" i="1"/>
  <c r="AC238" i="1"/>
  <c r="AF248" i="1"/>
  <c r="AG248" i="1" s="1"/>
  <c r="AA280" i="1"/>
  <c r="AA308" i="1" s="1"/>
  <c r="AE458" i="1"/>
  <c r="AF458" i="1" s="1"/>
  <c r="AG458" i="1" s="1"/>
  <c r="AE268" i="1"/>
  <c r="AF268" i="1" s="1"/>
  <c r="AG268" i="1" s="1"/>
  <c r="AC240" i="1"/>
  <c r="AE481" i="1"/>
  <c r="AF481" i="1" s="1"/>
  <c r="AG481" i="1" s="1"/>
  <c r="AC231" i="1"/>
  <c r="AC237" i="1"/>
  <c r="AC229" i="1"/>
  <c r="AC236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3" i="1"/>
  <c r="AF233" i="1" s="1"/>
  <c r="AG233" i="1" s="1"/>
  <c r="AE446" i="1"/>
  <c r="AF446" i="1" s="1"/>
  <c r="AG446" i="1" s="1"/>
  <c r="AE266" i="1"/>
  <c r="AF266" i="1" s="1"/>
  <c r="AG266" i="1" s="1"/>
  <c r="AE102" i="1"/>
  <c r="AF102" i="1" s="1"/>
  <c r="AG102" i="1" s="1"/>
  <c r="AE448" i="1"/>
  <c r="AF448" i="1" s="1"/>
  <c r="AG448" i="1" s="1"/>
  <c r="AE265" i="1"/>
  <c r="AD450" i="1"/>
  <c r="AD227" i="1" s="1"/>
  <c r="AE253" i="1"/>
  <c r="AF253" i="1" s="1"/>
  <c r="AG253" i="1" s="1"/>
  <c r="AE441" i="1"/>
  <c r="AF441" i="1" s="1"/>
  <c r="AG441" i="1" s="1"/>
  <c r="AE584" i="1"/>
  <c r="AF584" i="1" s="1"/>
  <c r="AG584" i="1" s="1"/>
  <c r="AE249" i="1"/>
  <c r="AF249" i="1" s="1"/>
  <c r="AG249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1" i="1"/>
  <c r="AF271" i="1" s="1"/>
  <c r="AG271" i="1" s="1"/>
  <c r="AE440" i="1"/>
  <c r="AF440" i="1" s="1"/>
  <c r="AG440" i="1" s="1"/>
  <c r="AC636" i="1"/>
  <c r="AC453" i="1" s="1"/>
  <c r="AC465" i="1" s="1"/>
  <c r="AC247" i="1" s="1"/>
  <c r="AC260" i="1" s="1"/>
  <c r="X538" i="1"/>
  <c r="X540" i="1" s="1"/>
  <c r="X656" i="1" s="1"/>
  <c r="AB486" i="1"/>
  <c r="AB488" i="1" s="1"/>
  <c r="AB490" i="1" s="1"/>
  <c r="AA384" i="2"/>
  <c r="AB384" i="2" s="1"/>
  <c r="V699" i="2"/>
  <c r="AC665" i="1"/>
  <c r="AC264" i="1"/>
  <c r="AC274" i="1" s="1"/>
  <c r="AD383" i="1"/>
  <c r="AD658" i="1"/>
  <c r="AD147" i="1"/>
  <c r="AD156" i="1" s="1"/>
  <c r="AD659" i="1"/>
  <c r="AD159" i="1"/>
  <c r="AD165" i="1" s="1"/>
  <c r="F502" i="2"/>
  <c r="Z608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X327" i="2" s="1"/>
  <c r="G326" i="2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R326" i="2"/>
  <c r="R327" i="2" s="1"/>
  <c r="I326" i="2"/>
  <c r="H326" i="2"/>
  <c r="K326" i="2"/>
  <c r="U326" i="2"/>
  <c r="AE207" i="1"/>
  <c r="AF207" i="1" s="1"/>
  <c r="AG207" i="1" s="1"/>
  <c r="AF202" i="1"/>
  <c r="AG202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2" i="1"/>
  <c r="AF292" i="1" s="1"/>
  <c r="AG292" i="1" s="1"/>
  <c r="AF286" i="1"/>
  <c r="AG286" i="1" s="1"/>
  <c r="AE631" i="1"/>
  <c r="AF365" i="1"/>
  <c r="AG365" i="1" s="1"/>
  <c r="AE640" i="1"/>
  <c r="AF39" i="1"/>
  <c r="AG39" i="1" s="1"/>
  <c r="AF134" i="1"/>
  <c r="AG134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70" i="1"/>
  <c r="AD177" i="1" s="1"/>
  <c r="AD662" i="1"/>
  <c r="AD425" i="1"/>
  <c r="AD191" i="1"/>
  <c r="AD197" i="1" s="1"/>
  <c r="AD209" i="1" s="1"/>
  <c r="AD661" i="1"/>
  <c r="AD180" i="1"/>
  <c r="AD186" i="1" s="1"/>
  <c r="AD668" i="1"/>
  <c r="AD573" i="1"/>
  <c r="AD571" i="1"/>
  <c r="AD572" i="1"/>
  <c r="AA669" i="1"/>
  <c r="AA69" i="1"/>
  <c r="AA578" i="1"/>
  <c r="AA580" i="1" s="1"/>
  <c r="W141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Y110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79" i="1"/>
  <c r="AC96" i="1" s="1"/>
  <c r="AC10" i="1"/>
  <c r="AC11" i="1"/>
  <c r="AC137" i="1"/>
  <c r="AC139" i="1" s="1"/>
  <c r="AC60" i="1"/>
  <c r="AC106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1" i="1"/>
  <c r="AC211" i="1"/>
  <c r="AE232" i="1"/>
  <c r="AF232" i="1" s="1"/>
  <c r="AG232" i="1" s="1"/>
  <c r="AE135" i="1"/>
  <c r="AF135" i="1" s="1"/>
  <c r="AG135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AD652" i="1"/>
  <c r="AD257" i="1"/>
  <c r="AD64" i="1"/>
  <c r="AD258" i="1"/>
  <c r="AD256" i="1"/>
  <c r="AD463" i="1"/>
  <c r="AD482" i="1"/>
  <c r="AD637" i="1" s="1"/>
  <c r="AD474" i="1" s="1"/>
  <c r="AD484" i="1" s="1"/>
  <c r="AD272" i="1"/>
  <c r="AD76" i="1"/>
  <c r="AD136" i="1"/>
  <c r="AD67" i="1"/>
  <c r="AD255" i="1"/>
  <c r="AD576" i="1"/>
  <c r="AD593" i="1"/>
  <c r="AD585" i="1"/>
  <c r="AD103" i="1"/>
  <c r="AD462" i="1"/>
  <c r="AA325" i="2"/>
  <c r="AB325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E653" i="1"/>
  <c r="AF653" i="1" s="1"/>
  <c r="AG653" i="1" s="1"/>
  <c r="AF33" i="1"/>
  <c r="AG33" i="1" s="1"/>
  <c r="AE306" i="1"/>
  <c r="AF306" i="1" s="1"/>
  <c r="AG306" i="1" s="1"/>
  <c r="AF295" i="1"/>
  <c r="AG295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1" i="1"/>
  <c r="AA147" i="2"/>
  <c r="AB147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2" i="1"/>
  <c r="AE442" i="1"/>
  <c r="AF442" i="1" s="1"/>
  <c r="AG442" i="1" s="1"/>
  <c r="AE443" i="1"/>
  <c r="AF443" i="1" s="1"/>
  <c r="AG443" i="1" s="1"/>
  <c r="AE444" i="1"/>
  <c r="AF444" i="1" s="1"/>
  <c r="AG444" i="1" s="1"/>
  <c r="Y131" i="1"/>
  <c r="AB276" i="1"/>
  <c r="G327" i="2" l="1"/>
  <c r="I327" i="2"/>
  <c r="M327" i="2"/>
  <c r="Y920" i="2"/>
  <c r="Y183" i="2" s="1"/>
  <c r="Y913" i="2"/>
  <c r="V920" i="2"/>
  <c r="V184" i="2" s="1"/>
  <c r="V913" i="2"/>
  <c r="X920" i="2"/>
  <c r="X913" i="2"/>
  <c r="S906" i="2"/>
  <c r="K906" i="2"/>
  <c r="H906" i="2"/>
  <c r="Q906" i="2"/>
  <c r="T906" i="2"/>
  <c r="V906" i="2"/>
  <c r="P906" i="2"/>
  <c r="R906" i="2"/>
  <c r="L906" i="2"/>
  <c r="I906" i="2"/>
  <c r="X906" i="2"/>
  <c r="O906" i="2"/>
  <c r="N906" i="2"/>
  <c r="J906" i="2"/>
  <c r="U906" i="2"/>
  <c r="M906" i="2"/>
  <c r="Y906" i="2"/>
  <c r="W906" i="2"/>
  <c r="Z906" i="2"/>
  <c r="AA904" i="2"/>
  <c r="AB904" i="2" s="1"/>
  <c r="G905" i="2"/>
  <c r="AA43" i="2"/>
  <c r="AB43" i="2" s="1"/>
  <c r="AD105" i="1"/>
  <c r="AD77" i="1"/>
  <c r="AA330" i="2"/>
  <c r="AB330" i="2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8" i="1"/>
  <c r="AD234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2" i="1"/>
  <c r="AA149" i="2"/>
  <c r="AB149" i="2" s="1"/>
  <c r="AA207" i="2"/>
  <c r="AB207" i="2" s="1"/>
  <c r="AB578" i="1"/>
  <c r="AB580" i="1" s="1"/>
  <c r="F336" i="2" s="1"/>
  <c r="AB669" i="1"/>
  <c r="O699" i="2"/>
  <c r="AC664" i="1"/>
  <c r="AC242" i="1"/>
  <c r="AD231" i="1"/>
  <c r="AD237" i="1"/>
  <c r="AD238" i="1"/>
  <c r="AD228" i="1"/>
  <c r="AD236" i="1"/>
  <c r="AD229" i="1"/>
  <c r="F268" i="2"/>
  <c r="G268" i="2" s="1"/>
  <c r="AD230" i="1"/>
  <c r="X120" i="1"/>
  <c r="X123" i="1" s="1"/>
  <c r="AD240" i="1"/>
  <c r="X542" i="1"/>
  <c r="AD235" i="1"/>
  <c r="W699" i="2"/>
  <c r="AA448" i="2"/>
  <c r="AB448" i="2" s="1"/>
  <c r="AC15" i="1"/>
  <c r="AC669" i="1" s="1"/>
  <c r="AC108" i="1"/>
  <c r="Y538" i="1"/>
  <c r="Y540" i="1" s="1"/>
  <c r="Y656" i="1" s="1"/>
  <c r="AA102" i="2"/>
  <c r="AB102" i="2" s="1"/>
  <c r="AC486" i="1"/>
  <c r="AC488" i="1" s="1"/>
  <c r="AC490" i="1" s="1"/>
  <c r="AC516" i="1" s="1"/>
  <c r="T699" i="2"/>
  <c r="S699" i="2"/>
  <c r="H699" i="2"/>
  <c r="K699" i="2"/>
  <c r="R699" i="2"/>
  <c r="U699" i="2"/>
  <c r="I699" i="2"/>
  <c r="F333" i="2"/>
  <c r="F973" i="2" s="1"/>
  <c r="J699" i="2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6" i="1"/>
  <c r="AF256" i="1" s="1"/>
  <c r="AG256" i="1" s="1"/>
  <c r="AE593" i="1"/>
  <c r="AF593" i="1" s="1"/>
  <c r="AG593" i="1" s="1"/>
  <c r="AE64" i="1"/>
  <c r="AF64" i="1" s="1"/>
  <c r="AG64" i="1" s="1"/>
  <c r="AE255" i="1"/>
  <c r="AF255" i="1" s="1"/>
  <c r="AG255" i="1" s="1"/>
  <c r="AE463" i="1"/>
  <c r="AF463" i="1" s="1"/>
  <c r="AG463" i="1" s="1"/>
  <c r="AE103" i="1"/>
  <c r="AE136" i="1"/>
  <c r="AF136" i="1" s="1"/>
  <c r="AG136" i="1" s="1"/>
  <c r="AE462" i="1"/>
  <c r="AE257" i="1"/>
  <c r="AF257" i="1" s="1"/>
  <c r="AG257" i="1" s="1"/>
  <c r="AE482" i="1"/>
  <c r="AE272" i="1"/>
  <c r="AF272" i="1" s="1"/>
  <c r="AG272" i="1" s="1"/>
  <c r="AE67" i="1"/>
  <c r="AF67" i="1" s="1"/>
  <c r="AG67" i="1" s="1"/>
  <c r="AE258" i="1"/>
  <c r="AF258" i="1" s="1"/>
  <c r="AG258" i="1" s="1"/>
  <c r="AF635" i="1"/>
  <c r="AG635" i="1" s="1"/>
  <c r="AE396" i="1"/>
  <c r="AA657" i="1"/>
  <c r="AA121" i="1"/>
  <c r="AD665" i="1"/>
  <c r="AD264" i="1"/>
  <c r="AD274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F150" i="2"/>
  <c r="AA655" i="1"/>
  <c r="AA95" i="1"/>
  <c r="AA98" i="1" s="1"/>
  <c r="F46" i="2" s="1"/>
  <c r="F945" i="2" s="1"/>
  <c r="AA81" i="1"/>
  <c r="AA115" i="1"/>
  <c r="AA126" i="1"/>
  <c r="AA114" i="1"/>
  <c r="AA128" i="1"/>
  <c r="AA127" i="1"/>
  <c r="AA129" i="1"/>
  <c r="AD651" i="1"/>
  <c r="AD9" i="1"/>
  <c r="AD79" i="1"/>
  <c r="AD96" i="1" s="1"/>
  <c r="AD62" i="1"/>
  <c r="AD104" i="1"/>
  <c r="AD106" i="1"/>
  <c r="AD13" i="1"/>
  <c r="AD10" i="1"/>
  <c r="AD11" i="1"/>
  <c r="AD63" i="1"/>
  <c r="AD60" i="1"/>
  <c r="AD137" i="1"/>
  <c r="AD139" i="1" s="1"/>
  <c r="AD12" i="1"/>
  <c r="G137" i="2"/>
  <c r="AA134" i="2"/>
  <c r="AB134" i="2" s="1"/>
  <c r="M137" i="2"/>
  <c r="S137" i="2"/>
  <c r="K137" i="2"/>
  <c r="T137" i="2"/>
  <c r="U137" i="2"/>
  <c r="Q137" i="2"/>
  <c r="U327" i="2"/>
  <c r="AB280" i="1"/>
  <c r="Z538" i="1"/>
  <c r="Z540" i="1" s="1"/>
  <c r="AA559" i="2"/>
  <c r="AB559" i="2" s="1"/>
  <c r="AA617" i="2"/>
  <c r="AB617" i="2" s="1"/>
  <c r="AD636" i="1"/>
  <c r="AD453" i="1" s="1"/>
  <c r="AD465" i="1" s="1"/>
  <c r="AD486" i="1" s="1"/>
  <c r="AD488" i="1" s="1"/>
  <c r="AC224" i="1"/>
  <c r="Y331" i="1"/>
  <c r="Y333" i="1" s="1"/>
  <c r="F614" i="2"/>
  <c r="AD188" i="1"/>
  <c r="AA674" i="2"/>
  <c r="AB674" i="2" s="1"/>
  <c r="AB81" i="1"/>
  <c r="O875" i="2" s="1"/>
  <c r="AA875" i="2" s="1"/>
  <c r="AB875" i="2" s="1"/>
  <c r="AB95" i="1"/>
  <c r="AB98" i="1" s="1"/>
  <c r="F49" i="2" s="1"/>
  <c r="AB655" i="1"/>
  <c r="AB126" i="1"/>
  <c r="AB115" i="1"/>
  <c r="AB129" i="1"/>
  <c r="AB128" i="1"/>
  <c r="AB114" i="1"/>
  <c r="AB127" i="1"/>
  <c r="N699" i="2"/>
  <c r="X699" i="2"/>
  <c r="Z699" i="2"/>
  <c r="M699" i="2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I137" i="2"/>
  <c r="H137" i="2"/>
  <c r="P137" i="2"/>
  <c r="L137" i="2"/>
  <c r="N137" i="2"/>
  <c r="R137" i="2"/>
  <c r="AE425" i="1"/>
  <c r="AF425" i="1" s="1"/>
  <c r="AG425" i="1" s="1"/>
  <c r="AE662" i="1"/>
  <c r="AF662" i="1" s="1"/>
  <c r="AG662" i="1" s="1"/>
  <c r="AF415" i="1"/>
  <c r="AG415" i="1" s="1"/>
  <c r="AE191" i="1"/>
  <c r="AF640" i="1"/>
  <c r="AG640" i="1" s="1"/>
  <c r="AE124" i="1"/>
  <c r="AF124" i="1" s="1"/>
  <c r="AG124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5" i="1"/>
  <c r="AF215" i="1" s="1"/>
  <c r="AG215" i="1" s="1"/>
  <c r="AE217" i="1"/>
  <c r="AF217" i="1" s="1"/>
  <c r="AG217" i="1" s="1"/>
  <c r="AE216" i="1"/>
  <c r="AF216" i="1" s="1"/>
  <c r="AG216" i="1" s="1"/>
  <c r="AE430" i="1"/>
  <c r="AE214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7" i="1"/>
  <c r="AD427" i="1"/>
  <c r="AC276" i="1"/>
  <c r="Y182" i="2" l="1"/>
  <c r="Y240" i="2"/>
  <c r="Y241" i="2"/>
  <c r="V240" i="2"/>
  <c r="AA920" i="2"/>
  <c r="AB920" i="2" s="1"/>
  <c r="Y184" i="2"/>
  <c r="X240" i="2"/>
  <c r="V182" i="2"/>
  <c r="X184" i="2"/>
  <c r="V241" i="2"/>
  <c r="X182" i="2"/>
  <c r="X241" i="2"/>
  <c r="V183" i="2"/>
  <c r="X183" i="2"/>
  <c r="AA905" i="2"/>
  <c r="AB905" i="2" s="1"/>
  <c r="G913" i="2"/>
  <c r="AA913" i="2" s="1"/>
  <c r="AB913" i="2" s="1"/>
  <c r="Y20" i="2"/>
  <c r="Y127" i="2"/>
  <c r="Y70" i="2"/>
  <c r="Y126" i="2"/>
  <c r="Y68" i="2"/>
  <c r="Y125" i="2"/>
  <c r="Y69" i="2"/>
  <c r="N126" i="2"/>
  <c r="N68" i="2"/>
  <c r="N70" i="2"/>
  <c r="N69" i="2"/>
  <c r="N125" i="2"/>
  <c r="N127" i="2"/>
  <c r="L126" i="2"/>
  <c r="L69" i="2"/>
  <c r="L70" i="2"/>
  <c r="L125" i="2"/>
  <c r="L68" i="2"/>
  <c r="L127" i="2"/>
  <c r="T126" i="2"/>
  <c r="T70" i="2"/>
  <c r="T69" i="2"/>
  <c r="T125" i="2"/>
  <c r="T68" i="2"/>
  <c r="T127" i="2"/>
  <c r="S125" i="2"/>
  <c r="S68" i="2"/>
  <c r="S126" i="2"/>
  <c r="S69" i="2"/>
  <c r="S127" i="2"/>
  <c r="S70" i="2"/>
  <c r="Z127" i="2"/>
  <c r="Z126" i="2"/>
  <c r="Z68" i="2"/>
  <c r="Z125" i="2"/>
  <c r="Z69" i="2"/>
  <c r="Z70" i="2"/>
  <c r="M125" i="2"/>
  <c r="M68" i="2"/>
  <c r="M126" i="2"/>
  <c r="M69" i="2"/>
  <c r="M70" i="2"/>
  <c r="M127" i="2"/>
  <c r="O125" i="2"/>
  <c r="O68" i="2"/>
  <c r="O126" i="2"/>
  <c r="O69" i="2"/>
  <c r="O70" i="2"/>
  <c r="O127" i="2"/>
  <c r="R126" i="2"/>
  <c r="R70" i="2"/>
  <c r="R69" i="2"/>
  <c r="R127" i="2"/>
  <c r="R125" i="2"/>
  <c r="R68" i="2"/>
  <c r="Q126" i="2"/>
  <c r="Q127" i="2"/>
  <c r="Q69" i="2"/>
  <c r="Q70" i="2"/>
  <c r="Q125" i="2"/>
  <c r="Q68" i="2"/>
  <c r="Y245" i="2"/>
  <c r="G906" i="2"/>
  <c r="U127" i="2"/>
  <c r="U70" i="2"/>
  <c r="U125" i="2"/>
  <c r="U68" i="2"/>
  <c r="U126" i="2"/>
  <c r="U69" i="2"/>
  <c r="X69" i="2"/>
  <c r="X126" i="2"/>
  <c r="X68" i="2"/>
  <c r="X127" i="2"/>
  <c r="X125" i="2"/>
  <c r="X70" i="2"/>
  <c r="P125" i="2"/>
  <c r="P68" i="2"/>
  <c r="P127" i="2"/>
  <c r="P126" i="2"/>
  <c r="P69" i="2"/>
  <c r="P70" i="2"/>
  <c r="H126" i="2"/>
  <c r="H69" i="2"/>
  <c r="H127" i="2"/>
  <c r="H125" i="2"/>
  <c r="H68" i="2"/>
  <c r="H70" i="2"/>
  <c r="W126" i="2"/>
  <c r="W69" i="2"/>
  <c r="W70" i="2"/>
  <c r="W125" i="2"/>
  <c r="W68" i="2"/>
  <c r="W127" i="2"/>
  <c r="J126" i="2"/>
  <c r="J69" i="2"/>
  <c r="J70" i="2"/>
  <c r="J125" i="2"/>
  <c r="J68" i="2"/>
  <c r="J127" i="2"/>
  <c r="I125" i="2"/>
  <c r="I68" i="2"/>
  <c r="I127" i="2"/>
  <c r="I126" i="2"/>
  <c r="I69" i="2"/>
  <c r="I70" i="2"/>
  <c r="V70" i="2"/>
  <c r="V127" i="2"/>
  <c r="V125" i="2"/>
  <c r="V68" i="2"/>
  <c r="V126" i="2"/>
  <c r="V69" i="2"/>
  <c r="K70" i="2"/>
  <c r="K125" i="2"/>
  <c r="K68" i="2"/>
  <c r="K126" i="2"/>
  <c r="K69" i="2"/>
  <c r="K127" i="2"/>
  <c r="V245" i="2"/>
  <c r="AE105" i="1"/>
  <c r="AF105" i="1" s="1"/>
  <c r="AG105" i="1" s="1"/>
  <c r="AE77" i="1"/>
  <c r="AF77" i="1" s="1"/>
  <c r="AG77" i="1" s="1"/>
  <c r="F975" i="2"/>
  <c r="AA973" i="2"/>
  <c r="AB973" i="2" s="1"/>
  <c r="AA945" i="2"/>
  <c r="AB945" i="2" s="1"/>
  <c r="F947" i="2"/>
  <c r="AA208" i="2"/>
  <c r="AB208" i="2" s="1"/>
  <c r="AA394" i="2"/>
  <c r="AB394" i="2" s="1"/>
  <c r="AC278" i="1"/>
  <c r="F269" i="2"/>
  <c r="W269" i="2" s="1"/>
  <c r="AA451" i="2"/>
  <c r="AB451" i="2" s="1"/>
  <c r="U268" i="2"/>
  <c r="AC69" i="1"/>
  <c r="AC129" i="1" s="1"/>
  <c r="AC578" i="1"/>
  <c r="AC580" i="1" s="1"/>
  <c r="X268" i="2"/>
  <c r="S268" i="2"/>
  <c r="N268" i="2"/>
  <c r="L268" i="2"/>
  <c r="W268" i="2"/>
  <c r="V268" i="2"/>
  <c r="O268" i="2"/>
  <c r="P268" i="2"/>
  <c r="Y120" i="1"/>
  <c r="Y123" i="1" s="1"/>
  <c r="M268" i="2"/>
  <c r="H268" i="2"/>
  <c r="I268" i="2"/>
  <c r="Y542" i="1"/>
  <c r="Y268" i="2"/>
  <c r="Z268" i="2"/>
  <c r="Q268" i="2"/>
  <c r="R268" i="2"/>
  <c r="T268" i="2"/>
  <c r="K268" i="2"/>
  <c r="J268" i="2"/>
  <c r="AD242" i="1"/>
  <c r="AD108" i="1"/>
  <c r="AD490" i="1"/>
  <c r="AD516" i="1" s="1"/>
  <c r="AD211" i="1"/>
  <c r="AD224" i="1" s="1"/>
  <c r="AE663" i="1"/>
  <c r="AF663" i="1" s="1"/>
  <c r="AG663" i="1" s="1"/>
  <c r="AF450" i="1"/>
  <c r="AG450" i="1" s="1"/>
  <c r="AE229" i="1"/>
  <c r="AF229" i="1" s="1"/>
  <c r="AG229" i="1" s="1"/>
  <c r="AE231" i="1"/>
  <c r="AF231" i="1" s="1"/>
  <c r="AG231" i="1" s="1"/>
  <c r="AE227" i="1"/>
  <c r="AE230" i="1"/>
  <c r="AF230" i="1" s="1"/>
  <c r="AG230" i="1" s="1"/>
  <c r="AE240" i="1"/>
  <c r="AF240" i="1" s="1"/>
  <c r="AG240" i="1" s="1"/>
  <c r="AE236" i="1"/>
  <c r="AF236" i="1" s="1"/>
  <c r="AG236" i="1" s="1"/>
  <c r="AE228" i="1"/>
  <c r="AF228" i="1" s="1"/>
  <c r="AG228" i="1" s="1"/>
  <c r="AE235" i="1"/>
  <c r="AF235" i="1" s="1"/>
  <c r="AG235" i="1" s="1"/>
  <c r="AE237" i="1"/>
  <c r="AF237" i="1" s="1"/>
  <c r="AG237" i="1" s="1"/>
  <c r="AE238" i="1"/>
  <c r="AF238" i="1" s="1"/>
  <c r="AG238" i="1" s="1"/>
  <c r="AE234" i="1"/>
  <c r="AF234" i="1" s="1"/>
  <c r="AG234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O498" i="2"/>
  <c r="V498" i="2"/>
  <c r="V499" i="2" s="1"/>
  <c r="X498" i="2"/>
  <c r="X499" i="2" s="1"/>
  <c r="L498" i="2"/>
  <c r="P498" i="2"/>
  <c r="R498" i="2"/>
  <c r="R499" i="2" s="1"/>
  <c r="W498" i="2"/>
  <c r="W499" i="2" s="1"/>
  <c r="M498" i="2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AA497" i="2"/>
  <c r="AB497" i="2" s="1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2" i="1"/>
  <c r="AF222" i="1" s="1"/>
  <c r="AG222" i="1" s="1"/>
  <c r="AF214" i="1"/>
  <c r="AG214" i="1" s="1"/>
  <c r="AF571" i="1"/>
  <c r="AG571" i="1" s="1"/>
  <c r="AE651" i="1"/>
  <c r="AF651" i="1" s="1"/>
  <c r="AG651" i="1" s="1"/>
  <c r="AF50" i="1"/>
  <c r="AG50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7" i="1"/>
  <c r="AE62" i="1"/>
  <c r="AF62" i="1" s="1"/>
  <c r="AG62" i="1" s="1"/>
  <c r="AE106" i="1"/>
  <c r="AF106" i="1" s="1"/>
  <c r="AG106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7" i="1"/>
  <c r="AF191" i="1"/>
  <c r="AG191" i="1" s="1"/>
  <c r="AB110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7" i="1"/>
  <c r="AD260" i="1" s="1"/>
  <c r="AD276" i="1" s="1"/>
  <c r="Z542" i="1"/>
  <c r="Z656" i="1"/>
  <c r="F273" i="2"/>
  <c r="Z120" i="1"/>
  <c r="Z123" i="1" s="1"/>
  <c r="L699" i="2"/>
  <c r="AA137" i="2"/>
  <c r="AB137" i="2" s="1"/>
  <c r="AA110" i="1"/>
  <c r="F105" i="2" s="1"/>
  <c r="F952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3" i="1"/>
  <c r="X117" i="1" s="1"/>
  <c r="X141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AB131" i="1"/>
  <c r="AC280" i="1"/>
  <c r="AD15" i="1"/>
  <c r="AA131" i="1"/>
  <c r="F499" i="2"/>
  <c r="AA670" i="2"/>
  <c r="AB670" i="2" s="1"/>
  <c r="AA613" i="2"/>
  <c r="AB613" i="2" s="1"/>
  <c r="AA327" i="2"/>
  <c r="AB327" i="2" s="1"/>
  <c r="G671" i="2"/>
  <c r="G556" i="2"/>
  <c r="G99" i="2"/>
  <c r="Y188" i="2" l="1"/>
  <c r="AA241" i="2"/>
  <c r="AB241" i="2" s="1"/>
  <c r="AA240" i="2"/>
  <c r="AB240" i="2" s="1"/>
  <c r="G499" i="2"/>
  <c r="AA184" i="2"/>
  <c r="AB184" i="2" s="1"/>
  <c r="AA183" i="2"/>
  <c r="AB183" i="2" s="1"/>
  <c r="M499" i="2"/>
  <c r="L499" i="2"/>
  <c r="V188" i="2"/>
  <c r="X245" i="2"/>
  <c r="AA245" i="2" s="1"/>
  <c r="AB245" i="2" s="1"/>
  <c r="X188" i="2"/>
  <c r="AA182" i="2"/>
  <c r="AB182" i="2" s="1"/>
  <c r="U74" i="2"/>
  <c r="L74" i="2"/>
  <c r="Y131" i="2"/>
  <c r="V74" i="2"/>
  <c r="L131" i="2"/>
  <c r="N74" i="2"/>
  <c r="Y74" i="2"/>
  <c r="Q131" i="2"/>
  <c r="V131" i="2"/>
  <c r="R131" i="2"/>
  <c r="O131" i="2"/>
  <c r="K131" i="2"/>
  <c r="I74" i="2"/>
  <c r="J131" i="2"/>
  <c r="G126" i="2"/>
  <c r="AA126" i="2" s="1"/>
  <c r="AB126" i="2" s="1"/>
  <c r="G125" i="2"/>
  <c r="G70" i="2"/>
  <c r="AA70" i="2" s="1"/>
  <c r="AB70" i="2" s="1"/>
  <c r="G68" i="2"/>
  <c r="G127" i="2"/>
  <c r="AA127" i="2" s="1"/>
  <c r="AB127" i="2" s="1"/>
  <c r="G69" i="2"/>
  <c r="AA69" i="2" s="1"/>
  <c r="AB69" i="2" s="1"/>
  <c r="S74" i="2"/>
  <c r="T131" i="2"/>
  <c r="I131" i="2"/>
  <c r="W74" i="2"/>
  <c r="H74" i="2"/>
  <c r="X131" i="2"/>
  <c r="U131" i="2"/>
  <c r="R74" i="2"/>
  <c r="M74" i="2"/>
  <c r="Z131" i="2"/>
  <c r="AA906" i="2"/>
  <c r="AB906" i="2" s="1"/>
  <c r="S131" i="2"/>
  <c r="W131" i="2"/>
  <c r="H131" i="2"/>
  <c r="P74" i="2"/>
  <c r="M131" i="2"/>
  <c r="Z74" i="2"/>
  <c r="Y21" i="2"/>
  <c r="AA20" i="2"/>
  <c r="AB20" i="2" s="1"/>
  <c r="K74" i="2"/>
  <c r="J74" i="2"/>
  <c r="P131" i="2"/>
  <c r="X74" i="2"/>
  <c r="Q74" i="2"/>
  <c r="O74" i="2"/>
  <c r="T74" i="2"/>
  <c r="N131" i="2"/>
  <c r="Q947" i="2"/>
  <c r="Q948" i="2" s="1"/>
  <c r="T947" i="2"/>
  <c r="T948" i="2" s="1"/>
  <c r="J947" i="2"/>
  <c r="J948" i="2" s="1"/>
  <c r="K947" i="2"/>
  <c r="K948" i="2" s="1"/>
  <c r="R947" i="2"/>
  <c r="R948" i="2" s="1"/>
  <c r="H947" i="2"/>
  <c r="H948" i="2" s="1"/>
  <c r="V947" i="2"/>
  <c r="V948" i="2" s="1"/>
  <c r="M947" i="2"/>
  <c r="M948" i="2" s="1"/>
  <c r="P947" i="2"/>
  <c r="P948" i="2" s="1"/>
  <c r="W947" i="2"/>
  <c r="W948" i="2" s="1"/>
  <c r="G947" i="2"/>
  <c r="N947" i="2"/>
  <c r="N948" i="2" s="1"/>
  <c r="X947" i="2"/>
  <c r="X948" i="2" s="1"/>
  <c r="Y947" i="2"/>
  <c r="Y948" i="2" s="1"/>
  <c r="I947" i="2"/>
  <c r="I948" i="2" s="1"/>
  <c r="L947" i="2"/>
  <c r="L948" i="2" s="1"/>
  <c r="S947" i="2"/>
  <c r="S948" i="2" s="1"/>
  <c r="Z947" i="2"/>
  <c r="Z948" i="2" s="1"/>
  <c r="U947" i="2"/>
  <c r="U948" i="2" s="1"/>
  <c r="O947" i="2"/>
  <c r="O948" i="2" s="1"/>
  <c r="Y975" i="2"/>
  <c r="Y976" i="2" s="1"/>
  <c r="U975" i="2"/>
  <c r="U976" i="2" s="1"/>
  <c r="Q975" i="2"/>
  <c r="Q976" i="2" s="1"/>
  <c r="M975" i="2"/>
  <c r="M976" i="2" s="1"/>
  <c r="I975" i="2"/>
  <c r="I976" i="2" s="1"/>
  <c r="G975" i="2"/>
  <c r="Z975" i="2"/>
  <c r="Z976" i="2" s="1"/>
  <c r="N975" i="2"/>
  <c r="N976" i="2" s="1"/>
  <c r="X975" i="2"/>
  <c r="X976" i="2" s="1"/>
  <c r="T975" i="2"/>
  <c r="T976" i="2" s="1"/>
  <c r="P975" i="2"/>
  <c r="P976" i="2" s="1"/>
  <c r="L975" i="2"/>
  <c r="L976" i="2" s="1"/>
  <c r="H975" i="2"/>
  <c r="H976" i="2" s="1"/>
  <c r="K975" i="2"/>
  <c r="K976" i="2" s="1"/>
  <c r="R975" i="2"/>
  <c r="R976" i="2" s="1"/>
  <c r="W975" i="2"/>
  <c r="W976" i="2" s="1"/>
  <c r="S975" i="2"/>
  <c r="S976" i="2" s="1"/>
  <c r="O975" i="2"/>
  <c r="O976" i="2" s="1"/>
  <c r="V975" i="2"/>
  <c r="V976" i="2" s="1"/>
  <c r="J975" i="2"/>
  <c r="J976" i="2" s="1"/>
  <c r="F976" i="2"/>
  <c r="AA952" i="2"/>
  <c r="AB952" i="2" s="1"/>
  <c r="F954" i="2"/>
  <c r="F948" i="2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8" i="1"/>
  <c r="AC127" i="1"/>
  <c r="AC115" i="1"/>
  <c r="AC114" i="1"/>
  <c r="AC81" i="1"/>
  <c r="AC126" i="1"/>
  <c r="AC95" i="1"/>
  <c r="AC98" i="1" s="1"/>
  <c r="AC532" i="1" s="1"/>
  <c r="AC655" i="1"/>
  <c r="AE79" i="1"/>
  <c r="AE96" i="1" s="1"/>
  <c r="AF96" i="1" s="1"/>
  <c r="AG96" i="1" s="1"/>
  <c r="W270" i="2"/>
  <c r="AD278" i="1"/>
  <c r="AA268" i="2"/>
  <c r="AB268" i="2" s="1"/>
  <c r="N499" i="2"/>
  <c r="AE108" i="1"/>
  <c r="AF108" i="1" s="1"/>
  <c r="AG108" i="1" s="1"/>
  <c r="AA331" i="1"/>
  <c r="AA333" i="1" s="1"/>
  <c r="AA335" i="1" s="1"/>
  <c r="AD69" i="1"/>
  <c r="AD669" i="1"/>
  <c r="AD578" i="1"/>
  <c r="AD580" i="1" s="1"/>
  <c r="AC308" i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F980" i="2" s="1"/>
  <c r="AA608" i="1"/>
  <c r="M212" i="2"/>
  <c r="O212" i="2"/>
  <c r="L212" i="2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P212" i="2"/>
  <c r="R212" i="2"/>
  <c r="R213" i="2" s="1"/>
  <c r="T212" i="2"/>
  <c r="Y212" i="2"/>
  <c r="Y213" i="2" s="1"/>
  <c r="X212" i="2"/>
  <c r="X213" i="2" s="1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E660" i="1"/>
  <c r="AF660" i="1" s="1"/>
  <c r="AG660" i="1" s="1"/>
  <c r="AE404" i="1"/>
  <c r="AF404" i="1" s="1"/>
  <c r="AG404" i="1" s="1"/>
  <c r="AF393" i="1"/>
  <c r="AG393" i="1" s="1"/>
  <c r="AE170" i="1"/>
  <c r="AE659" i="1"/>
  <c r="AF659" i="1" s="1"/>
  <c r="AG659" i="1" s="1"/>
  <c r="AF381" i="1"/>
  <c r="AG381" i="1" s="1"/>
  <c r="AE159" i="1"/>
  <c r="AE661" i="1"/>
  <c r="AF661" i="1" s="1"/>
  <c r="AG661" i="1" s="1"/>
  <c r="AF402" i="1"/>
  <c r="AG402" i="1" s="1"/>
  <c r="AE180" i="1"/>
  <c r="AA211" i="2"/>
  <c r="AB211" i="2" s="1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3" i="1"/>
  <c r="Z117" i="1" s="1"/>
  <c r="Z141" i="1" s="1"/>
  <c r="F159" i="2" s="1"/>
  <c r="AE242" i="1"/>
  <c r="AF242" i="1" s="1"/>
  <c r="AG242" i="1" s="1"/>
  <c r="AF227" i="1"/>
  <c r="AG227" i="1" s="1"/>
  <c r="AA538" i="1"/>
  <c r="AA540" i="1" s="1"/>
  <c r="AB538" i="1"/>
  <c r="AB540" i="1" s="1"/>
  <c r="AB331" i="1"/>
  <c r="AB333" i="1" s="1"/>
  <c r="F213" i="2"/>
  <c r="AA556" i="2"/>
  <c r="AB556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3" i="1"/>
  <c r="Y117" i="1" s="1"/>
  <c r="Y141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9" i="1"/>
  <c r="AF209" i="1" s="1"/>
  <c r="AG209" i="1" s="1"/>
  <c r="AF197" i="1"/>
  <c r="AG197" i="1" s="1"/>
  <c r="AE658" i="1"/>
  <c r="AF658" i="1" s="1"/>
  <c r="AG658" i="1" s="1"/>
  <c r="AE383" i="1"/>
  <c r="AF372" i="1"/>
  <c r="AG372" i="1" s="1"/>
  <c r="AE147" i="1"/>
  <c r="AF137" i="1"/>
  <c r="AG137" i="1" s="1"/>
  <c r="AE139" i="1"/>
  <c r="AF139" i="1" s="1"/>
  <c r="AG139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1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D280" i="1"/>
  <c r="AA336" i="2"/>
  <c r="AB336" i="2" s="1"/>
  <c r="AA671" i="2"/>
  <c r="AB671" i="2" s="1"/>
  <c r="AA49" i="2"/>
  <c r="AB49" i="2" s="1"/>
  <c r="AA99" i="2"/>
  <c r="AB99" i="2" s="1"/>
  <c r="AA125" i="2" l="1"/>
  <c r="AB125" i="2" s="1"/>
  <c r="G213" i="2"/>
  <c r="L213" i="2"/>
  <c r="I213" i="2"/>
  <c r="M213" i="2"/>
  <c r="AA188" i="2"/>
  <c r="AB188" i="2" s="1"/>
  <c r="G131" i="2"/>
  <c r="AA131" i="2" s="1"/>
  <c r="AB131" i="2" s="1"/>
  <c r="Y698" i="2"/>
  <c r="AA698" i="2" s="1"/>
  <c r="AB698" i="2" s="1"/>
  <c r="AA21" i="2"/>
  <c r="AB21" i="2" s="1"/>
  <c r="Y699" i="2"/>
  <c r="AA699" i="2" s="1"/>
  <c r="AB699" i="2" s="1"/>
  <c r="G74" i="2"/>
  <c r="AA74" i="2" s="1"/>
  <c r="AB74" i="2" s="1"/>
  <c r="AA68" i="2"/>
  <c r="AB68" i="2" s="1"/>
  <c r="J333" i="2"/>
  <c r="V333" i="2"/>
  <c r="W333" i="2"/>
  <c r="L333" i="2"/>
  <c r="N333" i="2"/>
  <c r="M333" i="2"/>
  <c r="Q954" i="2"/>
  <c r="Q955" i="2" s="1"/>
  <c r="J954" i="2"/>
  <c r="J955" i="2" s="1"/>
  <c r="L954" i="2"/>
  <c r="L955" i="2" s="1"/>
  <c r="W954" i="2"/>
  <c r="W955" i="2" s="1"/>
  <c r="G954" i="2"/>
  <c r="M954" i="2"/>
  <c r="M955" i="2" s="1"/>
  <c r="X954" i="2"/>
  <c r="X955" i="2" s="1"/>
  <c r="H954" i="2"/>
  <c r="H955" i="2" s="1"/>
  <c r="S954" i="2"/>
  <c r="S955" i="2" s="1"/>
  <c r="R954" i="2"/>
  <c r="R955" i="2" s="1"/>
  <c r="K954" i="2"/>
  <c r="K955" i="2" s="1"/>
  <c r="Y954" i="2"/>
  <c r="Y955" i="2" s="1"/>
  <c r="I954" i="2"/>
  <c r="I955" i="2" s="1"/>
  <c r="T954" i="2"/>
  <c r="T955" i="2" s="1"/>
  <c r="Z954" i="2"/>
  <c r="Z955" i="2" s="1"/>
  <c r="O954" i="2"/>
  <c r="O955" i="2" s="1"/>
  <c r="U954" i="2"/>
  <c r="U955" i="2" s="1"/>
  <c r="V954" i="2"/>
  <c r="V955" i="2" s="1"/>
  <c r="P954" i="2"/>
  <c r="P955" i="2" s="1"/>
  <c r="N954" i="2"/>
  <c r="N955" i="2" s="1"/>
  <c r="R333" i="2"/>
  <c r="P333" i="2"/>
  <c r="Z333" i="2"/>
  <c r="Q333" i="2"/>
  <c r="AA947" i="2"/>
  <c r="AB947" i="2" s="1"/>
  <c r="G948" i="2"/>
  <c r="AA948" i="2" s="1"/>
  <c r="AB948" i="2" s="1"/>
  <c r="O333" i="2"/>
  <c r="K333" i="2"/>
  <c r="T333" i="2"/>
  <c r="U333" i="2"/>
  <c r="S333" i="2"/>
  <c r="H333" i="2"/>
  <c r="X333" i="2"/>
  <c r="I333" i="2"/>
  <c r="Y333" i="2"/>
  <c r="AA975" i="2"/>
  <c r="AB975" i="2" s="1"/>
  <c r="G976" i="2"/>
  <c r="F52" i="2"/>
  <c r="S52" i="2" s="1"/>
  <c r="F955" i="2"/>
  <c r="T949" i="2"/>
  <c r="T46" i="2" s="1"/>
  <c r="P949" i="2"/>
  <c r="P46" i="2" s="1"/>
  <c r="J949" i="2"/>
  <c r="J46" i="2" s="1"/>
  <c r="N949" i="2"/>
  <c r="N46" i="2" s="1"/>
  <c r="L949" i="2"/>
  <c r="L46" i="2" s="1"/>
  <c r="H949" i="2"/>
  <c r="H46" i="2" s="1"/>
  <c r="O949" i="2"/>
  <c r="O46" i="2" s="1"/>
  <c r="M949" i="2"/>
  <c r="M46" i="2" s="1"/>
  <c r="R949" i="2"/>
  <c r="R46" i="2" s="1"/>
  <c r="S949" i="2"/>
  <c r="S46" i="2" s="1"/>
  <c r="I949" i="2"/>
  <c r="I46" i="2" s="1"/>
  <c r="Q949" i="2"/>
  <c r="Q46" i="2" s="1"/>
  <c r="K949" i="2"/>
  <c r="K46" i="2" s="1"/>
  <c r="U949" i="2"/>
  <c r="U46" i="2" s="1"/>
  <c r="V949" i="2"/>
  <c r="V46" i="2" s="1"/>
  <c r="W949" i="2"/>
  <c r="W46" i="2" s="1"/>
  <c r="X949" i="2"/>
  <c r="X46" i="2" s="1"/>
  <c r="Y949" i="2"/>
  <c r="Y46" i="2" s="1"/>
  <c r="Z949" i="2"/>
  <c r="Z46" i="2" s="1"/>
  <c r="P213" i="2"/>
  <c r="T213" i="2"/>
  <c r="H213" i="2"/>
  <c r="N213" i="2"/>
  <c r="O213" i="2"/>
  <c r="K213" i="2"/>
  <c r="J213" i="2"/>
  <c r="AA269" i="2"/>
  <c r="AB269" i="2" s="1"/>
  <c r="AC131" i="1"/>
  <c r="AF79" i="1"/>
  <c r="AG79" i="1" s="1"/>
  <c r="AC598" i="1"/>
  <c r="F511" i="2" s="1"/>
  <c r="Z511" i="2" s="1"/>
  <c r="AC324" i="1"/>
  <c r="AC325" i="1"/>
  <c r="AC604" i="1"/>
  <c r="F683" i="2" s="1"/>
  <c r="T683" i="2" s="1"/>
  <c r="AC110" i="1"/>
  <c r="F111" i="2" s="1"/>
  <c r="Y111" i="2" s="1"/>
  <c r="AC602" i="1"/>
  <c r="F626" i="2" s="1"/>
  <c r="G626" i="2" s="1"/>
  <c r="AC529" i="1"/>
  <c r="AC538" i="1" s="1"/>
  <c r="AC540" i="1" s="1"/>
  <c r="AC542" i="1" s="1"/>
  <c r="AC606" i="1"/>
  <c r="AC321" i="1"/>
  <c r="M52" i="2"/>
  <c r="AC600" i="1"/>
  <c r="F568" i="2" s="1"/>
  <c r="O568" i="2" s="1"/>
  <c r="F219" i="2"/>
  <c r="AA610" i="1"/>
  <c r="AA216" i="2"/>
  <c r="AB216" i="2" s="1"/>
  <c r="AA273" i="2"/>
  <c r="AB273" i="2" s="1"/>
  <c r="AD308" i="1"/>
  <c r="AA151" i="2"/>
  <c r="AB151" i="2" s="1"/>
  <c r="AE156" i="1"/>
  <c r="AF147" i="1"/>
  <c r="AE427" i="1"/>
  <c r="AF427" i="1" s="1"/>
  <c r="AG427" i="1" s="1"/>
  <c r="AF383" i="1"/>
  <c r="AG383" i="1" s="1"/>
  <c r="J155" i="2"/>
  <c r="O155" i="2"/>
  <c r="M155" i="2"/>
  <c r="R155" i="2"/>
  <c r="R156" i="2" s="1"/>
  <c r="P155" i="2"/>
  <c r="S155" i="2"/>
  <c r="S156" i="2" s="1"/>
  <c r="V155" i="2"/>
  <c r="V156" i="2" s="1"/>
  <c r="X155" i="2"/>
  <c r="X156" i="2" s="1"/>
  <c r="G155" i="2"/>
  <c r="L155" i="2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3" i="1"/>
  <c r="AA117" i="1" s="1"/>
  <c r="AA337" i="1"/>
  <c r="AA620" i="2"/>
  <c r="AB620" i="2" s="1"/>
  <c r="AB656" i="1"/>
  <c r="AB542" i="1"/>
  <c r="AB120" i="1"/>
  <c r="AB123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5" i="1"/>
  <c r="AF165" i="1" s="1"/>
  <c r="AG165" i="1" s="1"/>
  <c r="AF159" i="1"/>
  <c r="AG159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F55" i="2" s="1"/>
  <c r="AD655" i="1"/>
  <c r="AD81" i="1"/>
  <c r="AD128" i="1"/>
  <c r="AD114" i="1"/>
  <c r="AD126" i="1"/>
  <c r="AD129" i="1"/>
  <c r="AD115" i="1"/>
  <c r="AD127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20" i="1"/>
  <c r="AA123" i="1" s="1"/>
  <c r="AE186" i="1"/>
  <c r="AF186" i="1" s="1"/>
  <c r="AG186" i="1" s="1"/>
  <c r="AF180" i="1"/>
  <c r="AG180" i="1" s="1"/>
  <c r="AE177" i="1"/>
  <c r="AF170" i="1"/>
  <c r="AG170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AA154" i="2"/>
  <c r="AB154" i="2" s="1"/>
  <c r="AC657" i="1"/>
  <c r="AC121" i="1"/>
  <c r="AA108" i="2"/>
  <c r="AB108" i="2" s="1"/>
  <c r="AA680" i="2"/>
  <c r="AB680" i="2" s="1"/>
  <c r="AA400" i="2"/>
  <c r="AB400" i="2" s="1"/>
  <c r="AA270" i="2"/>
  <c r="AB270" i="2" s="1"/>
  <c r="G156" i="2" l="1"/>
  <c r="M156" i="2"/>
  <c r="L156" i="2"/>
  <c r="J52" i="2"/>
  <c r="Z52" i="2"/>
  <c r="W52" i="2"/>
  <c r="G949" i="2"/>
  <c r="G46" i="2" s="1"/>
  <c r="AA46" i="2" s="1"/>
  <c r="AB46" i="2" s="1"/>
  <c r="O52" i="2"/>
  <c r="R52" i="2"/>
  <c r="U52" i="2"/>
  <c r="G52" i="2"/>
  <c r="K52" i="2"/>
  <c r="L52" i="2"/>
  <c r="H52" i="2"/>
  <c r="N52" i="2"/>
  <c r="P52" i="2"/>
  <c r="T52" i="2"/>
  <c r="I52" i="2"/>
  <c r="Q52" i="2"/>
  <c r="V52" i="2"/>
  <c r="X52" i="2"/>
  <c r="Y52" i="2"/>
  <c r="G955" i="2"/>
  <c r="AA955" i="2" s="1"/>
  <c r="AB955" i="2" s="1"/>
  <c r="AA954" i="2"/>
  <c r="AB954" i="2" s="1"/>
  <c r="AA976" i="2"/>
  <c r="AB976" i="2" s="1"/>
  <c r="G333" i="2"/>
  <c r="F966" i="2"/>
  <c r="N956" i="2"/>
  <c r="N105" i="2" s="1"/>
  <c r="P956" i="2"/>
  <c r="P105" i="2" s="1"/>
  <c r="R956" i="2"/>
  <c r="R105" i="2" s="1"/>
  <c r="J956" i="2"/>
  <c r="J105" i="2" s="1"/>
  <c r="Q956" i="2"/>
  <c r="Q105" i="2" s="1"/>
  <c r="O956" i="2"/>
  <c r="O105" i="2" s="1"/>
  <c r="X956" i="2"/>
  <c r="X105" i="2" s="1"/>
  <c r="Z956" i="2"/>
  <c r="Z105" i="2" s="1"/>
  <c r="L956" i="2"/>
  <c r="L105" i="2" s="1"/>
  <c r="Y956" i="2"/>
  <c r="Y105" i="2" s="1"/>
  <c r="W956" i="2"/>
  <c r="W105" i="2" s="1"/>
  <c r="M956" i="2"/>
  <c r="M105" i="2" s="1"/>
  <c r="K956" i="2"/>
  <c r="K105" i="2" s="1"/>
  <c r="T956" i="2"/>
  <c r="T105" i="2" s="1"/>
  <c r="V956" i="2"/>
  <c r="V105" i="2" s="1"/>
  <c r="H956" i="2"/>
  <c r="H105" i="2" s="1"/>
  <c r="U956" i="2"/>
  <c r="U105" i="2" s="1"/>
  <c r="S956" i="2"/>
  <c r="S105" i="2" s="1"/>
  <c r="I956" i="2"/>
  <c r="I105" i="2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H511" i="2"/>
  <c r="K511" i="2"/>
  <c r="M511" i="2"/>
  <c r="I511" i="2"/>
  <c r="U568" i="2"/>
  <c r="Q511" i="2"/>
  <c r="Y511" i="2"/>
  <c r="X511" i="2"/>
  <c r="X111" i="2"/>
  <c r="AC331" i="1"/>
  <c r="AC333" i="1" s="1"/>
  <c r="AC335" i="1" s="1"/>
  <c r="AC113" i="1" s="1"/>
  <c r="AC117" i="1" s="1"/>
  <c r="H626" i="2"/>
  <c r="I626" i="2"/>
  <c r="M626" i="2"/>
  <c r="AC608" i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20" i="1"/>
  <c r="AC123" i="1" s="1"/>
  <c r="N156" i="2"/>
  <c r="AC656" i="1"/>
  <c r="AE580" i="1"/>
  <c r="F345" i="2" s="1"/>
  <c r="AD131" i="1"/>
  <c r="AE655" i="1"/>
  <c r="AF655" i="1" s="1"/>
  <c r="AG655" i="1" s="1"/>
  <c r="AE95" i="1"/>
  <c r="AE81" i="1"/>
  <c r="AF81" i="1" s="1"/>
  <c r="AG81" i="1" s="1"/>
  <c r="AF69" i="1"/>
  <c r="AG69" i="1" s="1"/>
  <c r="AE126" i="1"/>
  <c r="AE114" i="1"/>
  <c r="AF114" i="1" s="1"/>
  <c r="AG114" i="1" s="1"/>
  <c r="AE129" i="1"/>
  <c r="AF129" i="1" s="1"/>
  <c r="AG129" i="1" s="1"/>
  <c r="AE127" i="1"/>
  <c r="AF127" i="1" s="1"/>
  <c r="AG127" i="1" s="1"/>
  <c r="AE128" i="1"/>
  <c r="AF128" i="1" s="1"/>
  <c r="AG128" i="1" s="1"/>
  <c r="AE115" i="1"/>
  <c r="AF115" i="1" s="1"/>
  <c r="AG115" i="1" s="1"/>
  <c r="AE188" i="1"/>
  <c r="AF188" i="1" s="1"/>
  <c r="AG188" i="1" s="1"/>
  <c r="AF177" i="1"/>
  <c r="AG177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3" i="1"/>
  <c r="AB117" i="1" s="1"/>
  <c r="AB141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1" i="1"/>
  <c r="AA508" i="2"/>
  <c r="AB508" i="2" s="1"/>
  <c r="AA159" i="2"/>
  <c r="AB159" i="2" s="1"/>
  <c r="AA141" i="1"/>
  <c r="F162" i="2" s="1"/>
  <c r="F959" i="2" s="1"/>
  <c r="AE167" i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7" i="1"/>
  <c r="AE665" i="1"/>
  <c r="AF665" i="1" s="1"/>
  <c r="AG665" i="1" s="1"/>
  <c r="AE486" i="1"/>
  <c r="AF484" i="1"/>
  <c r="AG484" i="1" s="1"/>
  <c r="AE264" i="1"/>
  <c r="AD110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6" i="1"/>
  <c r="AG156" i="1" s="1"/>
  <c r="AG147" i="1"/>
  <c r="AA959" i="2" l="1"/>
  <c r="AB959" i="2" s="1"/>
  <c r="F961" i="2"/>
  <c r="AA949" i="2"/>
  <c r="AB949" i="2" s="1"/>
  <c r="AA52" i="2"/>
  <c r="AB52" i="2" s="1"/>
  <c r="G956" i="2"/>
  <c r="G105" i="2" s="1"/>
  <c r="AA105" i="2" s="1"/>
  <c r="AB105" i="2" s="1"/>
  <c r="AC610" i="1"/>
  <c r="AA333" i="2"/>
  <c r="AB333" i="2" s="1"/>
  <c r="F968" i="2"/>
  <c r="AA966" i="2"/>
  <c r="AB966" i="2" s="1"/>
  <c r="AA111" i="2"/>
  <c r="AB111" i="2" s="1"/>
  <c r="AA511" i="2"/>
  <c r="AB511" i="2" s="1"/>
  <c r="AC654" i="1"/>
  <c r="F225" i="2"/>
  <c r="I225" i="2" s="1"/>
  <c r="AA156" i="2"/>
  <c r="AB156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1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4" i="1"/>
  <c r="AF274" i="1" s="1"/>
  <c r="AG274" i="1" s="1"/>
  <c r="AF264" i="1"/>
  <c r="AG264" i="1" s="1"/>
  <c r="AE488" i="1"/>
  <c r="AF486" i="1"/>
  <c r="AG486" i="1" s="1"/>
  <c r="AE260" i="1"/>
  <c r="AF247" i="1"/>
  <c r="AG247" i="1" s="1"/>
  <c r="AA222" i="2"/>
  <c r="AB222" i="2" s="1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60" i="2" s="1"/>
  <c r="R403" i="2"/>
  <c r="R405" i="2" s="1"/>
  <c r="R714" i="2" s="1"/>
  <c r="R760" i="2" s="1"/>
  <c r="W403" i="2"/>
  <c r="W405" i="2" s="1"/>
  <c r="W714" i="2" s="1"/>
  <c r="W760" i="2" s="1"/>
  <c r="Y403" i="2"/>
  <c r="Y405" i="2" s="1"/>
  <c r="Y714" i="2" s="1"/>
  <c r="Y760" i="2" s="1"/>
  <c r="G403" i="2"/>
  <c r="G405" i="2" s="1"/>
  <c r="L403" i="2"/>
  <c r="L405" i="2" s="1"/>
  <c r="L714" i="2" s="1"/>
  <c r="T403" i="2"/>
  <c r="T405" i="2" s="1"/>
  <c r="T714" i="2" s="1"/>
  <c r="T760" i="2" s="1"/>
  <c r="P403" i="2"/>
  <c r="P405" i="2" s="1"/>
  <c r="P714" i="2" s="1"/>
  <c r="S403" i="2"/>
  <c r="S405" i="2" s="1"/>
  <c r="S714" i="2" s="1"/>
  <c r="S760" i="2" s="1"/>
  <c r="X403" i="2"/>
  <c r="X405" i="2" s="1"/>
  <c r="X714" i="2" s="1"/>
  <c r="X760" i="2" s="1"/>
  <c r="Z403" i="2"/>
  <c r="Z405" i="2" s="1"/>
  <c r="Z714" i="2" s="1"/>
  <c r="Z760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60" i="2" s="1"/>
  <c r="AE131" i="1"/>
  <c r="AF131" i="1" s="1"/>
  <c r="AG131" i="1" s="1"/>
  <c r="AF126" i="1"/>
  <c r="AG126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61" i="2" s="1"/>
  <c r="T460" i="2"/>
  <c r="T462" i="2" s="1"/>
  <c r="T715" i="2" s="1"/>
  <c r="T761" i="2" s="1"/>
  <c r="P460" i="2"/>
  <c r="P462" i="2" s="1"/>
  <c r="P715" i="2" s="1"/>
  <c r="P761" i="2" s="1"/>
  <c r="X460" i="2"/>
  <c r="X462" i="2" s="1"/>
  <c r="X715" i="2" s="1"/>
  <c r="X761" i="2" s="1"/>
  <c r="W460" i="2"/>
  <c r="W462" i="2" s="1"/>
  <c r="W715" i="2" s="1"/>
  <c r="W761" i="2" s="1"/>
  <c r="I460" i="2"/>
  <c r="I462" i="2" s="1"/>
  <c r="I715" i="2" s="1"/>
  <c r="I761" i="2" s="1"/>
  <c r="M460" i="2"/>
  <c r="M462" i="2" s="1"/>
  <c r="M715" i="2" s="1"/>
  <c r="M761" i="2" s="1"/>
  <c r="L460" i="2"/>
  <c r="L462" i="2" s="1"/>
  <c r="L715" i="2" s="1"/>
  <c r="L761" i="2" s="1"/>
  <c r="R460" i="2"/>
  <c r="R462" i="2" s="1"/>
  <c r="R715" i="2" s="1"/>
  <c r="R761" i="2" s="1"/>
  <c r="V460" i="2"/>
  <c r="V462" i="2" s="1"/>
  <c r="V715" i="2" s="1"/>
  <c r="V761" i="2" s="1"/>
  <c r="S460" i="2"/>
  <c r="S462" i="2" s="1"/>
  <c r="S715" i="2" s="1"/>
  <c r="S761" i="2" s="1"/>
  <c r="Y460" i="2"/>
  <c r="Y462" i="2" s="1"/>
  <c r="Y715" i="2" s="1"/>
  <c r="Y761" i="2" s="1"/>
  <c r="Z460" i="2"/>
  <c r="Z462" i="2" s="1"/>
  <c r="Z715" i="2" s="1"/>
  <c r="Z761" i="2" s="1"/>
  <c r="Q460" i="2"/>
  <c r="Q462" i="2" s="1"/>
  <c r="Q715" i="2" s="1"/>
  <c r="Q761" i="2" s="1"/>
  <c r="K460" i="2"/>
  <c r="K462" i="2" s="1"/>
  <c r="K715" i="2" s="1"/>
  <c r="K761" i="2" s="1"/>
  <c r="H460" i="2"/>
  <c r="H462" i="2" s="1"/>
  <c r="H715" i="2" s="1"/>
  <c r="H761" i="2" s="1"/>
  <c r="N460" i="2"/>
  <c r="N462" i="2" s="1"/>
  <c r="N715" i="2" s="1"/>
  <c r="N761" i="2" s="1"/>
  <c r="J460" i="2"/>
  <c r="J462" i="2" s="1"/>
  <c r="J715" i="2" s="1"/>
  <c r="J761" i="2" s="1"/>
  <c r="U460" i="2"/>
  <c r="F462" i="2"/>
  <c r="F715" i="2" s="1"/>
  <c r="F761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1" i="1"/>
  <c r="AF167" i="1"/>
  <c r="AG167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F58" i="2" s="1"/>
  <c r="F60" i="2" s="1"/>
  <c r="AF95" i="1"/>
  <c r="AG95" i="1" s="1"/>
  <c r="F347" i="2"/>
  <c r="AA342" i="2"/>
  <c r="AB342" i="2" s="1"/>
  <c r="X961" i="2" l="1"/>
  <c r="X962" i="2" s="1"/>
  <c r="Y961" i="2"/>
  <c r="Y962" i="2" s="1"/>
  <c r="W961" i="2"/>
  <c r="W962" i="2" s="1"/>
  <c r="Z961" i="2"/>
  <c r="Z962" i="2" s="1"/>
  <c r="F962" i="2"/>
  <c r="V961" i="2"/>
  <c r="V962" i="2" s="1"/>
  <c r="S961" i="2"/>
  <c r="S962" i="2" s="1"/>
  <c r="Q961" i="2"/>
  <c r="Q962" i="2" s="1"/>
  <c r="P961" i="2"/>
  <c r="P962" i="2" s="1"/>
  <c r="I961" i="2"/>
  <c r="I962" i="2" s="1"/>
  <c r="T961" i="2"/>
  <c r="T962" i="2" s="1"/>
  <c r="M961" i="2"/>
  <c r="M962" i="2" s="1"/>
  <c r="J961" i="2"/>
  <c r="J962" i="2" s="1"/>
  <c r="N961" i="2"/>
  <c r="N962" i="2" s="1"/>
  <c r="U961" i="2"/>
  <c r="U962" i="2" s="1"/>
  <c r="R961" i="2"/>
  <c r="R962" i="2" s="1"/>
  <c r="O961" i="2"/>
  <c r="O962" i="2" s="1"/>
  <c r="H961" i="2"/>
  <c r="H962" i="2" s="1"/>
  <c r="L961" i="2"/>
  <c r="L962" i="2" s="1"/>
  <c r="G961" i="2"/>
  <c r="K961" i="2"/>
  <c r="K962" i="2" s="1"/>
  <c r="AA956" i="2"/>
  <c r="AB956" i="2" s="1"/>
  <c r="M968" i="2"/>
  <c r="M969" i="2" s="1"/>
  <c r="N968" i="2"/>
  <c r="N969" i="2" s="1"/>
  <c r="G968" i="2"/>
  <c r="Y968" i="2"/>
  <c r="Y969" i="2" s="1"/>
  <c r="V968" i="2"/>
  <c r="V969" i="2" s="1"/>
  <c r="S968" i="2"/>
  <c r="S969" i="2" s="1"/>
  <c r="K968" i="2"/>
  <c r="K969" i="2" s="1"/>
  <c r="J968" i="2"/>
  <c r="J969" i="2" s="1"/>
  <c r="X968" i="2"/>
  <c r="X969" i="2" s="1"/>
  <c r="U968" i="2"/>
  <c r="U969" i="2" s="1"/>
  <c r="R968" i="2"/>
  <c r="R969" i="2" s="1"/>
  <c r="Z968" i="2"/>
  <c r="Z969" i="2" s="1"/>
  <c r="I968" i="2"/>
  <c r="I969" i="2" s="1"/>
  <c r="H968" i="2"/>
  <c r="H969" i="2" s="1"/>
  <c r="T968" i="2"/>
  <c r="T969" i="2" s="1"/>
  <c r="Q968" i="2"/>
  <c r="Q969" i="2" s="1"/>
  <c r="L968" i="2"/>
  <c r="L969" i="2" s="1"/>
  <c r="W968" i="2"/>
  <c r="W969" i="2" s="1"/>
  <c r="O968" i="2"/>
  <c r="O969" i="2" s="1"/>
  <c r="P968" i="2"/>
  <c r="P969" i="2" s="1"/>
  <c r="J58" i="2"/>
  <c r="J60" i="2" s="1"/>
  <c r="K58" i="2"/>
  <c r="K60" i="2" s="1"/>
  <c r="V58" i="2"/>
  <c r="V60" i="2" s="1"/>
  <c r="G58" i="2"/>
  <c r="G60" i="2" s="1"/>
  <c r="S58" i="2"/>
  <c r="S60" i="2" s="1"/>
  <c r="U58" i="2"/>
  <c r="U60" i="2" s="1"/>
  <c r="Q58" i="2"/>
  <c r="Q60" i="2" s="1"/>
  <c r="R58" i="2"/>
  <c r="R60" i="2" s="1"/>
  <c r="I58" i="2"/>
  <c r="I60" i="2" s="1"/>
  <c r="T58" i="2"/>
  <c r="T60" i="2" s="1"/>
  <c r="N58" i="2"/>
  <c r="N60" i="2" s="1"/>
  <c r="X58" i="2"/>
  <c r="X60" i="2" s="1"/>
  <c r="O58" i="2"/>
  <c r="O60" i="2" s="1"/>
  <c r="Y58" i="2"/>
  <c r="Y60" i="2" s="1"/>
  <c r="P58" i="2"/>
  <c r="P60" i="2" s="1"/>
  <c r="H58" i="2"/>
  <c r="H60" i="2" s="1"/>
  <c r="W58" i="2"/>
  <c r="W60" i="2" s="1"/>
  <c r="L58" i="2"/>
  <c r="L60" i="2" s="1"/>
  <c r="Z58" i="2"/>
  <c r="Z60" i="2" s="1"/>
  <c r="M58" i="2"/>
  <c r="M60" i="2" s="1"/>
  <c r="F969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S228" i="2" s="1"/>
  <c r="AD610" i="1"/>
  <c r="AA282" i="2"/>
  <c r="AB282" i="2" s="1"/>
  <c r="N760" i="2"/>
  <c r="F713" i="2"/>
  <c r="F759" i="2"/>
  <c r="V717" i="2"/>
  <c r="V763" i="2" s="1"/>
  <c r="V716" i="2"/>
  <c r="V762" i="2" s="1"/>
  <c r="R716" i="2"/>
  <c r="R762" i="2" s="1"/>
  <c r="S717" i="2"/>
  <c r="S763" i="2" s="1"/>
  <c r="L717" i="2"/>
  <c r="L763" i="2" s="1"/>
  <c r="L716" i="2"/>
  <c r="S716" i="2"/>
  <c r="S762" i="2" s="1"/>
  <c r="Q717" i="2"/>
  <c r="Q763" i="2" s="1"/>
  <c r="Q716" i="2"/>
  <c r="J716" i="2"/>
  <c r="R717" i="2"/>
  <c r="R763" i="2" s="1"/>
  <c r="J717" i="2"/>
  <c r="J763" i="2" s="1"/>
  <c r="W717" i="2"/>
  <c r="W763" i="2" s="1"/>
  <c r="W716" i="2"/>
  <c r="W762" i="2" s="1"/>
  <c r="X716" i="2"/>
  <c r="X762" i="2" s="1"/>
  <c r="O717" i="2"/>
  <c r="O763" i="2" s="1"/>
  <c r="O716" i="2"/>
  <c r="Z717" i="2"/>
  <c r="T717" i="2"/>
  <c r="T763" i="2" s="1"/>
  <c r="M716" i="2"/>
  <c r="N717" i="2"/>
  <c r="N763" i="2" s="1"/>
  <c r="N716" i="2"/>
  <c r="X717" i="2"/>
  <c r="Z716" i="2"/>
  <c r="Z762" i="2" s="1"/>
  <c r="T716" i="2"/>
  <c r="M717" i="2"/>
  <c r="M763" i="2" s="1"/>
  <c r="P716" i="2"/>
  <c r="P717" i="2"/>
  <c r="P763" i="2" s="1"/>
  <c r="Y717" i="2"/>
  <c r="Y716" i="2"/>
  <c r="Y762" i="2" s="1"/>
  <c r="G717" i="2"/>
  <c r="G716" i="2"/>
  <c r="H716" i="2"/>
  <c r="H717" i="2"/>
  <c r="H763" i="2" s="1"/>
  <c r="K717" i="2"/>
  <c r="K763" i="2" s="1"/>
  <c r="I716" i="2"/>
  <c r="K716" i="2"/>
  <c r="I717" i="2"/>
  <c r="I763" i="2" s="1"/>
  <c r="AA345" i="2"/>
  <c r="AB345" i="2" s="1"/>
  <c r="U347" i="2"/>
  <c r="U716" i="2" s="1"/>
  <c r="N759" i="2"/>
  <c r="N713" i="2"/>
  <c r="K759" i="2"/>
  <c r="K713" i="2"/>
  <c r="Y759" i="2"/>
  <c r="Y713" i="2"/>
  <c r="V759" i="2"/>
  <c r="V713" i="2"/>
  <c r="P713" i="2"/>
  <c r="P759" i="2"/>
  <c r="X759" i="2"/>
  <c r="X713" i="2"/>
  <c r="T713" i="2"/>
  <c r="T759" i="2"/>
  <c r="O713" i="2"/>
  <c r="O759" i="2"/>
  <c r="G713" i="2"/>
  <c r="G759" i="2"/>
  <c r="G715" i="2"/>
  <c r="AA571" i="2"/>
  <c r="AB571" i="2" s="1"/>
  <c r="AD656" i="1"/>
  <c r="AD542" i="1"/>
  <c r="AD120" i="1"/>
  <c r="AD123" i="1" s="1"/>
  <c r="F285" i="2"/>
  <c r="AA403" i="2"/>
  <c r="AB403" i="2" s="1"/>
  <c r="U405" i="2"/>
  <c r="U714" i="2" s="1"/>
  <c r="K760" i="2"/>
  <c r="G714" i="2"/>
  <c r="O760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E110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4" i="1"/>
  <c r="AF211" i="1"/>
  <c r="AG211" i="1" s="1"/>
  <c r="J759" i="2"/>
  <c r="J713" i="2"/>
  <c r="H713" i="2"/>
  <c r="H759" i="2"/>
  <c r="Q713" i="2"/>
  <c r="Q759" i="2"/>
  <c r="W713" i="2"/>
  <c r="W759" i="2"/>
  <c r="S759" i="2"/>
  <c r="S713" i="2"/>
  <c r="M759" i="2"/>
  <c r="M713" i="2"/>
  <c r="Z713" i="2"/>
  <c r="Z759" i="2"/>
  <c r="R713" i="2"/>
  <c r="R759" i="2"/>
  <c r="L713" i="2"/>
  <c r="L759" i="2"/>
  <c r="I713" i="2"/>
  <c r="I759" i="2"/>
  <c r="AA460" i="2"/>
  <c r="AB460" i="2" s="1"/>
  <c r="U462" i="2"/>
  <c r="U715" i="2" s="1"/>
  <c r="U761" i="2" s="1"/>
  <c r="AA114" i="2"/>
  <c r="AB114" i="2" s="1"/>
  <c r="AA686" i="2"/>
  <c r="AB686" i="2" s="1"/>
  <c r="AD654" i="1"/>
  <c r="AD113" i="1"/>
  <c r="AD117" i="1" s="1"/>
  <c r="J760" i="2"/>
  <c r="H760" i="2"/>
  <c r="Q760" i="2"/>
  <c r="P760" i="2"/>
  <c r="L760" i="2"/>
  <c r="M760" i="2"/>
  <c r="I760" i="2"/>
  <c r="AE276" i="1"/>
  <c r="AF260" i="1"/>
  <c r="AG260" i="1" s="1"/>
  <c r="AE490" i="1"/>
  <c r="AF488" i="1"/>
  <c r="AG488" i="1" s="1"/>
  <c r="AA165" i="2"/>
  <c r="AB165" i="2" s="1"/>
  <c r="G962" i="2" l="1"/>
  <c r="AA962" i="2" s="1"/>
  <c r="AB962" i="2" s="1"/>
  <c r="AA961" i="2"/>
  <c r="AB961" i="2" s="1"/>
  <c r="P963" i="2"/>
  <c r="P162" i="2" s="1"/>
  <c r="S963" i="2"/>
  <c r="S162" i="2" s="1"/>
  <c r="Z963" i="2"/>
  <c r="Z162" i="2" s="1"/>
  <c r="J963" i="2"/>
  <c r="J162" i="2" s="1"/>
  <c r="M963" i="2"/>
  <c r="M162" i="2" s="1"/>
  <c r="L963" i="2"/>
  <c r="L162" i="2" s="1"/>
  <c r="O963" i="2"/>
  <c r="O162" i="2" s="1"/>
  <c r="V963" i="2"/>
  <c r="V162" i="2" s="1"/>
  <c r="Y963" i="2"/>
  <c r="Y162" i="2" s="1"/>
  <c r="I963" i="2"/>
  <c r="I162" i="2" s="1"/>
  <c r="X963" i="2"/>
  <c r="X162" i="2" s="1"/>
  <c r="H963" i="2"/>
  <c r="H162" i="2" s="1"/>
  <c r="K963" i="2"/>
  <c r="K162" i="2" s="1"/>
  <c r="R963" i="2"/>
  <c r="R162" i="2" s="1"/>
  <c r="U963" i="2"/>
  <c r="U162" i="2" s="1"/>
  <c r="T963" i="2"/>
  <c r="T162" i="2" s="1"/>
  <c r="W963" i="2"/>
  <c r="W162" i="2" s="1"/>
  <c r="N963" i="2"/>
  <c r="N162" i="2" s="1"/>
  <c r="Q963" i="2"/>
  <c r="Q162" i="2" s="1"/>
  <c r="G969" i="2"/>
  <c r="AA969" i="2" s="1"/>
  <c r="AB969" i="2" s="1"/>
  <c r="AA968" i="2"/>
  <c r="AB968" i="2" s="1"/>
  <c r="AA60" i="2"/>
  <c r="AB60" i="2" s="1"/>
  <c r="AA58" i="2"/>
  <c r="AB58" i="2" s="1"/>
  <c r="T970" i="2"/>
  <c r="T219" i="2" s="1"/>
  <c r="U970" i="2"/>
  <c r="U219" i="2" s="1"/>
  <c r="N970" i="2"/>
  <c r="N219" i="2" s="1"/>
  <c r="P970" i="2"/>
  <c r="P219" i="2" s="1"/>
  <c r="R970" i="2"/>
  <c r="R219" i="2" s="1"/>
  <c r="J970" i="2"/>
  <c r="J219" i="2" s="1"/>
  <c r="Q970" i="2"/>
  <c r="Q219" i="2" s="1"/>
  <c r="O970" i="2"/>
  <c r="O219" i="2" s="1"/>
  <c r="X970" i="2"/>
  <c r="X219" i="2" s="1"/>
  <c r="Z970" i="2"/>
  <c r="Z219" i="2" s="1"/>
  <c r="L970" i="2"/>
  <c r="L219" i="2" s="1"/>
  <c r="Y970" i="2"/>
  <c r="Y219" i="2" s="1"/>
  <c r="M970" i="2"/>
  <c r="M219" i="2" s="1"/>
  <c r="V970" i="2"/>
  <c r="V219" i="2" s="1"/>
  <c r="S970" i="2"/>
  <c r="S219" i="2" s="1"/>
  <c r="W970" i="2"/>
  <c r="W219" i="2" s="1"/>
  <c r="K970" i="2"/>
  <c r="K219" i="2" s="1"/>
  <c r="H970" i="2"/>
  <c r="H219" i="2" s="1"/>
  <c r="I970" i="2"/>
  <c r="I219" i="2" s="1"/>
  <c r="T762" i="2"/>
  <c r="U228" i="2"/>
  <c r="G228" i="2"/>
  <c r="V228" i="2"/>
  <c r="Q228" i="2"/>
  <c r="I228" i="2"/>
  <c r="T228" i="2"/>
  <c r="K228" i="2"/>
  <c r="O228" i="2"/>
  <c r="P228" i="2"/>
  <c r="N228" i="2"/>
  <c r="H228" i="2"/>
  <c r="L228" i="2"/>
  <c r="M228" i="2"/>
  <c r="Y228" i="2"/>
  <c r="Z228" i="2"/>
  <c r="W228" i="2"/>
  <c r="X228" i="2"/>
  <c r="J228" i="2"/>
  <c r="R228" i="2"/>
  <c r="AA225" i="2"/>
  <c r="AB225" i="2" s="1"/>
  <c r="AA168" i="2"/>
  <c r="AB168" i="2" s="1"/>
  <c r="AD141" i="1"/>
  <c r="F171" i="2" s="1"/>
  <c r="Y171" i="2" s="1"/>
  <c r="AA405" i="2"/>
  <c r="AB405" i="2" s="1"/>
  <c r="U762" i="2"/>
  <c r="AE516" i="1"/>
  <c r="AF490" i="1"/>
  <c r="AG490" i="1" s="1"/>
  <c r="AE278" i="1"/>
  <c r="AF278" i="1" s="1"/>
  <c r="AG278" i="1" s="1"/>
  <c r="AF276" i="1"/>
  <c r="AG276" i="1" s="1"/>
  <c r="AE280" i="1"/>
  <c r="AF224" i="1"/>
  <c r="AG224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60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K762" i="2"/>
  <c r="P762" i="2"/>
  <c r="N762" i="2"/>
  <c r="M762" i="2"/>
  <c r="O762" i="2"/>
  <c r="Q762" i="2"/>
  <c r="L762" i="2"/>
  <c r="AA462" i="2"/>
  <c r="AB462" i="2" s="1"/>
  <c r="AA347" i="2"/>
  <c r="AF600" i="1"/>
  <c r="AG600" i="1" s="1"/>
  <c r="F574" i="2"/>
  <c r="AF604" i="1"/>
  <c r="AG604" i="1" s="1"/>
  <c r="F689" i="2"/>
  <c r="AF110" i="1"/>
  <c r="AG110" i="1" s="1"/>
  <c r="F117" i="2"/>
  <c r="G760" i="2"/>
  <c r="AA714" i="2"/>
  <c r="AB714" i="2" s="1"/>
  <c r="G761" i="2"/>
  <c r="AA761" i="2" s="1"/>
  <c r="AB761" i="2" s="1"/>
  <c r="AA715" i="2"/>
  <c r="AB715" i="2" s="1"/>
  <c r="U759" i="2"/>
  <c r="U713" i="2"/>
  <c r="I762" i="2"/>
  <c r="H762" i="2"/>
  <c r="G762" i="2"/>
  <c r="AA716" i="2"/>
  <c r="AB716" i="2" s="1"/>
  <c r="G763" i="2"/>
  <c r="J762" i="2"/>
  <c r="U717" i="2"/>
  <c r="U763" i="2" s="1"/>
  <c r="G963" i="2" l="1"/>
  <c r="G162" i="2" s="1"/>
  <c r="G970" i="2"/>
  <c r="G219" i="2" s="1"/>
  <c r="AA228" i="2"/>
  <c r="AB228" i="2" s="1"/>
  <c r="AA760" i="2"/>
  <c r="AB760" i="2" s="1"/>
  <c r="U171" i="2"/>
  <c r="V171" i="2"/>
  <c r="T171" i="2"/>
  <c r="J171" i="2"/>
  <c r="S171" i="2"/>
  <c r="P171" i="2"/>
  <c r="N171" i="2"/>
  <c r="R171" i="2"/>
  <c r="O171" i="2"/>
  <c r="K171" i="2"/>
  <c r="M171" i="2"/>
  <c r="I171" i="2"/>
  <c r="H171" i="2"/>
  <c r="L171" i="2"/>
  <c r="Q171" i="2"/>
  <c r="G171" i="2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59" i="2"/>
  <c r="AB759" i="2" s="1"/>
  <c r="AB347" i="2"/>
  <c r="F519" i="2"/>
  <c r="F718" i="2" s="1"/>
  <c r="F764" i="2" s="1"/>
  <c r="G517" i="2"/>
  <c r="L517" i="2"/>
  <c r="T517" i="2"/>
  <c r="R517" i="2"/>
  <c r="W517" i="2"/>
  <c r="Y517" i="2"/>
  <c r="I517" i="2"/>
  <c r="M517" i="2"/>
  <c r="O517" i="2"/>
  <c r="S517" i="2"/>
  <c r="P517" i="2"/>
  <c r="V517" i="2"/>
  <c r="X517" i="2"/>
  <c r="Z517" i="2"/>
  <c r="Q517" i="2"/>
  <c r="K517" i="2"/>
  <c r="H517" i="2"/>
  <c r="N517" i="2"/>
  <c r="J517" i="2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63" i="2"/>
  <c r="AB763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66" i="2" s="1"/>
  <c r="L632" i="2"/>
  <c r="L634" i="2" s="1"/>
  <c r="L720" i="2" s="1"/>
  <c r="L766" i="2" s="1"/>
  <c r="T632" i="2"/>
  <c r="T634" i="2" s="1"/>
  <c r="T720" i="2" s="1"/>
  <c r="T766" i="2" s="1"/>
  <c r="R632" i="2"/>
  <c r="R634" i="2" s="1"/>
  <c r="R720" i="2" s="1"/>
  <c r="R766" i="2" s="1"/>
  <c r="X632" i="2"/>
  <c r="X634" i="2" s="1"/>
  <c r="X720" i="2" s="1"/>
  <c r="X766" i="2" s="1"/>
  <c r="Y632" i="2"/>
  <c r="Y634" i="2" s="1"/>
  <c r="Y720" i="2" s="1"/>
  <c r="Y766" i="2" s="1"/>
  <c r="I632" i="2"/>
  <c r="I634" i="2" s="1"/>
  <c r="I720" i="2" s="1"/>
  <c r="I766" i="2" s="1"/>
  <c r="M632" i="2"/>
  <c r="M634" i="2" s="1"/>
  <c r="M720" i="2" s="1"/>
  <c r="M766" i="2" s="1"/>
  <c r="S632" i="2"/>
  <c r="S634" i="2" s="1"/>
  <c r="S720" i="2" s="1"/>
  <c r="S766" i="2" s="1"/>
  <c r="P632" i="2"/>
  <c r="P634" i="2" s="1"/>
  <c r="P720" i="2" s="1"/>
  <c r="P766" i="2" s="1"/>
  <c r="V632" i="2"/>
  <c r="V634" i="2" s="1"/>
  <c r="V720" i="2" s="1"/>
  <c r="V766" i="2" s="1"/>
  <c r="W632" i="2"/>
  <c r="W634" i="2" s="1"/>
  <c r="W720" i="2" s="1"/>
  <c r="W766" i="2" s="1"/>
  <c r="Z632" i="2"/>
  <c r="Z634" i="2" s="1"/>
  <c r="Z720" i="2" s="1"/>
  <c r="Z766" i="2" s="1"/>
  <c r="Q632" i="2"/>
  <c r="Q634" i="2" s="1"/>
  <c r="Q720" i="2" s="1"/>
  <c r="Q766" i="2" s="1"/>
  <c r="H632" i="2"/>
  <c r="H634" i="2" s="1"/>
  <c r="H720" i="2" s="1"/>
  <c r="H766" i="2" s="1"/>
  <c r="K632" i="2"/>
  <c r="K634" i="2" s="1"/>
  <c r="K720" i="2" s="1"/>
  <c r="K766" i="2" s="1"/>
  <c r="N632" i="2"/>
  <c r="N634" i="2" s="1"/>
  <c r="N720" i="2" s="1"/>
  <c r="N766" i="2" s="1"/>
  <c r="J632" i="2"/>
  <c r="J634" i="2" s="1"/>
  <c r="J720" i="2" s="1"/>
  <c r="J766" i="2" s="1"/>
  <c r="U632" i="2"/>
  <c r="F634" i="2"/>
  <c r="F720" i="2" s="1"/>
  <c r="F766" i="2" s="1"/>
  <c r="AE308" i="1"/>
  <c r="AF280" i="1"/>
  <c r="AA717" i="2"/>
  <c r="AB717" i="2" s="1"/>
  <c r="AA762" i="2"/>
  <c r="AB762" i="2" s="1"/>
  <c r="AA713" i="2"/>
  <c r="AB713" i="2" s="1"/>
  <c r="AA219" i="2" l="1"/>
  <c r="AB219" i="2" s="1"/>
  <c r="AA963" i="2"/>
  <c r="AB963" i="2" s="1"/>
  <c r="AA162" i="2"/>
  <c r="AB162" i="2" s="1"/>
  <c r="AA970" i="2"/>
  <c r="AB970" i="2" s="1"/>
  <c r="AA171" i="2"/>
  <c r="AB171" i="2" s="1"/>
  <c r="AF308" i="1"/>
  <c r="AG308" i="1" s="1"/>
  <c r="AG280" i="1"/>
  <c r="AA632" i="2"/>
  <c r="AB632" i="2" s="1"/>
  <c r="U634" i="2"/>
  <c r="U720" i="2" s="1"/>
  <c r="U766" i="2" s="1"/>
  <c r="AA574" i="2"/>
  <c r="AB574" i="2" s="1"/>
  <c r="U576" i="2"/>
  <c r="AA576" i="2" s="1"/>
  <c r="AB576" i="2" s="1"/>
  <c r="N719" i="2"/>
  <c r="N765" i="2"/>
  <c r="K719" i="2"/>
  <c r="K765" i="2"/>
  <c r="Z765" i="2"/>
  <c r="Z719" i="2"/>
  <c r="P765" i="2"/>
  <c r="P719" i="2"/>
  <c r="M765" i="2"/>
  <c r="M719" i="2"/>
  <c r="I719" i="2"/>
  <c r="I765" i="2"/>
  <c r="Y719" i="2"/>
  <c r="Y765" i="2"/>
  <c r="V719" i="2"/>
  <c r="V765" i="2"/>
  <c r="L765" i="2"/>
  <c r="L719" i="2"/>
  <c r="AE538" i="1"/>
  <c r="AF525" i="1"/>
  <c r="AG525" i="1" s="1"/>
  <c r="J797" i="2"/>
  <c r="J738" i="2"/>
  <c r="N738" i="2"/>
  <c r="N797" i="2"/>
  <c r="K797" i="2"/>
  <c r="K738" i="2"/>
  <c r="V738" i="2"/>
  <c r="V797" i="2"/>
  <c r="W797" i="2"/>
  <c r="W738" i="2"/>
  <c r="P797" i="2"/>
  <c r="P738" i="2"/>
  <c r="M738" i="2"/>
  <c r="M797" i="2"/>
  <c r="X797" i="2"/>
  <c r="X738" i="2"/>
  <c r="R797" i="2"/>
  <c r="R738" i="2"/>
  <c r="I738" i="2"/>
  <c r="I797" i="2"/>
  <c r="AA117" i="2"/>
  <c r="AB117" i="2" s="1"/>
  <c r="U119" i="2"/>
  <c r="AE657" i="1"/>
  <c r="AF657" i="1" s="1"/>
  <c r="AG657" i="1" s="1"/>
  <c r="AE121" i="1"/>
  <c r="AF121" i="1" s="1"/>
  <c r="AG121" i="1" s="1"/>
  <c r="G720" i="2"/>
  <c r="G766" i="2" s="1"/>
  <c r="F719" i="2"/>
  <c r="F765" i="2"/>
  <c r="J719" i="2"/>
  <c r="J765" i="2"/>
  <c r="H765" i="2"/>
  <c r="H719" i="2"/>
  <c r="Q719" i="2"/>
  <c r="Q765" i="2"/>
  <c r="W719" i="2"/>
  <c r="W765" i="2"/>
  <c r="T719" i="2"/>
  <c r="T765" i="2"/>
  <c r="O765" i="2"/>
  <c r="O719" i="2"/>
  <c r="X765" i="2"/>
  <c r="X719" i="2"/>
  <c r="S765" i="2"/>
  <c r="S719" i="2"/>
  <c r="R765" i="2"/>
  <c r="R719" i="2"/>
  <c r="G765" i="2"/>
  <c r="G719" i="2"/>
  <c r="AE331" i="1"/>
  <c r="AF317" i="1"/>
  <c r="AG317" i="1" s="1"/>
  <c r="AA517" i="2"/>
  <c r="AB517" i="2" s="1"/>
  <c r="F738" i="2"/>
  <c r="F797" i="2"/>
  <c r="AA689" i="2"/>
  <c r="AB689" i="2" s="1"/>
  <c r="U691" i="2"/>
  <c r="AA691" i="2" s="1"/>
  <c r="AB691" i="2" s="1"/>
  <c r="H797" i="2"/>
  <c r="H738" i="2"/>
  <c r="Q797" i="2"/>
  <c r="Q738" i="2"/>
  <c r="Y738" i="2"/>
  <c r="Y799" i="2" s="1"/>
  <c r="Y797" i="2"/>
  <c r="S797" i="2"/>
  <c r="S738" i="2"/>
  <c r="O797" i="2"/>
  <c r="O738" i="2"/>
  <c r="Z738" i="2"/>
  <c r="Z797" i="2"/>
  <c r="T738" i="2"/>
  <c r="T797" i="2"/>
  <c r="L797" i="2"/>
  <c r="L738" i="2"/>
  <c r="G797" i="2"/>
  <c r="G738" i="2"/>
  <c r="T799" i="2" l="1"/>
  <c r="AA634" i="2"/>
  <c r="AB634" i="2" s="1"/>
  <c r="AA119" i="2"/>
  <c r="AB119" i="2" s="1"/>
  <c r="Z799" i="2"/>
  <c r="S799" i="2"/>
  <c r="U738" i="2"/>
  <c r="U799" i="2" s="1"/>
  <c r="U797" i="2"/>
  <c r="AA797" i="2" s="1"/>
  <c r="AB797" i="2" s="1"/>
  <c r="AF331" i="1"/>
  <c r="AG331" i="1" s="1"/>
  <c r="AE333" i="1"/>
  <c r="AF538" i="1"/>
  <c r="AG538" i="1" s="1"/>
  <c r="AE540" i="1"/>
  <c r="R799" i="2"/>
  <c r="X799" i="2"/>
  <c r="W799" i="2"/>
  <c r="O799" i="2"/>
  <c r="L799" i="2"/>
  <c r="M799" i="2"/>
  <c r="J799" i="2"/>
  <c r="P799" i="2"/>
  <c r="N799" i="2"/>
  <c r="Q799" i="2"/>
  <c r="G799" i="2"/>
  <c r="H799" i="2"/>
  <c r="K799" i="2"/>
  <c r="I799" i="2"/>
  <c r="AA720" i="2"/>
  <c r="AA766" i="2" s="1"/>
  <c r="AB766" i="2" s="1"/>
  <c r="U719" i="2"/>
  <c r="U765" i="2"/>
  <c r="AA765" i="2" s="1"/>
  <c r="AB765" i="2" s="1"/>
  <c r="V799" i="2"/>
  <c r="AA738" i="2" l="1"/>
  <c r="AB738" i="2" s="1"/>
  <c r="AB720" i="2"/>
  <c r="AE656" i="1"/>
  <c r="AF656" i="1" s="1"/>
  <c r="AG656" i="1" s="1"/>
  <c r="AE542" i="1"/>
  <c r="AF542" i="1" s="1"/>
  <c r="AG542" i="1" s="1"/>
  <c r="AF540" i="1"/>
  <c r="AG540" i="1" s="1"/>
  <c r="AE120" i="1"/>
  <c r="F288" i="2"/>
  <c r="AE610" i="1"/>
  <c r="AF610" i="1" s="1"/>
  <c r="AG610" i="1" s="1"/>
  <c r="AE335" i="1"/>
  <c r="AF333" i="1"/>
  <c r="AG333" i="1" s="1"/>
  <c r="F231" i="2"/>
  <c r="AA799" i="2"/>
  <c r="AB799" i="2" s="1"/>
  <c r="AA719" i="2"/>
  <c r="AB719" i="2" s="1"/>
  <c r="AE123" i="1" l="1"/>
  <c r="AF123" i="1" s="1"/>
  <c r="AG123" i="1" s="1"/>
  <c r="AF120" i="1"/>
  <c r="AG120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4" i="1"/>
  <c r="AF654" i="1" s="1"/>
  <c r="AG654" i="1" s="1"/>
  <c r="AF335" i="1"/>
  <c r="AG335" i="1" s="1"/>
  <c r="AE113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F982" i="2" l="1"/>
  <c r="AA980" i="2"/>
  <c r="AB980" i="2" s="1"/>
  <c r="F758" i="2"/>
  <c r="F795" i="2" s="1"/>
  <c r="F712" i="2"/>
  <c r="F725" i="2" s="1"/>
  <c r="F999" i="2"/>
  <c r="J233" i="2"/>
  <c r="K233" i="2"/>
  <c r="Q233" i="2"/>
  <c r="V758" i="2"/>
  <c r="V999" i="2"/>
  <c r="V712" i="2"/>
  <c r="R233" i="2"/>
  <c r="G233" i="2"/>
  <c r="X999" i="2"/>
  <c r="X712" i="2"/>
  <c r="X758" i="2"/>
  <c r="S233" i="2"/>
  <c r="O712" i="2"/>
  <c r="O999" i="2"/>
  <c r="O758" i="2"/>
  <c r="I233" i="2"/>
  <c r="AA288" i="2"/>
  <c r="AB288" i="2" s="1"/>
  <c r="U290" i="2"/>
  <c r="AE117" i="1"/>
  <c r="AF113" i="1"/>
  <c r="AG113" i="1" s="1"/>
  <c r="AA231" i="2"/>
  <c r="AB231" i="2" s="1"/>
  <c r="U233" i="2"/>
  <c r="U999" i="2" s="1"/>
  <c r="N233" i="2"/>
  <c r="H233" i="2"/>
  <c r="Y999" i="2"/>
  <c r="Y758" i="2"/>
  <c r="Y712" i="2"/>
  <c r="T233" i="2"/>
  <c r="T999" i="2" s="1"/>
  <c r="M233" i="2"/>
  <c r="Z758" i="2"/>
  <c r="Z712" i="2"/>
  <c r="Z999" i="2"/>
  <c r="W712" i="2"/>
  <c r="W758" i="2"/>
  <c r="W999" i="2"/>
  <c r="P233" i="2"/>
  <c r="L233" i="2"/>
  <c r="U786" i="2" l="1"/>
  <c r="Y786" i="2"/>
  <c r="T786" i="2"/>
  <c r="V786" i="2"/>
  <c r="Z786" i="2"/>
  <c r="O786" i="2"/>
  <c r="W786" i="2"/>
  <c r="X786" i="2"/>
  <c r="X982" i="2"/>
  <c r="X983" i="2" s="1"/>
  <c r="T982" i="2"/>
  <c r="T983" i="2" s="1"/>
  <c r="P982" i="2"/>
  <c r="P983" i="2" s="1"/>
  <c r="L982" i="2"/>
  <c r="L983" i="2" s="1"/>
  <c r="H982" i="2"/>
  <c r="H983" i="2" s="1"/>
  <c r="N982" i="2"/>
  <c r="N983" i="2" s="1"/>
  <c r="U982" i="2"/>
  <c r="U983" i="2" s="1"/>
  <c r="I982" i="2"/>
  <c r="I983" i="2" s="1"/>
  <c r="W982" i="2"/>
  <c r="W983" i="2" s="1"/>
  <c r="S982" i="2"/>
  <c r="S983" i="2" s="1"/>
  <c r="O982" i="2"/>
  <c r="O983" i="2" s="1"/>
  <c r="K982" i="2"/>
  <c r="K983" i="2" s="1"/>
  <c r="G982" i="2"/>
  <c r="R982" i="2"/>
  <c r="R983" i="2" s="1"/>
  <c r="J982" i="2"/>
  <c r="J983" i="2" s="1"/>
  <c r="M982" i="2"/>
  <c r="M983" i="2" s="1"/>
  <c r="Z982" i="2"/>
  <c r="Z983" i="2" s="1"/>
  <c r="V982" i="2"/>
  <c r="V983" i="2" s="1"/>
  <c r="Y982" i="2"/>
  <c r="Y983" i="2" s="1"/>
  <c r="Q982" i="2"/>
  <c r="Q983" i="2" s="1"/>
  <c r="F983" i="2"/>
  <c r="AA290" i="2"/>
  <c r="AB290" i="2" s="1"/>
  <c r="M712" i="2"/>
  <c r="M999" i="2"/>
  <c r="M786" i="2" s="1"/>
  <c r="M758" i="2"/>
  <c r="T712" i="2"/>
  <c r="T758" i="2"/>
  <c r="H758" i="2"/>
  <c r="H999" i="2"/>
  <c r="H786" i="2" s="1"/>
  <c r="H712" i="2"/>
  <c r="U758" i="2"/>
  <c r="U712" i="2"/>
  <c r="AF117" i="1"/>
  <c r="AG117" i="1" s="1"/>
  <c r="AE141" i="1"/>
  <c r="S999" i="2"/>
  <c r="S786" i="2" s="1"/>
  <c r="S712" i="2"/>
  <c r="S758" i="2"/>
  <c r="G712" i="2"/>
  <c r="G758" i="2"/>
  <c r="G999" i="2"/>
  <c r="G786" i="2" s="1"/>
  <c r="AA233" i="2"/>
  <c r="K712" i="2"/>
  <c r="K999" i="2"/>
  <c r="K786" i="2" s="1"/>
  <c r="K758" i="2"/>
  <c r="J758" i="2"/>
  <c r="J712" i="2"/>
  <c r="J999" i="2"/>
  <c r="J786" i="2" s="1"/>
  <c r="F736" i="2"/>
  <c r="F740" i="2" s="1"/>
  <c r="P999" i="2"/>
  <c r="P786" i="2" s="1"/>
  <c r="P712" i="2"/>
  <c r="P758" i="2"/>
  <c r="L999" i="2"/>
  <c r="L786" i="2" s="1"/>
  <c r="L712" i="2"/>
  <c r="L758" i="2"/>
  <c r="N999" i="2"/>
  <c r="N712" i="2"/>
  <c r="N758" i="2"/>
  <c r="I712" i="2"/>
  <c r="I999" i="2"/>
  <c r="I786" i="2" s="1"/>
  <c r="I758" i="2"/>
  <c r="R712" i="2"/>
  <c r="R758" i="2"/>
  <c r="R999" i="2"/>
  <c r="R786" i="2" s="1"/>
  <c r="Q758" i="2"/>
  <c r="Q712" i="2"/>
  <c r="Q999" i="2"/>
  <c r="Q786" i="2" s="1"/>
  <c r="F776" i="2"/>
  <c r="F823" i="2" s="1"/>
  <c r="F801" i="2"/>
  <c r="N786" i="2" l="1"/>
  <c r="AA786" i="2" s="1"/>
  <c r="AB786" i="2" s="1"/>
  <c r="Q505" i="2"/>
  <c r="Q519" i="2" s="1"/>
  <c r="Q718" i="2" s="1"/>
  <c r="Q764" i="2" s="1"/>
  <c r="V505" i="2"/>
  <c r="V519" i="2" s="1"/>
  <c r="V718" i="2" s="1"/>
  <c r="V764" i="2" s="1"/>
  <c r="Y505" i="2"/>
  <c r="Y519" i="2" s="1"/>
  <c r="Y718" i="2" s="1"/>
  <c r="Y764" i="2" s="1"/>
  <c r="M505" i="2"/>
  <c r="K505" i="2"/>
  <c r="I505" i="2"/>
  <c r="L505" i="2"/>
  <c r="J505" i="2"/>
  <c r="O505" i="2"/>
  <c r="O519" i="2" s="1"/>
  <c r="O718" i="2" s="1"/>
  <c r="U505" i="2"/>
  <c r="U519" i="2" s="1"/>
  <c r="U718" i="2" s="1"/>
  <c r="U764" i="2" s="1"/>
  <c r="P505" i="2"/>
  <c r="R505" i="2"/>
  <c r="R519" i="2" s="1"/>
  <c r="R718" i="2" s="1"/>
  <c r="R764" i="2" s="1"/>
  <c r="S505" i="2"/>
  <c r="S519" i="2" s="1"/>
  <c r="S718" i="2" s="1"/>
  <c r="S764" i="2" s="1"/>
  <c r="N505" i="2"/>
  <c r="T505" i="2"/>
  <c r="Z505" i="2"/>
  <c r="Z519" i="2" s="1"/>
  <c r="Z718" i="2" s="1"/>
  <c r="Z764" i="2" s="1"/>
  <c r="W505" i="2"/>
  <c r="W519" i="2" s="1"/>
  <c r="W718" i="2" s="1"/>
  <c r="W764" i="2" s="1"/>
  <c r="H505" i="2"/>
  <c r="X505" i="2"/>
  <c r="X519" i="2" s="1"/>
  <c r="X718" i="2" s="1"/>
  <c r="X764" i="2" s="1"/>
  <c r="Q977" i="2"/>
  <c r="Q984" i="2"/>
  <c r="M977" i="2"/>
  <c r="M984" i="2"/>
  <c r="K977" i="2"/>
  <c r="K984" i="2"/>
  <c r="I977" i="2"/>
  <c r="I984" i="2"/>
  <c r="L977" i="2"/>
  <c r="L984" i="2"/>
  <c r="Y984" i="2"/>
  <c r="Y977" i="2"/>
  <c r="J984" i="2"/>
  <c r="J977" i="2"/>
  <c r="O977" i="2"/>
  <c r="O984" i="2"/>
  <c r="U984" i="2"/>
  <c r="U977" i="2"/>
  <c r="P984" i="2"/>
  <c r="P977" i="2"/>
  <c r="V984" i="2"/>
  <c r="V977" i="2"/>
  <c r="R977" i="2"/>
  <c r="R984" i="2"/>
  <c r="S984" i="2"/>
  <c r="S977" i="2"/>
  <c r="N984" i="2"/>
  <c r="N977" i="2"/>
  <c r="T977" i="2"/>
  <c r="T984" i="2"/>
  <c r="Z977" i="2"/>
  <c r="Z984" i="2"/>
  <c r="W984" i="2"/>
  <c r="W977" i="2"/>
  <c r="H984" i="2"/>
  <c r="H977" i="2"/>
  <c r="X977" i="2"/>
  <c r="X984" i="2"/>
  <c r="AA982" i="2"/>
  <c r="AB982" i="2" s="1"/>
  <c r="G983" i="2"/>
  <c r="G505" i="2" s="1"/>
  <c r="F727" i="2"/>
  <c r="AA999" i="2"/>
  <c r="AB999" i="2" s="1"/>
  <c r="AA712" i="2"/>
  <c r="AB712" i="2" s="1"/>
  <c r="F778" i="2"/>
  <c r="AA758" i="2"/>
  <c r="AB758" i="2" s="1"/>
  <c r="AB233" i="2"/>
  <c r="F174" i="2"/>
  <c r="AF141" i="1"/>
  <c r="AG141" i="1" s="1"/>
  <c r="H519" i="2" l="1"/>
  <c r="H718" i="2" s="1"/>
  <c r="U736" i="2"/>
  <c r="V736" i="2"/>
  <c r="K519" i="2"/>
  <c r="K718" i="2" s="1"/>
  <c r="K764" i="2" s="1"/>
  <c r="J519" i="2"/>
  <c r="J718" i="2" s="1"/>
  <c r="J764" i="2" s="1"/>
  <c r="M519" i="2"/>
  <c r="M718" i="2" s="1"/>
  <c r="M764" i="2" s="1"/>
  <c r="L519" i="2"/>
  <c r="L718" i="2" s="1"/>
  <c r="L764" i="2" s="1"/>
  <c r="I519" i="2"/>
  <c r="I718" i="2" s="1"/>
  <c r="Q736" i="2"/>
  <c r="R736" i="2"/>
  <c r="P519" i="2"/>
  <c r="P718" i="2" s="1"/>
  <c r="Y736" i="2"/>
  <c r="N519" i="2"/>
  <c r="N718" i="2" s="1"/>
  <c r="S736" i="2"/>
  <c r="X736" i="2"/>
  <c r="H764" i="2"/>
  <c r="H736" i="2"/>
  <c r="W736" i="2"/>
  <c r="Z736" i="2"/>
  <c r="T519" i="2"/>
  <c r="T718" i="2" s="1"/>
  <c r="O764" i="2"/>
  <c r="O736" i="2"/>
  <c r="AA505" i="2"/>
  <c r="AB505" i="2" s="1"/>
  <c r="G519" i="2"/>
  <c r="AA983" i="2"/>
  <c r="AB983" i="2" s="1"/>
  <c r="G984" i="2"/>
  <c r="AA984" i="2" s="1"/>
  <c r="AB984" i="2" s="1"/>
  <c r="G977" i="2"/>
  <c r="AA977" i="2" s="1"/>
  <c r="AB977" i="2" s="1"/>
  <c r="I174" i="2"/>
  <c r="L174" i="2"/>
  <c r="R174" i="2"/>
  <c r="T174" i="2"/>
  <c r="W174" i="2"/>
  <c r="W176" i="2" s="1"/>
  <c r="Y174" i="2"/>
  <c r="Y176" i="2" s="1"/>
  <c r="P174" i="2"/>
  <c r="G174" i="2"/>
  <c r="M174" i="2"/>
  <c r="O174" i="2"/>
  <c r="O176" i="2" s="1"/>
  <c r="O991" i="2" s="1"/>
  <c r="S174" i="2"/>
  <c r="V174" i="2"/>
  <c r="V176" i="2" s="1"/>
  <c r="X174" i="2"/>
  <c r="X176" i="2" s="1"/>
  <c r="Z174" i="2"/>
  <c r="Z176" i="2" s="1"/>
  <c r="Q174" i="2"/>
  <c r="K174" i="2"/>
  <c r="H174" i="2"/>
  <c r="N174" i="2"/>
  <c r="J174" i="2"/>
  <c r="U174" i="2"/>
  <c r="F176" i="2"/>
  <c r="F783" i="2"/>
  <c r="J736" i="2" l="1"/>
  <c r="K736" i="2"/>
  <c r="M736" i="2"/>
  <c r="O992" i="2"/>
  <c r="O815" i="2"/>
  <c r="L736" i="2"/>
  <c r="I764" i="2"/>
  <c r="I736" i="2"/>
  <c r="X729" i="2"/>
  <c r="X785" i="2" s="1"/>
  <c r="X787" i="2" s="1"/>
  <c r="X836" i="2" s="1"/>
  <c r="W729" i="2"/>
  <c r="W785" i="2" s="1"/>
  <c r="W787" i="2" s="1"/>
  <c r="W836" i="2" s="1"/>
  <c r="V729" i="2"/>
  <c r="V785" i="2" s="1"/>
  <c r="V787" i="2" s="1"/>
  <c r="V836" i="2" s="1"/>
  <c r="Z729" i="2"/>
  <c r="Z785" i="2" s="1"/>
  <c r="Z787" i="2" s="1"/>
  <c r="Z836" i="2" s="1"/>
  <c r="Y729" i="2"/>
  <c r="Y785" i="2" s="1"/>
  <c r="Y787" i="2" s="1"/>
  <c r="Y836" i="2" s="1"/>
  <c r="P764" i="2"/>
  <c r="P736" i="2"/>
  <c r="N764" i="2"/>
  <c r="N736" i="2"/>
  <c r="T764" i="2"/>
  <c r="T736" i="2"/>
  <c r="G718" i="2"/>
  <c r="AA519" i="2"/>
  <c r="AB519" i="2" s="1"/>
  <c r="F729" i="2"/>
  <c r="F785" i="2" s="1"/>
  <c r="F787" i="2" s="1"/>
  <c r="F836" i="2" s="1"/>
  <c r="V704" i="2"/>
  <c r="V705" i="2"/>
  <c r="V990" i="2"/>
  <c r="W990" i="2"/>
  <c r="W705" i="2"/>
  <c r="W704" i="2"/>
  <c r="Y705" i="2"/>
  <c r="Y990" i="2"/>
  <c r="Y704" i="2"/>
  <c r="Z990" i="2"/>
  <c r="X705" i="2"/>
  <c r="X990" i="2"/>
  <c r="Z704" i="2"/>
  <c r="Z705" i="2"/>
  <c r="X704" i="2"/>
  <c r="O704" i="2"/>
  <c r="O705" i="2"/>
  <c r="O990" i="2"/>
  <c r="J176" i="2"/>
  <c r="H176" i="2"/>
  <c r="Q176" i="2"/>
  <c r="Q991" i="2" s="1"/>
  <c r="S176" i="2"/>
  <c r="M176" i="2"/>
  <c r="P176" i="2"/>
  <c r="P991" i="2" s="1"/>
  <c r="R176" i="2"/>
  <c r="R991" i="2" s="1"/>
  <c r="I176" i="2"/>
  <c r="AA174" i="2"/>
  <c r="AB174" i="2" s="1"/>
  <c r="U176" i="2"/>
  <c r="N176" i="2"/>
  <c r="K176" i="2"/>
  <c r="O729" i="2"/>
  <c r="G176" i="2"/>
  <c r="T176" i="2"/>
  <c r="L176" i="2"/>
  <c r="G991" i="2" l="1"/>
  <c r="H991" i="2"/>
  <c r="N991" i="2"/>
  <c r="N992" i="2" s="1"/>
  <c r="N705" i="2" s="1"/>
  <c r="P992" i="2"/>
  <c r="P705" i="2" s="1"/>
  <c r="P815" i="2"/>
  <c r="Q992" i="2"/>
  <c r="Q815" i="2"/>
  <c r="G992" i="2"/>
  <c r="G705" i="2" s="1"/>
  <c r="G815" i="2"/>
  <c r="R992" i="2"/>
  <c r="R705" i="2" s="1"/>
  <c r="R815" i="2"/>
  <c r="H992" i="2"/>
  <c r="H815" i="2"/>
  <c r="J991" i="2"/>
  <c r="K991" i="2"/>
  <c r="K704" i="2" s="1"/>
  <c r="I991" i="2"/>
  <c r="I704" i="2" s="1"/>
  <c r="M991" i="2"/>
  <c r="L991" i="2"/>
  <c r="L704" i="2" s="1"/>
  <c r="U704" i="2"/>
  <c r="S990" i="2"/>
  <c r="G764" i="2"/>
  <c r="AA718" i="2"/>
  <c r="AB718" i="2" s="1"/>
  <c r="G736" i="2"/>
  <c r="AA736" i="2" s="1"/>
  <c r="AB736" i="2" s="1"/>
  <c r="T705" i="2"/>
  <c r="V709" i="2"/>
  <c r="V734" i="2" s="1"/>
  <c r="V740" i="2" s="1"/>
  <c r="Z709" i="2"/>
  <c r="Z734" i="2" s="1"/>
  <c r="Z740" i="2" s="1"/>
  <c r="X709" i="2"/>
  <c r="X734" i="2" s="1"/>
  <c r="X740" i="2" s="1"/>
  <c r="Y709" i="2"/>
  <c r="Y734" i="2" s="1"/>
  <c r="Y740" i="2" s="1"/>
  <c r="W709" i="2"/>
  <c r="W734" i="2" s="1"/>
  <c r="W740" i="2" s="1"/>
  <c r="L729" i="2"/>
  <c r="G729" i="2"/>
  <c r="AA176" i="2"/>
  <c r="AB176" i="2" s="1"/>
  <c r="O785" i="2"/>
  <c r="O787" i="2" s="1"/>
  <c r="K729" i="2"/>
  <c r="N729" i="2"/>
  <c r="U729" i="2"/>
  <c r="Q729" i="2"/>
  <c r="H729" i="2"/>
  <c r="J729" i="2"/>
  <c r="O709" i="2"/>
  <c r="F789" i="2"/>
  <c r="K990" i="2"/>
  <c r="U705" i="2"/>
  <c r="P704" i="2"/>
  <c r="H704" i="2"/>
  <c r="Q704" i="2"/>
  <c r="L990" i="2"/>
  <c r="J990" i="2"/>
  <c r="T990" i="2"/>
  <c r="Q705" i="2"/>
  <c r="R990" i="2"/>
  <c r="S705" i="2"/>
  <c r="T729" i="2"/>
  <c r="I729" i="2"/>
  <c r="R729" i="2"/>
  <c r="P729" i="2"/>
  <c r="M729" i="2"/>
  <c r="S729" i="2"/>
  <c r="U990" i="2"/>
  <c r="H990" i="2"/>
  <c r="P990" i="2"/>
  <c r="H705" i="2"/>
  <c r="Q990" i="2"/>
  <c r="G990" i="2"/>
  <c r="G704" i="2"/>
  <c r="J704" i="2"/>
  <c r="T704" i="2"/>
  <c r="M704" i="2"/>
  <c r="N990" i="2"/>
  <c r="R704" i="2"/>
  <c r="S704" i="2"/>
  <c r="N704" i="2"/>
  <c r="H18" i="3"/>
  <c r="H18" i="4"/>
  <c r="O836" i="2" l="1"/>
  <c r="N815" i="2"/>
  <c r="M992" i="2"/>
  <c r="M705" i="2" s="1"/>
  <c r="M709" i="2" s="1"/>
  <c r="M815" i="2"/>
  <c r="K992" i="2"/>
  <c r="K705" i="2" s="1"/>
  <c r="K709" i="2" s="1"/>
  <c r="K815" i="2"/>
  <c r="L992" i="2"/>
  <c r="L705" i="2" s="1"/>
  <c r="L815" i="2"/>
  <c r="I992" i="2"/>
  <c r="I705" i="2" s="1"/>
  <c r="I815" i="2"/>
  <c r="J992" i="2"/>
  <c r="J705" i="2" s="1"/>
  <c r="J815" i="2"/>
  <c r="AA991" i="2"/>
  <c r="AB991" i="2" s="1"/>
  <c r="R709" i="2"/>
  <c r="M785" i="2"/>
  <c r="M787" i="2" s="1"/>
  <c r="L785" i="2"/>
  <c r="L787" i="2" s="1"/>
  <c r="AB706" i="2"/>
  <c r="AA764" i="2"/>
  <c r="AB764" i="2" s="1"/>
  <c r="AA990" i="2"/>
  <c r="AB990" i="2" s="1"/>
  <c r="T709" i="2"/>
  <c r="V773" i="2"/>
  <c r="Y773" i="2"/>
  <c r="Z773" i="2"/>
  <c r="X748" i="2"/>
  <c r="X754" i="2" s="1"/>
  <c r="X808" i="2" s="1"/>
  <c r="V748" i="2"/>
  <c r="V754" i="2" s="1"/>
  <c r="V808" i="2" s="1"/>
  <c r="W773" i="2"/>
  <c r="X773" i="2"/>
  <c r="Y748" i="2"/>
  <c r="Y754" i="2" s="1"/>
  <c r="Y808" i="2" s="1"/>
  <c r="W748" i="2"/>
  <c r="W754" i="2" s="1"/>
  <c r="W808" i="2" s="1"/>
  <c r="Z748" i="2"/>
  <c r="Z754" i="2" s="1"/>
  <c r="Z808" i="2" s="1"/>
  <c r="S709" i="2"/>
  <c r="V721" i="2"/>
  <c r="V725" i="2" s="1"/>
  <c r="V767" i="2"/>
  <c r="X721" i="2"/>
  <c r="X725" i="2" s="1"/>
  <c r="X767" i="2"/>
  <c r="S785" i="2"/>
  <c r="S787" i="2" s="1"/>
  <c r="R785" i="2"/>
  <c r="R787" i="2" s="1"/>
  <c r="Q709" i="2"/>
  <c r="P709" i="2"/>
  <c r="J785" i="2"/>
  <c r="J787" i="2" s="1"/>
  <c r="H785" i="2"/>
  <c r="H787" i="2" s="1"/>
  <c r="N785" i="2"/>
  <c r="N787" i="2" s="1"/>
  <c r="U709" i="2"/>
  <c r="Y721" i="2"/>
  <c r="Y725" i="2" s="1"/>
  <c r="Y767" i="2"/>
  <c r="N709" i="2"/>
  <c r="G709" i="2"/>
  <c r="Z767" i="2"/>
  <c r="Z721" i="2"/>
  <c r="Z725" i="2" s="1"/>
  <c r="P785" i="2"/>
  <c r="P787" i="2" s="1"/>
  <c r="I785" i="2"/>
  <c r="I787" i="2" s="1"/>
  <c r="T785" i="2"/>
  <c r="T787" i="2" s="1"/>
  <c r="H709" i="2"/>
  <c r="AA704" i="2"/>
  <c r="AB704" i="2" s="1"/>
  <c r="W721" i="2"/>
  <c r="W725" i="2" s="1"/>
  <c r="W767" i="2"/>
  <c r="O734" i="2"/>
  <c r="O740" i="2" s="1"/>
  <c r="O773" i="2" s="1"/>
  <c r="O748" i="2"/>
  <c r="O754" i="2" s="1"/>
  <c r="Q785" i="2"/>
  <c r="Q787" i="2" s="1"/>
  <c r="U785" i="2"/>
  <c r="U787" i="2" s="1"/>
  <c r="K785" i="2"/>
  <c r="K787" i="2" s="1"/>
  <c r="G785" i="2"/>
  <c r="AA729" i="2"/>
  <c r="AB729" i="2" s="1"/>
  <c r="H20" i="4"/>
  <c r="H12" i="3"/>
  <c r="H23" i="3"/>
  <c r="H13" i="3"/>
  <c r="E18" i="4"/>
  <c r="H11" i="4"/>
  <c r="H12" i="4"/>
  <c r="H24" i="4"/>
  <c r="H21" i="3"/>
  <c r="E18" i="3"/>
  <c r="H21" i="4"/>
  <c r="H20" i="3"/>
  <c r="H15" i="4"/>
  <c r="H23" i="4"/>
  <c r="H14" i="4"/>
  <c r="H19" i="4"/>
  <c r="H11" i="3"/>
  <c r="H22" i="4"/>
  <c r="H14" i="3"/>
  <c r="H19" i="3"/>
  <c r="H15" i="3"/>
  <c r="H22" i="3"/>
  <c r="H13" i="4"/>
  <c r="H17" i="4"/>
  <c r="H17" i="3"/>
  <c r="H16" i="3"/>
  <c r="H16" i="4"/>
  <c r="H24" i="3"/>
  <c r="H36" i="4" l="1"/>
  <c r="H35" i="4"/>
  <c r="H37" i="4"/>
  <c r="H34" i="4"/>
  <c r="H836" i="2"/>
  <c r="U836" i="2"/>
  <c r="Q836" i="2"/>
  <c r="I836" i="2"/>
  <c r="K836" i="2"/>
  <c r="P836" i="2"/>
  <c r="R836" i="2"/>
  <c r="M836" i="2"/>
  <c r="J836" i="2"/>
  <c r="S836" i="2"/>
  <c r="T836" i="2"/>
  <c r="N836" i="2"/>
  <c r="L836" i="2"/>
  <c r="O808" i="2"/>
  <c r="L709" i="2"/>
  <c r="L748" i="2" s="1"/>
  <c r="L754" i="2" s="1"/>
  <c r="I709" i="2"/>
  <c r="R734" i="2"/>
  <c r="R740" i="2" s="1"/>
  <c r="R721" i="2" s="1"/>
  <c r="R725" i="2" s="1"/>
  <c r="J709" i="2"/>
  <c r="AA705" i="2"/>
  <c r="AB705" i="2" s="1"/>
  <c r="AA992" i="2"/>
  <c r="AB992" i="2" s="1"/>
  <c r="AA815" i="2"/>
  <c r="AB815" i="2" s="1"/>
  <c r="R748" i="2"/>
  <c r="R754" i="2" s="1"/>
  <c r="S734" i="2"/>
  <c r="S740" i="2" s="1"/>
  <c r="S773" i="2" s="1"/>
  <c r="T748" i="2"/>
  <c r="T754" i="2" s="1"/>
  <c r="T734" i="2"/>
  <c r="T740" i="2" s="1"/>
  <c r="X793" i="2"/>
  <c r="V793" i="2"/>
  <c r="W793" i="2"/>
  <c r="Y793" i="2"/>
  <c r="Z793" i="2"/>
  <c r="X776" i="2"/>
  <c r="X823" i="2" s="1"/>
  <c r="S748" i="2"/>
  <c r="S754" i="2" s="1"/>
  <c r="Y776" i="2"/>
  <c r="Y823" i="2" s="1"/>
  <c r="X774" i="2"/>
  <c r="X795" i="2" s="1"/>
  <c r="Y774" i="2"/>
  <c r="Y795" i="2" s="1"/>
  <c r="V774" i="2"/>
  <c r="V795" i="2" s="1"/>
  <c r="W776" i="2"/>
  <c r="W823" i="2" s="1"/>
  <c r="W774" i="2"/>
  <c r="W795" i="2" s="1"/>
  <c r="Z774" i="2"/>
  <c r="Z795" i="2" s="1"/>
  <c r="O793" i="2"/>
  <c r="G787" i="2"/>
  <c r="AA785" i="2"/>
  <c r="AB785" i="2" s="1"/>
  <c r="O721" i="2"/>
  <c r="O725" i="2" s="1"/>
  <c r="O767" i="2"/>
  <c r="W727" i="2"/>
  <c r="Z727" i="2"/>
  <c r="R767" i="2"/>
  <c r="Y727" i="2"/>
  <c r="U734" i="2"/>
  <c r="U740" i="2" s="1"/>
  <c r="U773" i="2" s="1"/>
  <c r="U748" i="2"/>
  <c r="U754" i="2" s="1"/>
  <c r="K748" i="2"/>
  <c r="K754" i="2" s="1"/>
  <c r="K734" i="2"/>
  <c r="K740" i="2" s="1"/>
  <c r="K773" i="2" s="1"/>
  <c r="X727" i="2"/>
  <c r="L734" i="2"/>
  <c r="L740" i="2" s="1"/>
  <c r="L773" i="2" s="1"/>
  <c r="M748" i="2"/>
  <c r="M754" i="2" s="1"/>
  <c r="M734" i="2"/>
  <c r="M740" i="2" s="1"/>
  <c r="M773" i="2" s="1"/>
  <c r="S767" i="2"/>
  <c r="S721" i="2"/>
  <c r="S725" i="2" s="1"/>
  <c r="V776" i="2"/>
  <c r="V823" i="2" s="1"/>
  <c r="H734" i="2"/>
  <c r="H740" i="2" s="1"/>
  <c r="H773" i="2" s="1"/>
  <c r="H748" i="2"/>
  <c r="H754" i="2" s="1"/>
  <c r="G748" i="2"/>
  <c r="G734" i="2"/>
  <c r="N734" i="2"/>
  <c r="N740" i="2" s="1"/>
  <c r="N773" i="2" s="1"/>
  <c r="N748" i="2"/>
  <c r="N754" i="2" s="1"/>
  <c r="J734" i="2"/>
  <c r="J740" i="2" s="1"/>
  <c r="J773" i="2" s="1"/>
  <c r="J748" i="2"/>
  <c r="J754" i="2" s="1"/>
  <c r="P748" i="2"/>
  <c r="P754" i="2" s="1"/>
  <c r="P734" i="2"/>
  <c r="P740" i="2" s="1"/>
  <c r="P773" i="2" s="1"/>
  <c r="Q748" i="2"/>
  <c r="Q754" i="2" s="1"/>
  <c r="Q734" i="2"/>
  <c r="Q740" i="2" s="1"/>
  <c r="Q773" i="2" s="1"/>
  <c r="V727" i="2"/>
  <c r="Z776" i="2"/>
  <c r="Z823" i="2" s="1"/>
  <c r="E13" i="3"/>
  <c r="E11" i="3"/>
  <c r="E24" i="3"/>
  <c r="E19" i="4"/>
  <c r="E14" i="3"/>
  <c r="E17" i="4"/>
  <c r="H10" i="3"/>
  <c r="H10" i="4"/>
  <c r="E17" i="3"/>
  <c r="E20" i="3"/>
  <c r="E11" i="4"/>
  <c r="E23" i="4"/>
  <c r="E22" i="4"/>
  <c r="E16" i="4"/>
  <c r="E14" i="4"/>
  <c r="E13" i="4"/>
  <c r="E21" i="3"/>
  <c r="E24" i="4"/>
  <c r="E15" i="3"/>
  <c r="E21" i="4"/>
  <c r="E20" i="4"/>
  <c r="E22" i="3"/>
  <c r="E23" i="3"/>
  <c r="E15" i="4"/>
  <c r="E19" i="3"/>
  <c r="E16" i="3"/>
  <c r="H26" i="4" l="1"/>
  <c r="H33" i="4"/>
  <c r="H38" i="4" s="1"/>
  <c r="H26" i="3"/>
  <c r="E37" i="4"/>
  <c r="E36" i="4"/>
  <c r="E35" i="4"/>
  <c r="H808" i="2"/>
  <c r="G836" i="2"/>
  <c r="K808" i="2"/>
  <c r="L808" i="2"/>
  <c r="S808" i="2"/>
  <c r="T808" i="2"/>
  <c r="R808" i="2"/>
  <c r="J808" i="2"/>
  <c r="Q808" i="2"/>
  <c r="N808" i="2"/>
  <c r="P808" i="2"/>
  <c r="M808" i="2"/>
  <c r="U808" i="2"/>
  <c r="R793" i="2"/>
  <c r="AA709" i="2"/>
  <c r="AB709" i="2" s="1"/>
  <c r="R773" i="2"/>
  <c r="R776" i="2" s="1"/>
  <c r="I748" i="2"/>
  <c r="I754" i="2" s="1"/>
  <c r="I734" i="2"/>
  <c r="I740" i="2" s="1"/>
  <c r="I773" i="2" s="1"/>
  <c r="T793" i="2"/>
  <c r="T721" i="2"/>
  <c r="T725" i="2" s="1"/>
  <c r="T773" i="2"/>
  <c r="T767" i="2"/>
  <c r="X801" i="2"/>
  <c r="Y801" i="2"/>
  <c r="Y778" i="2"/>
  <c r="Y789" i="2" s="1"/>
  <c r="S793" i="2"/>
  <c r="W778" i="2"/>
  <c r="W789" i="2" s="1"/>
  <c r="X778" i="2"/>
  <c r="X789" i="2" s="1"/>
  <c r="O774" i="2"/>
  <c r="O795" i="2" s="1"/>
  <c r="W801" i="2"/>
  <c r="Z801" i="2"/>
  <c r="V801" i="2"/>
  <c r="G754" i="2"/>
  <c r="H793" i="2"/>
  <c r="H767" i="2"/>
  <c r="H721" i="2"/>
  <c r="H725" i="2" s="1"/>
  <c r="V778" i="2"/>
  <c r="V789" i="2" s="1"/>
  <c r="S727" i="2"/>
  <c r="S776" i="2"/>
  <c r="M721" i="2"/>
  <c r="M725" i="2" s="1"/>
  <c r="M767" i="2"/>
  <c r="M793" i="2"/>
  <c r="L721" i="2"/>
  <c r="L725" i="2" s="1"/>
  <c r="L767" i="2"/>
  <c r="K767" i="2"/>
  <c r="K721" i="2"/>
  <c r="K725" i="2" s="1"/>
  <c r="U793" i="2"/>
  <c r="R727" i="2"/>
  <c r="Z778" i="2"/>
  <c r="Z789" i="2" s="1"/>
  <c r="J793" i="2"/>
  <c r="N793" i="2"/>
  <c r="Q767" i="2"/>
  <c r="Q721" i="2"/>
  <c r="Q725" i="2" s="1"/>
  <c r="Q793" i="2"/>
  <c r="P721" i="2"/>
  <c r="P725" i="2" s="1"/>
  <c r="P767" i="2"/>
  <c r="P793" i="2"/>
  <c r="J767" i="2"/>
  <c r="J721" i="2"/>
  <c r="J725" i="2" s="1"/>
  <c r="N721" i="2"/>
  <c r="N725" i="2" s="1"/>
  <c r="N767" i="2"/>
  <c r="G740" i="2"/>
  <c r="G773" i="2" s="1"/>
  <c r="L793" i="2"/>
  <c r="K793" i="2"/>
  <c r="U767" i="2"/>
  <c r="U721" i="2"/>
  <c r="U725" i="2" s="1"/>
  <c r="I721" i="2"/>
  <c r="I725" i="2" s="1"/>
  <c r="O776" i="2"/>
  <c r="O727" i="2"/>
  <c r="AA787" i="2"/>
  <c r="AB787" i="2" s="1"/>
  <c r="S774" i="2"/>
  <c r="S795" i="2" s="1"/>
  <c r="R774" i="2"/>
  <c r="R795" i="2" s="1"/>
  <c r="F21" i="3"/>
  <c r="E12" i="3"/>
  <c r="F18" i="4"/>
  <c r="F18" i="3"/>
  <c r="F22" i="4"/>
  <c r="E10" i="4"/>
  <c r="E10" i="3"/>
  <c r="F22" i="3"/>
  <c r="F21" i="4"/>
  <c r="E12" i="4"/>
  <c r="G18" i="4" l="1"/>
  <c r="I18" i="4" s="1"/>
  <c r="J18" i="4" s="1"/>
  <c r="G18" i="3"/>
  <c r="I18" i="3" s="1"/>
  <c r="N26" i="3"/>
  <c r="E26" i="3"/>
  <c r="E33" i="4"/>
  <c r="E26" i="4"/>
  <c r="E34" i="4"/>
  <c r="G21" i="3"/>
  <c r="I21" i="3" s="1"/>
  <c r="G21" i="4"/>
  <c r="I21" i="4" s="1"/>
  <c r="J21" i="4" s="1"/>
  <c r="G22" i="3"/>
  <c r="I22" i="3" s="1"/>
  <c r="G22" i="4"/>
  <c r="I22" i="4" s="1"/>
  <c r="J22" i="4" s="1"/>
  <c r="G808" i="2"/>
  <c r="R823" i="2"/>
  <c r="S823" i="2"/>
  <c r="O823" i="2"/>
  <c r="I808" i="2"/>
  <c r="I793" i="2"/>
  <c r="AA748" i="2"/>
  <c r="AB748" i="2" s="1"/>
  <c r="I767" i="2"/>
  <c r="AA734" i="2"/>
  <c r="AB734" i="2" s="1"/>
  <c r="T727" i="2"/>
  <c r="T774" i="2"/>
  <c r="T795" i="2" s="1"/>
  <c r="T776" i="2"/>
  <c r="AA773" i="2"/>
  <c r="AB773" i="2" s="1"/>
  <c r="O801" i="2"/>
  <c r="M774" i="2"/>
  <c r="M795" i="2" s="1"/>
  <c r="P774" i="2"/>
  <c r="P795" i="2" s="1"/>
  <c r="Q774" i="2"/>
  <c r="Q795" i="2" s="1"/>
  <c r="R801" i="2"/>
  <c r="O778" i="2"/>
  <c r="U774" i="2"/>
  <c r="U795" i="2" s="1"/>
  <c r="U776" i="2"/>
  <c r="AA740" i="2"/>
  <c r="AB740" i="2" s="1"/>
  <c r="G721" i="2"/>
  <c r="G725" i="2" s="1"/>
  <c r="G767" i="2"/>
  <c r="N727" i="2"/>
  <c r="J727" i="2"/>
  <c r="J774" i="2"/>
  <c r="J795" i="2" s="1"/>
  <c r="P776" i="2"/>
  <c r="P727" i="2"/>
  <c r="Q727" i="2"/>
  <c r="K727" i="2"/>
  <c r="L727" i="2"/>
  <c r="M727" i="2"/>
  <c r="S778" i="2"/>
  <c r="H727" i="2"/>
  <c r="I727" i="2"/>
  <c r="S801" i="2"/>
  <c r="I774" i="2"/>
  <c r="I795" i="2" s="1"/>
  <c r="U727" i="2"/>
  <c r="N774" i="2"/>
  <c r="N795" i="2" s="1"/>
  <c r="N776" i="2"/>
  <c r="J776" i="2"/>
  <c r="Q776" i="2"/>
  <c r="R778" i="2"/>
  <c r="K776" i="2"/>
  <c r="K774" i="2"/>
  <c r="K795" i="2" s="1"/>
  <c r="L776" i="2"/>
  <c r="L774" i="2"/>
  <c r="L795" i="2" s="1"/>
  <c r="M776" i="2"/>
  <c r="H776" i="2"/>
  <c r="G793" i="2"/>
  <c r="AA754" i="2"/>
  <c r="H774" i="2"/>
  <c r="H795" i="2" s="1"/>
  <c r="F16" i="4"/>
  <c r="F24" i="3"/>
  <c r="F23" i="4"/>
  <c r="F15" i="4"/>
  <c r="F17" i="4"/>
  <c r="F17" i="3"/>
  <c r="F13" i="3"/>
  <c r="F14" i="3"/>
  <c r="F14" i="4"/>
  <c r="F20" i="4"/>
  <c r="F20" i="3"/>
  <c r="F11" i="3"/>
  <c r="F24" i="4"/>
  <c r="F19" i="3"/>
  <c r="F23" i="3"/>
  <c r="F15" i="3"/>
  <c r="F19" i="4"/>
  <c r="F16" i="3"/>
  <c r="F11" i="4"/>
  <c r="F13" i="4"/>
  <c r="G20" i="3" l="1"/>
  <c r="I20" i="3" s="1"/>
  <c r="G20" i="4"/>
  <c r="I20" i="4" s="1"/>
  <c r="J20" i="4" s="1"/>
  <c r="G11" i="4"/>
  <c r="I11" i="4" s="1"/>
  <c r="J11" i="4" s="1"/>
  <c r="G11" i="3"/>
  <c r="I11" i="3" s="1"/>
  <c r="G13" i="4"/>
  <c r="I13" i="4" s="1"/>
  <c r="J13" i="4" s="1"/>
  <c r="G13" i="3"/>
  <c r="I13" i="3" s="1"/>
  <c r="G16" i="4"/>
  <c r="I16" i="4" s="1"/>
  <c r="J16" i="4" s="1"/>
  <c r="G16" i="3"/>
  <c r="I16" i="3" s="1"/>
  <c r="G17" i="3"/>
  <c r="I17" i="3" s="1"/>
  <c r="G17" i="4"/>
  <c r="I17" i="4" s="1"/>
  <c r="J17" i="4" s="1"/>
  <c r="G24" i="4"/>
  <c r="I24" i="4" s="1"/>
  <c r="J24" i="4" s="1"/>
  <c r="G24" i="3"/>
  <c r="I24" i="3" s="1"/>
  <c r="G15" i="3"/>
  <c r="I15" i="3" s="1"/>
  <c r="G15" i="4"/>
  <c r="I15" i="4" s="1"/>
  <c r="J15" i="4" s="1"/>
  <c r="G14" i="3"/>
  <c r="I14" i="3" s="1"/>
  <c r="F35" i="4"/>
  <c r="G35" i="4" s="1"/>
  <c r="I35" i="4" s="1"/>
  <c r="G14" i="4"/>
  <c r="I14" i="4" s="1"/>
  <c r="J14" i="4" s="1"/>
  <c r="F36" i="4"/>
  <c r="G36" i="4" s="1"/>
  <c r="I36" i="4" s="1"/>
  <c r="G19" i="4"/>
  <c r="I19" i="4" s="1"/>
  <c r="J19" i="4" s="1"/>
  <c r="G19" i="3"/>
  <c r="I19" i="3" s="1"/>
  <c r="G23" i="3"/>
  <c r="I23" i="3" s="1"/>
  <c r="G23" i="4"/>
  <c r="I23" i="4" s="1"/>
  <c r="J23" i="4" s="1"/>
  <c r="F37" i="4"/>
  <c r="G37" i="4" s="1"/>
  <c r="I37" i="4" s="1"/>
  <c r="E38" i="4"/>
  <c r="I776" i="2"/>
  <c r="Q823" i="2"/>
  <c r="H823" i="2"/>
  <c r="J823" i="2"/>
  <c r="P823" i="2"/>
  <c r="T823" i="2"/>
  <c r="L823" i="2"/>
  <c r="M823" i="2"/>
  <c r="K823" i="2"/>
  <c r="N823" i="2"/>
  <c r="U823" i="2"/>
  <c r="Q801" i="2"/>
  <c r="T801" i="2"/>
  <c r="T778" i="2"/>
  <c r="T783" i="2" s="1"/>
  <c r="P801" i="2"/>
  <c r="M801" i="2"/>
  <c r="H801" i="2"/>
  <c r="R789" i="2"/>
  <c r="R783" i="2"/>
  <c r="AA836" i="2"/>
  <c r="AB836" i="2" s="1"/>
  <c r="S789" i="2"/>
  <c r="S783" i="2"/>
  <c r="J801" i="2"/>
  <c r="AA721" i="2"/>
  <c r="AB721" i="2" s="1"/>
  <c r="U778" i="2"/>
  <c r="U801" i="2"/>
  <c r="I778" i="2"/>
  <c r="O789" i="2"/>
  <c r="O783" i="2"/>
  <c r="G774" i="2"/>
  <c r="G795" i="2" s="1"/>
  <c r="AB754" i="2"/>
  <c r="H778" i="2"/>
  <c r="L801" i="2"/>
  <c r="L778" i="2"/>
  <c r="K801" i="2"/>
  <c r="K778" i="2"/>
  <c r="M778" i="2"/>
  <c r="Q778" i="2"/>
  <c r="J778" i="2"/>
  <c r="N778" i="2"/>
  <c r="N801" i="2"/>
  <c r="I801" i="2"/>
  <c r="P778" i="2"/>
  <c r="AA767" i="2"/>
  <c r="AB767" i="2" s="1"/>
  <c r="G776" i="2"/>
  <c r="AA793" i="2"/>
  <c r="AB793" i="2" s="1"/>
  <c r="F10" i="3"/>
  <c r="F10" i="4"/>
  <c r="F12" i="3"/>
  <c r="F12" i="4"/>
  <c r="F26" i="3" l="1"/>
  <c r="G10" i="3"/>
  <c r="F33" i="4"/>
  <c r="F26" i="4"/>
  <c r="G10" i="4"/>
  <c r="G12" i="4"/>
  <c r="I12" i="4" s="1"/>
  <c r="J12" i="4" s="1"/>
  <c r="F34" i="4"/>
  <c r="G34" i="4" s="1"/>
  <c r="I34" i="4" s="1"/>
  <c r="G12" i="3"/>
  <c r="I12" i="3" s="1"/>
  <c r="G823" i="2"/>
  <c r="I823" i="2"/>
  <c r="T789" i="2"/>
  <c r="AA776" i="2"/>
  <c r="G778" i="2"/>
  <c r="P789" i="2"/>
  <c r="P783" i="2"/>
  <c r="N783" i="2"/>
  <c r="N789" i="2"/>
  <c r="Q789" i="2"/>
  <c r="Q783" i="2"/>
  <c r="M789" i="2"/>
  <c r="M783" i="2"/>
  <c r="AA774" i="2"/>
  <c r="AB774" i="2" s="1"/>
  <c r="I789" i="2"/>
  <c r="I783" i="2"/>
  <c r="AA725" i="2"/>
  <c r="AB725" i="2" s="1"/>
  <c r="G727" i="2"/>
  <c r="AA727" i="2" s="1"/>
  <c r="AB727" i="2" s="1"/>
  <c r="AA811" i="2"/>
  <c r="AB811" i="2" s="1"/>
  <c r="J783" i="2"/>
  <c r="J789" i="2"/>
  <c r="K789" i="2"/>
  <c r="K783" i="2"/>
  <c r="L783" i="2"/>
  <c r="L789" i="2"/>
  <c r="H783" i="2"/>
  <c r="H789" i="2"/>
  <c r="AA808" i="2"/>
  <c r="AB808" i="2" s="1"/>
  <c r="U783" i="2"/>
  <c r="U789" i="2"/>
  <c r="I10" i="4" l="1"/>
  <c r="J10" i="4" s="1"/>
  <c r="J25" i="4" s="1"/>
  <c r="G26" i="4"/>
  <c r="I10" i="3"/>
  <c r="G26" i="3"/>
  <c r="F38" i="4"/>
  <c r="G33" i="4"/>
  <c r="AB776" i="2"/>
  <c r="AA778" i="2"/>
  <c r="AB778" i="2" s="1"/>
  <c r="AA795" i="2"/>
  <c r="AB795" i="2" s="1"/>
  <c r="G801" i="2"/>
  <c r="AA801" i="2" s="1"/>
  <c r="AB801" i="2" s="1"/>
  <c r="G783" i="2"/>
  <c r="G789" i="2"/>
  <c r="G38" i="4" l="1"/>
  <c r="I38" i="4" s="1"/>
  <c r="I33" i="4"/>
  <c r="AA823" i="2"/>
  <c r="AB823" i="2" s="1"/>
  <c r="J33" i="4" l="1"/>
  <c r="J36" i="4"/>
  <c r="J37" i="4"/>
  <c r="J35" i="4"/>
  <c r="J34" i="4"/>
  <c r="F818" i="2"/>
  <c r="Y829" i="2"/>
  <c r="Y831" i="2" s="1"/>
  <c r="V829" i="2"/>
  <c r="V831" i="2" s="1"/>
  <c r="Z818" i="2"/>
  <c r="W829" i="2"/>
  <c r="W831" i="2" s="1"/>
  <c r="F831" i="2"/>
  <c r="J38" i="4" l="1"/>
  <c r="T829" i="2"/>
  <c r="J826" i="2"/>
  <c r="T826" i="2"/>
  <c r="T827" i="2"/>
  <c r="Y818" i="2"/>
  <c r="Y834" i="2" s="1"/>
  <c r="Y838" i="2" s="1"/>
  <c r="J818" i="2"/>
  <c r="V818" i="2"/>
  <c r="V834" i="2" s="1"/>
  <c r="V838" i="2" s="1"/>
  <c r="W818" i="2"/>
  <c r="W834" i="2" s="1"/>
  <c r="W838" i="2" s="1"/>
  <c r="H829" i="2"/>
  <c r="T818" i="2"/>
  <c r="Z829" i="2"/>
  <c r="Z831" i="2" s="1"/>
  <c r="Z834" i="2" s="1"/>
  <c r="Z838" i="2" s="1"/>
  <c r="F834" i="2"/>
  <c r="X829" i="2"/>
  <c r="X831" i="2" s="1"/>
  <c r="X818" i="2"/>
  <c r="K829" i="2" l="1"/>
  <c r="R829" i="2"/>
  <c r="J829" i="2"/>
  <c r="U829" i="2"/>
  <c r="J827" i="2"/>
  <c r="K827" i="2"/>
  <c r="H826" i="2"/>
  <c r="H827" i="2"/>
  <c r="U818" i="2"/>
  <c r="U827" i="2"/>
  <c r="U826" i="2"/>
  <c r="K818" i="2"/>
  <c r="O829" i="2"/>
  <c r="G818" i="2"/>
  <c r="P829" i="2"/>
  <c r="N829" i="2"/>
  <c r="X834" i="2"/>
  <c r="X838" i="2" s="1"/>
  <c r="I829" i="2"/>
  <c r="S829" i="2"/>
  <c r="L829" i="2"/>
  <c r="F838" i="2"/>
  <c r="T831" i="2"/>
  <c r="Q829" i="2"/>
  <c r="H818" i="2"/>
  <c r="M829" i="2"/>
  <c r="J831" i="2" l="1"/>
  <c r="J834" i="2" s="1"/>
  <c r="J838" i="2" s="1"/>
  <c r="G827" i="2"/>
  <c r="K826" i="2"/>
  <c r="K831" i="2" s="1"/>
  <c r="G829" i="2"/>
  <c r="G826" i="2"/>
  <c r="U831" i="2"/>
  <c r="Q826" i="2"/>
  <c r="Q827" i="2"/>
  <c r="M827" i="2"/>
  <c r="M826" i="2"/>
  <c r="I827" i="2"/>
  <c r="I826" i="2"/>
  <c r="N826" i="2"/>
  <c r="N827" i="2"/>
  <c r="P826" i="2"/>
  <c r="P827" i="2"/>
  <c r="O826" i="2"/>
  <c r="O827" i="2"/>
  <c r="L826" i="2"/>
  <c r="L827" i="2"/>
  <c r="S826" i="2"/>
  <c r="S827" i="2"/>
  <c r="R826" i="2"/>
  <c r="R827" i="2"/>
  <c r="O818" i="2"/>
  <c r="R818" i="2"/>
  <c r="P818" i="2"/>
  <c r="N818" i="2"/>
  <c r="L818" i="2"/>
  <c r="I818" i="2"/>
  <c r="S818" i="2"/>
  <c r="M818" i="2"/>
  <c r="Q818" i="2"/>
  <c r="T834" i="2"/>
  <c r="T838" i="2" s="1"/>
  <c r="H831" i="2"/>
  <c r="K26" i="3" l="1"/>
  <c r="G831" i="2"/>
  <c r="Q831" i="2"/>
  <c r="AA827" i="2"/>
  <c r="AB827" i="2" s="1"/>
  <c r="U834" i="2"/>
  <c r="U838" i="2" s="1"/>
  <c r="S831" i="2"/>
  <c r="AA826" i="2"/>
  <c r="AB826" i="2" s="1"/>
  <c r="R831" i="2"/>
  <c r="N831" i="2"/>
  <c r="M831" i="2"/>
  <c r="L831" i="2"/>
  <c r="I831" i="2"/>
  <c r="O831" i="2"/>
  <c r="K834" i="2"/>
  <c r="K838" i="2" s="1"/>
  <c r="P831" i="2"/>
  <c r="H834" i="2"/>
  <c r="H838" i="2" s="1"/>
  <c r="AA829" i="2"/>
  <c r="AB829" i="2" s="1"/>
  <c r="AA818" i="2"/>
  <c r="AB818" i="2" s="1"/>
  <c r="L26" i="3" l="1"/>
  <c r="Q834" i="2"/>
  <c r="Q838" i="2" s="1"/>
  <c r="I834" i="2"/>
  <c r="I838" i="2" s="1"/>
  <c r="G834" i="2"/>
  <c r="G838" i="2" s="1"/>
  <c r="S834" i="2"/>
  <c r="S838" i="2" s="1"/>
  <c r="R834" i="2"/>
  <c r="R838" i="2" s="1"/>
  <c r="M834" i="2"/>
  <c r="M838" i="2" s="1"/>
  <c r="L834" i="2"/>
  <c r="L838" i="2" s="1"/>
  <c r="N834" i="2"/>
  <c r="N838" i="2" s="1"/>
  <c r="O834" i="2"/>
  <c r="O838" i="2" s="1"/>
  <c r="P834" i="2"/>
  <c r="P838" i="2" s="1"/>
  <c r="AA831" i="2"/>
  <c r="AB831" i="2" s="1"/>
  <c r="M26" i="3" l="1"/>
  <c r="AA834" i="2"/>
  <c r="AB834" i="2" s="1"/>
</calcChain>
</file>

<file path=xl/sharedStrings.xml><?xml version="1.0" encoding="utf-8"?>
<sst xmlns="http://schemas.openxmlformats.org/spreadsheetml/2006/main" count="3156" uniqueCount="1331">
  <si>
    <t>Cash Working Capital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</si>
  <si>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</si>
  <si>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</si>
  <si>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</si>
  <si>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</si>
  <si>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</si>
  <si>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</si>
  <si>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</si>
  <si>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</si>
  <si>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</si>
  <si>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</si>
  <si>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</si>
  <si>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</si>
  <si>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</si>
  <si>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</si>
  <si>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</si>
  <si>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</si>
  <si>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</si>
  <si>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</si>
  <si>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</si>
  <si>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</si>
  <si>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</si>
  <si>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</si>
  <si>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</si>
  <si>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</si>
  <si>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</si>
  <si>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</si>
  <si>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</si>
  <si>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</si>
  <si>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</si>
  <si>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</si>
  <si>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</si>
  <si>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</si>
  <si>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</si>
  <si>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</si>
  <si>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</si>
  <si>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</si>
  <si>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</si>
  <si>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</si>
  <si>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</si>
  <si>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</si>
  <si>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</si>
  <si>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</si>
  <si>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</si>
  <si>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</si>
  <si>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</si>
  <si>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</si>
  <si>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</si>
  <si>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</si>
  <si>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</si>
  <si>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</si>
  <si>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</si>
  <si>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</si>
  <si>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</si>
  <si>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</si>
  <si>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</si>
  <si>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</si>
  <si>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</si>
  <si>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</si>
  <si>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</si>
  <si>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</si>
  <si>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</si>
  <si>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</si>
  <si>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</si>
  <si>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</si>
  <si>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</si>
  <si>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</si>
  <si>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</si>
  <si>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</si>
  <si>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</si>
  <si>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</si>
  <si>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</si>
  <si>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</si>
  <si>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</si>
  <si>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</si>
  <si>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</si>
  <si>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</si>
  <si>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</si>
  <si>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</si>
  <si>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</si>
  <si>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</si>
  <si>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</si>
  <si>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</si>
  <si>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</si>
  <si>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</si>
  <si>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</si>
  <si>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</si>
  <si>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</si>
  <si>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</si>
  <si>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</si>
  <si>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</si>
  <si>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</si>
  <si>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</si>
  <si>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</si>
  <si>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</si>
  <si>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</si>
  <si>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</si>
  <si>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</si>
  <si>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</si>
  <si>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</si>
  <si>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</si>
  <si>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</si>
  <si>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</si>
  <si>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</si>
  <si>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</si>
  <si>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</si>
  <si>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</si>
  <si>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</si>
  <si>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</si>
  <si>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</si>
  <si>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</si>
  <si>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</si>
  <si>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</si>
  <si>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</si>
  <si>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</si>
  <si>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</si>
  <si>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</si>
  <si>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</si>
  <si>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</si>
  <si>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</si>
  <si>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</si>
  <si>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</si>
  <si>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</si>
  <si>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</si>
  <si>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</si>
  <si>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</si>
  <si>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</si>
  <si>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</si>
  <si>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</si>
  <si>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</si>
  <si>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</si>
  <si>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</si>
  <si>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</si>
  <si>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</si>
  <si>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</si>
  <si>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</si>
  <si>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</si>
  <si>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</si>
  <si>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</si>
  <si>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Service Pension Cost</t>
  </si>
  <si>
    <t>PENSCOST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</si>
  <si>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</si>
  <si>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</si>
  <si>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</si>
  <si>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</si>
  <si>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</si>
  <si>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</si>
  <si>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</si>
  <si>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</si>
  <si>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</si>
  <si>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</si>
  <si>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</si>
  <si>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</si>
  <si>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</si>
  <si>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</si>
  <si>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</si>
  <si>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</si>
  <si>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</si>
  <si>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</si>
  <si>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OM911</t>
  </si>
  <si>
    <t>LB911</t>
  </si>
  <si>
    <t>Marketing/Economic Development</t>
  </si>
  <si>
    <t>MISC DISTR EXP -- MAPPIN</t>
  </si>
  <si>
    <t>Transmission Demand</t>
  </si>
  <si>
    <t>SCP</t>
  </si>
  <si>
    <t>WCP</t>
  </si>
  <si>
    <t>MISCR</t>
  </si>
  <si>
    <t>CUSTOMER ASSISTANCE EXP-INCENTIVES</t>
  </si>
  <si>
    <t>Not Used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</si>
  <si>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</si>
  <si>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</si>
  <si>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</si>
  <si>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</si>
  <si>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</si>
  <si>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</si>
  <si>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</si>
  <si>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</si>
  <si>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</si>
  <si>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</si>
  <si>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</si>
  <si>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</si>
  <si>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</si>
  <si>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</si>
  <si>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</si>
  <si>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</si>
  <si>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</si>
  <si>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</si>
  <si>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</si>
  <si>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</si>
  <si>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</si>
  <si>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</si>
  <si>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</si>
  <si>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</si>
  <si>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</si>
  <si>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</si>
  <si>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</si>
  <si>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</si>
  <si>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</si>
  <si>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</si>
  <si>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</si>
  <si>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</si>
  <si>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</si>
  <si>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</si>
  <si>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</si>
  <si>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</si>
  <si>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</si>
  <si>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</si>
  <si>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</si>
  <si>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</si>
  <si>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</si>
  <si>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</si>
  <si>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</si>
  <si>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</si>
  <si>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</si>
  <si>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</si>
  <si>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</si>
  <si>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</si>
  <si>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</si>
  <si>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</si>
  <si>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</si>
  <si>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</si>
  <si>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</si>
  <si>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</si>
  <si>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</si>
  <si>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</si>
  <si>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</si>
  <si>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</si>
  <si>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</si>
  <si>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</si>
  <si>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</si>
  <si>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</si>
  <si>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</si>
  <si>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</si>
  <si>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</si>
  <si>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</si>
  <si>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</si>
  <si>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</si>
  <si>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</si>
  <si>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</si>
  <si>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</si>
  <si>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</si>
  <si>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</si>
  <si>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</si>
  <si>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</si>
  <si>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</si>
  <si>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</si>
  <si>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</si>
  <si>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</si>
  <si>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</si>
  <si>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</si>
  <si>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</si>
  <si>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</si>
  <si>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</si>
  <si>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</si>
  <si>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</si>
  <si>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</si>
  <si>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</si>
  <si>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</si>
  <si>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</si>
  <si>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</si>
  <si>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</si>
  <si>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</si>
  <si>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</si>
  <si>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</si>
  <si>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</si>
  <si>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</si>
  <si>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</si>
  <si>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</si>
  <si>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</si>
  <si>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</si>
  <si>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</si>
  <si>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</si>
  <si>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</si>
  <si>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</si>
  <si>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</si>
  <si>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</si>
  <si>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</si>
  <si>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</si>
  <si>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</si>
  <si>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</si>
  <si>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</si>
  <si>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</si>
  <si>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</si>
  <si>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</si>
  <si>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</si>
  <si>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</si>
  <si>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</si>
  <si>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</si>
  <si>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</si>
  <si>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</si>
  <si>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</si>
  <si>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</si>
  <si>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</si>
  <si>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</si>
  <si>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</si>
  <si>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</si>
  <si>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</si>
  <si>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</si>
  <si>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</si>
  <si>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</si>
  <si>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</si>
  <si>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</si>
  <si>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</si>
  <si>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</si>
  <si>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</si>
  <si>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</si>
  <si>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</si>
  <si>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</si>
  <si>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</si>
  <si>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</si>
  <si>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</si>
  <si>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</si>
  <si>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</si>
  <si>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</si>
  <si>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</si>
  <si>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</si>
  <si>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</si>
  <si>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</si>
  <si>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</si>
  <si>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</si>
  <si>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</si>
  <si>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</si>
  <si>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</si>
  <si>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</si>
  <si>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</si>
  <si>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</si>
  <si>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</si>
  <si>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</si>
  <si>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</si>
  <si>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</si>
  <si>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</si>
  <si>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</si>
  <si>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</si>
  <si>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</si>
  <si>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</si>
  <si>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>PLTRB</t>
  </si>
  <si>
    <t>PLTRI</t>
  </si>
  <si>
    <t>PLTRP</t>
  </si>
  <si>
    <t>PLTRT</t>
  </si>
  <si>
    <t>Power Production Plant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</si>
  <si>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</si>
  <si>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</si>
  <si>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</si>
  <si>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</si>
  <si>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</si>
  <si>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</si>
  <si>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</si>
  <si>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</si>
  <si>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</si>
  <si>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</si>
  <si>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</si>
  <si>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</si>
  <si>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</si>
  <si>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</si>
  <si>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</si>
  <si>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</si>
  <si>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</si>
  <si>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</si>
  <si>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</si>
  <si>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</si>
  <si>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</si>
  <si>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</si>
  <si>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</si>
  <si>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</si>
  <si>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</si>
  <si>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</si>
  <si>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</si>
  <si>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</si>
  <si>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</si>
  <si>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</si>
  <si>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</si>
  <si>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</si>
  <si>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</si>
  <si>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</si>
  <si>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</si>
  <si>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</si>
  <si>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</si>
  <si>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</si>
  <si>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</si>
  <si>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</si>
  <si>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</si>
  <si>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</si>
  <si>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</si>
  <si>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</si>
  <si>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</si>
  <si>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</si>
  <si>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</si>
  <si>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</si>
  <si>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</si>
  <si>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</si>
  <si>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</si>
  <si>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</si>
  <si>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</si>
  <si>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</si>
  <si>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</si>
  <si>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</si>
  <si>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</si>
  <si>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</si>
  <si>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</si>
  <si>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</si>
  <si>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</si>
  <si>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</si>
  <si>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</si>
  <si>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</si>
  <si>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</si>
  <si>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</si>
  <si>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</si>
  <si>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</si>
  <si>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</si>
  <si>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</si>
  <si>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</si>
  <si>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</si>
  <si>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</si>
  <si>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</si>
  <si>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</si>
  <si>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</si>
  <si>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</si>
  <si>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</si>
  <si>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</si>
  <si>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</si>
  <si>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</si>
  <si>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</si>
  <si>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</si>
  <si>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</si>
  <si>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</si>
  <si>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</si>
  <si>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</si>
  <si>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</si>
  <si>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</si>
  <si>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</si>
  <si>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</si>
  <si>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</si>
  <si>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</si>
  <si>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</si>
  <si>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</si>
  <si>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</si>
  <si>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</si>
  <si>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</si>
  <si>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</si>
  <si>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</si>
  <si>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</si>
  <si>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</si>
  <si>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</si>
  <si>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</si>
  <si>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</si>
  <si>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</si>
  <si>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</si>
  <si>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</si>
  <si>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</si>
  <si>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</si>
  <si>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</si>
  <si>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</si>
  <si>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</si>
  <si>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</si>
  <si>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</si>
  <si>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</si>
  <si>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</si>
  <si>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</si>
  <si>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</si>
  <si>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</si>
  <si>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</si>
  <si>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</si>
  <si>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</si>
  <si>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</si>
  <si>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</si>
  <si>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</si>
  <si>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</si>
  <si>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</si>
  <si>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</si>
  <si>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</si>
  <si>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</si>
  <si>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</si>
  <si>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</si>
  <si>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</si>
  <si>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</si>
  <si>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</si>
  <si>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</si>
  <si>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</si>
  <si>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</si>
  <si>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</si>
  <si>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</si>
  <si>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</si>
  <si>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</si>
  <si>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</si>
  <si>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</si>
  <si>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</si>
  <si>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</si>
  <si>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</si>
  <si>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</si>
  <si>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</si>
  <si>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</si>
  <si>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</si>
  <si>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</si>
  <si>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</si>
  <si>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</si>
  <si>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</si>
  <si>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</si>
  <si>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</si>
  <si>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</si>
  <si>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</si>
  <si>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</si>
  <si>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</si>
  <si>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</si>
  <si>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</si>
  <si>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</si>
  <si>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</si>
  <si>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</si>
  <si>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</si>
  <si>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</si>
  <si>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</si>
  <si>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</si>
  <si>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</si>
  <si>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</si>
  <si>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</si>
  <si>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</si>
  <si>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</si>
  <si>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</si>
  <si>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</si>
  <si>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</si>
  <si>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</si>
  <si>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</si>
  <si>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</si>
  <si>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</si>
  <si>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</si>
  <si>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</si>
  <si>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</si>
  <si>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</si>
  <si>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</si>
  <si>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</si>
  <si>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</si>
  <si>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</si>
  <si>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</si>
  <si>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</si>
  <si>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</si>
  <si>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</si>
  <si>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</si>
  <si>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</si>
  <si>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</si>
  <si>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</si>
  <si>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</si>
  <si>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</si>
  <si>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</si>
  <si>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</si>
  <si>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</si>
  <si>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</si>
  <si>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</si>
  <si>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</si>
  <si>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</si>
  <si>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</si>
  <si>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</si>
  <si>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</si>
  <si>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</si>
  <si>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</si>
  <si>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</si>
  <si>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</si>
  <si>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</si>
  <si>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</si>
  <si>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</si>
  <si>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</si>
  <si>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</si>
  <si>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</si>
  <si>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</si>
  <si>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</si>
  <si>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</si>
  <si>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</si>
  <si>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</si>
  <si>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</si>
  <si>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</si>
  <si>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</si>
  <si>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</si>
  <si>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</si>
  <si>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</si>
  <si>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</si>
  <si>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</si>
  <si>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</si>
  <si>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</si>
  <si>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</si>
  <si>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</si>
  <si>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</si>
  <si>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</si>
  <si>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</si>
  <si>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</si>
  <si>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</si>
  <si>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</si>
  <si>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</si>
  <si>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</si>
  <si>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</si>
  <si>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</si>
  <si>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</si>
  <si>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</si>
  <si>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</si>
  <si>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</si>
  <si>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</si>
  <si>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</si>
  <si>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Street Lighting (plant in service balance)</t>
  </si>
  <si>
    <t>ECR Revenue</t>
  </si>
  <si>
    <t>Distribution Line Transformers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</si>
  <si>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</si>
  <si>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</si>
  <si>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</si>
  <si>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</si>
  <si>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</si>
  <si>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</si>
  <si>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</si>
  <si>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</si>
  <si>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</si>
  <si>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</si>
  <si>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</si>
  <si>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</si>
  <si>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</si>
  <si>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</si>
  <si>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</si>
  <si>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</si>
  <si>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</si>
  <si>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</si>
  <si>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</si>
  <si>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</si>
  <si>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</si>
  <si>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</si>
  <si>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</si>
  <si>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</si>
  <si>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</si>
  <si>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</si>
  <si>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</si>
  <si>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</si>
  <si>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</si>
  <si>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</si>
  <si>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</si>
  <si>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</si>
  <si>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</si>
  <si>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</si>
  <si>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</si>
  <si>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</si>
  <si>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</si>
  <si>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</si>
  <si>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 xml:space="preserve">  Unbilled Revenue</t>
  </si>
  <si>
    <t>UNBREV</t>
  </si>
  <si>
    <t xml:space="preserve">   Other Expenses</t>
  </si>
  <si>
    <t>ECRREV</t>
  </si>
  <si>
    <t>Revenue Adjustment Allocators</t>
  </si>
  <si>
    <t>Expense Adjustment Allocators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</si>
  <si>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</si>
  <si>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</si>
  <si>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</si>
  <si>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</si>
  <si>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</si>
  <si>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</si>
  <si>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</si>
  <si>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</si>
  <si>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</si>
  <si>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</si>
  <si>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</si>
  <si>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</si>
  <si>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</si>
  <si>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</si>
  <si>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</si>
  <si>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</si>
  <si>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</si>
  <si>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</si>
  <si>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</si>
  <si>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</si>
  <si>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</si>
  <si>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</si>
  <si>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</si>
  <si>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</si>
  <si>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</si>
  <si>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</si>
  <si>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</si>
  <si>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</si>
  <si>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</si>
  <si>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</si>
  <si>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</si>
  <si>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</si>
  <si>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</si>
  <si>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</si>
  <si>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</si>
  <si>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</si>
  <si>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</si>
  <si>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</si>
  <si>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</si>
  <si>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</si>
  <si>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</si>
  <si>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</si>
  <si>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</si>
  <si>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</si>
  <si>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</si>
  <si>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</si>
  <si>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</si>
  <si>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</si>
  <si>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</si>
  <si>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</si>
  <si>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</si>
  <si>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</si>
  <si>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</si>
  <si>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</si>
  <si>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</si>
  <si>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</si>
  <si>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</si>
  <si>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</si>
  <si>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</si>
  <si>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</si>
  <si>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</si>
  <si>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</si>
  <si>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</si>
  <si>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</si>
  <si>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</si>
  <si>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</si>
  <si>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</si>
  <si>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</si>
  <si>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</si>
  <si>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</si>
  <si>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</si>
  <si>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</si>
  <si>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</si>
  <si>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</si>
  <si>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</si>
  <si>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</si>
  <si>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</si>
  <si>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</si>
  <si>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</si>
  <si>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</si>
  <si>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</si>
  <si>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</si>
  <si>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</si>
  <si>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</si>
  <si>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</si>
  <si>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</si>
  <si>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</si>
  <si>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</si>
  <si>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</si>
  <si>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</si>
  <si>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</si>
  <si>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</si>
  <si>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</si>
  <si>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</si>
  <si>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</si>
  <si>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</si>
  <si>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</si>
  <si>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</si>
  <si>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</si>
  <si>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</si>
  <si>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</si>
  <si>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</si>
  <si>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</si>
  <si>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</si>
  <si>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</si>
  <si>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</si>
  <si>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</si>
  <si>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</si>
  <si>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</si>
  <si>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</si>
  <si>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</si>
  <si>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</si>
  <si>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</si>
  <si>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</si>
  <si>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</si>
  <si>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</si>
  <si>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</si>
  <si>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</si>
  <si>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</si>
  <si>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</si>
  <si>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</si>
  <si>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</si>
  <si>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</si>
  <si>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</si>
  <si>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</si>
  <si>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</si>
  <si>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</si>
  <si>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</si>
  <si>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</si>
  <si>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</si>
  <si>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</si>
  <si>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</si>
  <si>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</si>
  <si>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</si>
  <si>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</si>
  <si>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</si>
  <si>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</si>
  <si>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</si>
  <si>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Taxable Income Pro-Forma</t>
  </si>
  <si>
    <t>INTEXP</t>
  </si>
  <si>
    <t>Interest Syncronization Adjustment</t>
  </si>
  <si>
    <t>TXINCPF</t>
  </si>
  <si>
    <t>Sub-Total Labor Exp</t>
  </si>
  <si>
    <t>Base Rate Revenue at Current Rates</t>
  </si>
  <si>
    <t>Summer Peak Period Demand Allocator</t>
  </si>
  <si>
    <t>Winter Peak Period Demand Allocator</t>
  </si>
  <si>
    <t>Interest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</si>
  <si>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</si>
  <si>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</si>
  <si>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</si>
  <si>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</si>
  <si>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</si>
  <si>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</si>
  <si>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</si>
  <si>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</si>
  <si>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</si>
  <si>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</si>
  <si>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</si>
  <si>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</si>
  <si>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Cost of Service Summary -- Unadjusted</t>
  </si>
  <si>
    <t>Net Operating Income -- Pro-Forma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</si>
  <si>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</si>
  <si>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</si>
  <si>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</si>
  <si>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</si>
  <si>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</si>
  <si>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</si>
  <si>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</si>
  <si>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</si>
  <si>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</si>
  <si>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</si>
  <si>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</si>
  <si>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</si>
  <si>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</si>
  <si>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</si>
  <si>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OM575</t>
  </si>
  <si>
    <t>Traffic Street Lighting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</si>
  <si>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</si>
  <si>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</si>
  <si>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</si>
  <si>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</si>
  <si>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</si>
  <si>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</si>
  <si>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</si>
  <si>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</si>
  <si>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</si>
  <si>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</si>
  <si>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</si>
  <si>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</si>
  <si>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</si>
  <si>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</si>
  <si>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</si>
  <si>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</si>
  <si>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</si>
  <si>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</si>
  <si>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</si>
  <si>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</si>
  <si>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</si>
  <si>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</si>
  <si>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</si>
  <si>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</si>
  <si>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</si>
  <si>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</si>
  <si>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</si>
  <si>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</si>
  <si>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</si>
  <si>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</si>
  <si>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</si>
  <si>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</si>
  <si>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</si>
  <si>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</si>
  <si>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</si>
  <si>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</si>
  <si>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</si>
  <si>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</si>
  <si>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</si>
  <si>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</si>
  <si>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</si>
  <si>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</si>
  <si>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</si>
  <si>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</si>
  <si>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</si>
  <si>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</si>
  <si>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</si>
  <si>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</si>
  <si>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</si>
  <si>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</si>
  <si>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</si>
  <si>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</si>
  <si>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</si>
  <si>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</si>
  <si>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</si>
  <si>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</si>
  <si>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</si>
  <si>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</si>
  <si>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</si>
  <si>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</si>
  <si>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</si>
  <si>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</si>
  <si>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</si>
  <si>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</si>
  <si>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</si>
  <si>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</si>
  <si>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</si>
  <si>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</si>
  <si>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</si>
  <si>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</si>
  <si>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</si>
  <si>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</si>
  <si>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</si>
  <si>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</si>
  <si>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</si>
  <si>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</si>
  <si>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</si>
  <si>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</si>
  <si>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</si>
  <si>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</si>
  <si>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</si>
  <si>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</si>
  <si>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</si>
  <si>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</si>
  <si>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</si>
  <si>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</si>
  <si>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</si>
  <si>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</si>
  <si>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</si>
  <si>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</si>
  <si>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</si>
  <si>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</si>
  <si>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</si>
  <si>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</si>
  <si>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</si>
  <si>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</si>
  <si>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</si>
  <si>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</si>
  <si>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</si>
  <si>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</si>
  <si>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</si>
  <si>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</si>
  <si>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</si>
  <si>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</si>
  <si>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</si>
  <si>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</si>
  <si>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</si>
  <si>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</si>
  <si>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</si>
  <si>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</si>
  <si>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</si>
  <si>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</si>
  <si>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</si>
  <si>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</si>
  <si>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</si>
  <si>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</si>
  <si>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</si>
  <si>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</si>
  <si>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</si>
  <si>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</si>
  <si>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</si>
  <si>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</si>
  <si>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</si>
  <si>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</si>
  <si>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</si>
  <si>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</si>
  <si>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</si>
  <si>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</si>
  <si>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</si>
  <si>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</si>
  <si>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</si>
  <si>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</si>
  <si>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</si>
  <si>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</si>
  <si>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</si>
  <si>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</si>
  <si>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</si>
  <si>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</si>
  <si>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</si>
  <si>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</si>
  <si>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</si>
  <si>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</si>
  <si>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</si>
  <si>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</si>
  <si>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</si>
  <si>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</si>
  <si>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</si>
  <si>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</si>
  <si>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</si>
  <si>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</si>
  <si>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</si>
  <si>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</si>
  <si>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</si>
  <si>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</si>
  <si>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</si>
  <si>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</si>
  <si>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</si>
  <si>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</si>
  <si>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</si>
  <si>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</si>
  <si>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</si>
  <si>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</si>
  <si>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</si>
  <si>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</si>
  <si>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</si>
  <si>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</si>
  <si>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</si>
  <si>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</si>
  <si>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</si>
  <si>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</si>
  <si>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</si>
  <si>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</si>
  <si>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</si>
  <si>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</si>
  <si>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</si>
  <si>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</si>
  <si>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</si>
  <si>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</si>
  <si>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</si>
  <si>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</si>
  <si>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</si>
  <si>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</si>
  <si>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</si>
  <si>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</si>
  <si>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</si>
  <si>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</si>
  <si>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</si>
  <si>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</si>
  <si>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</si>
  <si>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</si>
  <si>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</si>
  <si>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</si>
  <si>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</si>
  <si>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</si>
  <si>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</si>
  <si>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</si>
  <si>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</si>
  <si>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</si>
  <si>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</si>
  <si>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</si>
  <si>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</si>
  <si>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</si>
  <si>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</si>
  <si>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</si>
  <si>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</si>
  <si>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</si>
  <si>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</si>
  <si>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</si>
  <si>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</si>
  <si>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</si>
  <si>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</si>
  <si>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</si>
  <si>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</si>
  <si>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</si>
  <si>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</si>
  <si>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</si>
  <si>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</si>
  <si>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</si>
  <si>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</si>
  <si>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</si>
  <si>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</si>
  <si>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</si>
  <si>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</si>
  <si>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</si>
  <si>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</si>
  <si>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</si>
  <si>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</si>
  <si>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</si>
  <si>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</si>
  <si>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</si>
  <si>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</si>
  <si>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</si>
  <si>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</si>
  <si>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</si>
  <si>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</si>
  <si>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</si>
  <si>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</si>
  <si>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</si>
  <si>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</si>
  <si>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</si>
  <si>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</si>
  <si>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</si>
  <si>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</si>
  <si>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</si>
  <si>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</si>
  <si>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</si>
  <si>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</si>
  <si>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>Rate PS</t>
  </si>
  <si>
    <t>Rate RTS</t>
  </si>
  <si>
    <t>Rate LE</t>
  </si>
  <si>
    <t>Federal &amp; State Income Tax Adjustment</t>
  </si>
  <si>
    <t>Rate RS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</si>
  <si>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</si>
  <si>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</si>
  <si>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</si>
  <si>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</si>
  <si>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</si>
  <si>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</si>
  <si>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</si>
  <si>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</si>
  <si>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</si>
  <si>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</si>
  <si>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advertising expenses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</si>
  <si>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</si>
  <si>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</si>
  <si>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</si>
  <si>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</si>
  <si>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</si>
  <si>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</si>
  <si>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</si>
  <si>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</si>
  <si>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</si>
  <si>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P374</t>
  </si>
  <si>
    <t>Misc Service Revenue Allocator</t>
  </si>
  <si>
    <t>Revenue per Billing Determinants</t>
  </si>
  <si>
    <t>Fuel Stock</t>
  </si>
  <si>
    <t xml:space="preserve">  CWIP General &amp; Common</t>
  </si>
  <si>
    <t>Rate TOD</t>
  </si>
  <si>
    <t>Weighted Average Customers (Lighting = 9 Lights per Customer)</t>
  </si>
  <si>
    <t>Average Customers (Lighting = 9 Lights per Cust)</t>
  </si>
  <si>
    <t>Customer Account Changes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</si>
  <si>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</si>
  <si>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</si>
  <si>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</si>
  <si>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</si>
  <si>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</si>
  <si>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</si>
  <si>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General Service</t>
  </si>
  <si>
    <t>External Functional Vectors</t>
  </si>
  <si>
    <t>PTRTL</t>
  </si>
  <si>
    <t xml:space="preserve">  Curtailable Service Rider</t>
  </si>
  <si>
    <t xml:space="preserve">  368-TRANSFORMERS</t>
  </si>
  <si>
    <t xml:space="preserve">  Sales for Resale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</si>
  <si>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</si>
  <si>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</si>
  <si>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</si>
  <si>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</si>
  <si>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</si>
  <si>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</si>
  <si>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</si>
  <si>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ok</t>
  </si>
  <si>
    <t>MISO DAY 1 &amp; 2 EXPENSES</t>
  </si>
  <si>
    <t>LOLP</t>
  </si>
  <si>
    <t xml:space="preserve">  RWIP</t>
  </si>
  <si>
    <t>RWIP</t>
  </si>
  <si>
    <t>Electric Vehicle Charging</t>
  </si>
  <si>
    <t>Rate EV</t>
  </si>
  <si>
    <t>Solar Share</t>
  </si>
  <si>
    <t>Business Solar</t>
  </si>
  <si>
    <t>Rate BS</t>
  </si>
  <si>
    <t>Rate OSL</t>
  </si>
  <si>
    <t xml:space="preserve">  Production Demand - LOLP</t>
  </si>
  <si>
    <t>PLPPLOLP</t>
  </si>
  <si>
    <t>UPPPLOLP</t>
  </si>
  <si>
    <t>RBPPLOLP</t>
  </si>
  <si>
    <t>OMPPLOLP</t>
  </si>
  <si>
    <t>LBPPLOLP</t>
  </si>
  <si>
    <t xml:space="preserve">  Production Demand - Not Used</t>
  </si>
  <si>
    <t>DEPPLOLP</t>
  </si>
  <si>
    <t>RCPLOLP</t>
  </si>
  <si>
    <t>ACRPLOLP</t>
  </si>
  <si>
    <t>PTPPLOLP</t>
  </si>
  <si>
    <t>OTPPLOLP</t>
  </si>
  <si>
    <t>INTPLOLP</t>
  </si>
  <si>
    <t>Rate SSP</t>
  </si>
  <si>
    <t>GPLOLPDA</t>
  </si>
  <si>
    <t>GPPLOLPDT</t>
  </si>
  <si>
    <t>GPPLOLPDRA</t>
  </si>
  <si>
    <t>NPPLOLPDRA</t>
  </si>
  <si>
    <t>NPPLOLPDT</t>
  </si>
  <si>
    <t>NPLOLPDA</t>
  </si>
  <si>
    <t>Production Depreciation Residual LOLP Demand Allocator</t>
  </si>
  <si>
    <t xml:space="preserve">Production Depreciation LOLP Demand Costs </t>
  </si>
  <si>
    <t>PDEPLOLPDRA</t>
  </si>
  <si>
    <t>PDEPLOLPDT</t>
  </si>
  <si>
    <t>PDEPLOLPDA</t>
  </si>
  <si>
    <t>Production O&amp;M Residual LOLP Demand Allocator</t>
  </si>
  <si>
    <t xml:space="preserve">Production O&amp;M LOLP Demand Costs </t>
  </si>
  <si>
    <t>POMLOLPDRA</t>
  </si>
  <si>
    <t>POMLOLPDT</t>
  </si>
  <si>
    <t>POMLOLPDA</t>
  </si>
  <si>
    <t>Production Prop Tax Residual LOLP Demand Allocator</t>
  </si>
  <si>
    <t xml:space="preserve">Production Prop Tax LOLP Demand Costs </t>
  </si>
  <si>
    <t>Production Prop Tax LOLP Demand Residual</t>
  </si>
  <si>
    <t>Production Prop Tax LOLP Demand Total</t>
  </si>
  <si>
    <t>Production Prop Tax LOLP Demand Allocator</t>
  </si>
  <si>
    <t>Production Depreciation LOLP Demand Residual</t>
  </si>
  <si>
    <t>Production Depreciation LOLP Demand Total</t>
  </si>
  <si>
    <t>Production Depreciation LOLP Demand Allocator</t>
  </si>
  <si>
    <t>Production O&amp;M LOLP Demand Allocator</t>
  </si>
  <si>
    <t>Production O&amp;M LOLP Demand Total</t>
  </si>
  <si>
    <t>Production O&amp;M LOLP Demand Residual</t>
  </si>
  <si>
    <t>PPTLOLPDRA</t>
  </si>
  <si>
    <t>PPTLOLPDT</t>
  </si>
  <si>
    <t>PPTLOLPDA</t>
  </si>
  <si>
    <t>Meters Gross Plant Residual Allocator</t>
  </si>
  <si>
    <t xml:space="preserve">Meters Gross Plant Costs </t>
  </si>
  <si>
    <t>Meters Gross Plant Residual</t>
  </si>
  <si>
    <t>Meters Gross Plant Total</t>
  </si>
  <si>
    <t>Meters Gross Plant Allocator</t>
  </si>
  <si>
    <t>MGPRA</t>
  </si>
  <si>
    <t>MGPT</t>
  </si>
  <si>
    <t>MGPA</t>
  </si>
  <si>
    <t>Meters Net Plant Residual Allocator</t>
  </si>
  <si>
    <t xml:space="preserve">Meters Net Plant Costs </t>
  </si>
  <si>
    <t>Meters Net Plant Residual</t>
  </si>
  <si>
    <t>Meters Net Plant Total</t>
  </si>
  <si>
    <t>Meters Net Plant Allocator</t>
  </si>
  <si>
    <t>MNPRA</t>
  </si>
  <si>
    <t>MNPT</t>
  </si>
  <si>
    <t>MNPA</t>
  </si>
  <si>
    <t>Meters O&amp;M Residual Allocator</t>
  </si>
  <si>
    <t xml:space="preserve">Meters O&amp;M Costs </t>
  </si>
  <si>
    <t>Meters O&amp;M Residual</t>
  </si>
  <si>
    <t>Meters O&amp;M Total</t>
  </si>
  <si>
    <t>Meters O&amp;M Allocator</t>
  </si>
  <si>
    <t>Meters Depreciation Residual Allocator</t>
  </si>
  <si>
    <t xml:space="preserve">Meters Depreciation Costs </t>
  </si>
  <si>
    <t>Meters Depreciation Residual</t>
  </si>
  <si>
    <t>Meters Depreciation Total</t>
  </si>
  <si>
    <t>Meters Depreciation Allocator</t>
  </si>
  <si>
    <t>Meters Prop Tax Residual Allocator</t>
  </si>
  <si>
    <t xml:space="preserve">Meters Prop Tax Costs </t>
  </si>
  <si>
    <t>Meters Prop Tax Residual</t>
  </si>
  <si>
    <t>Meters Prop Tax Total</t>
  </si>
  <si>
    <t>Meters Prop Tax Allocator</t>
  </si>
  <si>
    <t>MOMRA</t>
  </si>
  <si>
    <t>MOMT</t>
  </si>
  <si>
    <t>MOMA</t>
  </si>
  <si>
    <t>MDRA</t>
  </si>
  <si>
    <t>MDT</t>
  </si>
  <si>
    <t>MDA</t>
  </si>
  <si>
    <t>MPTRA</t>
  </si>
  <si>
    <t>MPTT</t>
  </si>
  <si>
    <t>MPTA</t>
  </si>
  <si>
    <t xml:space="preserve">  Transmission Revenue</t>
  </si>
  <si>
    <t xml:space="preserve">  Ancillary Services</t>
  </si>
  <si>
    <t xml:space="preserve">  Electric Vehicle Charging Fees</t>
  </si>
  <si>
    <t>Rent From Electric Property</t>
  </si>
  <si>
    <t>Other Electric Revenue</t>
  </si>
  <si>
    <t>RFEP</t>
  </si>
  <si>
    <t>OER</t>
  </si>
  <si>
    <t>Production ITC Residual LOLP Demand Allocator</t>
  </si>
  <si>
    <t xml:space="preserve">Production ITC LOLP Demand Costs </t>
  </si>
  <si>
    <t>Production ITC LOLP Demand Residual</t>
  </si>
  <si>
    <t>Production ITC LOLP Demand Total</t>
  </si>
  <si>
    <t>Production ITC LOLP Demand Allocator</t>
  </si>
  <si>
    <t>PITCLOLPDRA</t>
  </si>
  <si>
    <t>PITCLOLPDT</t>
  </si>
  <si>
    <t>PITCLOLPDA</t>
  </si>
  <si>
    <t>Interruptible Credit Allocator (Prod Plant)</t>
  </si>
  <si>
    <t>Average Customers (Lighting = 9 Lights)</t>
  </si>
  <si>
    <t>Net Plant Production Residual LOLP Demand Allocator</t>
  </si>
  <si>
    <t xml:space="preserve">Net Plant Production LOLP Demand Costs </t>
  </si>
  <si>
    <t>Net Plant Production LOLP Demand Residual</t>
  </si>
  <si>
    <t>Net Plant Production LOLP Demand Total</t>
  </si>
  <si>
    <t>Net Plant Production LOLP Demand Allocator</t>
  </si>
  <si>
    <t>Rate Base Production Residual LOLP Demand Allocator</t>
  </si>
  <si>
    <t xml:space="preserve">Rate Base Production LOLP Demand Costs </t>
  </si>
  <si>
    <t>Rate Base Production LOLP Demand Residual</t>
  </si>
  <si>
    <t>Rate Base Production LOLP Demand Total</t>
  </si>
  <si>
    <t>Rate Base Production LOLP Demand Allocator</t>
  </si>
  <si>
    <t>RBPLOLPDRA</t>
  </si>
  <si>
    <t>RBPLOLPDT</t>
  </si>
  <si>
    <t>RBLOLPDA</t>
  </si>
  <si>
    <t>MRBRA</t>
  </si>
  <si>
    <t>MRBT</t>
  </si>
  <si>
    <t>MRBA</t>
  </si>
  <si>
    <t>Outdoor Sports Lighting</t>
  </si>
  <si>
    <t>Gross Plant Production Residual LOLP Demand Allocator</t>
  </si>
  <si>
    <t xml:space="preserve">Gross Plant Production LOLP Demand Costs </t>
  </si>
  <si>
    <t>Gross Plant Production LOLP Demand Residual</t>
  </si>
  <si>
    <t>Gross Plant Production LOLP Demand Total</t>
  </si>
  <si>
    <t>Gross Plant Production LOLP Demand Allocator</t>
  </si>
  <si>
    <t>Meter Cost Allocation</t>
  </si>
  <si>
    <t>Production Demand Cost Allocation</t>
  </si>
  <si>
    <t>Meters Rate Base Residual Allocator</t>
  </si>
  <si>
    <t xml:space="preserve">Meters Rate Base Costs </t>
  </si>
  <si>
    <t>Meters Rate Base Residual</t>
  </si>
  <si>
    <t>Meters Rate Base Total</t>
  </si>
  <si>
    <t>Meters Rate Base Allocator</t>
  </si>
  <si>
    <t xml:space="preserve">Plant Customer Allocators </t>
  </si>
  <si>
    <t>PCust05</t>
  </si>
  <si>
    <t>PCust04</t>
  </si>
  <si>
    <t>PCust01</t>
  </si>
  <si>
    <t>PCust07</t>
  </si>
  <si>
    <t>PCust08</t>
  </si>
  <si>
    <t>PCust09</t>
  </si>
  <si>
    <t>PCust06</t>
  </si>
  <si>
    <t>Revenue Adjustment for Solar Share and EV</t>
  </si>
  <si>
    <t>DEPRDP7</t>
  </si>
  <si>
    <t>Changes in Late Payment Fees</t>
  </si>
  <si>
    <t>Changes in Miscellaneous Charges</t>
  </si>
  <si>
    <t>Changes in Rent on Electric Property</t>
  </si>
  <si>
    <t>Rate RLS, LS</t>
  </si>
  <si>
    <t>Incremental Uncollectible Accounts Expense</t>
  </si>
  <si>
    <t>Incremental Commission Fees</t>
  </si>
  <si>
    <t>Changes to EVSE-R</t>
  </si>
  <si>
    <t>Other Demand Allocators</t>
  </si>
  <si>
    <t>12CP</t>
  </si>
  <si>
    <t>5CP</t>
  </si>
  <si>
    <t>1CP</t>
  </si>
  <si>
    <t>PJM5CP</t>
  </si>
  <si>
    <t>PRO FORMA PRESENT REVENUES</t>
  </si>
  <si>
    <t>Operating</t>
  </si>
  <si>
    <t>Net</t>
  </si>
  <si>
    <t>Rate</t>
  </si>
  <si>
    <t>Rate of</t>
  </si>
  <si>
    <t>Revenue</t>
  </si>
  <si>
    <t>Expense</t>
  </si>
  <si>
    <t>Income</t>
  </si>
  <si>
    <t>Base</t>
  </si>
  <si>
    <t>Return</t>
  </si>
  <si>
    <t>Total System</t>
  </si>
  <si>
    <t>Dollar</t>
  </si>
  <si>
    <t>Subsidy</t>
  </si>
  <si>
    <t>Tier I</t>
  </si>
  <si>
    <t>Tier II</t>
  </si>
  <si>
    <t>GS,PS,AES,LS,RLS,OSL</t>
  </si>
  <si>
    <t>Tier III</t>
  </si>
  <si>
    <t>TODS,TODP,RTS,FLS</t>
  </si>
  <si>
    <t>Tier IV</t>
  </si>
  <si>
    <t>LE,TE</t>
  </si>
  <si>
    <t>EV/SSP</t>
  </si>
  <si>
    <t>COMPUTATION OF GROSS REVENUE CONVERSION FACTOR</t>
  </si>
  <si>
    <t>FOR THE 12 MONTHS ENDED DECEMBER 31, 2018</t>
  </si>
  <si>
    <t>FOR THE 12 MONTHS ENDED APRIL 30, 2020</t>
  </si>
  <si>
    <t>DATA:__X__BASE  PERIOD__X__FORECASTED  PERIOD</t>
  </si>
  <si>
    <t>SCHEDULE H-1</t>
  </si>
  <si>
    <t>TYPE OF FILING: __X__ ORIGINAL  _____ UPDATED  _____ REVISED</t>
  </si>
  <si>
    <t>PAGE 1 OF 1</t>
  </si>
  <si>
    <t>WORKPAPER REFERENCE NO(S).: WPH-1</t>
  </si>
  <si>
    <t>WITNESS:   C. M. GARRETT</t>
  </si>
  <si>
    <t>PERCENTAGE OF INCREMENTAL GROSS REVENUE</t>
  </si>
  <si>
    <t>LINE NO.</t>
  </si>
  <si>
    <t>DESCRIPTION</t>
  </si>
  <si>
    <t>STATE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</si>
  <si>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</si>
  <si>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</si>
  <si>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</si>
  <si>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</si>
  <si>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</si>
  <si>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</si>
  <si>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</si>
  <si>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</si>
  <si>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OPERATING INCOME PERCENTAGE (LINES 4 - 5 - 7)</t>
  </si>
  <si>
    <t>GROSS REVENUE CONVERSTION FACTOR (100% / LINE 8)</t>
  </si>
  <si>
    <t>'WSS-29'!F</t>
  </si>
  <si>
    <t>LOUISVILLE GAS AND ELECTRIC COMPANY</t>
  </si>
  <si>
    <t>CASE NO. 2018-00295</t>
  </si>
  <si>
    <t>LOLP CLASS COST OF SERVICE STUDY AS FILED BY LG&amp;E</t>
  </si>
  <si>
    <t>12 CP Demand Allocator</t>
  </si>
  <si>
    <t>PRODUCTION DEMAND ALLOCATED ON AVERAGE 12 COINCIDENT PEAKS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</si>
</sst>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0.0000000"/>
    <numFmt numFmtId="174" formatCode="_([$€-2]* #,##0.00_);_([$€-2]* \(#,##0.00\);_([$€-2]* &quot;-&quot;??_)"/>
    <numFmt numFmtId="175" formatCode="&quot;$&quot;#,##0\ ;\(&quot;$&quot;#,##0\)"/>
    <numFmt numFmtId="176" formatCode="[$-409]mmm\-yy;@"/>
    <numFmt numFmtId="177" formatCode="[$-409]mmmm\ d\,\ yyyy;@"/>
    <numFmt numFmtId="178" formatCode="0_);\(0\)"/>
    <numFmt numFmtId="179" formatCode="[$-409]mmmm\-yy;@"/>
    <numFmt numFmtId="180" formatCode="0\ 00\ 000\ 000"/>
    <numFmt numFmtId="181" formatCode="[$-409]d\-mmm\-yy;@"/>
    <numFmt numFmtId="182" formatCode="_-* #,##0.00\ [$€]_-;\-* #,##0.00\ [$€]_-;_-* &quot;-&quot;??\ [$€]_-;_-@_-"/>
    <numFmt numFmtId="183" formatCode="_-* #,##0\ _F_-;\-* #,##0\ _F_-;_-* &quot;-&quot;\ _F_-;_-@_-"/>
    <numFmt numFmtId="184" formatCode="_-* #,##0.00\ _F_-;\-* #,##0.00\ _F_-;_-* &quot;-&quot;??\ _F_-;_-@_-"/>
    <numFmt numFmtId="185" formatCode="_-* #,##0\ &quot;F&quot;_-;\-* #,##0\ &quot;F&quot;_-;_-* &quot;-&quot;\ &quot;F&quot;_-;_-@_-"/>
    <numFmt numFmtId="186" formatCode="_-* #,##0.00\ &quot;F&quot;_-;\-* #,##0.00\ &quot;F&quot;_-;_-* &quot;-&quot;??\ &quot;F&quot;_-;_-@_-"/>
    <numFmt numFmtId="187" formatCode="00000000"/>
    <numFmt numFmtId="188" formatCode="[$-409]d\-mmm\-yyyy;@"/>
    <numFmt numFmtId="189" formatCode="#,##0.00;[Red]\(#,##0.00\)"/>
    <numFmt numFmtId="190" formatCode="###,000"/>
    <numFmt numFmtId="191" formatCode="_(* #,##0.0_);_(* \(#,##0.0\);_(* &quot;-&quot;??_);_(@_)"/>
    <numFmt numFmtId="192" formatCode="0.000%"/>
    <numFmt numFmtId="193" formatCode="0.000000%"/>
    <numFmt numFmtId="194" formatCode="###0;###0"/>
  </numFmts>
  <fonts count="132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8"/>
      <color theme="3"/>
      <name val="Cambria"/>
      <family val="2"/>
      <scheme val="major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"/>
      <family val="2"/>
    </font>
  </fonts>
  <fills count="8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5198">
    <xf numFmtId="0" fontId="0" fillId="0" borderId="0"/>
    <xf numFmtId="0" fontId="19" fillId="5" borderId="0">
      <alignment horizontal="left"/>
    </xf>
    <xf numFmtId="0" fontId="20" fillId="5" borderId="0">
      <alignment horizontal="right"/>
    </xf>
    <xf numFmtId="0" fontId="21" fillId="4" borderId="0">
      <alignment horizontal="center"/>
    </xf>
    <xf numFmtId="0" fontId="20" fillId="5" borderId="0">
      <alignment horizontal="right"/>
    </xf>
    <xf numFmtId="0" fontId="22" fillId="4" borderId="0">
      <alignment horizontal="left"/>
    </xf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2" fillId="0" borderId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4" fillId="0" borderId="0" applyProtection="0"/>
    <xf numFmtId="0" fontId="12" fillId="0" borderId="0" applyProtection="0"/>
    <xf numFmtId="0" fontId="16" fillId="0" borderId="0" applyProtection="0"/>
    <xf numFmtId="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>
      <alignment horizontal="left"/>
    </xf>
    <xf numFmtId="0" fontId="23" fillId="4" borderId="0">
      <alignment horizontal="left"/>
    </xf>
    <xf numFmtId="41" fontId="31" fillId="0" borderId="0"/>
    <xf numFmtId="4" fontId="24" fillId="6" borderId="0">
      <alignment horizontal="right"/>
    </xf>
    <xf numFmtId="0" fontId="25" fillId="6" borderId="0">
      <alignment horizontal="center" vertical="center"/>
    </xf>
    <xf numFmtId="0" fontId="23" fillId="6" borderId="1"/>
    <xf numFmtId="0" fontId="25" fillId="6" borderId="0" applyBorder="0">
      <alignment horizontal="centerContinuous"/>
    </xf>
    <xf numFmtId="0" fontId="26" fillId="6" borderId="0" applyBorder="0">
      <alignment horizontal="centerContinuous"/>
    </xf>
    <xf numFmtId="9" fontId="3" fillId="0" borderId="0" applyFont="0" applyFill="0" applyBorder="0" applyAlignment="0" applyProtection="0"/>
    <xf numFmtId="0" fontId="23" fillId="3" borderId="0">
      <alignment horizontal="center"/>
    </xf>
    <xf numFmtId="49" fontId="27" fillId="4" borderId="0">
      <alignment horizontal="center"/>
    </xf>
    <xf numFmtId="0" fontId="20" fillId="5" borderId="0">
      <alignment horizontal="center"/>
    </xf>
    <xf numFmtId="0" fontId="20" fillId="5" borderId="0">
      <alignment horizontal="centerContinuous"/>
    </xf>
    <xf numFmtId="0" fontId="28" fillId="4" borderId="0">
      <alignment horizontal="left"/>
    </xf>
    <xf numFmtId="49" fontId="28" fillId="4" borderId="0">
      <alignment horizontal="center"/>
    </xf>
    <xf numFmtId="0" fontId="19" fillId="5" borderId="0">
      <alignment horizontal="left"/>
    </xf>
    <xf numFmtId="49" fontId="28" fillId="4" borderId="0">
      <alignment horizontal="left"/>
    </xf>
    <xf numFmtId="0" fontId="19" fillId="5" borderId="0">
      <alignment horizontal="centerContinuous"/>
    </xf>
    <xf numFmtId="0" fontId="19" fillId="5" borderId="0">
      <alignment horizontal="right"/>
    </xf>
    <xf numFmtId="49" fontId="23" fillId="4" borderId="0">
      <alignment horizontal="left"/>
    </xf>
    <xf numFmtId="0" fontId="20" fillId="5" borderId="0">
      <alignment horizontal="right"/>
    </xf>
    <xf numFmtId="0" fontId="28" fillId="2" borderId="0">
      <alignment horizontal="center"/>
    </xf>
    <xf numFmtId="0" fontId="29" fillId="2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2" applyNumberFormat="0" applyFont="0" applyFill="0" applyAlignment="0" applyProtection="0"/>
    <xf numFmtId="0" fontId="30" fillId="4" borderId="0">
      <alignment horizontal="center"/>
    </xf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0" fontId="4" fillId="0" borderId="0"/>
    <xf numFmtId="43" fontId="4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2" fillId="0" borderId="0"/>
    <xf numFmtId="43" fontId="52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2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0" fontId="2" fillId="1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44" fillId="19" borderId="0" applyNumberFormat="0" applyBorder="0" applyAlignment="0" applyProtection="0"/>
    <xf numFmtId="179" fontId="53" fillId="43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2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2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0" fontId="2" fillId="23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44" fillId="23" borderId="0" applyNumberFormat="0" applyBorder="0" applyAlignment="0" applyProtection="0"/>
    <xf numFmtId="179" fontId="53" fillId="45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2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0" fontId="2" fillId="2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44" fillId="27" borderId="0" applyNumberFormat="0" applyBorder="0" applyAlignment="0" applyProtection="0"/>
    <xf numFmtId="179" fontId="53" fillId="47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6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2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0" fontId="2" fillId="31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44" fillId="31" borderId="0" applyNumberFormat="0" applyBorder="0" applyAlignment="0" applyProtection="0"/>
    <xf numFmtId="179" fontId="53" fillId="2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2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44" fillId="35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2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0" fontId="2" fillId="39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44" fillId="39" borderId="0" applyNumberFormat="0" applyBorder="0" applyAlignment="0" applyProtection="0"/>
    <xf numFmtId="179" fontId="53" fillId="47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2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2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0" fontId="2" fillId="20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44" fillId="20" borderId="0" applyNumberFormat="0" applyBorder="0" applyAlignment="0" applyProtection="0"/>
    <xf numFmtId="179" fontId="53" fillId="4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2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44" fillId="24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45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2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0" fontId="2" fillId="28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179" fontId="53" fillId="3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44" fillId="28" borderId="0" applyNumberFormat="0" applyBorder="0" applyAlignment="0" applyProtection="0"/>
    <xf numFmtId="179" fontId="53" fillId="3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50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2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0" fontId="2" fillId="32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53" fillId="44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44" fillId="32" borderId="0" applyNumberFormat="0" applyBorder="0" applyAlignment="0" applyProtection="0"/>
    <xf numFmtId="179" fontId="53" fillId="44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8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2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0" fontId="2" fillId="36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53" fillId="49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44" fillId="36" borderId="0" applyNumberFormat="0" applyBorder="0" applyAlignment="0" applyProtection="0"/>
    <xf numFmtId="179" fontId="53" fillId="49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43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2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0" fontId="2" fillId="40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53" fillId="47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44" fillId="40" borderId="0" applyNumberFormat="0" applyBorder="0" applyAlignment="0" applyProtection="0"/>
    <xf numFmtId="179" fontId="53" fillId="47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3" fillId="51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43" fillId="21" borderId="0" applyNumberFormat="0" applyBorder="0" applyAlignment="0" applyProtection="0"/>
    <xf numFmtId="179" fontId="43" fillId="21" borderId="0" applyNumberFormat="0" applyBorder="0" applyAlignment="0" applyProtection="0"/>
    <xf numFmtId="179" fontId="43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4" fillId="49" borderId="0" applyNumberFormat="0" applyBorder="0" applyAlignment="0" applyProtection="0"/>
    <xf numFmtId="179" fontId="55" fillId="21" borderId="0" applyNumberFormat="0" applyBorder="0" applyAlignment="0" applyProtection="0"/>
    <xf numFmtId="179" fontId="54" fillId="49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0" fontId="43" fillId="21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5" fillId="21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43" fillId="25" borderId="0" applyNumberFormat="0" applyBorder="0" applyAlignment="0" applyProtection="0"/>
    <xf numFmtId="179" fontId="43" fillId="25" borderId="0" applyNumberFormat="0" applyBorder="0" applyAlignment="0" applyProtection="0"/>
    <xf numFmtId="179" fontId="43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4" fillId="53" borderId="0" applyNumberFormat="0" applyBorder="0" applyAlignment="0" applyProtection="0"/>
    <xf numFmtId="179" fontId="55" fillId="25" borderId="0" applyNumberFormat="0" applyBorder="0" applyAlignment="0" applyProtection="0"/>
    <xf numFmtId="179" fontId="54" fillId="53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0" fontId="43" fillId="2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5" fillId="2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43" fillId="29" borderId="0" applyNumberFormat="0" applyBorder="0" applyAlignment="0" applyProtection="0"/>
    <xf numFmtId="179" fontId="43" fillId="29" borderId="0" applyNumberFormat="0" applyBorder="0" applyAlignment="0" applyProtection="0"/>
    <xf numFmtId="179" fontId="43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4" fillId="51" borderId="0" applyNumberFormat="0" applyBorder="0" applyAlignment="0" applyProtection="0"/>
    <xf numFmtId="179" fontId="55" fillId="29" borderId="0" applyNumberFormat="0" applyBorder="0" applyAlignment="0" applyProtection="0"/>
    <xf numFmtId="179" fontId="54" fillId="51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0" fontId="43" fillId="29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5" fillId="29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43" fillId="33" borderId="0" applyNumberFormat="0" applyBorder="0" applyAlignment="0" applyProtection="0"/>
    <xf numFmtId="179" fontId="43" fillId="33" borderId="0" applyNumberFormat="0" applyBorder="0" applyAlignment="0" applyProtection="0"/>
    <xf numFmtId="179" fontId="43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4" fillId="44" borderId="0" applyNumberFormat="0" applyBorder="0" applyAlignment="0" applyProtection="0"/>
    <xf numFmtId="179" fontId="55" fillId="33" borderId="0" applyNumberFormat="0" applyBorder="0" applyAlignment="0" applyProtection="0"/>
    <xf numFmtId="179" fontId="54" fillId="4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0" fontId="43" fillId="33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5" fillId="33" borderId="0" applyNumberFormat="0" applyBorder="0" applyAlignment="0" applyProtection="0"/>
    <xf numFmtId="179" fontId="54" fillId="44" borderId="0" applyNumberFormat="0" applyBorder="0" applyAlignment="0" applyProtection="0"/>
    <xf numFmtId="179" fontId="54" fillId="4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43" fillId="37" borderId="0" applyNumberFormat="0" applyBorder="0" applyAlignment="0" applyProtection="0"/>
    <xf numFmtId="179" fontId="43" fillId="37" borderId="0" applyNumberFormat="0" applyBorder="0" applyAlignment="0" applyProtection="0"/>
    <xf numFmtId="179" fontId="43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4" fillId="49" borderId="0" applyNumberFormat="0" applyBorder="0" applyAlignment="0" applyProtection="0"/>
    <xf numFmtId="179" fontId="55" fillId="37" borderId="0" applyNumberFormat="0" applyBorder="0" applyAlignment="0" applyProtection="0"/>
    <xf numFmtId="179" fontId="54" fillId="4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0" fontId="43" fillId="37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5" fillId="37" borderId="0" applyNumberFormat="0" applyBorder="0" applyAlignment="0" applyProtection="0"/>
    <xf numFmtId="179" fontId="54" fillId="49" borderId="0" applyNumberFormat="0" applyBorder="0" applyAlignment="0" applyProtection="0"/>
    <xf numFmtId="179" fontId="54" fillId="49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43" fillId="41" borderId="0" applyNumberFormat="0" applyBorder="0" applyAlignment="0" applyProtection="0"/>
    <xf numFmtId="179" fontId="43" fillId="41" borderId="0" applyNumberFormat="0" applyBorder="0" applyAlignment="0" applyProtection="0"/>
    <xf numFmtId="179" fontId="43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4" fillId="45" borderId="0" applyNumberFormat="0" applyBorder="0" applyAlignment="0" applyProtection="0"/>
    <xf numFmtId="179" fontId="55" fillId="41" borderId="0" applyNumberFormat="0" applyBorder="0" applyAlignment="0" applyProtection="0"/>
    <xf numFmtId="179" fontId="54" fillId="4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0" fontId="43" fillId="41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5" fillId="41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43" fillId="18" borderId="0" applyNumberFormat="0" applyBorder="0" applyAlignment="0" applyProtection="0"/>
    <xf numFmtId="179" fontId="43" fillId="18" borderId="0" applyNumberFormat="0" applyBorder="0" applyAlignment="0" applyProtection="0"/>
    <xf numFmtId="179" fontId="43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4" fillId="58" borderId="0" applyNumberFormat="0" applyBorder="0" applyAlignment="0" applyProtection="0"/>
    <xf numFmtId="179" fontId="55" fillId="18" borderId="0" applyNumberFormat="0" applyBorder="0" applyAlignment="0" applyProtection="0"/>
    <xf numFmtId="179" fontId="54" fillId="5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0" fontId="43" fillId="1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5" fillId="18" borderId="0" applyNumberFormat="0" applyBorder="0" applyAlignment="0" applyProtection="0"/>
    <xf numFmtId="179" fontId="54" fillId="58" borderId="0" applyNumberFormat="0" applyBorder="0" applyAlignment="0" applyProtection="0"/>
    <xf numFmtId="179" fontId="54" fillId="58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43" fillId="22" borderId="0" applyNumberFormat="0" applyBorder="0" applyAlignment="0" applyProtection="0"/>
    <xf numFmtId="179" fontId="43" fillId="22" borderId="0" applyNumberFormat="0" applyBorder="0" applyAlignment="0" applyProtection="0"/>
    <xf numFmtId="179" fontId="43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4" fillId="53" borderId="0" applyNumberFormat="0" applyBorder="0" applyAlignment="0" applyProtection="0"/>
    <xf numFmtId="179" fontId="55" fillId="22" borderId="0" applyNumberFormat="0" applyBorder="0" applyAlignment="0" applyProtection="0"/>
    <xf numFmtId="179" fontId="54" fillId="53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0" fontId="43" fillId="22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5" fillId="22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43" fillId="26" borderId="0" applyNumberFormat="0" applyBorder="0" applyAlignment="0" applyProtection="0"/>
    <xf numFmtId="179" fontId="43" fillId="26" borderId="0" applyNumberFormat="0" applyBorder="0" applyAlignment="0" applyProtection="0"/>
    <xf numFmtId="179" fontId="43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4" fillId="51" borderId="0" applyNumberFormat="0" applyBorder="0" applyAlignment="0" applyProtection="0"/>
    <xf numFmtId="179" fontId="55" fillId="26" borderId="0" applyNumberFormat="0" applyBorder="0" applyAlignment="0" applyProtection="0"/>
    <xf numFmtId="179" fontId="54" fillId="5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0" fontId="43" fillId="26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5" fillId="26" borderId="0" applyNumberFormat="0" applyBorder="0" applyAlignment="0" applyProtection="0"/>
    <xf numFmtId="179" fontId="54" fillId="51" borderId="0" applyNumberFormat="0" applyBorder="0" applyAlignment="0" applyProtection="0"/>
    <xf numFmtId="179" fontId="54" fillId="51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43" fillId="30" borderId="0" applyNumberFormat="0" applyBorder="0" applyAlignment="0" applyProtection="0"/>
    <xf numFmtId="179" fontId="43" fillId="30" borderId="0" applyNumberFormat="0" applyBorder="0" applyAlignment="0" applyProtection="0"/>
    <xf numFmtId="179" fontId="43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4" fillId="61" borderId="0" applyNumberFormat="0" applyBorder="0" applyAlignment="0" applyProtection="0"/>
    <xf numFmtId="179" fontId="55" fillId="30" borderId="0" applyNumberFormat="0" applyBorder="0" applyAlignment="0" applyProtection="0"/>
    <xf numFmtId="179" fontId="54" fillId="6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0" fontId="43" fillId="30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5" fillId="30" borderId="0" applyNumberFormat="0" applyBorder="0" applyAlignment="0" applyProtection="0"/>
    <xf numFmtId="179" fontId="54" fillId="61" borderId="0" applyNumberFormat="0" applyBorder="0" applyAlignment="0" applyProtection="0"/>
    <xf numFmtId="179" fontId="54" fillId="61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43" fillId="34" borderId="0" applyNumberFormat="0" applyBorder="0" applyAlignment="0" applyProtection="0"/>
    <xf numFmtId="179" fontId="43" fillId="34" borderId="0" applyNumberFormat="0" applyBorder="0" applyAlignment="0" applyProtection="0"/>
    <xf numFmtId="179" fontId="43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4" fillId="55" borderId="0" applyNumberFormat="0" applyBorder="0" applyAlignment="0" applyProtection="0"/>
    <xf numFmtId="179" fontId="55" fillId="34" borderId="0" applyNumberFormat="0" applyBorder="0" applyAlignment="0" applyProtection="0"/>
    <xf numFmtId="179" fontId="54" fillId="5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0" fontId="43" fillId="3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5" fillId="3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43" fillId="38" borderId="0" applyNumberFormat="0" applyBorder="0" applyAlignment="0" applyProtection="0"/>
    <xf numFmtId="179" fontId="43" fillId="38" borderId="0" applyNumberFormat="0" applyBorder="0" applyAlignment="0" applyProtection="0"/>
    <xf numFmtId="179" fontId="43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4" fillId="59" borderId="0" applyNumberFormat="0" applyBorder="0" applyAlignment="0" applyProtection="0"/>
    <xf numFmtId="179" fontId="55" fillId="38" borderId="0" applyNumberFormat="0" applyBorder="0" applyAlignment="0" applyProtection="0"/>
    <xf numFmtId="179" fontId="54" fillId="59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0" fontId="43" fillId="38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5" fillId="38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34" fillId="12" borderId="0" applyNumberFormat="0" applyBorder="0" applyAlignment="0" applyProtection="0"/>
    <xf numFmtId="179" fontId="34" fillId="12" borderId="0" applyNumberFormat="0" applyBorder="0" applyAlignment="0" applyProtection="0"/>
    <xf numFmtId="179" fontId="34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6" fillId="48" borderId="0" applyNumberFormat="0" applyBorder="0" applyAlignment="0" applyProtection="0"/>
    <xf numFmtId="179" fontId="57" fillId="12" borderId="0" applyNumberFormat="0" applyBorder="0" applyAlignment="0" applyProtection="0"/>
    <xf numFmtId="179" fontId="56" fillId="4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0" fontId="34" fillId="12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7" fillId="12" borderId="0" applyNumberFormat="0" applyBorder="0" applyAlignment="0" applyProtection="0"/>
    <xf numFmtId="179" fontId="56" fillId="48" borderId="0" applyNumberFormat="0" applyBorder="0" applyAlignment="0" applyProtection="0"/>
    <xf numFmtId="179" fontId="56" fillId="48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6" fillId="44" borderId="0" applyNumberFormat="0" applyBorder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38" fillId="15" borderId="10" applyNumberFormat="0" applyAlignment="0" applyProtection="0"/>
    <xf numFmtId="179" fontId="38" fillId="15" borderId="10" applyNumberFormat="0" applyAlignment="0" applyProtection="0"/>
    <xf numFmtId="179" fontId="38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60" fillId="4" borderId="18" applyNumberFormat="0" applyAlignment="0" applyProtection="0"/>
    <xf numFmtId="179" fontId="59" fillId="15" borderId="10" applyNumberFormat="0" applyAlignment="0" applyProtection="0"/>
    <xf numFmtId="179" fontId="60" fillId="4" borderId="18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0" fontId="38" fillId="15" borderId="10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0" fontId="38" fillId="15" borderId="10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59" fillId="15" borderId="10" applyNumberFormat="0" applyAlignment="0" applyProtection="0"/>
    <xf numFmtId="179" fontId="60" fillId="4" borderId="18" applyNumberFormat="0" applyAlignment="0" applyProtection="0"/>
    <xf numFmtId="179" fontId="60" fillId="4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58" fillId="62" borderId="18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40" fillId="16" borderId="13" applyNumberFormat="0" applyAlignment="0" applyProtection="0"/>
    <xf numFmtId="179" fontId="40" fillId="16" borderId="13" applyNumberFormat="0" applyAlignment="0" applyProtection="0"/>
    <xf numFmtId="179" fontId="40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1" fillId="63" borderId="19" applyNumberFormat="0" applyAlignment="0" applyProtection="0"/>
    <xf numFmtId="179" fontId="62" fillId="16" borderId="13" applyNumberFormat="0" applyAlignment="0" applyProtection="0"/>
    <xf numFmtId="179" fontId="61" fillId="63" borderId="19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0" fontId="40" fillId="16" borderId="13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0" fontId="40" fillId="16" borderId="13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2" fillId="16" borderId="13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179" fontId="61" fillId="63" borderId="1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4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6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4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15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4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5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16" fillId="0" borderId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33" fillId="11" borderId="0" applyNumberFormat="0" applyBorder="0" applyAlignment="0" applyProtection="0"/>
    <xf numFmtId="179" fontId="33" fillId="11" borderId="0" applyNumberFormat="0" applyBorder="0" applyAlignment="0" applyProtection="0"/>
    <xf numFmtId="179" fontId="33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5" fillId="49" borderId="0" applyNumberFormat="0" applyBorder="0" applyAlignment="0" applyProtection="0"/>
    <xf numFmtId="179" fontId="66" fillId="11" borderId="0" applyNumberFormat="0" applyBorder="0" applyAlignment="0" applyProtection="0"/>
    <xf numFmtId="179" fontId="65" fillId="4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0" fontId="33" fillId="11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6" fillId="11" borderId="0" applyNumberFormat="0" applyBorder="0" applyAlignment="0" applyProtection="0"/>
    <xf numFmtId="179" fontId="65" fillId="49" borderId="0" applyNumberFormat="0" applyBorder="0" applyAlignment="0" applyProtection="0"/>
    <xf numFmtId="179" fontId="65" fillId="49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5" fillId="46" borderId="0" applyNumberFormat="0" applyBorder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8" fillId="0" borderId="15" applyNumberFormat="0" applyFill="0" applyAlignment="0" applyProtection="0"/>
    <xf numFmtId="179" fontId="68" fillId="0" borderId="15" applyNumberFormat="0" applyFill="0" applyAlignment="0" applyProtection="0"/>
    <xf numFmtId="179" fontId="68" fillId="0" borderId="15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69" fillId="0" borderId="21" applyNumberFormat="0" applyFill="0" applyAlignment="0" applyProtection="0"/>
    <xf numFmtId="179" fontId="49" fillId="0" borderId="15" applyNumberFormat="0" applyFill="0" applyAlignment="0" applyProtection="0"/>
    <xf numFmtId="179" fontId="69" fillId="0" borderId="21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0" fontId="68" fillId="0" borderId="15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17" fillId="0" borderId="0" applyNumberFormat="0" applyFill="0" applyBorder="0" applyAlignment="0" applyProtection="0"/>
    <xf numFmtId="179" fontId="17" fillId="0" borderId="0" applyNumberFormat="0" applyFill="0" applyBorder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49" fillId="0" borderId="15" applyNumberFormat="0" applyFill="0" applyAlignment="0" applyProtection="0"/>
    <xf numFmtId="179" fontId="69" fillId="0" borderId="21" applyNumberFormat="0" applyFill="0" applyAlignment="0" applyProtection="0"/>
    <xf numFmtId="179" fontId="69" fillId="0" borderId="21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67" fillId="0" borderId="20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1" fillId="0" borderId="16" applyNumberFormat="0" applyFill="0" applyAlignment="0" applyProtection="0"/>
    <xf numFmtId="179" fontId="71" fillId="0" borderId="16" applyNumberFormat="0" applyFill="0" applyAlignment="0" applyProtection="0"/>
    <xf numFmtId="179" fontId="71" fillId="0" borderId="16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72" fillId="0" borderId="23" applyNumberFormat="0" applyFill="0" applyAlignment="0" applyProtection="0"/>
    <xf numFmtId="179" fontId="50" fillId="0" borderId="16" applyNumberFormat="0" applyFill="0" applyAlignment="0" applyProtection="0"/>
    <xf numFmtId="179" fontId="72" fillId="0" borderId="23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0" fontId="71" fillId="0" borderId="16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18" fillId="0" borderId="0" applyNumberFormat="0" applyFill="0" applyBorder="0" applyAlignment="0" applyProtection="0"/>
    <xf numFmtId="179" fontId="18" fillId="0" borderId="0" applyNumberFormat="0" applyFill="0" applyBorder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50" fillId="0" borderId="16" applyNumberFormat="0" applyFill="0" applyAlignment="0" applyProtection="0"/>
    <xf numFmtId="179" fontId="72" fillId="0" borderId="23" applyNumberFormat="0" applyFill="0" applyAlignment="0" applyProtection="0"/>
    <xf numFmtId="179" fontId="72" fillId="0" borderId="23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0" fillId="0" borderId="22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32" fillId="0" borderId="9" applyNumberFormat="0" applyFill="0" applyAlignment="0" applyProtection="0"/>
    <xf numFmtId="179" fontId="32" fillId="0" borderId="9" applyNumberFormat="0" applyFill="0" applyAlignment="0" applyProtection="0"/>
    <xf numFmtId="179" fontId="32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74" fillId="0" borderId="25" applyNumberFormat="0" applyFill="0" applyAlignment="0" applyProtection="0"/>
    <xf numFmtId="179" fontId="51" fillId="0" borderId="9" applyNumberFormat="0" applyFill="0" applyAlignment="0" applyProtection="0"/>
    <xf numFmtId="179" fontId="74" fillId="0" borderId="25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0" fontId="32" fillId="0" borderId="9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51" fillId="0" borderId="9" applyNumberFormat="0" applyFill="0" applyAlignment="0" applyProtection="0"/>
    <xf numFmtId="179" fontId="74" fillId="0" borderId="25" applyNumberFormat="0" applyFill="0" applyAlignment="0" applyProtection="0"/>
    <xf numFmtId="179" fontId="74" fillId="0" borderId="25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32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51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4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36" fillId="14" borderId="10" applyNumberFormat="0" applyAlignment="0" applyProtection="0"/>
    <xf numFmtId="179" fontId="36" fillId="14" borderId="10" applyNumberFormat="0" applyAlignment="0" applyProtection="0"/>
    <xf numFmtId="179" fontId="3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5" fillId="3" borderId="18" applyNumberFormat="0" applyAlignment="0" applyProtection="0"/>
    <xf numFmtId="179" fontId="76" fillId="14" borderId="10" applyNumberFormat="0" applyAlignment="0" applyProtection="0"/>
    <xf numFmtId="179" fontId="75" fillId="3" borderId="18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0" fontId="36" fillId="14" borderId="10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0" fontId="36" fillId="14" borderId="10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6" fillId="14" borderId="10" applyNumberFormat="0" applyAlignment="0" applyProtection="0"/>
    <xf numFmtId="179" fontId="75" fillId="3" borderId="18" applyNumberFormat="0" applyAlignment="0" applyProtection="0"/>
    <xf numFmtId="179" fontId="75" fillId="3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5" fillId="2" borderId="18" applyNumberFormat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39" fillId="0" borderId="12" applyNumberFormat="0" applyFill="0" applyAlignment="0" applyProtection="0"/>
    <xf numFmtId="179" fontId="39" fillId="0" borderId="12" applyNumberFormat="0" applyFill="0" applyAlignment="0" applyProtection="0"/>
    <xf numFmtId="179" fontId="39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9" fillId="0" borderId="27" applyNumberFormat="0" applyFill="0" applyAlignment="0" applyProtection="0"/>
    <xf numFmtId="179" fontId="78" fillId="0" borderId="12" applyNumberFormat="0" applyFill="0" applyAlignment="0" applyProtection="0"/>
    <xf numFmtId="179" fontId="79" fillId="0" borderId="27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0" fontId="39" fillId="0" borderId="12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8" fillId="0" borderId="12" applyNumberFormat="0" applyFill="0" applyAlignment="0" applyProtection="0"/>
    <xf numFmtId="179" fontId="79" fillId="0" borderId="27" applyNumberFormat="0" applyFill="0" applyAlignment="0" applyProtection="0"/>
    <xf numFmtId="179" fontId="79" fillId="0" borderId="27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77" fillId="0" borderId="26" applyNumberFormat="0" applyFill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35" fillId="13" borderId="0" applyNumberFormat="0" applyBorder="0" applyAlignment="0" applyProtection="0"/>
    <xf numFmtId="179" fontId="35" fillId="13" borderId="0" applyNumberFormat="0" applyBorder="0" applyAlignment="0" applyProtection="0"/>
    <xf numFmtId="179" fontId="35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2" fillId="3" borderId="0" applyNumberFormat="0" applyBorder="0" applyAlignment="0" applyProtection="0"/>
    <xf numFmtId="179" fontId="81" fillId="13" borderId="0" applyNumberFormat="0" applyBorder="0" applyAlignment="0" applyProtection="0"/>
    <xf numFmtId="179" fontId="82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0" fontId="35" fillId="1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1" fillId="13" borderId="0" applyNumberFormat="0" applyBorder="0" applyAlignment="0" applyProtection="0"/>
    <xf numFmtId="179" fontId="82" fillId="3" borderId="0" applyNumberFormat="0" applyBorder="0" applyAlignment="0" applyProtection="0"/>
    <xf numFmtId="179" fontId="82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80" fillId="3" borderId="0" applyNumberFormat="0" applyBorder="0" applyAlignment="0" applyProtection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179" fontId="4" fillId="0" borderId="0"/>
    <xf numFmtId="41" fontId="31" fillId="0" borderId="0"/>
    <xf numFmtId="41" fontId="31" fillId="0" borderId="0"/>
    <xf numFmtId="41" fontId="31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4" fillId="0" borderId="0"/>
    <xf numFmtId="179" fontId="4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83" fillId="0" borderId="0"/>
    <xf numFmtId="179" fontId="44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179" fontId="44" fillId="0" borderId="0"/>
    <xf numFmtId="179" fontId="44" fillId="0" borderId="0"/>
    <xf numFmtId="179" fontId="4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41" fontId="31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84" fillId="47" borderId="28" applyNumberFormat="0" applyFont="0" applyAlignment="0" applyProtection="0"/>
    <xf numFmtId="179" fontId="84" fillId="47" borderId="28" applyNumberFormat="0" applyFont="0" applyAlignment="0" applyProtection="0"/>
    <xf numFmtId="179" fontId="84" fillId="47" borderId="28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44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2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0" fontId="2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44" fillId="17" borderId="14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6" fillId="47" borderId="28" applyNumberFormat="0" applyFon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37" fillId="15" borderId="11" applyNumberFormat="0" applyAlignment="0" applyProtection="0"/>
    <xf numFmtId="179" fontId="37" fillId="15" borderId="11" applyNumberFormat="0" applyAlignment="0" applyProtection="0"/>
    <xf numFmtId="179" fontId="37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5" fillId="4" borderId="29" applyNumberFormat="0" applyAlignment="0" applyProtection="0"/>
    <xf numFmtId="179" fontId="86" fillId="15" borderId="11" applyNumberFormat="0" applyAlignment="0" applyProtection="0"/>
    <xf numFmtId="179" fontId="85" fillId="4" borderId="29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0" fontId="37" fillId="15" borderId="11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0" fontId="37" fillId="15" borderId="11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6" fillId="15" borderId="11" applyNumberFormat="0" applyAlignment="0" applyProtection="0"/>
    <xf numFmtId="179" fontId="85" fillId="4" borderId="29" applyNumberFormat="0" applyAlignment="0" applyProtection="0"/>
    <xf numFmtId="179" fontId="85" fillId="4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85" fillId="62" borderId="29" applyNumberFormat="0" applyAlignment="0" applyProtection="0"/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5" fillId="6" borderId="0">
      <alignment horizontal="center" vertical="center"/>
    </xf>
    <xf numFmtId="179" fontId="23" fillId="6" borderId="1"/>
    <xf numFmtId="179" fontId="23" fillId="6" borderId="1"/>
    <xf numFmtId="179" fontId="23" fillId="6" borderId="1"/>
    <xf numFmtId="179" fontId="23" fillId="6" borderId="1"/>
    <xf numFmtId="179" fontId="23" fillId="6" borderId="1"/>
    <xf numFmtId="179" fontId="23" fillId="6" borderId="1"/>
    <xf numFmtId="179" fontId="23" fillId="6" borderId="1"/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5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179" fontId="26" fillId="6" borderId="0" applyBorder="0">
      <alignment horizontal="centerContinuous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8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90" fillId="0" borderId="17" applyNumberFormat="0" applyFill="0" applyAlignment="0" applyProtection="0"/>
    <xf numFmtId="179" fontId="90" fillId="0" borderId="17" applyNumberFormat="0" applyFill="0" applyAlignment="0" applyProtection="0"/>
    <xf numFmtId="179" fontId="90" fillId="0" borderId="17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89" fillId="0" borderId="31" applyNumberFormat="0" applyFill="0" applyAlignment="0" applyProtection="0"/>
    <xf numFmtId="179" fontId="45" fillId="0" borderId="17" applyNumberFormat="0" applyFill="0" applyAlignment="0" applyProtection="0"/>
    <xf numFmtId="179" fontId="89" fillId="0" borderId="31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0" fontId="90" fillId="0" borderId="17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0" fontId="90" fillId="0" borderId="17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4" fillId="0" borderId="2" applyNumberFormat="0" applyFont="0" applyFill="0" applyAlignment="0" applyProtection="0"/>
    <xf numFmtId="179" fontId="4" fillId="0" borderId="2" applyNumberFormat="0" applyFon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45" fillId="0" borderId="17" applyNumberFormat="0" applyFill="0" applyAlignment="0" applyProtection="0"/>
    <xf numFmtId="179" fontId="89" fillId="0" borderId="31" applyNumberFormat="0" applyFill="0" applyAlignment="0" applyProtection="0"/>
    <xf numFmtId="179" fontId="89" fillId="0" borderId="31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89" fillId="0" borderId="30" applyNumberFormat="0" applyFill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41" fontId="31" fillId="0" borderId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31" fillId="0" borderId="0"/>
    <xf numFmtId="0" fontId="2" fillId="0" borderId="0"/>
    <xf numFmtId="0" fontId="4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64" borderId="0"/>
    <xf numFmtId="0" fontId="4" fillId="64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79" fontId="53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79" fontId="53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79" fontId="53" fillId="4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53" fillId="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9" fontId="53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79" fontId="5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3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179" fontId="53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3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9" fontId="53" fillId="4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79" fontId="53" fillId="4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4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79" fontId="53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3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9" fontId="53" fillId="4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48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79" fontId="5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3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47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79" fontId="53" fillId="5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3" fillId="51" borderId="0" applyNumberFormat="0" applyBorder="0" applyAlignment="0" applyProtection="0"/>
    <xf numFmtId="0" fontId="54" fillId="52" borderId="0" applyNumberFormat="0" applyBorder="0" applyAlignment="0" applyProtection="0"/>
    <xf numFmtId="179" fontId="54" fillId="52" borderId="0" applyNumberFormat="0" applyBorder="0" applyAlignment="0" applyProtection="0"/>
    <xf numFmtId="179" fontId="54" fillId="52" borderId="0" applyNumberFormat="0" applyBorder="0" applyAlignment="0" applyProtection="0"/>
    <xf numFmtId="0" fontId="54" fillId="45" borderId="0" applyNumberFormat="0" applyBorder="0" applyAlignment="0" applyProtection="0"/>
    <xf numFmtId="179" fontId="54" fillId="45" borderId="0" applyNumberFormat="0" applyBorder="0" applyAlignment="0" applyProtection="0"/>
    <xf numFmtId="179" fontId="54" fillId="45" borderId="0" applyNumberFormat="0" applyBorder="0" applyAlignment="0" applyProtection="0"/>
    <xf numFmtId="0" fontId="54" fillId="50" borderId="0" applyNumberFormat="0" applyBorder="0" applyAlignment="0" applyProtection="0"/>
    <xf numFmtId="179" fontId="54" fillId="50" borderId="0" applyNumberFormat="0" applyBorder="0" applyAlignment="0" applyProtection="0"/>
    <xf numFmtId="179" fontId="54" fillId="50" borderId="0" applyNumberFormat="0" applyBorder="0" applyAlignment="0" applyProtection="0"/>
    <xf numFmtId="0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0" fontId="54" fillId="55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0" fontId="54" fillId="56" borderId="0" applyNumberFormat="0" applyBorder="0" applyAlignment="0" applyProtection="0"/>
    <xf numFmtId="179" fontId="54" fillId="56" borderId="0" applyNumberFormat="0" applyBorder="0" applyAlignment="0" applyProtection="0"/>
    <xf numFmtId="179" fontId="54" fillId="56" borderId="0" applyNumberFormat="0" applyBorder="0" applyAlignment="0" applyProtection="0"/>
    <xf numFmtId="0" fontId="92" fillId="0" borderId="4" applyBorder="0"/>
    <xf numFmtId="0" fontId="54" fillId="57" borderId="0" applyNumberFormat="0" applyBorder="0" applyAlignment="0" applyProtection="0"/>
    <xf numFmtId="179" fontId="54" fillId="57" borderId="0" applyNumberFormat="0" applyBorder="0" applyAlignment="0" applyProtection="0"/>
    <xf numFmtId="179" fontId="54" fillId="57" borderId="0" applyNumberFormat="0" applyBorder="0" applyAlignment="0" applyProtection="0"/>
    <xf numFmtId="0" fontId="54" fillId="59" borderId="0" applyNumberFormat="0" applyBorder="0" applyAlignment="0" applyProtection="0"/>
    <xf numFmtId="179" fontId="54" fillId="59" borderId="0" applyNumberFormat="0" applyBorder="0" applyAlignment="0" applyProtection="0"/>
    <xf numFmtId="179" fontId="54" fillId="59" borderId="0" applyNumberFormat="0" applyBorder="0" applyAlignment="0" applyProtection="0"/>
    <xf numFmtId="0" fontId="54" fillId="60" borderId="0" applyNumberFormat="0" applyBorder="0" applyAlignment="0" applyProtection="0"/>
    <xf numFmtId="179" fontId="54" fillId="60" borderId="0" applyNumberFormat="0" applyBorder="0" applyAlignment="0" applyProtection="0"/>
    <xf numFmtId="179" fontId="54" fillId="60" borderId="0" applyNumberFormat="0" applyBorder="0" applyAlignment="0" applyProtection="0"/>
    <xf numFmtId="0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4" borderId="0" applyNumberFormat="0" applyBorder="0" applyAlignment="0" applyProtection="0"/>
    <xf numFmtId="179" fontId="54" fillId="55" borderId="0" applyNumberFormat="0" applyBorder="0" applyAlignment="0" applyProtection="0"/>
    <xf numFmtId="179" fontId="54" fillId="55" borderId="0" applyNumberFormat="0" applyBorder="0" applyAlignment="0" applyProtection="0"/>
    <xf numFmtId="0" fontId="54" fillId="53" borderId="0" applyNumberFormat="0" applyBorder="0" applyAlignment="0" applyProtection="0"/>
    <xf numFmtId="179" fontId="54" fillId="53" borderId="0" applyNumberFormat="0" applyBorder="0" applyAlignment="0" applyProtection="0"/>
    <xf numFmtId="179" fontId="54" fillId="53" borderId="0" applyNumberFormat="0" applyBorder="0" applyAlignment="0" applyProtection="0"/>
    <xf numFmtId="0" fontId="56" fillId="44" borderId="0" applyNumberFormat="0" applyBorder="0" applyAlignment="0" applyProtection="0"/>
    <xf numFmtId="179" fontId="56" fillId="44" borderId="0" applyNumberFormat="0" applyBorder="0" applyAlignment="0" applyProtection="0"/>
    <xf numFmtId="165" fontId="93" fillId="0" borderId="32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6" fontId="59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6" fontId="59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38" fillId="15" borderId="10" applyNumberFormat="0" applyAlignment="0" applyProtection="0"/>
    <xf numFmtId="177" fontId="94" fillId="65" borderId="18" applyNumberFormat="0" applyAlignment="0" applyProtection="0"/>
    <xf numFmtId="0" fontId="38" fillId="15" borderId="10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7" fontId="94" fillId="65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177" fontId="94" fillId="65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58" fillId="62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0" fontId="60" fillId="4" borderId="18" applyNumberFormat="0" applyAlignment="0" applyProtection="0"/>
    <xf numFmtId="179" fontId="61" fillId="63" borderId="19" applyNumberFormat="0" applyAlignment="0" applyProtection="0"/>
    <xf numFmtId="180" fontId="95" fillId="0" borderId="1" applyBorder="0">
      <alignment horizontal="center" vertical="center"/>
    </xf>
    <xf numFmtId="181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1" fontId="19" fillId="5" borderId="0">
      <alignment horizontal="left"/>
    </xf>
    <xf numFmtId="177" fontId="19" fillId="5" borderId="0">
      <alignment horizontal="left"/>
    </xf>
    <xf numFmtId="181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1" fontId="20" fillId="5" borderId="0">
      <alignment horizontal="right"/>
    </xf>
    <xf numFmtId="177" fontId="20" fillId="5" borderId="0">
      <alignment horizontal="right"/>
    </xf>
    <xf numFmtId="181" fontId="21" fillId="4" borderId="0">
      <alignment horizontal="center"/>
    </xf>
    <xf numFmtId="0" fontId="21" fillId="4" borderId="0">
      <alignment horizontal="center"/>
    </xf>
    <xf numFmtId="0" fontId="21" fillId="4" borderId="0">
      <alignment horizontal="center"/>
    </xf>
    <xf numFmtId="181" fontId="21" fillId="4" borderId="0">
      <alignment horizontal="center"/>
    </xf>
    <xf numFmtId="177" fontId="21" fillId="4" borderId="0">
      <alignment horizontal="center"/>
    </xf>
    <xf numFmtId="181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1" fontId="20" fillId="5" borderId="0">
      <alignment horizontal="right"/>
    </xf>
    <xf numFmtId="177" fontId="20" fillId="5" borderId="0">
      <alignment horizontal="right"/>
    </xf>
    <xf numFmtId="181" fontId="22" fillId="4" borderId="0">
      <alignment horizontal="left"/>
    </xf>
    <xf numFmtId="0" fontId="22" fillId="4" borderId="0">
      <alignment horizontal="left"/>
    </xf>
    <xf numFmtId="181" fontId="22" fillId="4" borderId="0">
      <alignment horizontal="left"/>
    </xf>
    <xf numFmtId="177" fontId="22" fillId="4" borderId="0">
      <alignment horizontal="left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6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66" borderId="0"/>
    <xf numFmtId="3" fontId="4" fillId="0" borderId="0" applyFont="0" applyFill="0" applyBorder="0" applyAlignment="0" applyProtection="0"/>
    <xf numFmtId="3" fontId="4" fillId="66" borderId="0"/>
    <xf numFmtId="3" fontId="4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66" borderId="0"/>
    <xf numFmtId="3" fontId="4" fillId="66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99" fillId="0" borderId="0"/>
    <xf numFmtId="0" fontId="99" fillId="0" borderId="34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50" borderId="35" applyNumberFormat="0" applyFont="0" applyAlignment="0">
      <protection locked="0"/>
    </xf>
    <xf numFmtId="0" fontId="4" fillId="50" borderId="35" applyNumberFormat="0" applyFont="0" applyAlignment="0">
      <protection locked="0"/>
    </xf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9" fontId="63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176" fontId="5" fillId="0" borderId="0" applyProtection="0"/>
    <xf numFmtId="176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176" fontId="6" fillId="0" borderId="0" applyProtection="0"/>
    <xf numFmtId="176" fontId="6" fillId="0" borderId="0" applyProtection="0"/>
    <xf numFmtId="0" fontId="6" fillId="0" borderId="0" applyProtection="0"/>
    <xf numFmtId="0" fontId="14" fillId="0" borderId="0" applyProtection="0"/>
    <xf numFmtId="0" fontId="14" fillId="0" borderId="0" applyProtection="0"/>
    <xf numFmtId="176" fontId="14" fillId="0" borderId="0" applyProtection="0"/>
    <xf numFmtId="176" fontId="14" fillId="0" borderId="0" applyProtection="0"/>
    <xf numFmtId="0" fontId="14" fillId="0" borderId="0" applyProtection="0"/>
    <xf numFmtId="0" fontId="15" fillId="0" borderId="0" applyProtection="0"/>
    <xf numFmtId="0" fontId="15" fillId="0" borderId="0" applyProtection="0"/>
    <xf numFmtId="176" fontId="15" fillId="0" borderId="0" applyProtection="0"/>
    <xf numFmtId="176" fontId="15" fillId="0" borderId="0" applyProtection="0"/>
    <xf numFmtId="0" fontId="1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7" fontId="4" fillId="0" borderId="0" applyProtection="0"/>
    <xf numFmtId="0" fontId="4" fillId="0" borderId="0" applyProtection="0"/>
    <xf numFmtId="0" fontId="4" fillId="0" borderId="0" applyProtection="0"/>
    <xf numFmtId="176" fontId="4" fillId="0" borderId="0" applyProtection="0"/>
    <xf numFmtId="176" fontId="4" fillId="0" borderId="0" applyProtection="0"/>
    <xf numFmtId="0" fontId="4" fillId="0" borderId="0" applyProtection="0"/>
    <xf numFmtId="0" fontId="5" fillId="0" borderId="0" applyProtection="0"/>
    <xf numFmtId="0" fontId="5" fillId="0" borderId="0" applyProtection="0"/>
    <xf numFmtId="176" fontId="5" fillId="0" borderId="0" applyProtection="0"/>
    <xf numFmtId="176" fontId="5" fillId="0" borderId="0" applyProtection="0"/>
    <xf numFmtId="0" fontId="5" fillId="0" borderId="0" applyProtection="0"/>
    <xf numFmtId="0" fontId="16" fillId="0" borderId="0" applyProtection="0"/>
    <xf numFmtId="0" fontId="16" fillId="0" borderId="0" applyProtection="0"/>
    <xf numFmtId="176" fontId="16" fillId="0" borderId="0" applyProtection="0"/>
    <xf numFmtId="176" fontId="16" fillId="0" borderId="0" applyProtection="0"/>
    <xf numFmtId="0" fontId="16" fillId="0" borderId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65" fillId="46" borderId="0" applyNumberFormat="0" applyBorder="0" applyAlignment="0" applyProtection="0"/>
    <xf numFmtId="179" fontId="65" fillId="46" borderId="0" applyNumberFormat="0" applyBorder="0" applyAlignment="0" applyProtection="0"/>
    <xf numFmtId="0" fontId="17" fillId="0" borderId="0" applyNumberFormat="0" applyFill="0" applyBorder="0" applyAlignment="0" applyProtection="0"/>
    <xf numFmtId="181" fontId="100" fillId="0" borderId="0" applyNumberFormat="0" applyFont="0" applyFill="0" applyAlignment="0" applyProtection="0"/>
    <xf numFmtId="0" fontId="67" fillId="0" borderId="20" applyNumberFormat="0" applyFill="0" applyAlignment="0" applyProtection="0"/>
    <xf numFmtId="177" fontId="101" fillId="0" borderId="3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1" fontId="15" fillId="0" borderId="0" applyNumberFormat="0" applyFont="0" applyFill="0" applyAlignment="0" applyProtection="0"/>
    <xf numFmtId="0" fontId="70" fillId="0" borderId="22" applyNumberFormat="0" applyFill="0" applyAlignment="0" applyProtection="0"/>
    <xf numFmtId="177" fontId="102" fillId="0" borderId="37" applyNumberFormat="0" applyFill="0" applyAlignment="0" applyProtection="0"/>
    <xf numFmtId="0" fontId="18" fillId="0" borderId="0" applyNumberFormat="0" applyFill="0" applyBorder="0" applyAlignment="0" applyProtection="0"/>
    <xf numFmtId="0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179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179" fontId="73" fillId="0" borderId="0" applyNumberFormat="0" applyFill="0" applyBorder="0" applyAlignment="0" applyProtection="0"/>
    <xf numFmtId="181" fontId="103" fillId="0" borderId="0" applyNumberFormat="0" applyFill="0" applyBorder="0" applyAlignment="0" applyProtection="0">
      <alignment vertical="top"/>
      <protection locked="0"/>
    </xf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6" fontId="7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6" fontId="7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36" fillId="14" borderId="10" applyNumberFormat="0" applyAlignment="0" applyProtection="0"/>
    <xf numFmtId="177" fontId="104" fillId="2" borderId="18" applyNumberFormat="0" applyAlignment="0" applyProtection="0"/>
    <xf numFmtId="0" fontId="36" fillId="14" borderId="10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7" fontId="104" fillId="2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177" fontId="104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179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2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75" fillId="3" borderId="18" applyNumberFormat="0" applyAlignment="0" applyProtection="0"/>
    <xf numFmtId="0" fontId="105" fillId="67" borderId="34"/>
    <xf numFmtId="181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1" fontId="19" fillId="5" borderId="0">
      <alignment horizontal="left"/>
    </xf>
    <xf numFmtId="177" fontId="19" fillId="5" borderId="0">
      <alignment horizontal="left"/>
    </xf>
    <xf numFmtId="181" fontId="23" fillId="4" borderId="0">
      <alignment horizontal="left"/>
    </xf>
    <xf numFmtId="0" fontId="23" fillId="4" borderId="0">
      <alignment horizontal="left"/>
    </xf>
    <xf numFmtId="0" fontId="23" fillId="4" borderId="0">
      <alignment horizontal="left"/>
    </xf>
    <xf numFmtId="181" fontId="23" fillId="4" borderId="0">
      <alignment horizontal="left"/>
    </xf>
    <xf numFmtId="0" fontId="23" fillId="4" borderId="0">
      <alignment horizontal="left"/>
    </xf>
    <xf numFmtId="177" fontId="23" fillId="4" borderId="0">
      <alignment horizontal="left"/>
    </xf>
    <xf numFmtId="0" fontId="77" fillId="0" borderId="26" applyNumberFormat="0" applyFill="0" applyAlignment="0" applyProtection="0"/>
    <xf numFmtId="179" fontId="77" fillId="0" borderId="26" applyNumberFormat="0" applyFill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80" fillId="3" borderId="0" applyNumberFormat="0" applyBorder="0" applyAlignment="0" applyProtection="0"/>
    <xf numFmtId="179" fontId="80" fillId="3" borderId="0" applyNumberFormat="0" applyBorder="0" applyAlignment="0" applyProtection="0"/>
    <xf numFmtId="187" fontId="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4" fillId="0" borderId="0"/>
    <xf numFmtId="177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0" fontId="3" fillId="0" borderId="0"/>
    <xf numFmtId="0" fontId="3" fillId="0" borderId="0"/>
    <xf numFmtId="181" fontId="4" fillId="0" borderId="0"/>
    <xf numFmtId="0" fontId="3" fillId="0" borderId="0"/>
    <xf numFmtId="177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179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7" fontId="4" fillId="0" borderId="0"/>
    <xf numFmtId="179" fontId="4" fillId="0" borderId="0"/>
    <xf numFmtId="0" fontId="4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4" fillId="0" borderId="0"/>
    <xf numFmtId="179" fontId="4" fillId="0" borderId="0"/>
    <xf numFmtId="181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4" fillId="0" borderId="0"/>
    <xf numFmtId="179" fontId="4" fillId="0" borderId="0"/>
    <xf numFmtId="0" fontId="3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179" fontId="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179" fontId="83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179" fontId="83" fillId="0" borderId="0"/>
    <xf numFmtId="179" fontId="83" fillId="0" borderId="0"/>
    <xf numFmtId="179" fontId="83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37" fontId="10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37" fontId="106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37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8" fontId="4" fillId="0" borderId="0"/>
    <xf numFmtId="0" fontId="2" fillId="0" borderId="0"/>
    <xf numFmtId="0" fontId="2" fillId="0" borderId="0"/>
    <xf numFmtId="37" fontId="106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4" fillId="0" borderId="0"/>
    <xf numFmtId="188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88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79" fontId="4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176" fontId="44" fillId="0" borderId="0"/>
    <xf numFmtId="188" fontId="2" fillId="0" borderId="0"/>
    <xf numFmtId="188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0" fontId="2" fillId="0" borderId="0"/>
    <xf numFmtId="0" fontId="4" fillId="0" borderId="0"/>
    <xf numFmtId="188" fontId="2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179" fontId="4" fillId="0" borderId="0"/>
    <xf numFmtId="188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188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4" fillId="0" borderId="0"/>
    <xf numFmtId="177" fontId="2" fillId="0" borderId="0"/>
    <xf numFmtId="176" fontId="4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9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4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4" fillId="0" borderId="0"/>
    <xf numFmtId="177" fontId="2" fillId="0" borderId="0"/>
    <xf numFmtId="176" fontId="4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4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37" fontId="106" fillId="0" borderId="0"/>
    <xf numFmtId="37" fontId="10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37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06" fillId="0" borderId="0"/>
    <xf numFmtId="37" fontId="10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6" fillId="47" borderId="28" applyNumberFormat="0" applyFont="0" applyAlignment="0" applyProtection="0"/>
    <xf numFmtId="0" fontId="2" fillId="0" borderId="0"/>
    <xf numFmtId="0" fontId="2" fillId="0" borderId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2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9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176" fontId="84" fillId="17" borderId="14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84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2" fillId="0" borderId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31" fillId="47" borderId="28" applyNumberFormat="0" applyFont="0" applyAlignment="0" applyProtection="0"/>
    <xf numFmtId="0" fontId="85" fillId="62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85" fillId="4" borderId="29" applyNumberFormat="0" applyAlignment="0" applyProtection="0"/>
    <xf numFmtId="0" fontId="2" fillId="0" borderId="0"/>
    <xf numFmtId="179" fontId="85" fillId="62" borderId="29" applyNumberFormat="0" applyAlignment="0" applyProtection="0"/>
    <xf numFmtId="189" fontId="24" fillId="4" borderId="0">
      <alignment horizontal="right"/>
    </xf>
    <xf numFmtId="4" fontId="24" fillId="6" borderId="0">
      <alignment horizontal="right"/>
    </xf>
    <xf numFmtId="40" fontId="107" fillId="6" borderId="0">
      <alignment horizontal="right"/>
    </xf>
    <xf numFmtId="40" fontId="107" fillId="6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40" fontId="107" fillId="6" borderId="0">
      <alignment horizontal="right"/>
    </xf>
    <xf numFmtId="4" fontId="24" fillId="6" borderId="0">
      <alignment horizontal="right"/>
    </xf>
    <xf numFmtId="40" fontId="107" fillId="6" borderId="0">
      <alignment horizontal="right"/>
    </xf>
    <xf numFmtId="40" fontId="107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189" fontId="24" fillId="4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4" fontId="24" fillId="6" borderId="0">
      <alignment horizontal="right"/>
    </xf>
    <xf numFmtId="0" fontId="2" fillId="0" borderId="0"/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189" fontId="24" fillId="4" borderId="0">
      <alignment horizontal="right"/>
    </xf>
    <xf numFmtId="40" fontId="107" fillId="6" borderId="0">
      <alignment horizontal="right"/>
    </xf>
    <xf numFmtId="0" fontId="25" fillId="67" borderId="0">
      <alignment horizontal="center"/>
    </xf>
    <xf numFmtId="0" fontId="25" fillId="67" borderId="0">
      <alignment horizontal="center"/>
    </xf>
    <xf numFmtId="181" fontId="25" fillId="67" borderId="0">
      <alignment horizontal="center"/>
    </xf>
    <xf numFmtId="0" fontId="25" fillId="6" borderId="0">
      <alignment horizontal="center" vertical="center"/>
    </xf>
    <xf numFmtId="0" fontId="2" fillId="0" borderId="0"/>
    <xf numFmtId="0" fontId="25" fillId="67" borderId="0">
      <alignment horizontal="center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108" fillId="6" borderId="0">
      <alignment horizontal="right"/>
    </xf>
    <xf numFmtId="0" fontId="25" fillId="67" borderId="0">
      <alignment horizontal="center"/>
    </xf>
    <xf numFmtId="181" fontId="25" fillId="67" borderId="0">
      <alignment horizontal="center"/>
    </xf>
    <xf numFmtId="0" fontId="108" fillId="6" borderId="0">
      <alignment horizontal="right"/>
    </xf>
    <xf numFmtId="0" fontId="108" fillId="6" borderId="0">
      <alignment horizontal="right"/>
    </xf>
    <xf numFmtId="0" fontId="25" fillId="6" borderId="0">
      <alignment horizontal="center" vertical="center"/>
    </xf>
    <xf numFmtId="0" fontId="25" fillId="6" borderId="0">
      <alignment horizontal="center" vertical="center"/>
    </xf>
    <xf numFmtId="176" fontId="25" fillId="6" borderId="0">
      <alignment horizontal="center" vertical="center"/>
    </xf>
    <xf numFmtId="176" fontId="25" fillId="6" borderId="0">
      <alignment horizontal="center" vertical="center"/>
    </xf>
    <xf numFmtId="0" fontId="108" fillId="6" borderId="0">
      <alignment horizontal="right"/>
    </xf>
    <xf numFmtId="0" fontId="19" fillId="68" borderId="0"/>
    <xf numFmtId="0" fontId="19" fillId="68" borderId="0"/>
    <xf numFmtId="181" fontId="19" fillId="68" borderId="0"/>
    <xf numFmtId="0" fontId="23" fillId="6" borderId="1"/>
    <xf numFmtId="0" fontId="23" fillId="6" borderId="1"/>
    <xf numFmtId="179" fontId="109" fillId="6" borderId="1"/>
    <xf numFmtId="0" fontId="23" fillId="6" borderId="1"/>
    <xf numFmtId="0" fontId="2" fillId="0" borderId="0"/>
    <xf numFmtId="0" fontId="19" fillId="68" borderId="0"/>
    <xf numFmtId="0" fontId="109" fillId="6" borderId="1"/>
    <xf numFmtId="0" fontId="109" fillId="6" borderId="1"/>
    <xf numFmtId="0" fontId="109" fillId="6" borderId="1"/>
    <xf numFmtId="0" fontId="109" fillId="6" borderId="1"/>
    <xf numFmtId="0" fontId="109" fillId="6" borderId="1"/>
    <xf numFmtId="0" fontId="19" fillId="68" borderId="0"/>
    <xf numFmtId="179" fontId="109" fillId="6" borderId="1"/>
    <xf numFmtId="0" fontId="109" fillId="6" borderId="1"/>
    <xf numFmtId="0" fontId="109" fillId="6" borderId="1"/>
    <xf numFmtId="0" fontId="23" fillId="6" borderId="1"/>
    <xf numFmtId="176" fontId="23" fillId="6" borderId="1"/>
    <xf numFmtId="176" fontId="23" fillId="6" borderId="1"/>
    <xf numFmtId="0" fontId="109" fillId="6" borderId="1"/>
    <xf numFmtId="0" fontId="110" fillId="4" borderId="0" applyBorder="0">
      <alignment horizontal="centerContinuous"/>
    </xf>
    <xf numFmtId="0" fontId="110" fillId="4" borderId="0" applyBorder="0">
      <alignment horizontal="centerContinuous"/>
    </xf>
    <xf numFmtId="181" fontId="110" fillId="4" borderId="0" applyBorder="0">
      <alignment horizontal="centerContinuous"/>
    </xf>
    <xf numFmtId="0" fontId="25" fillId="6" borderId="0" applyBorder="0">
      <alignment horizontal="centerContinuous"/>
    </xf>
    <xf numFmtId="0" fontId="2" fillId="0" borderId="0"/>
    <xf numFmtId="0" fontId="110" fillId="4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110" fillId="4" borderId="0" applyBorder="0">
      <alignment horizontal="centerContinuous"/>
    </xf>
    <xf numFmtId="181" fontId="110" fillId="4" borderId="0" applyBorder="0">
      <alignment horizontal="centerContinuous"/>
    </xf>
    <xf numFmtId="0" fontId="109" fillId="0" borderId="0" applyBorder="0">
      <alignment horizontal="centerContinuous"/>
    </xf>
    <xf numFmtId="0" fontId="109" fillId="0" borderId="0" applyBorder="0">
      <alignment horizontal="centerContinuous"/>
    </xf>
    <xf numFmtId="0" fontId="25" fillId="6" borderId="0" applyBorder="0">
      <alignment horizontal="centerContinuous"/>
    </xf>
    <xf numFmtId="0" fontId="25" fillId="6" borderId="0" applyBorder="0">
      <alignment horizontal="centerContinuous"/>
    </xf>
    <xf numFmtId="176" fontId="25" fillId="6" borderId="0" applyBorder="0">
      <alignment horizontal="centerContinuous"/>
    </xf>
    <xf numFmtId="176" fontId="25" fillId="6" borderId="0" applyBorder="0">
      <alignment horizontal="centerContinuous"/>
    </xf>
    <xf numFmtId="0" fontId="109" fillId="0" borderId="0" applyBorder="0">
      <alignment horizontal="centerContinuous"/>
    </xf>
    <xf numFmtId="0" fontId="111" fillId="68" borderId="0" applyBorder="0">
      <alignment horizontal="centerContinuous"/>
    </xf>
    <xf numFmtId="0" fontId="111" fillId="68" borderId="0" applyBorder="0">
      <alignment horizontal="centerContinuous"/>
    </xf>
    <xf numFmtId="181" fontId="111" fillId="68" borderId="0" applyBorder="0">
      <alignment horizontal="centerContinuous"/>
    </xf>
    <xf numFmtId="0" fontId="112" fillId="68" borderId="0" applyBorder="0">
      <alignment horizontal="centerContinuous"/>
    </xf>
    <xf numFmtId="0" fontId="26" fillId="6" borderId="0" applyBorder="0">
      <alignment horizontal="centerContinuous"/>
    </xf>
    <xf numFmtId="0" fontId="2" fillId="0" borderId="0"/>
    <xf numFmtId="0" fontId="111" fillId="68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111" fillId="68" borderId="0" applyBorder="0">
      <alignment horizontal="centerContinuous"/>
    </xf>
    <xf numFmtId="181" fontId="111" fillId="68" borderId="0" applyBorder="0">
      <alignment horizontal="centerContinuous"/>
    </xf>
    <xf numFmtId="0" fontId="113" fillId="0" borderId="0" applyBorder="0">
      <alignment horizontal="centerContinuous"/>
    </xf>
    <xf numFmtId="0" fontId="113" fillId="0" borderId="0" applyBorder="0">
      <alignment horizontal="centerContinuous"/>
    </xf>
    <xf numFmtId="0" fontId="26" fillId="6" borderId="0" applyBorder="0">
      <alignment horizontal="centerContinuous"/>
    </xf>
    <xf numFmtId="0" fontId="26" fillId="6" borderId="0" applyBorder="0">
      <alignment horizontal="centerContinuous"/>
    </xf>
    <xf numFmtId="176" fontId="26" fillId="6" borderId="0" applyBorder="0">
      <alignment horizontal="centerContinuous"/>
    </xf>
    <xf numFmtId="176" fontId="26" fillId="6" borderId="0" applyBorder="0">
      <alignment horizontal="centerContinuous"/>
    </xf>
    <xf numFmtId="0" fontId="113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8" fontId="114" fillId="69" borderId="38">
      <alignment horizontal="left"/>
    </xf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115" fillId="0" borderId="3">
      <alignment horizontal="center"/>
    </xf>
    <xf numFmtId="3" fontId="83" fillId="0" borderId="0" applyFont="0" applyFill="0" applyBorder="0" applyAlignment="0" applyProtection="0"/>
    <xf numFmtId="0" fontId="83" fillId="70" borderId="0" applyNumberFormat="0" applyFont="0" applyBorder="0" applyAlignment="0" applyProtection="0"/>
    <xf numFmtId="181" fontId="23" fillId="3" borderId="0">
      <alignment horizontal="center"/>
    </xf>
    <xf numFmtId="0" fontId="23" fillId="3" borderId="0">
      <alignment horizontal="center"/>
    </xf>
    <xf numFmtId="0" fontId="23" fillId="3" borderId="0">
      <alignment horizontal="center"/>
    </xf>
    <xf numFmtId="181" fontId="23" fillId="3" borderId="0">
      <alignment horizontal="center"/>
    </xf>
    <xf numFmtId="0" fontId="23" fillId="3" borderId="0">
      <alignment horizontal="center"/>
    </xf>
    <xf numFmtId="0" fontId="2" fillId="0" borderId="0"/>
    <xf numFmtId="0" fontId="2" fillId="0" borderId="0"/>
    <xf numFmtId="49" fontId="27" fillId="4" borderId="0">
      <alignment horizontal="center"/>
    </xf>
    <xf numFmtId="0" fontId="99" fillId="0" borderId="0"/>
    <xf numFmtId="181" fontId="20" fillId="5" borderId="0">
      <alignment horizontal="center"/>
    </xf>
    <xf numFmtId="0" fontId="20" fillId="5" borderId="0">
      <alignment horizontal="center"/>
    </xf>
    <xf numFmtId="0" fontId="20" fillId="5" borderId="0">
      <alignment horizontal="center"/>
    </xf>
    <xf numFmtId="181" fontId="20" fillId="5" borderId="0">
      <alignment horizontal="center"/>
    </xf>
    <xf numFmtId="0" fontId="2" fillId="0" borderId="0"/>
    <xf numFmtId="181" fontId="20" fillId="5" borderId="0">
      <alignment horizontal="centerContinuous"/>
    </xf>
    <xf numFmtId="0" fontId="20" fillId="5" borderId="0">
      <alignment horizontal="centerContinuous"/>
    </xf>
    <xf numFmtId="0" fontId="20" fillId="5" borderId="0">
      <alignment horizontal="centerContinuous"/>
    </xf>
    <xf numFmtId="181" fontId="20" fillId="5" borderId="0">
      <alignment horizontal="centerContinuous"/>
    </xf>
    <xf numFmtId="0" fontId="2" fillId="0" borderId="0"/>
    <xf numFmtId="181" fontId="28" fillId="4" borderId="0">
      <alignment horizontal="left"/>
    </xf>
    <xf numFmtId="0" fontId="28" fillId="4" borderId="0">
      <alignment horizontal="left"/>
    </xf>
    <xf numFmtId="0" fontId="28" fillId="4" borderId="0">
      <alignment horizontal="left"/>
    </xf>
    <xf numFmtId="181" fontId="28" fillId="4" borderId="0">
      <alignment horizontal="left"/>
    </xf>
    <xf numFmtId="0" fontId="2" fillId="0" borderId="0"/>
    <xf numFmtId="0" fontId="2" fillId="0" borderId="0"/>
    <xf numFmtId="49" fontId="28" fillId="4" borderId="0">
      <alignment horizontal="center"/>
    </xf>
    <xf numFmtId="181" fontId="19" fillId="5" borderId="0">
      <alignment horizontal="left"/>
    </xf>
    <xf numFmtId="0" fontId="19" fillId="5" borderId="0">
      <alignment horizontal="left"/>
    </xf>
    <xf numFmtId="0" fontId="19" fillId="5" borderId="0">
      <alignment horizontal="left"/>
    </xf>
    <xf numFmtId="181" fontId="19" fillId="5" borderId="0">
      <alignment horizontal="left"/>
    </xf>
    <xf numFmtId="0" fontId="2" fillId="0" borderId="0"/>
    <xf numFmtId="0" fontId="2" fillId="0" borderId="0"/>
    <xf numFmtId="49" fontId="28" fillId="4" borderId="0">
      <alignment horizontal="left"/>
    </xf>
    <xf numFmtId="181" fontId="19" fillId="5" borderId="0">
      <alignment horizontal="centerContinuous"/>
    </xf>
    <xf numFmtId="0" fontId="19" fillId="5" borderId="0">
      <alignment horizontal="centerContinuous"/>
    </xf>
    <xf numFmtId="0" fontId="19" fillId="5" borderId="0">
      <alignment horizontal="centerContinuous"/>
    </xf>
    <xf numFmtId="181" fontId="19" fillId="5" borderId="0">
      <alignment horizontal="centerContinuous"/>
    </xf>
    <xf numFmtId="0" fontId="2" fillId="0" borderId="0"/>
    <xf numFmtId="181" fontId="19" fillId="5" borderId="0">
      <alignment horizontal="right"/>
    </xf>
    <xf numFmtId="0" fontId="19" fillId="5" borderId="0">
      <alignment horizontal="right"/>
    </xf>
    <xf numFmtId="0" fontId="19" fillId="5" borderId="0">
      <alignment horizontal="right"/>
    </xf>
    <xf numFmtId="181" fontId="19" fillId="5" borderId="0">
      <alignment horizontal="right"/>
    </xf>
    <xf numFmtId="0" fontId="2" fillId="0" borderId="0"/>
    <xf numFmtId="49" fontId="23" fillId="4" borderId="0">
      <alignment horizontal="left"/>
    </xf>
    <xf numFmtId="49" fontId="23" fillId="4" borderId="0">
      <alignment horizontal="left"/>
    </xf>
    <xf numFmtId="0" fontId="2" fillId="0" borderId="0"/>
    <xf numFmtId="181" fontId="20" fillId="5" borderId="0">
      <alignment horizontal="right"/>
    </xf>
    <xf numFmtId="0" fontId="20" fillId="5" borderId="0">
      <alignment horizontal="right"/>
    </xf>
    <xf numFmtId="0" fontId="20" fillId="5" borderId="0">
      <alignment horizontal="right"/>
    </xf>
    <xf numFmtId="181" fontId="20" fillId="5" borderId="0">
      <alignment horizontal="right"/>
    </xf>
    <xf numFmtId="0" fontId="2" fillId="0" borderId="0"/>
    <xf numFmtId="181" fontId="28" fillId="2" borderId="0">
      <alignment horizontal="center"/>
    </xf>
    <xf numFmtId="0" fontId="28" fillId="2" borderId="0">
      <alignment horizontal="center"/>
    </xf>
    <xf numFmtId="0" fontId="28" fillId="2" borderId="0">
      <alignment horizontal="center"/>
    </xf>
    <xf numFmtId="181" fontId="28" fillId="2" borderId="0">
      <alignment horizontal="center"/>
    </xf>
    <xf numFmtId="0" fontId="2" fillId="0" borderId="0"/>
    <xf numFmtId="181" fontId="29" fillId="2" borderId="0">
      <alignment horizontal="center"/>
    </xf>
    <xf numFmtId="0" fontId="29" fillId="2" borderId="0">
      <alignment horizontal="center"/>
    </xf>
    <xf numFmtId="0" fontId="29" fillId="2" borderId="0">
      <alignment horizontal="center"/>
    </xf>
    <xf numFmtId="181" fontId="29" fillId="2" borderId="0">
      <alignment horizontal="center"/>
    </xf>
    <xf numFmtId="0" fontId="2" fillId="0" borderId="0"/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5" fillId="71" borderId="39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116" fillId="71" borderId="40" applyNumberFormat="0" applyProtection="0">
      <alignment vertical="center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4" fontId="5" fillId="71" borderId="39" applyNumberFormat="0" applyProtection="0">
      <alignment horizontal="left" vertical="center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0" fontId="5" fillId="72" borderId="40" applyNumberFormat="0" applyProtection="0">
      <alignment horizontal="left" vertical="top" indent="1"/>
    </xf>
    <xf numFmtId="4" fontId="5" fillId="68" borderId="0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4" fillId="71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3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117" fillId="74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3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4" fillId="44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9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117" fillId="56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4" fillId="55" borderId="40" applyNumberFormat="0" applyProtection="0">
      <alignment horizontal="right" vertical="center"/>
    </xf>
    <xf numFmtId="4" fontId="5" fillId="75" borderId="0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27" fillId="76" borderId="0" applyNumberFormat="0" applyProtection="0">
      <alignment horizontal="left" vertical="center" indent="1"/>
    </xf>
    <xf numFmtId="4" fontId="27" fillId="76" borderId="0" applyNumberFormat="0" applyProtection="0">
      <alignment horizontal="left" vertical="center" indent="1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39" applyNumberFormat="0" applyProtection="0">
      <alignment horizontal="right" vertical="center"/>
    </xf>
    <xf numFmtId="4" fontId="4" fillId="53" borderId="0" applyNumberFormat="0" applyProtection="0">
      <alignment horizontal="left" vertical="center" indent="1"/>
    </xf>
    <xf numFmtId="4" fontId="4" fillId="53" borderId="0" applyNumberFormat="0" applyProtection="0">
      <alignment horizontal="left" vertical="center" indent="1"/>
    </xf>
    <xf numFmtId="4" fontId="4" fillId="72" borderId="0" applyNumberFormat="0" applyProtection="0">
      <alignment horizontal="left" vertical="center" indent="1"/>
    </xf>
    <xf numFmtId="4" fontId="4" fillId="72" borderId="0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24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118" fillId="77" borderId="40" applyNumberFormat="0" applyProtection="0">
      <alignment vertical="center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4" fontId="4" fillId="53" borderId="40" applyNumberFormat="0" applyProtection="0">
      <alignment horizontal="left" vertical="center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0" fontId="4" fillId="53" borderId="40" applyNumberFormat="0" applyProtection="0">
      <alignment horizontal="left" vertical="top" indent="1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4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5" fillId="78" borderId="39" applyNumberFormat="0" applyProtection="0">
      <alignment horizontal="right" vertical="center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4" fontId="4" fillId="53" borderId="39" applyNumberFormat="0" applyProtection="0">
      <alignment horizontal="left" vertical="center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0" fontId="4" fillId="53" borderId="39" applyNumberFormat="0" applyProtection="0">
      <alignment horizontal="left" vertical="top" indent="1"/>
    </xf>
    <xf numFmtId="4" fontId="119" fillId="0" borderId="0" applyNumberFormat="0" applyProtection="0">
      <alignment horizontal="left" vertical="center" indent="1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4" fontId="4" fillId="0" borderId="40" applyNumberFormat="0" applyProtection="0">
      <alignment horizontal="right" vertical="center"/>
    </xf>
    <xf numFmtId="190" fontId="120" fillId="0" borderId="41" applyNumberFormat="0" applyProtection="0">
      <alignment horizontal="right" vertical="center"/>
    </xf>
    <xf numFmtId="190" fontId="121" fillId="0" borderId="42" applyNumberFormat="0" applyProtection="0">
      <alignment horizontal="right" vertical="center"/>
    </xf>
    <xf numFmtId="0" fontId="121" fillId="79" borderId="43" applyNumberFormat="0" applyAlignment="0" applyProtection="0">
      <alignment horizontal="left" vertical="center" indent="1"/>
    </xf>
    <xf numFmtId="0" fontId="122" fillId="0" borderId="44" applyNumberFormat="0" applyFill="0" applyBorder="0" applyAlignment="0" applyProtection="0"/>
    <xf numFmtId="0" fontId="123" fillId="80" borderId="43" applyNumberFormat="0" applyAlignment="0" applyProtection="0">
      <alignment horizontal="left" vertical="center" indent="1"/>
    </xf>
    <xf numFmtId="0" fontId="123" fillId="81" borderId="43" applyNumberFormat="0" applyAlignment="0" applyProtection="0">
      <alignment horizontal="left" vertical="center" indent="1"/>
    </xf>
    <xf numFmtId="0" fontId="123" fillId="82" borderId="43" applyNumberFormat="0" applyAlignment="0" applyProtection="0">
      <alignment horizontal="left" vertical="center" indent="1"/>
    </xf>
    <xf numFmtId="0" fontId="123" fillId="83" borderId="43" applyNumberFormat="0" applyAlignment="0" applyProtection="0">
      <alignment horizontal="left" vertical="center" indent="1"/>
    </xf>
    <xf numFmtId="0" fontId="123" fillId="84" borderId="42" applyNumberFormat="0" applyAlignment="0" applyProtection="0">
      <alignment horizontal="left" vertical="center" indent="1"/>
    </xf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0" fontId="4" fillId="0" borderId="45" applyNumberFormat="0" applyFont="0" applyFill="0" applyBorder="0" applyAlignment="0" applyProtection="0"/>
    <xf numFmtId="190" fontId="120" fillId="85" borderId="43" applyNumberFormat="0" applyAlignment="0" applyProtection="0">
      <alignment horizontal="left" vertical="center" indent="1"/>
    </xf>
    <xf numFmtId="0" fontId="121" fillId="79" borderId="42" applyNumberFormat="0" applyAlignment="0" applyProtection="0">
      <alignment horizontal="left" vertical="center" indent="1"/>
    </xf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99" fillId="0" borderId="34"/>
    <xf numFmtId="49" fontId="4" fillId="0" borderId="33">
      <alignment horizontal="center" vertical="center"/>
      <protection locked="0"/>
    </xf>
    <xf numFmtId="0" fontId="124" fillId="5" borderId="0"/>
    <xf numFmtId="179" fontId="87" fillId="0" borderId="0" applyNumberFormat="0" applyFill="0" applyBorder="0" applyAlignment="0" applyProtection="0"/>
    <xf numFmtId="0" fontId="4" fillId="0" borderId="2" applyNumberFormat="0" applyFont="0" applyFill="0" applyAlignment="0" applyProtection="0"/>
    <xf numFmtId="181" fontId="98" fillId="0" borderId="46" applyNumberFormat="0" applyFont="0" applyBorder="0" applyAlignment="0" applyProtection="0"/>
    <xf numFmtId="0" fontId="89" fillId="0" borderId="30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2" fillId="0" borderId="0"/>
    <xf numFmtId="0" fontId="4" fillId="0" borderId="2" applyNumberFormat="0" applyFont="0" applyFill="0" applyAlignment="0" applyProtection="0"/>
    <xf numFmtId="0" fontId="2" fillId="0" borderId="0"/>
    <xf numFmtId="181" fontId="98" fillId="0" borderId="46" applyNumberFormat="0" applyFont="0" applyBorder="0" applyAlignment="0" applyProtection="0"/>
    <xf numFmtId="0" fontId="105" fillId="0" borderId="47"/>
    <xf numFmtId="0" fontId="105" fillId="0" borderId="34"/>
    <xf numFmtId="0" fontId="106" fillId="0" borderId="0"/>
    <xf numFmtId="0" fontId="106" fillId="0" borderId="0"/>
    <xf numFmtId="181" fontId="30" fillId="4" borderId="0">
      <alignment horizontal="center"/>
    </xf>
    <xf numFmtId="0" fontId="30" fillId="4" borderId="0">
      <alignment horizontal="center"/>
    </xf>
    <xf numFmtId="181" fontId="30" fillId="4" borderId="0">
      <alignment horizontal="center"/>
    </xf>
    <xf numFmtId="0" fontId="2" fillId="0" borderId="0"/>
    <xf numFmtId="179" fontId="79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6" fillId="14" borderId="10" applyNumberFormat="0" applyAlignment="0" applyProtection="0"/>
    <xf numFmtId="0" fontId="37" fillId="15" borderId="11" applyNumberFormat="0" applyAlignment="0" applyProtection="0"/>
    <xf numFmtId="0" fontId="38" fillId="15" borderId="10" applyNumberFormat="0" applyAlignment="0" applyProtection="0"/>
    <xf numFmtId="0" fontId="39" fillId="0" borderId="12" applyNumberFormat="0" applyFill="0" applyAlignment="0" applyProtection="0"/>
    <xf numFmtId="0" fontId="40" fillId="16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14" applyNumberFormat="0" applyFont="0" applyAlignment="0" applyProtection="0"/>
    <xf numFmtId="0" fontId="97" fillId="0" borderId="0"/>
    <xf numFmtId="9" fontId="4" fillId="0" borderId="0" applyFont="0" applyFill="0" applyBorder="0" applyAlignment="0" applyProtection="0"/>
  </cellStyleXfs>
  <cellXfs count="218">
    <xf numFmtId="0" fontId="0" fillId="0" borderId="0" xfId="0"/>
    <xf numFmtId="0" fontId="7" fillId="0" borderId="0" xfId="0" applyFont="1" applyFill="1" applyAlignment="1" applyProtection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2" fontId="7" fillId="0" borderId="0" xfId="0" applyNumberFormat="1" applyFont="1" applyFill="1"/>
    <xf numFmtId="164" fontId="7" fillId="0" borderId="0" xfId="8" applyNumberFormat="1" applyFont="1"/>
    <xf numFmtId="165" fontId="7" fillId="0" borderId="0" xfId="6" applyNumberFormat="1" applyFont="1"/>
    <xf numFmtId="164" fontId="7" fillId="0" borderId="0" xfId="0" applyNumberFormat="1" applyFont="1"/>
    <xf numFmtId="0" fontId="8" fillId="0" borderId="0" xfId="0" applyFont="1" applyFill="1"/>
    <xf numFmtId="165" fontId="7" fillId="0" borderId="0" xfId="0" applyNumberFormat="1" applyFont="1"/>
    <xf numFmtId="43" fontId="7" fillId="0" borderId="0" xfId="6" applyFont="1"/>
    <xf numFmtId="0" fontId="7" fillId="0" borderId="0" xfId="0" quotePrefix="1" applyFont="1" applyFill="1"/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right"/>
    </xf>
    <xf numFmtId="10" fontId="7" fillId="0" borderId="0" xfId="30" applyNumberFormat="1" applyFont="1"/>
    <xf numFmtId="43" fontId="7" fillId="0" borderId="0" xfId="0" applyNumberFormat="1" applyFont="1"/>
    <xf numFmtId="164" fontId="7" fillId="0" borderId="0" xfId="8" applyNumberFormat="1" applyFont="1" applyFill="1"/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165" fontId="7" fillId="0" borderId="0" xfId="6" applyNumberFormat="1" applyFont="1" applyFill="1"/>
    <xf numFmtId="164" fontId="7" fillId="0" borderId="0" xfId="0" applyNumberFormat="1" applyFont="1" applyFill="1"/>
    <xf numFmtId="166" fontId="7" fillId="0" borderId="0" xfId="0" applyNumberFormat="1" applyFont="1" applyFill="1"/>
    <xf numFmtId="43" fontId="7" fillId="0" borderId="0" xfId="6" applyFont="1" applyFill="1"/>
    <xf numFmtId="168" fontId="7" fillId="0" borderId="0" xfId="6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quotePrefix="1" applyFont="1" applyAlignment="1">
      <alignment horizontal="left"/>
    </xf>
    <xf numFmtId="169" fontId="7" fillId="0" borderId="0" xfId="6" applyNumberFormat="1" applyFont="1" applyFill="1"/>
    <xf numFmtId="0" fontId="7" fillId="0" borderId="0" xfId="0" quotePrefix="1" applyFont="1" applyFill="1" applyAlignment="1">
      <alignment horizontal="left"/>
    </xf>
    <xf numFmtId="165" fontId="7" fillId="0" borderId="0" xfId="0" applyNumberFormat="1" applyFont="1" applyFill="1"/>
    <xf numFmtId="43" fontId="7" fillId="0" borderId="0" xfId="0" applyNumberFormat="1" applyFont="1" applyFill="1"/>
    <xf numFmtId="164" fontId="7" fillId="0" borderId="4" xfId="8" applyNumberFormat="1" applyFont="1" applyFill="1" applyBorder="1"/>
    <xf numFmtId="164" fontId="7" fillId="0" borderId="4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5" fontId="7" fillId="0" borderId="0" xfId="6" applyNumberFormat="1" applyFont="1" applyFill="1" applyBorder="1"/>
    <xf numFmtId="165" fontId="7" fillId="0" borderId="4" xfId="6" applyNumberFormat="1" applyFont="1" applyFill="1" applyBorder="1"/>
    <xf numFmtId="0" fontId="7" fillId="0" borderId="4" xfId="0" applyFont="1" applyFill="1" applyBorder="1" applyAlignment="1">
      <alignment horizontal="center"/>
    </xf>
    <xf numFmtId="10" fontId="7" fillId="0" borderId="0" xfId="0" applyNumberFormat="1" applyFont="1" applyFill="1"/>
    <xf numFmtId="0" fontId="8" fillId="0" borderId="5" xfId="0" applyFont="1" applyFill="1" applyBorder="1"/>
    <xf numFmtId="10" fontId="8" fillId="0" borderId="7" xfId="30" applyNumberFormat="1" applyFont="1" applyFill="1" applyBorder="1"/>
    <xf numFmtId="10" fontId="7" fillId="0" borderId="0" xfId="30" applyNumberFormat="1" applyFont="1" applyFill="1"/>
    <xf numFmtId="164" fontId="7" fillId="0" borderId="0" xfId="0" applyNumberFormat="1" applyFont="1" applyFill="1" applyBorder="1"/>
    <xf numFmtId="0" fontId="7" fillId="7" borderId="0" xfId="0" applyFont="1" applyFill="1"/>
    <xf numFmtId="164" fontId="7" fillId="7" borderId="0" xfId="0" applyNumberFormat="1" applyFont="1" applyFill="1"/>
    <xf numFmtId="0" fontId="7" fillId="7" borderId="0" xfId="0" applyFont="1" applyFill="1" applyAlignment="1">
      <alignment horizontal="center"/>
    </xf>
    <xf numFmtId="164" fontId="7" fillId="7" borderId="0" xfId="8" applyNumberFormat="1" applyFont="1" applyFill="1"/>
    <xf numFmtId="10" fontId="7" fillId="7" borderId="0" xfId="30" applyNumberFormat="1" applyFont="1" applyFill="1"/>
    <xf numFmtId="165" fontId="7" fillId="7" borderId="0" xfId="0" applyNumberFormat="1" applyFont="1" applyFill="1"/>
    <xf numFmtId="10" fontId="8" fillId="7" borderId="7" xfId="30" applyNumberFormat="1" applyFont="1" applyFill="1" applyBorder="1"/>
    <xf numFmtId="0" fontId="8" fillId="7" borderId="0" xfId="0" applyFont="1" applyFill="1" applyBorder="1"/>
    <xf numFmtId="169" fontId="7" fillId="0" borderId="0" xfId="0" applyNumberFormat="1" applyFont="1" applyFill="1" applyBorder="1"/>
    <xf numFmtId="0" fontId="7" fillId="0" borderId="0" xfId="0" applyNumberFormat="1" applyFont="1" applyFill="1"/>
    <xf numFmtId="165" fontId="7" fillId="8" borderId="0" xfId="6" applyNumberFormat="1" applyFont="1" applyFill="1"/>
    <xf numFmtId="164" fontId="7" fillId="8" borderId="0" xfId="8" applyNumberFormat="1" applyFont="1" applyFill="1"/>
    <xf numFmtId="0" fontId="7" fillId="0" borderId="0" xfId="0" applyFont="1" applyFill="1" applyAlignment="1">
      <alignment horizontal="left"/>
    </xf>
    <xf numFmtId="0" fontId="7" fillId="8" borderId="0" xfId="0" applyFont="1" applyFill="1" applyAlignment="1">
      <alignment horizontal="center"/>
    </xf>
    <xf numFmtId="0" fontId="7" fillId="8" borderId="0" xfId="0" applyFont="1" applyFill="1"/>
    <xf numFmtId="170" fontId="7" fillId="8" borderId="0" xfId="0" applyNumberFormat="1" applyFont="1" applyFill="1"/>
    <xf numFmtId="164" fontId="7" fillId="8" borderId="0" xfId="0" applyNumberFormat="1" applyFont="1" applyFill="1"/>
    <xf numFmtId="168" fontId="7" fillId="8" borderId="0" xfId="6" applyNumberFormat="1" applyFont="1" applyFill="1"/>
    <xf numFmtId="43" fontId="7" fillId="8" borderId="0" xfId="6" applyFont="1" applyFill="1"/>
    <xf numFmtId="167" fontId="7" fillId="8" borderId="0" xfId="0" applyNumberFormat="1" applyFont="1" applyFill="1"/>
    <xf numFmtId="0" fontId="7" fillId="9" borderId="0" xfId="0" applyFont="1" applyFill="1"/>
    <xf numFmtId="165" fontId="7" fillId="9" borderId="0" xfId="6" applyNumberFormat="1" applyFont="1" applyFill="1"/>
    <xf numFmtId="0" fontId="7" fillId="9" borderId="0" xfId="0" applyFont="1" applyFill="1" applyAlignment="1">
      <alignment horizontal="center"/>
    </xf>
    <xf numFmtId="164" fontId="7" fillId="9" borderId="0" xfId="8" applyNumberFormat="1" applyFont="1" applyFill="1"/>
    <xf numFmtId="165" fontId="7" fillId="9" borderId="0" xfId="0" applyNumberFormat="1" applyFont="1" applyFill="1"/>
    <xf numFmtId="169" fontId="7" fillId="9" borderId="0" xfId="6" applyNumberFormat="1" applyFont="1" applyFill="1"/>
    <xf numFmtId="168" fontId="7" fillId="9" borderId="0" xfId="6" applyNumberFormat="1" applyFont="1" applyFill="1"/>
    <xf numFmtId="164" fontId="7" fillId="9" borderId="0" xfId="0" applyNumberFormat="1" applyFont="1" applyFill="1"/>
    <xf numFmtId="10" fontId="7" fillId="0" borderId="0" xfId="30" applyNumberFormat="1" applyFont="1" applyFill="1" applyBorder="1"/>
    <xf numFmtId="164" fontId="7" fillId="0" borderId="0" xfId="30" applyNumberFormat="1" applyFont="1" applyFill="1"/>
    <xf numFmtId="0" fontId="9" fillId="0" borderId="0" xfId="0" applyFont="1" applyFill="1" applyBorder="1"/>
    <xf numFmtId="44" fontId="7" fillId="0" borderId="0" xfId="8" applyFont="1" applyFill="1" applyBorder="1"/>
    <xf numFmtId="44" fontId="7" fillId="0" borderId="0" xfId="0" applyNumberFormat="1" applyFont="1" applyFill="1" applyBorder="1"/>
    <xf numFmtId="10" fontId="7" fillId="0" borderId="0" xfId="0" applyNumberFormat="1" applyFont="1" applyFill="1" applyBorder="1"/>
    <xf numFmtId="166" fontId="7" fillId="0" borderId="0" xfId="6" applyNumberFormat="1" applyFont="1" applyFill="1"/>
    <xf numFmtId="166" fontId="3" fillId="0" borderId="0" xfId="6" applyNumberFormat="1" applyFont="1" applyFill="1"/>
    <xf numFmtId="0" fontId="8" fillId="0" borderId="0" xfId="0" quotePrefix="1" applyFont="1" applyFill="1" applyAlignment="1">
      <alignment horizontal="left"/>
    </xf>
    <xf numFmtId="0" fontId="7" fillId="10" borderId="0" xfId="0" applyFont="1" applyFill="1"/>
    <xf numFmtId="10" fontId="7" fillId="0" borderId="0" xfId="0" applyNumberFormat="1" applyFont="1"/>
    <xf numFmtId="165" fontId="7" fillId="0" borderId="0" xfId="8" applyNumberFormat="1" applyFont="1" applyFill="1"/>
    <xf numFmtId="17" fontId="7" fillId="0" borderId="0" xfId="0" applyNumberFormat="1" applyFont="1"/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0" xfId="0" quotePrefix="1" applyFont="1" applyFill="1"/>
    <xf numFmtId="0" fontId="9" fillId="0" borderId="0" xfId="0" quotePrefix="1" applyFont="1" applyFill="1" applyAlignment="1">
      <alignment horizontal="left"/>
    </xf>
    <xf numFmtId="0" fontId="7" fillId="0" borderId="0" xfId="6" applyNumberFormat="1" applyFont="1" applyFill="1"/>
    <xf numFmtId="0" fontId="7" fillId="0" borderId="0" xfId="6" applyNumberFormat="1" applyFont="1" applyFill="1" applyBorder="1"/>
    <xf numFmtId="0" fontId="8" fillId="0" borderId="8" xfId="0" applyFont="1" applyFill="1" applyBorder="1"/>
    <xf numFmtId="172" fontId="7" fillId="0" borderId="0" xfId="0" applyNumberFormat="1" applyFont="1" applyFill="1"/>
    <xf numFmtId="0" fontId="7" fillId="0" borderId="0" xfId="0" quotePrefix="1" applyFont="1" applyFill="1" applyBorder="1"/>
    <xf numFmtId="170" fontId="7" fillId="0" borderId="0" xfId="6" applyNumberFormat="1" applyFont="1" applyFill="1"/>
    <xf numFmtId="43" fontId="7" fillId="0" borderId="0" xfId="6" applyNumberFormat="1" applyFont="1" applyFill="1"/>
    <xf numFmtId="164" fontId="7" fillId="0" borderId="0" xfId="0" applyNumberFormat="1" applyFont="1" applyBorder="1"/>
    <xf numFmtId="164" fontId="7" fillId="0" borderId="0" xfId="8" applyNumberFormat="1" applyFont="1" applyFill="1" applyBorder="1"/>
    <xf numFmtId="164" fontId="7" fillId="0" borderId="0" xfId="8" applyNumberFormat="1" applyFont="1" applyBorder="1"/>
    <xf numFmtId="43" fontId="7" fillId="0" borderId="0" xfId="0" applyNumberFormat="1" applyFont="1" applyFill="1" applyBorder="1"/>
    <xf numFmtId="165" fontId="7" fillId="0" borderId="0" xfId="0" applyNumberFormat="1" applyFont="1" applyFill="1" applyBorder="1"/>
    <xf numFmtId="43" fontId="7" fillId="0" borderId="0" xfId="6" applyFont="1" applyFill="1" applyBorder="1"/>
    <xf numFmtId="169" fontId="7" fillId="0" borderId="0" xfId="6" applyNumberFormat="1" applyFont="1" applyFill="1" applyBorder="1"/>
    <xf numFmtId="169" fontId="7" fillId="0" borderId="0" xfId="0" applyNumberFormat="1" applyFont="1" applyBorder="1"/>
    <xf numFmtId="170" fontId="7" fillId="0" borderId="0" xfId="0" applyNumberFormat="1" applyFont="1" applyFill="1" applyBorder="1"/>
    <xf numFmtId="44" fontId="7" fillId="0" borderId="0" xfId="8" applyFont="1" applyBorder="1"/>
    <xf numFmtId="173" fontId="7" fillId="0" borderId="0" xfId="0" applyNumberFormat="1" applyFont="1" applyFill="1" applyBorder="1"/>
    <xf numFmtId="2" fontId="7" fillId="0" borderId="0" xfId="0" applyNumberFormat="1" applyFont="1" applyFill="1" applyBorder="1"/>
    <xf numFmtId="0" fontId="7" fillId="0" borderId="0" xfId="0" quotePrefix="1" applyFont="1" applyFill="1" applyBorder="1" applyAlignment="1">
      <alignment horizontal="left"/>
    </xf>
    <xf numFmtId="169" fontId="11" fillId="0" borderId="0" xfId="0" applyNumberFormat="1" applyFont="1" applyFill="1" applyBorder="1"/>
    <xf numFmtId="169" fontId="11" fillId="0" borderId="0" xfId="0" applyNumberFormat="1" applyFont="1" applyBorder="1"/>
    <xf numFmtId="43" fontId="7" fillId="0" borderId="0" xfId="0" applyNumberFormat="1" applyFont="1" applyBorder="1"/>
    <xf numFmtId="43" fontId="11" fillId="0" borderId="0" xfId="6" applyFont="1" applyFill="1" applyBorder="1"/>
    <xf numFmtId="43" fontId="11" fillId="0" borderId="0" xfId="6" applyNumberFormat="1" applyFont="1" applyFill="1" applyBorder="1"/>
    <xf numFmtId="43" fontId="11" fillId="0" borderId="0" xfId="6" applyFont="1" applyBorder="1"/>
    <xf numFmtId="171" fontId="7" fillId="0" borderId="0" xfId="8" applyNumberFormat="1" applyFont="1" applyFill="1" applyBorder="1"/>
    <xf numFmtId="0" fontId="8" fillId="0" borderId="6" xfId="0" applyFont="1" applyBorder="1" applyAlignment="1">
      <alignment horizontal="right" wrapText="1"/>
    </xf>
    <xf numFmtId="0" fontId="7" fillId="0" borderId="0" xfId="0" applyFont="1" applyBorder="1" applyAlignment="1"/>
    <xf numFmtId="3" fontId="7" fillId="0" borderId="0" xfId="0" applyNumberFormat="1" applyFont="1" applyFill="1"/>
    <xf numFmtId="6" fontId="7" fillId="0" borderId="0" xfId="0" applyNumberFormat="1" applyFont="1" applyFill="1"/>
    <xf numFmtId="191" fontId="7" fillId="0" borderId="0" xfId="6" applyNumberFormat="1" applyFont="1" applyFill="1"/>
    <xf numFmtId="192" fontId="7" fillId="0" borderId="0" xfId="30" applyNumberFormat="1" applyFont="1" applyFill="1"/>
    <xf numFmtId="165" fontId="7" fillId="10" borderId="0" xfId="6" applyNumberFormat="1" applyFont="1" applyFill="1"/>
    <xf numFmtId="0" fontId="126" fillId="0" borderId="0" xfId="0" applyFont="1" applyFill="1"/>
    <xf numFmtId="0" fontId="3" fillId="0" borderId="0" xfId="0" applyFont="1" applyFill="1"/>
    <xf numFmtId="0" fontId="127" fillId="0" borderId="0" xfId="8773" applyFont="1"/>
    <xf numFmtId="0" fontId="127" fillId="0" borderId="0" xfId="8773" quotePrefix="1" applyFont="1"/>
    <xf numFmtId="0" fontId="129" fillId="0" borderId="0" xfId="8773" applyFont="1"/>
    <xf numFmtId="0" fontId="129" fillId="0" borderId="0" xfId="8773" applyFont="1" applyAlignment="1">
      <alignment horizontal="center"/>
    </xf>
    <xf numFmtId="0" fontId="127" fillId="0" borderId="0" xfId="8773" applyFont="1" applyAlignment="1">
      <alignment horizontal="center"/>
    </xf>
    <xf numFmtId="165" fontId="127" fillId="0" borderId="0" xfId="6" applyNumberFormat="1" applyFont="1"/>
    <xf numFmtId="165" fontId="127" fillId="0" borderId="0" xfId="8773" applyNumberFormat="1" applyFont="1"/>
    <xf numFmtId="10" fontId="127" fillId="0" borderId="0" xfId="30" applyNumberFormat="1" applyFont="1"/>
    <xf numFmtId="0" fontId="128" fillId="0" borderId="0" xfId="8773" applyFont="1" applyAlignment="1"/>
    <xf numFmtId="165" fontId="127" fillId="0" borderId="0" xfId="30" applyNumberFormat="1" applyFont="1"/>
    <xf numFmtId="0" fontId="131" fillId="0" borderId="0" xfId="15196" applyFont="1" applyFill="1" applyBorder="1" applyAlignment="1">
      <alignment horizontal="left"/>
    </xf>
    <xf numFmtId="49" fontId="4" fillId="0" borderId="0" xfId="15196" applyNumberFormat="1" applyFont="1" applyFill="1" applyBorder="1" applyAlignment="1">
      <alignment horizontal="center"/>
    </xf>
    <xf numFmtId="0" fontId="4" fillId="0" borderId="0" xfId="15196" applyFont="1" applyFill="1" applyBorder="1" applyAlignment="1">
      <alignment horizontal="left"/>
    </xf>
    <xf numFmtId="0" fontId="131" fillId="0" borderId="0" xfId="15196" applyFont="1" applyFill="1" applyBorder="1" applyAlignment="1">
      <alignment horizontal="right"/>
    </xf>
    <xf numFmtId="0" fontId="4" fillId="0" borderId="0" xfId="15196" applyFont="1" applyFill="1" applyBorder="1" applyAlignment="1">
      <alignment horizontal="right"/>
    </xf>
    <xf numFmtId="0" fontId="131" fillId="0" borderId="48" xfId="15196" applyFont="1" applyFill="1" applyBorder="1" applyAlignment="1">
      <alignment horizontal="left"/>
    </xf>
    <xf numFmtId="0" fontId="4" fillId="0" borderId="4" xfId="15196" applyFont="1" applyFill="1" applyBorder="1" applyAlignment="1">
      <alignment horizontal="center" wrapText="1"/>
    </xf>
    <xf numFmtId="0" fontId="131" fillId="0" borderId="0" xfId="15196" applyFont="1" applyFill="1" applyBorder="1" applyAlignment="1">
      <alignment horizontal="left" vertical="top"/>
    </xf>
    <xf numFmtId="0" fontId="131" fillId="0" borderId="0" xfId="15196" applyFont="1" applyFill="1" applyBorder="1" applyAlignment="1">
      <alignment horizontal="center" wrapText="1"/>
    </xf>
    <xf numFmtId="0" fontId="4" fillId="0" borderId="0" xfId="15196" applyFont="1" applyFill="1" applyBorder="1" applyAlignment="1">
      <alignment horizontal="left" vertical="center" wrapText="1"/>
    </xf>
    <xf numFmtId="165" fontId="131" fillId="0" borderId="0" xfId="7139" applyNumberFormat="1" applyFont="1" applyFill="1" applyBorder="1" applyAlignment="1">
      <alignment horizontal="center" vertical="center" wrapText="1"/>
    </xf>
    <xf numFmtId="0" fontId="4" fillId="0" borderId="0" xfId="15196" applyFont="1" applyFill="1" applyBorder="1" applyAlignment="1">
      <alignment horizontal="left" wrapText="1"/>
    </xf>
    <xf numFmtId="165" fontId="131" fillId="0" borderId="0" xfId="7139" applyNumberFormat="1" applyFont="1" applyFill="1" applyBorder="1" applyAlignment="1">
      <alignment horizontal="right" wrapText="1"/>
    </xf>
    <xf numFmtId="194" fontId="131" fillId="0" borderId="0" xfId="15196" applyNumberFormat="1" applyFont="1" applyFill="1" applyBorder="1" applyAlignment="1">
      <alignment horizontal="center" wrapText="1"/>
    </xf>
    <xf numFmtId="0" fontId="116" fillId="0" borderId="0" xfId="15196" applyFont="1" applyFill="1" applyBorder="1" applyAlignment="1">
      <alignment horizontal="left" wrapText="1"/>
    </xf>
    <xf numFmtId="10" fontId="131" fillId="0" borderId="0" xfId="15197" applyNumberFormat="1" applyFont="1" applyFill="1" applyBorder="1" applyAlignment="1">
      <alignment horizontal="right" wrapText="1"/>
    </xf>
    <xf numFmtId="0" fontId="5" fillId="0" borderId="0" xfId="58" applyFont="1"/>
    <xf numFmtId="193" fontId="131" fillId="0" borderId="0" xfId="11873" applyNumberFormat="1" applyFont="1" applyFill="1" applyBorder="1" applyAlignment="1">
      <alignment horizontal="right" wrapText="1"/>
    </xf>
    <xf numFmtId="193" fontId="131" fillId="0" borderId="4" xfId="11873" applyNumberFormat="1" applyFont="1" applyFill="1" applyBorder="1" applyAlignment="1">
      <alignment horizontal="right" wrapText="1"/>
    </xf>
    <xf numFmtId="0" fontId="4" fillId="0" borderId="0" xfId="0" applyFont="1"/>
    <xf numFmtId="10" fontId="131" fillId="0" borderId="0" xfId="11873" applyNumberFormat="1" applyFont="1" applyFill="1" applyBorder="1" applyAlignment="1">
      <alignment horizontal="right" wrapText="1"/>
    </xf>
    <xf numFmtId="0" fontId="5" fillId="0" borderId="0" xfId="0" applyFont="1"/>
    <xf numFmtId="193" fontId="131" fillId="0" borderId="0" xfId="11873" applyNumberFormat="1" applyFont="1" applyFill="1" applyBorder="1" applyAlignment="1">
      <alignment horizontal="left" vertical="top"/>
    </xf>
    <xf numFmtId="193" fontId="131" fillId="0" borderId="49" xfId="11873" applyNumberFormat="1" applyFont="1" applyFill="1" applyBorder="1" applyAlignment="1">
      <alignment horizontal="right" wrapText="1"/>
    </xf>
    <xf numFmtId="169" fontId="4" fillId="0" borderId="49" xfId="1365" applyNumberFormat="1" applyFont="1" applyBorder="1" applyProtection="1"/>
    <xf numFmtId="10" fontId="127" fillId="0" borderId="0" xfId="8773" applyNumberFormat="1" applyFont="1"/>
    <xf numFmtId="0" fontId="127" fillId="10" borderId="0" xfId="8773" applyFont="1" applyFill="1"/>
    <xf numFmtId="0" fontId="127" fillId="0" borderId="0" xfId="8773" applyFont="1" applyFill="1"/>
    <xf numFmtId="0" fontId="130" fillId="0" borderId="0" xfId="8773" applyFont="1" applyFill="1"/>
    <xf numFmtId="165" fontId="127" fillId="0" borderId="0" xfId="8773" applyNumberFormat="1" applyFont="1" applyFill="1"/>
    <xf numFmtId="10" fontId="127" fillId="0" borderId="0" xfId="30" applyNumberFormat="1" applyFont="1" applyFill="1"/>
    <xf numFmtId="165" fontId="127" fillId="0" borderId="0" xfId="6" applyNumberFormat="1" applyFont="1" applyFill="1"/>
    <xf numFmtId="0" fontId="127" fillId="9" borderId="0" xfId="8773" applyFont="1" applyFill="1"/>
    <xf numFmtId="0" fontId="127" fillId="86" borderId="0" xfId="8773" applyFont="1" applyFill="1"/>
    <xf numFmtId="0" fontId="127" fillId="87" borderId="0" xfId="8773" applyFont="1" applyFill="1"/>
    <xf numFmtId="0" fontId="8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8" fillId="0" borderId="0" xfId="8773" applyFont="1" applyAlignment="1">
      <alignment horizontal="center"/>
    </xf>
    <xf numFmtId="0" fontId="129" fillId="0" borderId="0" xfId="8773" applyFont="1" applyAlignment="1">
      <alignment horizontal="center"/>
    </xf>
    <xf numFmtId="0" fontId="129" fillId="0" borderId="4" xfId="8773" applyFont="1" applyBorder="1" applyAlignment="1">
      <alignment horizontal="center"/>
    </xf>
    <xf numFmtId="0" fontId="131" fillId="0" borderId="32" xfId="15196" applyFont="1" applyFill="1" applyBorder="1" applyAlignment="1">
      <alignment horizontal="center" wrapText="1"/>
    </xf>
    <xf numFmtId="49" fontId="4" fillId="0" borderId="0" xfId="15196" applyNumberFormat="1" applyFont="1" applyFill="1" applyBorder="1" applyAlignment="1">
      <alignment horizontal="center"/>
    </xf>
    <xf numFmtId="0" fontId="4" fillId="0" borderId="0" xfId="15196" applyFont="1" applyFill="1" applyBorder="1" applyAlignment="1">
      <alignment horizontal="center"/>
    </xf>
    <xf numFmtId="0" fontId="129" fillId="0" borderId="0" xfId="8773" applyFont="1" applyBorder="1" applyAlignment="1">
      <alignment horizontal="center"/>
    </xf>
    <xf numFmtId="0" fontId="129" fillId="0" borderId="0" xfId="8773" applyFont="1" applyBorder="1" applyAlignment="1">
      <alignment horizontal="center"/>
    </xf>
    <xf numFmtId="165" fontId="127" fillId="0" borderId="0" xfId="6" applyNumberFormat="1" applyFont="1" applyBorder="1"/>
    <xf numFmtId="165" fontId="127" fillId="0" borderId="0" xfId="8773" applyNumberFormat="1" applyFont="1" applyBorder="1"/>
    <xf numFmtId="10" fontId="127" fillId="0" borderId="0" xfId="30" applyNumberFormat="1" applyFont="1" applyBorder="1"/>
    <xf numFmtId="165" fontId="127" fillId="0" borderId="0" xfId="30" applyNumberFormat="1" applyFont="1" applyBorder="1"/>
    <xf numFmtId="0" fontId="127" fillId="0" borderId="0" xfId="8773" applyFont="1" applyBorder="1"/>
    <xf numFmtId="165" fontId="127" fillId="0" borderId="0" xfId="8773" applyNumberFormat="1" applyFont="1" applyFill="1" applyBorder="1"/>
    <xf numFmtId="10" fontId="127" fillId="0" borderId="0" xfId="30" applyNumberFormat="1" applyFont="1" applyFill="1" applyBorder="1"/>
    <xf numFmtId="165" fontId="127" fillId="0" borderId="0" xfId="6" applyNumberFormat="1" applyFont="1" applyFill="1" applyBorder="1"/>
    <xf numFmtId="0" fontId="128" fillId="0" borderId="0" xfId="8773" applyFont="1" applyAlignment="1">
      <alignment horizontal="left"/>
    </xf>
    <xf numFmtId="0" fontId="128" fillId="0" borderId="0" xfId="8773" applyFont="1" applyAlignment="1">
      <alignment horizontal="left"/>
    </xf>
  </cellXfs>
  <cellStyles count="15198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" xfId="15177" builtinId="30" customBuiltin="1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" xfId="15180" builtinId="34" customBuiltin="1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" xfId="15183" builtinId="38" customBuiltin="1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" xfId="15186" builtinId="42" customBuiltin="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" xfId="15189" builtinId="46" customBuiltin="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" xfId="15192" builtinId="50" customBuiltin="1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" xfId="15178" builtinId="31" customBuiltin="1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" xfId="15181" builtinId="35" customBuiltin="1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" xfId="15184" builtinId="39" customBuiltin="1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" xfId="15187" builtinId="43" customBuiltin="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" xfId="15190" builtinId="47" customBuiltin="1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" xfId="15193" builtinId="51" customBuiltin="1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" xfId="15176" builtinId="29" customBuiltin="1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" xfId="15179" builtinId="33" customBuiltin="1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" xfId="15182" builtinId="37" customBuiltin="1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" xfId="15185" builtinId="41" customBuiltin="1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" xfId="15188" builtinId="45" customBuiltin="1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" xfId="15191" builtinId="49" customBuiltin="1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" xfId="15168" builtinId="27" customBuiltin="1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" xfId="15171" builtinId="22" customBuiltin="1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" xfId="15173" builtinId="23" customBuiltin="1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" xfId="15175" builtinId="53" customBuiltin="1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" xfId="15167" builtinId="26" customBuiltin="1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" xfId="15165" builtinId="18" customBuiltin="1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" xfId="15166" builtinId="19" customBuiltin="1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" xfId="15169" builtinId="20" customBuiltin="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" xfId="15172" builtinId="24" customBuiltin="1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8 4" xfId="15196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73" xfId="15194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35" xfId="15195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" xfId="15170" builtinId="21" customBuiltin="1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2 6" xfId="1519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" xfId="15164" builtinId="15" customBuiltin="1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" xfId="15174" builtinId="11" customBuiltin="1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DAVID/PSC/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Monthly%20Reporting/Tax%20Report/LGE/LGELedger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onthly%20Reporting/Tax%20Report/LGE/LGELedger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My%20Documents/BellarExhib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y%20Documents/BellarExhibi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WINNT/Profiles/e004977/Temporary%20Internet%20Files/OLK2D/Rate%20Case%20LGE%20Lates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NT/Profiles/e004977/Temporary%20Internet%20Files/OLK2D/Rate%20Case%20LGE%20Lates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LGE%20Forecast%20Period%20Calendar%20-%20Fina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WINDOWS/TEMP/1999/FACJAN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Documents%20and%20Settings/e011661/Local%20Settings/Temporary%20Internet%20Files/OLK29/Rate%20Case%20KU%2012mosJune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DOWS/TEMP/1999/FACJAN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Financials/LG&amp;E/2008/lge0308re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Financials/LG&amp;E/2008/lge0308re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AppData/Local/Temp/eM%20Client%20temporary%20files/xsfgun54.yeh/KU%20Forecast%20Period%20Jul17-Jun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Rate%20Case%202012/Billing%20Determinants/LGEBillDeterminants-Rate%20Case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6Plan/Utility%20Plan/Supporting%20Schedules/Gross%20Margin/Gross%20Margin%202006-2008%20Pl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6Plan/Utility%20Plan/Supporting%20Schedules/Gross%20Margin/Gross%20Margin%202006-2008%20P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eturns"/>
      <sheetName val="Billing Det"/>
      <sheetName val="RS"/>
      <sheetName val="GS"/>
      <sheetName val="PS Pri"/>
      <sheetName val="PS Sec"/>
      <sheetName val="TOD Sec"/>
      <sheetName val="TOD Pri"/>
      <sheetName val="RTS"/>
      <sheetName val="Special Contract"/>
      <sheetName val="Meters"/>
      <sheetName val="Services"/>
      <sheetName val="Book5"/>
    </sheetNames>
    <definedNames>
      <definedName name="Choices_Wrapper" refersTo="#REF!"/>
      <definedName name="Comp" refersTo="#REF!"/>
      <definedName name="test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0"/>
  <sheetViews>
    <sheetView view="pageBreakPreview" topLeftCell="A3" zoomScale="75" zoomScaleNormal="85" zoomScaleSheetLayoutView="75" workbookViewId="0">
      <pane xSplit="6" ySplit="2" topLeftCell="G5" activePane="bottomRight" state="frozen"/>
      <selection activeCell="A3" sqref="A3"/>
      <selection pane="topRight" activeCell="G3" sqref="G3"/>
      <selection pane="bottomLeft" activeCell="A5" sqref="A5"/>
      <selection pane="bottomRight" activeCell="G5" sqref="G5"/>
    </sheetView>
  </sheetViews>
  <sheetFormatPr defaultColWidth="9.109375" defaultRowHeight="13.8"/>
  <cols>
    <col min="1" max="1" width="7.6640625" style="3" customWidth="1"/>
    <col min="2" max="2" width="55.88671875" style="3" customWidth="1"/>
    <col min="3" max="3" width="14.44140625" style="3" customWidth="1"/>
    <col min="4" max="4" width="12.44140625" style="3" customWidth="1"/>
    <col min="5" max="5" width="2.6640625" style="3" customWidth="1"/>
    <col min="6" max="6" width="17.5546875" style="19" customWidth="1"/>
    <col min="7" max="7" width="2.109375" style="3" customWidth="1"/>
    <col min="8" max="8" width="17.88671875" style="3" customWidth="1"/>
    <col min="9" max="9" width="19" style="3" hidden="1" customWidth="1"/>
    <col min="10" max="10" width="18" style="3" hidden="1" customWidth="1"/>
    <col min="11" max="11" width="18" style="3" customWidth="1"/>
    <col min="12" max="12" width="21.88671875" style="3" hidden="1" customWidth="1"/>
    <col min="13" max="13" width="22.33203125" style="3" hidden="1" customWidth="1"/>
    <col min="14" max="14" width="18.6640625" style="3" bestFit="1" customWidth="1"/>
    <col min="15" max="16" width="18.6640625" style="3" hidden="1" customWidth="1"/>
    <col min="17" max="17" width="17.5546875" style="3" hidden="1" customWidth="1"/>
    <col min="18" max="18" width="17.5546875" style="3" customWidth="1"/>
    <col min="19" max="19" width="16.33203125" style="3" customWidth="1"/>
    <col min="20" max="20" width="17.88671875" style="3" customWidth="1"/>
    <col min="21" max="21" width="16.33203125" style="3" customWidth="1"/>
    <col min="22" max="22" width="16.6640625" style="3" customWidth="1"/>
    <col min="23" max="23" width="16.6640625" style="2" customWidth="1"/>
    <col min="24" max="25" width="16.88671875" style="3" customWidth="1"/>
    <col min="26" max="28" width="17.5546875" style="3" customWidth="1"/>
    <col min="29" max="29" width="17.88671875" style="3" customWidth="1"/>
    <col min="30" max="30" width="15" style="3" customWidth="1"/>
    <col min="31" max="31" width="18.33203125" style="3" bestFit="1" customWidth="1"/>
    <col min="32" max="32" width="18.33203125" style="3" customWidth="1"/>
    <col min="33" max="33" width="14.6640625" style="3" customWidth="1"/>
    <col min="34" max="35" width="17.5546875" style="3" bestFit="1" customWidth="1"/>
    <col min="36" max="36" width="15.109375" style="3" bestFit="1" customWidth="1"/>
    <col min="37" max="37" width="17.5546875" style="3" bestFit="1" customWidth="1"/>
    <col min="38" max="16384" width="9.109375" style="3"/>
  </cols>
  <sheetData>
    <row r="1" spans="1:37" hidden="1"/>
    <row r="2" spans="1:37" ht="14.4" hidden="1" thickBot="1">
      <c r="A2" s="2"/>
      <c r="B2" s="2"/>
      <c r="C2" s="2">
        <v>1</v>
      </c>
      <c r="D2" s="2">
        <f>C2+1</f>
        <v>2</v>
      </c>
      <c r="E2" s="2">
        <f t="shared" ref="E2:AG2" si="0">D2+1</f>
        <v>3</v>
      </c>
      <c r="F2" s="36">
        <f t="shared" si="0"/>
        <v>4</v>
      </c>
      <c r="G2" s="2">
        <f t="shared" si="0"/>
        <v>5</v>
      </c>
      <c r="H2" s="2">
        <f t="shared" si="0"/>
        <v>6</v>
      </c>
      <c r="I2" s="2">
        <f t="shared" si="0"/>
        <v>7</v>
      </c>
      <c r="J2" s="2">
        <f t="shared" si="0"/>
        <v>8</v>
      </c>
      <c r="K2" s="2">
        <f t="shared" si="0"/>
        <v>9</v>
      </c>
      <c r="L2" s="2">
        <f t="shared" si="0"/>
        <v>10</v>
      </c>
      <c r="M2" s="2">
        <f t="shared" si="0"/>
        <v>11</v>
      </c>
      <c r="N2" s="2">
        <f t="shared" si="0"/>
        <v>12</v>
      </c>
      <c r="O2" s="2">
        <f t="shared" si="0"/>
        <v>13</v>
      </c>
      <c r="P2" s="2">
        <f t="shared" si="0"/>
        <v>14</v>
      </c>
      <c r="Q2" s="2">
        <f t="shared" si="0"/>
        <v>15</v>
      </c>
      <c r="R2" s="2">
        <f t="shared" si="0"/>
        <v>16</v>
      </c>
      <c r="S2" s="2">
        <f t="shared" si="0"/>
        <v>17</v>
      </c>
      <c r="T2" s="2">
        <f t="shared" si="0"/>
        <v>18</v>
      </c>
      <c r="U2" s="2">
        <f t="shared" si="0"/>
        <v>19</v>
      </c>
      <c r="V2" s="2">
        <f t="shared" si="0"/>
        <v>20</v>
      </c>
      <c r="W2" s="2">
        <f t="shared" si="0"/>
        <v>21</v>
      </c>
      <c r="X2" s="2">
        <f t="shared" si="0"/>
        <v>22</v>
      </c>
      <c r="Y2" s="2">
        <f t="shared" si="0"/>
        <v>23</v>
      </c>
      <c r="Z2" s="2">
        <f t="shared" si="0"/>
        <v>24</v>
      </c>
      <c r="AA2" s="2">
        <f t="shared" si="0"/>
        <v>25</v>
      </c>
      <c r="AB2" s="2">
        <f t="shared" si="0"/>
        <v>26</v>
      </c>
      <c r="AC2" s="2">
        <f t="shared" si="0"/>
        <v>27</v>
      </c>
      <c r="AD2" s="2">
        <f t="shared" si="0"/>
        <v>28</v>
      </c>
      <c r="AE2" s="2">
        <f t="shared" si="0"/>
        <v>29</v>
      </c>
      <c r="AF2" s="2">
        <f t="shared" si="0"/>
        <v>30</v>
      </c>
      <c r="AG2" s="2">
        <f t="shared" si="0"/>
        <v>31</v>
      </c>
    </row>
    <row r="3" spans="1:37" ht="48" customHeight="1" thickBot="1">
      <c r="A3" s="4"/>
      <c r="B3" s="4"/>
      <c r="C3" s="5"/>
      <c r="D3" s="6" t="s">
        <v>818</v>
      </c>
      <c r="E3" s="5"/>
      <c r="F3" s="31" t="s">
        <v>819</v>
      </c>
      <c r="G3" s="5"/>
      <c r="H3" s="194" t="s">
        <v>321</v>
      </c>
      <c r="I3" s="195"/>
      <c r="J3" s="196"/>
      <c r="K3" s="9" t="s">
        <v>322</v>
      </c>
      <c r="L3" s="7"/>
      <c r="M3" s="8"/>
      <c r="N3" s="9" t="s">
        <v>163</v>
      </c>
      <c r="O3" s="139"/>
      <c r="P3" s="139"/>
      <c r="Q3" s="138" t="s">
        <v>324</v>
      </c>
      <c r="R3" s="9" t="s">
        <v>325</v>
      </c>
      <c r="S3" s="197" t="s">
        <v>332</v>
      </c>
      <c r="T3" s="198"/>
      <c r="U3" s="199"/>
      <c r="V3" s="192" t="s">
        <v>331</v>
      </c>
      <c r="W3" s="193"/>
      <c r="X3" s="192" t="s">
        <v>333</v>
      </c>
      <c r="Y3" s="193"/>
      <c r="Z3" s="9" t="s">
        <v>330</v>
      </c>
      <c r="AA3" s="9" t="s">
        <v>329</v>
      </c>
      <c r="AB3" s="9" t="s">
        <v>328</v>
      </c>
      <c r="AC3" s="9" t="s">
        <v>922</v>
      </c>
      <c r="AD3" s="9" t="s">
        <v>327</v>
      </c>
      <c r="AE3" s="9" t="s">
        <v>326</v>
      </c>
      <c r="AF3" s="4"/>
      <c r="AG3" s="4"/>
    </row>
    <row r="4" spans="1:37" ht="14.4" thickBot="1">
      <c r="A4" s="10" t="s">
        <v>822</v>
      </c>
      <c r="B4" s="10"/>
      <c r="C4" s="11" t="s">
        <v>823</v>
      </c>
      <c r="D4" s="11" t="s">
        <v>824</v>
      </c>
      <c r="E4" s="12"/>
      <c r="F4" s="32" t="s">
        <v>825</v>
      </c>
      <c r="G4" s="13"/>
      <c r="H4" s="12" t="s">
        <v>1120</v>
      </c>
      <c r="I4" s="12" t="s">
        <v>168</v>
      </c>
      <c r="J4" s="12" t="s">
        <v>168</v>
      </c>
      <c r="K4" s="12" t="s">
        <v>827</v>
      </c>
      <c r="L4" s="12"/>
      <c r="M4" s="12"/>
      <c r="N4" s="12" t="s">
        <v>826</v>
      </c>
      <c r="O4" s="12"/>
      <c r="P4" s="12"/>
      <c r="Q4" s="12" t="s">
        <v>323</v>
      </c>
      <c r="R4" s="12" t="s">
        <v>182</v>
      </c>
      <c r="S4" s="12" t="s">
        <v>323</v>
      </c>
      <c r="T4" s="12" t="s">
        <v>826</v>
      </c>
      <c r="U4" s="12" t="s">
        <v>828</v>
      </c>
      <c r="V4" s="12" t="s">
        <v>826</v>
      </c>
      <c r="W4" s="12" t="s">
        <v>828</v>
      </c>
      <c r="X4" s="12" t="s">
        <v>826</v>
      </c>
      <c r="Y4" s="12" t="s">
        <v>828</v>
      </c>
      <c r="Z4" s="12" t="s">
        <v>828</v>
      </c>
      <c r="AA4" s="12"/>
      <c r="AB4" s="12"/>
      <c r="AC4" s="12"/>
      <c r="AD4" s="12"/>
      <c r="AE4" s="12"/>
      <c r="AF4" s="12" t="s">
        <v>829</v>
      </c>
      <c r="AG4" s="14" t="s">
        <v>830</v>
      </c>
    </row>
    <row r="5" spans="1:37">
      <c r="F5" s="37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5"/>
      <c r="Y5" s="15"/>
      <c r="Z5" s="15"/>
      <c r="AA5" s="15"/>
      <c r="AB5" s="15"/>
      <c r="AC5" s="15"/>
      <c r="AD5" s="15"/>
      <c r="AE5" s="15"/>
      <c r="AG5" s="17"/>
    </row>
    <row r="6" spans="1:37">
      <c r="A6" s="96" t="s">
        <v>831</v>
      </c>
      <c r="F6" s="3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5"/>
      <c r="Y6" s="15"/>
      <c r="Z6" s="15"/>
      <c r="AA6" s="15"/>
      <c r="AB6" s="15"/>
      <c r="AC6" s="15"/>
      <c r="AD6" s="15"/>
      <c r="AE6" s="15"/>
      <c r="AG6" s="17"/>
      <c r="AK6" s="106"/>
    </row>
    <row r="7" spans="1:37">
      <c r="A7" s="19"/>
      <c r="AG7" s="17"/>
      <c r="AH7" s="3" t="s">
        <v>1081</v>
      </c>
      <c r="AJ7" s="33">
        <v>0.69</v>
      </c>
    </row>
    <row r="8" spans="1:37">
      <c r="A8" s="18" t="s">
        <v>1027</v>
      </c>
      <c r="B8" s="19"/>
      <c r="AG8" s="17"/>
      <c r="AJ8" s="104"/>
    </row>
    <row r="9" spans="1:37">
      <c r="A9" s="20">
        <v>301</v>
      </c>
      <c r="B9" s="19" t="s">
        <v>1030</v>
      </c>
      <c r="C9" s="3" t="s">
        <v>1031</v>
      </c>
      <c r="D9" s="3" t="s">
        <v>1058</v>
      </c>
      <c r="F9" s="35">
        <v>2240.29</v>
      </c>
      <c r="H9" s="22">
        <f t="shared" ref="H9:Q13" si="1">IF(VLOOKUP($D9,$C$6:$AE$653,H$2,)=0,0,((VLOOKUP($D9,$C$6:$AE$653,H$2,)/VLOOKUP($D9,$C$6:$AE$653,4,))*$F9))</f>
        <v>1219.1995762098281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248.6638988126048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ref="R9:AE13" si="2">IF(VLOOKUP($D9,$C$6:$AE$653,R$2,)=0,0,((VLOOKUP($D9,$C$6:$AE$653,R$2,)/VLOOKUP($D9,$C$6:$AE$653,4,))*$F9))</f>
        <v>94.923759529600744</v>
      </c>
      <c r="S9" s="22">
        <f t="shared" si="2"/>
        <v>0</v>
      </c>
      <c r="T9" s="22">
        <f t="shared" si="2"/>
        <v>146.68451652370115</v>
      </c>
      <c r="U9" s="22">
        <f t="shared" si="2"/>
        <v>233.04541134851661</v>
      </c>
      <c r="V9" s="22">
        <f t="shared" si="2"/>
        <v>42.61589706263495</v>
      </c>
      <c r="W9" s="22">
        <f t="shared" si="2"/>
        <v>68.195462277910821</v>
      </c>
      <c r="X9" s="22">
        <f t="shared" si="2"/>
        <v>55.312695902393472</v>
      </c>
      <c r="Y9" s="22">
        <f t="shared" si="2"/>
        <v>32.315585129678077</v>
      </c>
      <c r="Z9" s="22">
        <f t="shared" si="2"/>
        <v>18.746151245726292</v>
      </c>
      <c r="AA9" s="22">
        <f t="shared" si="2"/>
        <v>20.958859191780697</v>
      </c>
      <c r="AB9" s="22">
        <f t="shared" si="2"/>
        <v>59.628186765624115</v>
      </c>
      <c r="AC9" s="22">
        <f t="shared" si="2"/>
        <v>0</v>
      </c>
      <c r="AD9" s="22">
        <f t="shared" si="2"/>
        <v>0</v>
      </c>
      <c r="AE9" s="22">
        <f t="shared" si="2"/>
        <v>0</v>
      </c>
      <c r="AF9" s="22">
        <f>SUM(H9:AE9)</f>
        <v>2240.29</v>
      </c>
      <c r="AG9" s="17" t="str">
        <f>IF(ABS(AF9-F9)&lt;1,"ok","err")</f>
        <v>ok</v>
      </c>
      <c r="AH9" s="3" t="s">
        <v>1082</v>
      </c>
      <c r="AJ9" s="33">
        <v>0.31</v>
      </c>
    </row>
    <row r="10" spans="1:37">
      <c r="A10" s="20">
        <v>302</v>
      </c>
      <c r="B10" s="19" t="s">
        <v>1029</v>
      </c>
      <c r="C10" s="3" t="s">
        <v>1031</v>
      </c>
      <c r="D10" s="3" t="s">
        <v>1058</v>
      </c>
      <c r="F10" s="38">
        <v>0</v>
      </c>
      <c r="H10" s="22">
        <f t="shared" si="1"/>
        <v>0</v>
      </c>
      <c r="I10" s="22">
        <f t="shared" si="1"/>
        <v>0</v>
      </c>
      <c r="J10" s="22">
        <f t="shared" si="1"/>
        <v>0</v>
      </c>
      <c r="K10" s="22">
        <f t="shared" si="1"/>
        <v>0</v>
      </c>
      <c r="L10" s="22">
        <f t="shared" si="1"/>
        <v>0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22">
        <f t="shared" si="1"/>
        <v>0</v>
      </c>
      <c r="Q10" s="22">
        <f t="shared" si="1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>SUM(H10:AE10)</f>
        <v>0</v>
      </c>
      <c r="AG10" s="17" t="str">
        <f>IF(ABS(AF10-F10)&lt;1,"ok","err")</f>
        <v>ok</v>
      </c>
    </row>
    <row r="11" spans="1:37">
      <c r="A11" s="20">
        <v>303</v>
      </c>
      <c r="B11" s="19" t="s">
        <v>815</v>
      </c>
      <c r="C11" s="3" t="s">
        <v>1032</v>
      </c>
      <c r="D11" s="3" t="s">
        <v>1058</v>
      </c>
      <c r="F11" s="38"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>
        <f t="shared" si="2"/>
        <v>0</v>
      </c>
      <c r="V11" s="22">
        <f t="shared" si="2"/>
        <v>0</v>
      </c>
      <c r="W11" s="22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 t="shared" si="2"/>
        <v>0</v>
      </c>
      <c r="AB11" s="22">
        <f t="shared" si="2"/>
        <v>0</v>
      </c>
      <c r="AC11" s="22">
        <f t="shared" si="2"/>
        <v>0</v>
      </c>
      <c r="AD11" s="22">
        <f t="shared" si="2"/>
        <v>0</v>
      </c>
      <c r="AE11" s="22">
        <f t="shared" si="2"/>
        <v>0</v>
      </c>
      <c r="AF11" s="22">
        <f>SUM(H11:AE11)</f>
        <v>0</v>
      </c>
      <c r="AG11" s="17" t="str">
        <f>IF(ABS(AF11-F11)&lt;1,"ok","err")</f>
        <v>ok</v>
      </c>
    </row>
    <row r="12" spans="1:37">
      <c r="A12" s="20">
        <v>301</v>
      </c>
      <c r="B12" s="19" t="s">
        <v>813</v>
      </c>
      <c r="C12" s="3" t="s">
        <v>1031</v>
      </c>
      <c r="D12" s="3" t="s">
        <v>1058</v>
      </c>
      <c r="F12" s="105"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2"/>
        <v>0</v>
      </c>
      <c r="S12" s="22">
        <f t="shared" si="2"/>
        <v>0</v>
      </c>
      <c r="T12" s="22">
        <f t="shared" si="2"/>
        <v>0</v>
      </c>
      <c r="U12" s="22">
        <f t="shared" si="2"/>
        <v>0</v>
      </c>
      <c r="V12" s="22">
        <f t="shared" si="2"/>
        <v>0</v>
      </c>
      <c r="W12" s="22">
        <f t="shared" si="2"/>
        <v>0</v>
      </c>
      <c r="X12" s="22">
        <f t="shared" si="2"/>
        <v>0</v>
      </c>
      <c r="Y12" s="22">
        <f t="shared" si="2"/>
        <v>0</v>
      </c>
      <c r="Z12" s="22">
        <f t="shared" si="2"/>
        <v>0</v>
      </c>
      <c r="AA12" s="22">
        <f t="shared" si="2"/>
        <v>0</v>
      </c>
      <c r="AB12" s="22">
        <f t="shared" si="2"/>
        <v>0</v>
      </c>
      <c r="AC12" s="22">
        <f t="shared" si="2"/>
        <v>0</v>
      </c>
      <c r="AD12" s="22">
        <f t="shared" si="2"/>
        <v>0</v>
      </c>
      <c r="AE12" s="22">
        <f t="shared" si="2"/>
        <v>0</v>
      </c>
      <c r="AF12" s="22">
        <f>SUM(H12:AE12)</f>
        <v>0</v>
      </c>
      <c r="AG12" s="17" t="str">
        <f>IF(ABS(AF12-F12)&lt;1,"ok","err")</f>
        <v>ok</v>
      </c>
    </row>
    <row r="13" spans="1:37">
      <c r="A13" s="20">
        <v>302</v>
      </c>
      <c r="B13" s="19" t="s">
        <v>814</v>
      </c>
      <c r="C13" s="3" t="s">
        <v>1031</v>
      </c>
      <c r="D13" s="3" t="s">
        <v>1058</v>
      </c>
      <c r="F13" s="38"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2"/>
        <v>0</v>
      </c>
      <c r="S13" s="22">
        <f t="shared" si="2"/>
        <v>0</v>
      </c>
      <c r="T13" s="22">
        <f t="shared" si="2"/>
        <v>0</v>
      </c>
      <c r="U13" s="22">
        <f t="shared" si="2"/>
        <v>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2"/>
        <v>0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>SUM(H13:AE13)</f>
        <v>0</v>
      </c>
      <c r="AG13" s="17" t="str">
        <f>IF(ABS(AF13-F13)&lt;1,"ok","err")</f>
        <v>ok</v>
      </c>
    </row>
    <row r="14" spans="1:37">
      <c r="A14" s="19"/>
      <c r="B14" s="19"/>
      <c r="AG14" s="17"/>
    </row>
    <row r="15" spans="1:37">
      <c r="A15" s="19"/>
      <c r="B15" s="19" t="s">
        <v>833</v>
      </c>
      <c r="C15" s="3" t="s">
        <v>834</v>
      </c>
      <c r="F15" s="39">
        <f>SUM(F9:F14)</f>
        <v>2240.29</v>
      </c>
      <c r="G15" s="23">
        <f>SUM(G9:G11)</f>
        <v>0</v>
      </c>
      <c r="H15" s="23">
        <f>SUM(H9:H13)</f>
        <v>1219.1995762098281</v>
      </c>
      <c r="I15" s="23">
        <f>SUM(I9:I13)</f>
        <v>0</v>
      </c>
      <c r="J15" s="23">
        <f t="shared" ref="J15:AE15" si="3">SUM(J9:J13)</f>
        <v>0</v>
      </c>
      <c r="K15" s="23">
        <f t="shared" si="3"/>
        <v>0</v>
      </c>
      <c r="L15" s="23">
        <f t="shared" si="3"/>
        <v>0</v>
      </c>
      <c r="M15" s="23">
        <f t="shared" si="3"/>
        <v>0</v>
      </c>
      <c r="N15" s="23">
        <f t="shared" si="3"/>
        <v>248.6638988126048</v>
      </c>
      <c r="O15" s="23">
        <f t="shared" si="3"/>
        <v>0</v>
      </c>
      <c r="P15" s="23">
        <f t="shared" si="3"/>
        <v>0</v>
      </c>
      <c r="Q15" s="23">
        <f t="shared" si="3"/>
        <v>0</v>
      </c>
      <c r="R15" s="23">
        <f t="shared" si="3"/>
        <v>94.923759529600744</v>
      </c>
      <c r="S15" s="23">
        <f t="shared" si="3"/>
        <v>0</v>
      </c>
      <c r="T15" s="23">
        <f t="shared" si="3"/>
        <v>146.68451652370115</v>
      </c>
      <c r="U15" s="23">
        <f t="shared" si="3"/>
        <v>233.04541134851661</v>
      </c>
      <c r="V15" s="23">
        <f t="shared" si="3"/>
        <v>42.61589706263495</v>
      </c>
      <c r="W15" s="23">
        <f t="shared" si="3"/>
        <v>68.195462277910821</v>
      </c>
      <c r="X15" s="23">
        <f t="shared" si="3"/>
        <v>55.312695902393472</v>
      </c>
      <c r="Y15" s="23">
        <f t="shared" si="3"/>
        <v>32.315585129678077</v>
      </c>
      <c r="Z15" s="23">
        <f t="shared" si="3"/>
        <v>18.746151245726292</v>
      </c>
      <c r="AA15" s="23">
        <f t="shared" si="3"/>
        <v>20.958859191780697</v>
      </c>
      <c r="AB15" s="23">
        <f t="shared" si="3"/>
        <v>59.628186765624115</v>
      </c>
      <c r="AC15" s="23">
        <f t="shared" si="3"/>
        <v>0</v>
      </c>
      <c r="AD15" s="23">
        <f t="shared" si="3"/>
        <v>0</v>
      </c>
      <c r="AE15" s="23">
        <f t="shared" si="3"/>
        <v>0</v>
      </c>
      <c r="AF15" s="22">
        <f>SUM(H15:AE15)</f>
        <v>2240.29</v>
      </c>
      <c r="AG15" s="17" t="str">
        <f>IF(ABS(AF15-F15)&lt;1,"ok","err")</f>
        <v>ok</v>
      </c>
    </row>
    <row r="16" spans="1:37">
      <c r="A16" s="19"/>
      <c r="B16" s="19"/>
      <c r="F16" s="3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2"/>
      <c r="AG16" s="17"/>
    </row>
    <row r="17" spans="1:33">
      <c r="A17" s="18" t="s">
        <v>171</v>
      </c>
      <c r="B17" s="19"/>
      <c r="W17" s="3"/>
      <c r="AG17" s="17"/>
    </row>
    <row r="18" spans="1:33">
      <c r="A18" s="19"/>
      <c r="B18" s="19"/>
      <c r="F18" s="3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2"/>
      <c r="AG18" s="17"/>
    </row>
    <row r="19" spans="1:33">
      <c r="A19" s="19"/>
      <c r="B19" s="19" t="s">
        <v>172</v>
      </c>
      <c r="C19" s="3" t="s">
        <v>173</v>
      </c>
      <c r="D19" s="3" t="s">
        <v>599</v>
      </c>
      <c r="F19" s="39">
        <v>1886824024.6169143</v>
      </c>
      <c r="G19" s="23"/>
      <c r="H19" s="22">
        <f t="shared" ref="H19:AE19" si="4">IF(VLOOKUP($D19,$C$6:$AE$653,H$2,)=0,0,((VLOOKUP($D19,$C$6:$AE$653,H$2,)/VLOOKUP($D19,$C$6:$AE$653,4,))*$F19))</f>
        <v>1886824024.6169143</v>
      </c>
      <c r="I19" s="22">
        <f t="shared" si="4"/>
        <v>0</v>
      </c>
      <c r="J19" s="22">
        <f t="shared" si="4"/>
        <v>0</v>
      </c>
      <c r="K19" s="22">
        <f t="shared" si="4"/>
        <v>0</v>
      </c>
      <c r="L19" s="22">
        <f t="shared" si="4"/>
        <v>0</v>
      </c>
      <c r="M19" s="22">
        <f t="shared" si="4"/>
        <v>0</v>
      </c>
      <c r="N19" s="22">
        <f t="shared" si="4"/>
        <v>0</v>
      </c>
      <c r="O19" s="22">
        <f t="shared" si="4"/>
        <v>0</v>
      </c>
      <c r="P19" s="22">
        <f t="shared" si="4"/>
        <v>0</v>
      </c>
      <c r="Q19" s="22">
        <f t="shared" si="4"/>
        <v>0</v>
      </c>
      <c r="R19" s="22">
        <f t="shared" si="4"/>
        <v>0</v>
      </c>
      <c r="S19" s="22">
        <f t="shared" si="4"/>
        <v>0</v>
      </c>
      <c r="T19" s="22">
        <f t="shared" si="4"/>
        <v>0</v>
      </c>
      <c r="U19" s="22">
        <f t="shared" si="4"/>
        <v>0</v>
      </c>
      <c r="V19" s="22">
        <f t="shared" si="4"/>
        <v>0</v>
      </c>
      <c r="W19" s="22">
        <f t="shared" si="4"/>
        <v>0</v>
      </c>
      <c r="X19" s="22">
        <f t="shared" si="4"/>
        <v>0</v>
      </c>
      <c r="Y19" s="22">
        <f t="shared" si="4"/>
        <v>0</v>
      </c>
      <c r="Z19" s="22">
        <f t="shared" si="4"/>
        <v>0</v>
      </c>
      <c r="AA19" s="22">
        <f t="shared" si="4"/>
        <v>0</v>
      </c>
      <c r="AB19" s="22">
        <f t="shared" si="4"/>
        <v>0</v>
      </c>
      <c r="AC19" s="22">
        <f t="shared" si="4"/>
        <v>0</v>
      </c>
      <c r="AD19" s="22">
        <f t="shared" si="4"/>
        <v>0</v>
      </c>
      <c r="AE19" s="22">
        <f t="shared" si="4"/>
        <v>0</v>
      </c>
      <c r="AF19" s="22">
        <f>SUM(H19:AE19)</f>
        <v>1886824024.6169143</v>
      </c>
      <c r="AG19" s="17" t="str">
        <f>IF(ABS(AF19-F19)&lt;1,"ok","err")</f>
        <v>ok</v>
      </c>
    </row>
    <row r="20" spans="1:33">
      <c r="A20" s="19"/>
      <c r="B20" s="19"/>
      <c r="AG20" s="17"/>
    </row>
    <row r="21" spans="1:33">
      <c r="A21" s="18" t="s">
        <v>278</v>
      </c>
      <c r="B21" s="19"/>
      <c r="F21" s="39"/>
      <c r="W21" s="3"/>
      <c r="AG21" s="17"/>
    </row>
    <row r="22" spans="1:33">
      <c r="A22" s="19"/>
      <c r="B22" s="19"/>
      <c r="F22" s="39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2"/>
      <c r="AG22" s="17"/>
    </row>
    <row r="23" spans="1:33">
      <c r="A23" s="19"/>
      <c r="B23" s="19" t="s">
        <v>279</v>
      </c>
      <c r="C23" s="3" t="s">
        <v>280</v>
      </c>
      <c r="D23" s="3" t="s">
        <v>599</v>
      </c>
      <c r="F23" s="39">
        <v>157809727.40153846</v>
      </c>
      <c r="G23" s="23"/>
      <c r="H23" s="22">
        <f t="shared" ref="H23:AE23" si="5">IF(VLOOKUP($D23,$C$6:$AE$653,H$2,)=0,0,((VLOOKUP($D23,$C$6:$AE$653,H$2,)/VLOOKUP($D23,$C$6:$AE$653,4,))*$F23))</f>
        <v>157809727.40153846</v>
      </c>
      <c r="I23" s="22">
        <f t="shared" si="5"/>
        <v>0</v>
      </c>
      <c r="J23" s="22">
        <f t="shared" si="5"/>
        <v>0</v>
      </c>
      <c r="K23" s="22">
        <f t="shared" si="5"/>
        <v>0</v>
      </c>
      <c r="L23" s="22">
        <f t="shared" si="5"/>
        <v>0</v>
      </c>
      <c r="M23" s="22">
        <f t="shared" si="5"/>
        <v>0</v>
      </c>
      <c r="N23" s="22">
        <f t="shared" si="5"/>
        <v>0</v>
      </c>
      <c r="O23" s="22">
        <f t="shared" si="5"/>
        <v>0</v>
      </c>
      <c r="P23" s="22">
        <f t="shared" si="5"/>
        <v>0</v>
      </c>
      <c r="Q23" s="22">
        <f t="shared" si="5"/>
        <v>0</v>
      </c>
      <c r="R23" s="22">
        <f t="shared" si="5"/>
        <v>0</v>
      </c>
      <c r="S23" s="22">
        <f t="shared" si="5"/>
        <v>0</v>
      </c>
      <c r="T23" s="22">
        <f t="shared" si="5"/>
        <v>0</v>
      </c>
      <c r="U23" s="22">
        <f t="shared" si="5"/>
        <v>0</v>
      </c>
      <c r="V23" s="22">
        <f t="shared" si="5"/>
        <v>0</v>
      </c>
      <c r="W23" s="22">
        <f t="shared" si="5"/>
        <v>0</v>
      </c>
      <c r="X23" s="22">
        <f t="shared" si="5"/>
        <v>0</v>
      </c>
      <c r="Y23" s="22">
        <f t="shared" si="5"/>
        <v>0</v>
      </c>
      <c r="Z23" s="22">
        <f t="shared" si="5"/>
        <v>0</v>
      </c>
      <c r="AA23" s="22">
        <f t="shared" si="5"/>
        <v>0</v>
      </c>
      <c r="AB23" s="22">
        <f t="shared" si="5"/>
        <v>0</v>
      </c>
      <c r="AC23" s="22">
        <f t="shared" si="5"/>
        <v>0</v>
      </c>
      <c r="AD23" s="22">
        <f t="shared" si="5"/>
        <v>0</v>
      </c>
      <c r="AE23" s="22">
        <f t="shared" si="5"/>
        <v>0</v>
      </c>
      <c r="AF23" s="22">
        <f>SUM(H23:AE23)</f>
        <v>157809727.40153846</v>
      </c>
      <c r="AG23" s="17" t="str">
        <f>IF(ABS(AF23-F23)&lt;1,"ok","err")</f>
        <v>ok</v>
      </c>
    </row>
    <row r="24" spans="1:33">
      <c r="A24" s="19"/>
      <c r="B24" s="19"/>
      <c r="AG24" s="17"/>
    </row>
    <row r="25" spans="1:33">
      <c r="A25" s="18" t="s">
        <v>174</v>
      </c>
      <c r="B25" s="19"/>
      <c r="W25" s="3"/>
      <c r="AG25" s="17"/>
    </row>
    <row r="26" spans="1:33">
      <c r="A26" s="19"/>
      <c r="B26" s="19"/>
      <c r="F26" s="39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2"/>
      <c r="AG26" s="17"/>
    </row>
    <row r="27" spans="1:33">
      <c r="A27" s="19"/>
      <c r="B27" s="19" t="s">
        <v>175</v>
      </c>
      <c r="C27" s="3" t="s">
        <v>176</v>
      </c>
      <c r="D27" s="3" t="s">
        <v>599</v>
      </c>
      <c r="F27" s="39">
        <v>409932113.80153787</v>
      </c>
      <c r="G27" s="23"/>
      <c r="H27" s="22">
        <f t="shared" ref="H27:AE27" si="6">IF(VLOOKUP($D27,$C$6:$AE$653,H$2,)=0,0,((VLOOKUP($D27,$C$6:$AE$653,H$2,)/VLOOKUP($D27,$C$6:$AE$653,4,))*$F27))</f>
        <v>409932113.80153787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T27" s="22">
        <f t="shared" si="6"/>
        <v>0</v>
      </c>
      <c r="U27" s="22">
        <f t="shared" si="6"/>
        <v>0</v>
      </c>
      <c r="V27" s="22">
        <f t="shared" si="6"/>
        <v>0</v>
      </c>
      <c r="W27" s="22">
        <f t="shared" si="6"/>
        <v>0</v>
      </c>
      <c r="X27" s="22">
        <f t="shared" si="6"/>
        <v>0</v>
      </c>
      <c r="Y27" s="22">
        <f t="shared" si="6"/>
        <v>0</v>
      </c>
      <c r="Z27" s="22">
        <f t="shared" si="6"/>
        <v>0</v>
      </c>
      <c r="AA27" s="22">
        <f t="shared" si="6"/>
        <v>0</v>
      </c>
      <c r="AB27" s="22">
        <f t="shared" si="6"/>
        <v>0</v>
      </c>
      <c r="AC27" s="22">
        <f t="shared" si="6"/>
        <v>0</v>
      </c>
      <c r="AD27" s="22">
        <f t="shared" si="6"/>
        <v>0</v>
      </c>
      <c r="AE27" s="22">
        <f t="shared" si="6"/>
        <v>0</v>
      </c>
      <c r="AF27" s="22">
        <f>SUM(H27:AE27)</f>
        <v>409932113.80153787</v>
      </c>
      <c r="AG27" s="17" t="str">
        <f>IF(ABS(AF27-F27)&lt;1,"ok","err")</f>
        <v>ok</v>
      </c>
    </row>
    <row r="28" spans="1:33">
      <c r="A28" s="19"/>
      <c r="B28" s="19"/>
      <c r="F28" s="39"/>
      <c r="AG28" s="17"/>
    </row>
    <row r="29" spans="1:33">
      <c r="A29" s="19"/>
      <c r="B29" s="24" t="s">
        <v>177</v>
      </c>
      <c r="C29" s="3" t="s">
        <v>178</v>
      </c>
      <c r="F29" s="39">
        <f>SUM(F19:F28)</f>
        <v>2454565865.8199906</v>
      </c>
      <c r="G29" s="23"/>
      <c r="H29" s="23">
        <f t="shared" ref="H29:Q29" si="7">H19+H23+H27</f>
        <v>2454565865.8199906</v>
      </c>
      <c r="I29" s="23">
        <f t="shared" si="7"/>
        <v>0</v>
      </c>
      <c r="J29" s="23">
        <f t="shared" si="7"/>
        <v>0</v>
      </c>
      <c r="K29" s="23">
        <f t="shared" si="7"/>
        <v>0</v>
      </c>
      <c r="L29" s="23">
        <f t="shared" si="7"/>
        <v>0</v>
      </c>
      <c r="M29" s="23">
        <f t="shared" si="7"/>
        <v>0</v>
      </c>
      <c r="N29" s="23">
        <f t="shared" si="7"/>
        <v>0</v>
      </c>
      <c r="O29" s="23">
        <f t="shared" si="7"/>
        <v>0</v>
      </c>
      <c r="P29" s="23">
        <f t="shared" si="7"/>
        <v>0</v>
      </c>
      <c r="Q29" s="23">
        <f t="shared" si="7"/>
        <v>0</v>
      </c>
      <c r="R29" s="23"/>
      <c r="S29" s="23">
        <f>S19+S23+S27</f>
        <v>0</v>
      </c>
      <c r="T29" s="23">
        <f>T19+T23+T27</f>
        <v>0</v>
      </c>
      <c r="U29" s="23"/>
      <c r="V29" s="23"/>
      <c r="W29" s="23"/>
      <c r="X29" s="23">
        <f>X19+X23+X27</f>
        <v>0</v>
      </c>
      <c r="Y29" s="23">
        <f>Y19+Y23+Y27</f>
        <v>0</v>
      </c>
      <c r="Z29" s="23"/>
      <c r="AA29" s="23"/>
      <c r="AB29" s="23">
        <f>AB19+AB23+AB27</f>
        <v>0</v>
      </c>
      <c r="AC29" s="23">
        <f>AC19+AC23+AC27</f>
        <v>0</v>
      </c>
      <c r="AD29" s="23">
        <f>AD19+AD23+AD27</f>
        <v>0</v>
      </c>
      <c r="AE29" s="23">
        <f>AE19+AE23+AE27</f>
        <v>0</v>
      </c>
      <c r="AF29" s="22">
        <f>SUM(H29:AE29)</f>
        <v>2454565865.8199906</v>
      </c>
      <c r="AG29" s="17" t="str">
        <f>IF(ABS(AF29-F29)&lt;1,"ok","err")</f>
        <v>ok</v>
      </c>
    </row>
    <row r="30" spans="1:33">
      <c r="A30" s="19"/>
      <c r="B30" s="19"/>
      <c r="AG30" s="17"/>
    </row>
    <row r="31" spans="1:33">
      <c r="A31" s="18" t="s">
        <v>1025</v>
      </c>
      <c r="B31" s="19"/>
      <c r="W31" s="3"/>
      <c r="AG31" s="17"/>
    </row>
    <row r="32" spans="1:33">
      <c r="A32" s="19"/>
      <c r="B32" s="19"/>
      <c r="W32" s="3"/>
      <c r="AF32" s="22"/>
      <c r="AG32" s="17"/>
    </row>
    <row r="33" spans="1:33">
      <c r="A33" s="19"/>
      <c r="B33" s="19" t="s">
        <v>1028</v>
      </c>
      <c r="C33" s="3" t="s">
        <v>1056</v>
      </c>
      <c r="D33" s="3" t="s">
        <v>1057</v>
      </c>
      <c r="F33" s="39">
        <v>500625106.82999992</v>
      </c>
      <c r="G33" s="23"/>
      <c r="H33" s="22">
        <f t="shared" ref="H33:AE33" si="8">IF(VLOOKUP($D33,$C$6:$AE$653,H$2,)=0,0,((VLOOKUP($D33,$C$6:$AE$653,H$2,)/VLOOKUP($D33,$C$6:$AE$653,4,))*$F33))</f>
        <v>0</v>
      </c>
      <c r="I33" s="22">
        <f t="shared" si="8"/>
        <v>0</v>
      </c>
      <c r="J33" s="22">
        <f t="shared" si="8"/>
        <v>0</v>
      </c>
      <c r="K33" s="22">
        <f t="shared" si="8"/>
        <v>0</v>
      </c>
      <c r="L33" s="22">
        <f t="shared" si="8"/>
        <v>0</v>
      </c>
      <c r="M33" s="22">
        <f t="shared" si="8"/>
        <v>0</v>
      </c>
      <c r="N33" s="22">
        <f t="shared" si="8"/>
        <v>500625106.82999992</v>
      </c>
      <c r="O33" s="22">
        <f t="shared" si="8"/>
        <v>0</v>
      </c>
      <c r="P33" s="22">
        <f t="shared" si="8"/>
        <v>0</v>
      </c>
      <c r="Q33" s="22">
        <f t="shared" si="8"/>
        <v>0</v>
      </c>
      <c r="R33" s="22">
        <f t="shared" si="8"/>
        <v>0</v>
      </c>
      <c r="S33" s="22">
        <f t="shared" si="8"/>
        <v>0</v>
      </c>
      <c r="T33" s="22">
        <f t="shared" si="8"/>
        <v>0</v>
      </c>
      <c r="U33" s="22">
        <f t="shared" si="8"/>
        <v>0</v>
      </c>
      <c r="V33" s="22">
        <f t="shared" si="8"/>
        <v>0</v>
      </c>
      <c r="W33" s="22">
        <f t="shared" si="8"/>
        <v>0</v>
      </c>
      <c r="X33" s="22">
        <f t="shared" si="8"/>
        <v>0</v>
      </c>
      <c r="Y33" s="22">
        <f t="shared" si="8"/>
        <v>0</v>
      </c>
      <c r="Z33" s="22">
        <f t="shared" si="8"/>
        <v>0</v>
      </c>
      <c r="AA33" s="22">
        <f t="shared" si="8"/>
        <v>0</v>
      </c>
      <c r="AB33" s="22">
        <f t="shared" si="8"/>
        <v>0</v>
      </c>
      <c r="AC33" s="22">
        <f t="shared" si="8"/>
        <v>0</v>
      </c>
      <c r="AD33" s="22">
        <f t="shared" si="8"/>
        <v>0</v>
      </c>
      <c r="AE33" s="22">
        <f t="shared" si="8"/>
        <v>0</v>
      </c>
      <c r="AF33" s="22">
        <f>SUM(H33:AE33)</f>
        <v>500625106.82999992</v>
      </c>
      <c r="AG33" s="17" t="str">
        <f>IF(ABS(AF33-F33)&lt;1,"ok","err")</f>
        <v>ok</v>
      </c>
    </row>
    <row r="34" spans="1:33">
      <c r="A34" s="19"/>
      <c r="B34" s="19"/>
      <c r="F34" s="39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7"/>
    </row>
    <row r="35" spans="1:33">
      <c r="A35" s="19"/>
      <c r="B35" s="24" t="s">
        <v>1028</v>
      </c>
      <c r="C35" s="3" t="s">
        <v>1107</v>
      </c>
      <c r="F35" s="39">
        <f>SUM(F33:F33)</f>
        <v>500625106.82999992</v>
      </c>
      <c r="G35" s="23"/>
      <c r="H35" s="39">
        <f>SUM(H33:H33)</f>
        <v>0</v>
      </c>
      <c r="I35" s="39">
        <f>SUM(I33:I33)</f>
        <v>0</v>
      </c>
      <c r="J35" s="39">
        <f>SUM(J33:J33)</f>
        <v>0</v>
      </c>
      <c r="K35" s="39">
        <f>SUM(K33:K33)</f>
        <v>0</v>
      </c>
      <c r="L35" s="23">
        <f>L24+L28+L33</f>
        <v>0</v>
      </c>
      <c r="M35" s="23">
        <f>M24+M28+M33</f>
        <v>0</v>
      </c>
      <c r="N35" s="39">
        <f>SUM(N33:N33)</f>
        <v>500625106.82999992</v>
      </c>
      <c r="O35" s="39">
        <f>SUM(O33:O33)</f>
        <v>0</v>
      </c>
      <c r="P35" s="39">
        <f>SUM(P33:P33)</f>
        <v>0</v>
      </c>
      <c r="Q35" s="23">
        <f>Q24+Q28+Q33</f>
        <v>0</v>
      </c>
      <c r="R35" s="39">
        <f t="shared" ref="R35:AE35" si="9">SUM(R33:R33)</f>
        <v>0</v>
      </c>
      <c r="S35" s="39">
        <f t="shared" si="9"/>
        <v>0</v>
      </c>
      <c r="T35" s="39">
        <f t="shared" si="9"/>
        <v>0</v>
      </c>
      <c r="U35" s="39">
        <f t="shared" si="9"/>
        <v>0</v>
      </c>
      <c r="V35" s="39">
        <f t="shared" si="9"/>
        <v>0</v>
      </c>
      <c r="W35" s="39">
        <f t="shared" si="9"/>
        <v>0</v>
      </c>
      <c r="X35" s="39">
        <f t="shared" si="9"/>
        <v>0</v>
      </c>
      <c r="Y35" s="39">
        <f t="shared" si="9"/>
        <v>0</v>
      </c>
      <c r="Z35" s="39">
        <f t="shared" si="9"/>
        <v>0</v>
      </c>
      <c r="AA35" s="39">
        <f t="shared" si="9"/>
        <v>0</v>
      </c>
      <c r="AB35" s="39">
        <f t="shared" si="9"/>
        <v>0</v>
      </c>
      <c r="AC35" s="39">
        <f t="shared" si="9"/>
        <v>0</v>
      </c>
      <c r="AD35" s="39">
        <f t="shared" si="9"/>
        <v>0</v>
      </c>
      <c r="AE35" s="39">
        <f t="shared" si="9"/>
        <v>0</v>
      </c>
      <c r="AF35" s="22">
        <f>SUM(H35:AE35)</f>
        <v>500625106.82999992</v>
      </c>
      <c r="AG35" s="17" t="str">
        <f>IF(ABS(AF35-F35)&lt;1,"ok","err")</f>
        <v>ok</v>
      </c>
    </row>
    <row r="36" spans="1:33">
      <c r="A36" s="19"/>
      <c r="B36" s="19"/>
      <c r="W36" s="3"/>
      <c r="AG36" s="17"/>
    </row>
    <row r="37" spans="1:33">
      <c r="A37" s="18" t="s">
        <v>835</v>
      </c>
      <c r="B37" s="19"/>
      <c r="W37" s="3"/>
      <c r="AG37" s="17"/>
    </row>
    <row r="38" spans="1:33">
      <c r="A38" s="108"/>
      <c r="B38" s="1" t="s">
        <v>281</v>
      </c>
      <c r="C38" s="3" t="s">
        <v>836</v>
      </c>
      <c r="D38" s="3" t="s">
        <v>837</v>
      </c>
      <c r="F38" s="35">
        <f>4103253+31522131+155480834</f>
        <v>191106218</v>
      </c>
      <c r="H38" s="22">
        <f t="shared" ref="H38:Q46" si="10">IF(VLOOKUP($D38,$C$6:$AE$653,H$2,)=0,0,((VLOOKUP($D38,$C$6:$AE$653,H$2,)/VLOOKUP($D38,$C$6:$AE$653,4,))*$F38))</f>
        <v>0</v>
      </c>
      <c r="I38" s="22">
        <f t="shared" si="10"/>
        <v>0</v>
      </c>
      <c r="J38" s="22">
        <f t="shared" si="10"/>
        <v>0</v>
      </c>
      <c r="K38" s="22">
        <f t="shared" si="10"/>
        <v>0</v>
      </c>
      <c r="L38" s="22">
        <f t="shared" si="10"/>
        <v>0</v>
      </c>
      <c r="M38" s="22">
        <f t="shared" si="10"/>
        <v>0</v>
      </c>
      <c r="N38" s="22">
        <f t="shared" si="10"/>
        <v>0</v>
      </c>
      <c r="O38" s="22">
        <f t="shared" si="10"/>
        <v>0</v>
      </c>
      <c r="P38" s="22">
        <f t="shared" si="10"/>
        <v>0</v>
      </c>
      <c r="Q38" s="22">
        <f t="shared" si="10"/>
        <v>0</v>
      </c>
      <c r="R38" s="22">
        <f t="shared" ref="R38:AE46" si="11">IF(VLOOKUP($D38,$C$6:$AE$653,R$2,)=0,0,((VLOOKUP($D38,$C$6:$AE$653,R$2,)/VLOOKUP($D38,$C$6:$AE$653,4,))*$F38))</f>
        <v>191106218</v>
      </c>
      <c r="S38" s="22">
        <f t="shared" si="11"/>
        <v>0</v>
      </c>
      <c r="T38" s="22">
        <f t="shared" si="11"/>
        <v>0</v>
      </c>
      <c r="U38" s="22">
        <f t="shared" si="11"/>
        <v>0</v>
      </c>
      <c r="V38" s="22">
        <f t="shared" si="11"/>
        <v>0</v>
      </c>
      <c r="W38" s="22">
        <f t="shared" si="11"/>
        <v>0</v>
      </c>
      <c r="X38" s="22">
        <f t="shared" si="11"/>
        <v>0</v>
      </c>
      <c r="Y38" s="22">
        <f t="shared" si="11"/>
        <v>0</v>
      </c>
      <c r="Z38" s="22">
        <f t="shared" si="11"/>
        <v>0</v>
      </c>
      <c r="AA38" s="22">
        <f t="shared" si="11"/>
        <v>0</v>
      </c>
      <c r="AB38" s="22">
        <f t="shared" si="11"/>
        <v>0</v>
      </c>
      <c r="AC38" s="22">
        <f t="shared" si="11"/>
        <v>0</v>
      </c>
      <c r="AD38" s="22">
        <f t="shared" si="11"/>
        <v>0</v>
      </c>
      <c r="AE38" s="22">
        <f t="shared" si="11"/>
        <v>0</v>
      </c>
      <c r="AF38" s="22">
        <f t="shared" ref="AF38:AF45" si="12">SUM(H38:AE38)</f>
        <v>191106218</v>
      </c>
      <c r="AG38" s="17" t="str">
        <f t="shared" ref="AG38:AG46" si="13">IF(ABS(AF38-F38)&lt;1,"ok","err")</f>
        <v>ok</v>
      </c>
    </row>
    <row r="39" spans="1:33">
      <c r="A39" s="108"/>
      <c r="B39" s="1" t="s">
        <v>282</v>
      </c>
      <c r="C39" s="3" t="s">
        <v>839</v>
      </c>
      <c r="D39" s="3" t="s">
        <v>840</v>
      </c>
      <c r="F39" s="38">
        <v>592409823</v>
      </c>
      <c r="H39" s="22">
        <f t="shared" si="10"/>
        <v>0</v>
      </c>
      <c r="I39" s="22">
        <f t="shared" si="10"/>
        <v>0</v>
      </c>
      <c r="J39" s="22">
        <f t="shared" si="10"/>
        <v>0</v>
      </c>
      <c r="K39" s="22">
        <f t="shared" si="10"/>
        <v>0</v>
      </c>
      <c r="L39" s="22">
        <f t="shared" si="10"/>
        <v>0</v>
      </c>
      <c r="M39" s="22">
        <f t="shared" si="10"/>
        <v>0</v>
      </c>
      <c r="N39" s="22">
        <f t="shared" si="10"/>
        <v>0</v>
      </c>
      <c r="O39" s="22">
        <f t="shared" si="10"/>
        <v>0</v>
      </c>
      <c r="P39" s="22">
        <f t="shared" si="10"/>
        <v>0</v>
      </c>
      <c r="Q39" s="22">
        <f t="shared" si="10"/>
        <v>0</v>
      </c>
      <c r="R39" s="22">
        <f t="shared" si="11"/>
        <v>0</v>
      </c>
      <c r="S39" s="22">
        <f t="shared" si="11"/>
        <v>0</v>
      </c>
      <c r="T39" s="22">
        <f t="shared" si="11"/>
        <v>160552907.88425824</v>
      </c>
      <c r="U39" s="22">
        <f t="shared" si="11"/>
        <v>258754764.83514175</v>
      </c>
      <c r="V39" s="22">
        <f t="shared" si="11"/>
        <v>66280813.342441745</v>
      </c>
      <c r="W39" s="22">
        <f t="shared" si="11"/>
        <v>106821336.93815827</v>
      </c>
      <c r="X39" s="22">
        <f t="shared" si="11"/>
        <v>0</v>
      </c>
      <c r="Y39" s="22">
        <f t="shared" si="11"/>
        <v>0</v>
      </c>
      <c r="Z39" s="22">
        <f t="shared" si="11"/>
        <v>0</v>
      </c>
      <c r="AA39" s="22">
        <f t="shared" si="11"/>
        <v>0</v>
      </c>
      <c r="AB39" s="22">
        <f t="shared" si="11"/>
        <v>0</v>
      </c>
      <c r="AC39" s="22">
        <f t="shared" si="11"/>
        <v>0</v>
      </c>
      <c r="AD39" s="22">
        <f t="shared" si="11"/>
        <v>0</v>
      </c>
      <c r="AE39" s="22">
        <f t="shared" si="11"/>
        <v>0</v>
      </c>
      <c r="AF39" s="22">
        <f t="shared" si="12"/>
        <v>592409823</v>
      </c>
      <c r="AG39" s="17" t="str">
        <f t="shared" si="13"/>
        <v>ok</v>
      </c>
    </row>
    <row r="40" spans="1:33">
      <c r="A40" s="108"/>
      <c r="B40" s="1" t="s">
        <v>283</v>
      </c>
      <c r="C40" s="3" t="s">
        <v>842</v>
      </c>
      <c r="D40" s="3" t="s">
        <v>841</v>
      </c>
      <c r="F40" s="38">
        <v>395177380</v>
      </c>
      <c r="H40" s="22">
        <f t="shared" si="10"/>
        <v>0</v>
      </c>
      <c r="I40" s="22">
        <f t="shared" si="10"/>
        <v>0</v>
      </c>
      <c r="J40" s="22">
        <f t="shared" si="10"/>
        <v>0</v>
      </c>
      <c r="K40" s="22">
        <f t="shared" si="10"/>
        <v>0</v>
      </c>
      <c r="L40" s="22">
        <f t="shared" si="10"/>
        <v>0</v>
      </c>
      <c r="M40" s="22">
        <f t="shared" si="10"/>
        <v>0</v>
      </c>
      <c r="N40" s="22">
        <f t="shared" si="10"/>
        <v>0</v>
      </c>
      <c r="O40" s="22">
        <f t="shared" si="10"/>
        <v>0</v>
      </c>
      <c r="P40" s="22">
        <f t="shared" si="10"/>
        <v>0</v>
      </c>
      <c r="Q40" s="22">
        <f t="shared" si="10"/>
        <v>0</v>
      </c>
      <c r="R40" s="22">
        <f t="shared" si="11"/>
        <v>0</v>
      </c>
      <c r="S40" s="22">
        <f t="shared" si="11"/>
        <v>0</v>
      </c>
      <c r="T40" s="22">
        <f t="shared" si="11"/>
        <v>134761177.13427201</v>
      </c>
      <c r="U40" s="22">
        <f t="shared" si="11"/>
        <v>210426264.29572806</v>
      </c>
      <c r="V40" s="22">
        <f t="shared" si="11"/>
        <v>19516072.017728001</v>
      </c>
      <c r="W40" s="22">
        <f t="shared" si="11"/>
        <v>30473866.552271999</v>
      </c>
      <c r="X40" s="22">
        <f t="shared" si="11"/>
        <v>0</v>
      </c>
      <c r="Y40" s="22">
        <f t="shared" si="11"/>
        <v>0</v>
      </c>
      <c r="Z40" s="22">
        <f t="shared" si="11"/>
        <v>0</v>
      </c>
      <c r="AA40" s="22">
        <f t="shared" si="11"/>
        <v>0</v>
      </c>
      <c r="AB40" s="22">
        <f t="shared" si="11"/>
        <v>0</v>
      </c>
      <c r="AC40" s="22">
        <f t="shared" si="11"/>
        <v>0</v>
      </c>
      <c r="AD40" s="22">
        <f t="shared" si="11"/>
        <v>0</v>
      </c>
      <c r="AE40" s="22">
        <f t="shared" si="11"/>
        <v>0</v>
      </c>
      <c r="AF40" s="22">
        <f t="shared" si="12"/>
        <v>395177380.00000006</v>
      </c>
      <c r="AG40" s="17" t="str">
        <f t="shared" si="13"/>
        <v>ok</v>
      </c>
    </row>
    <row r="41" spans="1:33">
      <c r="A41" s="108"/>
      <c r="B41" s="1" t="s">
        <v>1109</v>
      </c>
      <c r="C41" s="3" t="s">
        <v>843</v>
      </c>
      <c r="D41" s="3" t="s">
        <v>844</v>
      </c>
      <c r="F41" s="38">
        <v>176418522.19999999</v>
      </c>
      <c r="H41" s="22">
        <f t="shared" si="10"/>
        <v>0</v>
      </c>
      <c r="I41" s="22">
        <f t="shared" si="10"/>
        <v>0</v>
      </c>
      <c r="J41" s="22">
        <f t="shared" si="10"/>
        <v>0</v>
      </c>
      <c r="K41" s="22">
        <f t="shared" si="10"/>
        <v>0</v>
      </c>
      <c r="L41" s="22">
        <f t="shared" si="10"/>
        <v>0</v>
      </c>
      <c r="M41" s="22">
        <f t="shared" si="10"/>
        <v>0</v>
      </c>
      <c r="N41" s="22">
        <f t="shared" si="10"/>
        <v>0</v>
      </c>
      <c r="O41" s="22">
        <f t="shared" si="10"/>
        <v>0</v>
      </c>
      <c r="P41" s="22">
        <f t="shared" si="10"/>
        <v>0</v>
      </c>
      <c r="Q41" s="22">
        <f t="shared" si="10"/>
        <v>0</v>
      </c>
      <c r="R41" s="22">
        <f t="shared" si="11"/>
        <v>0</v>
      </c>
      <c r="S41" s="22">
        <f t="shared" si="11"/>
        <v>0</v>
      </c>
      <c r="T41" s="22">
        <f t="shared" si="11"/>
        <v>0</v>
      </c>
      <c r="U41" s="22">
        <f t="shared" si="11"/>
        <v>0</v>
      </c>
      <c r="V41" s="22">
        <f t="shared" si="11"/>
        <v>0</v>
      </c>
      <c r="W41" s="22">
        <f t="shared" si="11"/>
        <v>0</v>
      </c>
      <c r="X41" s="22">
        <f t="shared" si="11"/>
        <v>111358843.91509177</v>
      </c>
      <c r="Y41" s="22">
        <f t="shared" si="11"/>
        <v>65059678.284908235</v>
      </c>
      <c r="Z41" s="22">
        <f t="shared" si="11"/>
        <v>0</v>
      </c>
      <c r="AA41" s="22">
        <f t="shared" si="11"/>
        <v>0</v>
      </c>
      <c r="AB41" s="22">
        <f t="shared" si="11"/>
        <v>0</v>
      </c>
      <c r="AC41" s="22">
        <f t="shared" si="11"/>
        <v>0</v>
      </c>
      <c r="AD41" s="22">
        <f t="shared" si="11"/>
        <v>0</v>
      </c>
      <c r="AE41" s="22">
        <f t="shared" si="11"/>
        <v>0</v>
      </c>
      <c r="AF41" s="22">
        <f t="shared" si="12"/>
        <v>176418522.19999999</v>
      </c>
      <c r="AG41" s="17" t="str">
        <f t="shared" si="13"/>
        <v>ok</v>
      </c>
    </row>
    <row r="42" spans="1:33">
      <c r="A42" s="108"/>
      <c r="B42" s="1" t="s">
        <v>284</v>
      </c>
      <c r="C42" s="3" t="s">
        <v>845</v>
      </c>
      <c r="D42" s="3" t="s">
        <v>846</v>
      </c>
      <c r="F42" s="38">
        <v>37740878.409999996</v>
      </c>
      <c r="H42" s="22">
        <f t="shared" si="10"/>
        <v>0</v>
      </c>
      <c r="I42" s="22">
        <f t="shared" si="10"/>
        <v>0</v>
      </c>
      <c r="J42" s="22">
        <f t="shared" si="10"/>
        <v>0</v>
      </c>
      <c r="K42" s="22">
        <f t="shared" si="10"/>
        <v>0</v>
      </c>
      <c r="L42" s="22">
        <f t="shared" si="10"/>
        <v>0</v>
      </c>
      <c r="M42" s="22">
        <f t="shared" si="10"/>
        <v>0</v>
      </c>
      <c r="N42" s="22">
        <f t="shared" si="10"/>
        <v>0</v>
      </c>
      <c r="O42" s="22">
        <f t="shared" si="10"/>
        <v>0</v>
      </c>
      <c r="P42" s="22">
        <f t="shared" si="10"/>
        <v>0</v>
      </c>
      <c r="Q42" s="22">
        <f t="shared" si="10"/>
        <v>0</v>
      </c>
      <c r="R42" s="22">
        <f t="shared" si="11"/>
        <v>0</v>
      </c>
      <c r="S42" s="22">
        <f t="shared" si="11"/>
        <v>0</v>
      </c>
      <c r="T42" s="22">
        <f t="shared" si="11"/>
        <v>0</v>
      </c>
      <c r="U42" s="22">
        <f t="shared" si="11"/>
        <v>0</v>
      </c>
      <c r="V42" s="22">
        <f t="shared" si="11"/>
        <v>0</v>
      </c>
      <c r="W42" s="22">
        <f t="shared" si="11"/>
        <v>0</v>
      </c>
      <c r="X42" s="22">
        <f t="shared" si="11"/>
        <v>0</v>
      </c>
      <c r="Y42" s="22">
        <f t="shared" si="11"/>
        <v>0</v>
      </c>
      <c r="Z42" s="22">
        <f t="shared" si="11"/>
        <v>37740878.409999996</v>
      </c>
      <c r="AA42" s="22">
        <f t="shared" si="11"/>
        <v>0</v>
      </c>
      <c r="AB42" s="22">
        <f t="shared" si="11"/>
        <v>0</v>
      </c>
      <c r="AC42" s="22">
        <f t="shared" si="11"/>
        <v>0</v>
      </c>
      <c r="AD42" s="22">
        <f t="shared" si="11"/>
        <v>0</v>
      </c>
      <c r="AE42" s="22">
        <f t="shared" si="11"/>
        <v>0</v>
      </c>
      <c r="AF42" s="22">
        <f t="shared" si="12"/>
        <v>37740878.409999996</v>
      </c>
      <c r="AG42" s="17" t="str">
        <f t="shared" si="13"/>
        <v>ok</v>
      </c>
    </row>
    <row r="43" spans="1:33">
      <c r="A43" s="108"/>
      <c r="B43" s="1" t="s">
        <v>285</v>
      </c>
      <c r="C43" s="3" t="s">
        <v>847</v>
      </c>
      <c r="D43" s="3" t="s">
        <v>848</v>
      </c>
      <c r="F43" s="38">
        <f>43691863.6799999-1652764.79</f>
        <v>42039098.889999904</v>
      </c>
      <c r="H43" s="22">
        <f t="shared" si="10"/>
        <v>0</v>
      </c>
      <c r="I43" s="22">
        <f t="shared" si="10"/>
        <v>0</v>
      </c>
      <c r="J43" s="22">
        <f t="shared" si="10"/>
        <v>0</v>
      </c>
      <c r="K43" s="22">
        <f t="shared" si="10"/>
        <v>0</v>
      </c>
      <c r="L43" s="22">
        <f t="shared" si="10"/>
        <v>0</v>
      </c>
      <c r="M43" s="22">
        <f t="shared" si="10"/>
        <v>0</v>
      </c>
      <c r="N43" s="22">
        <f t="shared" si="10"/>
        <v>0</v>
      </c>
      <c r="O43" s="22">
        <f t="shared" si="10"/>
        <v>0</v>
      </c>
      <c r="P43" s="22">
        <f t="shared" si="10"/>
        <v>0</v>
      </c>
      <c r="Q43" s="22">
        <f t="shared" si="10"/>
        <v>0</v>
      </c>
      <c r="R43" s="22">
        <f t="shared" si="11"/>
        <v>0</v>
      </c>
      <c r="S43" s="22">
        <f t="shared" si="11"/>
        <v>0</v>
      </c>
      <c r="T43" s="22">
        <f t="shared" si="11"/>
        <v>0</v>
      </c>
      <c r="U43" s="22">
        <f t="shared" si="11"/>
        <v>0</v>
      </c>
      <c r="V43" s="22">
        <f t="shared" si="11"/>
        <v>0</v>
      </c>
      <c r="W43" s="22">
        <f t="shared" si="11"/>
        <v>0</v>
      </c>
      <c r="X43" s="22">
        <f t="shared" si="11"/>
        <v>0</v>
      </c>
      <c r="Y43" s="22">
        <f t="shared" si="11"/>
        <v>0</v>
      </c>
      <c r="Z43" s="22">
        <f t="shared" si="11"/>
        <v>0</v>
      </c>
      <c r="AA43" s="22">
        <f t="shared" si="11"/>
        <v>42039098.889999904</v>
      </c>
      <c r="AB43" s="22">
        <f t="shared" si="11"/>
        <v>0</v>
      </c>
      <c r="AC43" s="22">
        <f t="shared" si="11"/>
        <v>0</v>
      </c>
      <c r="AD43" s="22">
        <f t="shared" si="11"/>
        <v>0</v>
      </c>
      <c r="AE43" s="22">
        <f t="shared" si="11"/>
        <v>0</v>
      </c>
      <c r="AF43" s="22">
        <f t="shared" si="12"/>
        <v>42039098.889999904</v>
      </c>
      <c r="AG43" s="17" t="str">
        <f t="shared" si="13"/>
        <v>ok</v>
      </c>
    </row>
    <row r="44" spans="1:33">
      <c r="A44" s="108"/>
      <c r="B44" s="1" t="s">
        <v>286</v>
      </c>
      <c r="C44" s="3" t="s">
        <v>849</v>
      </c>
      <c r="D44" s="3" t="s">
        <v>848</v>
      </c>
      <c r="F44" s="38">
        <v>156536.14999999997</v>
      </c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10"/>
        <v>0</v>
      </c>
      <c r="N44" s="22">
        <f t="shared" si="10"/>
        <v>0</v>
      </c>
      <c r="O44" s="22">
        <f t="shared" si="10"/>
        <v>0</v>
      </c>
      <c r="P44" s="22">
        <f t="shared" si="10"/>
        <v>0</v>
      </c>
      <c r="Q44" s="22">
        <f t="shared" si="10"/>
        <v>0</v>
      </c>
      <c r="R44" s="22">
        <f t="shared" si="11"/>
        <v>0</v>
      </c>
      <c r="S44" s="22">
        <f t="shared" si="11"/>
        <v>0</v>
      </c>
      <c r="T44" s="22">
        <f t="shared" si="11"/>
        <v>0</v>
      </c>
      <c r="U44" s="22">
        <f t="shared" si="11"/>
        <v>0</v>
      </c>
      <c r="V44" s="22">
        <f t="shared" si="11"/>
        <v>0</v>
      </c>
      <c r="W44" s="22">
        <f t="shared" si="11"/>
        <v>0</v>
      </c>
      <c r="X44" s="22">
        <f t="shared" si="11"/>
        <v>0</v>
      </c>
      <c r="Y44" s="22">
        <f t="shared" si="11"/>
        <v>0</v>
      </c>
      <c r="Z44" s="22">
        <f t="shared" si="11"/>
        <v>0</v>
      </c>
      <c r="AA44" s="22">
        <f t="shared" si="11"/>
        <v>156536.14999999997</v>
      </c>
      <c r="AB44" s="22">
        <f t="shared" si="11"/>
        <v>0</v>
      </c>
      <c r="AC44" s="22">
        <f t="shared" si="11"/>
        <v>0</v>
      </c>
      <c r="AD44" s="22">
        <f t="shared" si="11"/>
        <v>0</v>
      </c>
      <c r="AE44" s="22">
        <f t="shared" si="11"/>
        <v>0</v>
      </c>
      <c r="AF44" s="22">
        <f t="shared" si="12"/>
        <v>156536.14999999997</v>
      </c>
      <c r="AG44" s="17" t="str">
        <f t="shared" si="13"/>
        <v>ok</v>
      </c>
    </row>
    <row r="45" spans="1:33">
      <c r="A45" s="108"/>
      <c r="B45" s="1" t="s">
        <v>287</v>
      </c>
      <c r="C45" s="3" t="s">
        <v>850</v>
      </c>
      <c r="D45" s="3" t="s">
        <v>851</v>
      </c>
      <c r="F45" s="38">
        <f>120047049.5</f>
        <v>120047049.5</v>
      </c>
      <c r="H45" s="22">
        <f t="shared" si="10"/>
        <v>0</v>
      </c>
      <c r="I45" s="22">
        <f t="shared" si="10"/>
        <v>0</v>
      </c>
      <c r="J45" s="22">
        <f t="shared" si="10"/>
        <v>0</v>
      </c>
      <c r="K45" s="22">
        <f t="shared" si="10"/>
        <v>0</v>
      </c>
      <c r="L45" s="22">
        <f t="shared" si="10"/>
        <v>0</v>
      </c>
      <c r="M45" s="22">
        <f t="shared" si="10"/>
        <v>0</v>
      </c>
      <c r="N45" s="22">
        <f t="shared" si="10"/>
        <v>0</v>
      </c>
      <c r="O45" s="22">
        <f t="shared" si="10"/>
        <v>0</v>
      </c>
      <c r="P45" s="22">
        <f t="shared" si="10"/>
        <v>0</v>
      </c>
      <c r="Q45" s="22">
        <f t="shared" si="10"/>
        <v>0</v>
      </c>
      <c r="R45" s="22">
        <f t="shared" si="11"/>
        <v>0</v>
      </c>
      <c r="S45" s="22">
        <f t="shared" si="11"/>
        <v>0</v>
      </c>
      <c r="T45" s="22">
        <f t="shared" si="11"/>
        <v>0</v>
      </c>
      <c r="U45" s="22">
        <f t="shared" si="11"/>
        <v>0</v>
      </c>
      <c r="V45" s="22">
        <f t="shared" si="11"/>
        <v>0</v>
      </c>
      <c r="W45" s="22">
        <f t="shared" si="11"/>
        <v>0</v>
      </c>
      <c r="X45" s="22">
        <f t="shared" si="11"/>
        <v>0</v>
      </c>
      <c r="Y45" s="22">
        <f t="shared" si="11"/>
        <v>0</v>
      </c>
      <c r="Z45" s="22">
        <f t="shared" si="11"/>
        <v>0</v>
      </c>
      <c r="AA45" s="22">
        <f t="shared" si="11"/>
        <v>0</v>
      </c>
      <c r="AB45" s="22">
        <f t="shared" si="11"/>
        <v>120047049.5</v>
      </c>
      <c r="AC45" s="22">
        <f t="shared" si="11"/>
        <v>0</v>
      </c>
      <c r="AD45" s="22">
        <f t="shared" si="11"/>
        <v>0</v>
      </c>
      <c r="AE45" s="22">
        <f t="shared" si="11"/>
        <v>0</v>
      </c>
      <c r="AF45" s="22">
        <f t="shared" si="12"/>
        <v>120047049.5</v>
      </c>
      <c r="AG45" s="17" t="str">
        <f t="shared" si="13"/>
        <v>ok</v>
      </c>
    </row>
    <row r="46" spans="1:33">
      <c r="A46" s="108"/>
      <c r="B46" s="1" t="s">
        <v>812</v>
      </c>
      <c r="C46" s="19" t="s">
        <v>1090</v>
      </c>
      <c r="D46" s="19" t="s">
        <v>840</v>
      </c>
      <c r="F46" s="38"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1"/>
        <v>0</v>
      </c>
      <c r="S46" s="22">
        <f t="shared" si="11"/>
        <v>0</v>
      </c>
      <c r="T46" s="22">
        <f t="shared" si="11"/>
        <v>0</v>
      </c>
      <c r="U46" s="22">
        <f t="shared" si="11"/>
        <v>0</v>
      </c>
      <c r="V46" s="22">
        <f t="shared" si="11"/>
        <v>0</v>
      </c>
      <c r="W46" s="22">
        <f t="shared" si="11"/>
        <v>0</v>
      </c>
      <c r="X46" s="22">
        <f t="shared" si="11"/>
        <v>0</v>
      </c>
      <c r="Y46" s="22">
        <f t="shared" si="11"/>
        <v>0</v>
      </c>
      <c r="Z46" s="22">
        <f t="shared" si="11"/>
        <v>0</v>
      </c>
      <c r="AA46" s="22">
        <f t="shared" si="11"/>
        <v>0</v>
      </c>
      <c r="AB46" s="22">
        <f t="shared" si="11"/>
        <v>0</v>
      </c>
      <c r="AC46" s="22">
        <f t="shared" si="11"/>
        <v>0</v>
      </c>
      <c r="AD46" s="22">
        <f t="shared" si="11"/>
        <v>0</v>
      </c>
      <c r="AE46" s="22">
        <f t="shared" si="11"/>
        <v>0</v>
      </c>
      <c r="AF46" s="22">
        <f>SUM(H46:AE46)</f>
        <v>0</v>
      </c>
      <c r="AG46" s="17" t="str">
        <f t="shared" si="13"/>
        <v>ok</v>
      </c>
    </row>
    <row r="47" spans="1:33">
      <c r="A47" s="19"/>
      <c r="B47" s="19"/>
      <c r="W47" s="3"/>
      <c r="AF47" s="22"/>
      <c r="AG47" s="17"/>
    </row>
    <row r="48" spans="1:33">
      <c r="A48" s="19"/>
      <c r="B48" s="24" t="s">
        <v>852</v>
      </c>
      <c r="C48" s="3" t="s">
        <v>832</v>
      </c>
      <c r="F48" s="35">
        <f>SUM(F38:F47)</f>
        <v>1555095506.1500001</v>
      </c>
      <c r="G48" s="25"/>
      <c r="H48" s="21">
        <f t="shared" ref="H48:M48" si="14">SUM(H38:H47)</f>
        <v>0</v>
      </c>
      <c r="I48" s="21">
        <f t="shared" si="14"/>
        <v>0</v>
      </c>
      <c r="J48" s="21">
        <f t="shared" si="14"/>
        <v>0</v>
      </c>
      <c r="K48" s="21">
        <f t="shared" si="14"/>
        <v>0</v>
      </c>
      <c r="L48" s="21">
        <f t="shared" si="14"/>
        <v>0</v>
      </c>
      <c r="M48" s="21">
        <f t="shared" si="14"/>
        <v>0</v>
      </c>
      <c r="N48" s="21">
        <f>SUM(N38:N47)</f>
        <v>0</v>
      </c>
      <c r="O48" s="21">
        <f>SUM(O38:O47)</f>
        <v>0</v>
      </c>
      <c r="P48" s="21">
        <f>SUM(P38:P47)</f>
        <v>0</v>
      </c>
      <c r="Q48" s="21">
        <f t="shared" ref="Q48:AE48" si="15">SUM(Q38:Q47)</f>
        <v>0</v>
      </c>
      <c r="R48" s="21">
        <f t="shared" si="15"/>
        <v>191106218</v>
      </c>
      <c r="S48" s="21">
        <f t="shared" si="15"/>
        <v>0</v>
      </c>
      <c r="T48" s="21">
        <f t="shared" si="15"/>
        <v>295314085.01853025</v>
      </c>
      <c r="U48" s="21">
        <f>SUM(U38:U47)</f>
        <v>469181029.13086981</v>
      </c>
      <c r="V48" s="21">
        <f>SUM(V38:V47)</f>
        <v>85796885.360169739</v>
      </c>
      <c r="W48" s="21">
        <f>SUM(W38:W47)</f>
        <v>137295203.49043027</v>
      </c>
      <c r="X48" s="21">
        <f t="shared" si="15"/>
        <v>111358843.91509177</v>
      </c>
      <c r="Y48" s="21">
        <f t="shared" si="15"/>
        <v>65059678.284908235</v>
      </c>
      <c r="Z48" s="21">
        <f>SUM(Z38:Z47)</f>
        <v>37740878.409999996</v>
      </c>
      <c r="AA48" s="21">
        <f>SUM(AA38:AA47)</f>
        <v>42195635.039999902</v>
      </c>
      <c r="AB48" s="21">
        <f t="shared" si="15"/>
        <v>120047049.5</v>
      </c>
      <c r="AC48" s="21">
        <f t="shared" si="15"/>
        <v>0</v>
      </c>
      <c r="AD48" s="21">
        <f t="shared" si="15"/>
        <v>0</v>
      </c>
      <c r="AE48" s="21">
        <f t="shared" si="15"/>
        <v>0</v>
      </c>
      <c r="AF48" s="22">
        <f>SUM(H48:AE48)</f>
        <v>1555095506.1500001</v>
      </c>
      <c r="AG48" s="17" t="str">
        <f>IF(ABS(AF48-F48)&lt;1,"ok","err")</f>
        <v>ok</v>
      </c>
    </row>
    <row r="49" spans="1:33">
      <c r="A49" s="19"/>
      <c r="B49" s="19"/>
      <c r="W49" s="3"/>
      <c r="AG49" s="17"/>
    </row>
    <row r="50" spans="1:33">
      <c r="A50" s="19"/>
      <c r="B50" s="24" t="s">
        <v>795</v>
      </c>
      <c r="C50" s="3" t="s">
        <v>1058</v>
      </c>
      <c r="F50" s="39">
        <f>F29+F35+F48</f>
        <v>4510286478.7999907</v>
      </c>
      <c r="G50" s="23"/>
      <c r="H50" s="39">
        <f>H29+H35+H48</f>
        <v>2454565865.8199906</v>
      </c>
      <c r="I50" s="39">
        <f>I29+I35+I48</f>
        <v>0</v>
      </c>
      <c r="J50" s="39">
        <f>J29+J35+J48</f>
        <v>0</v>
      </c>
      <c r="K50" s="39">
        <f>K29+K35+K48</f>
        <v>0</v>
      </c>
      <c r="L50" s="23">
        <f>L29+L33+L48</f>
        <v>0</v>
      </c>
      <c r="M50" s="23">
        <f>M29+M33+M48</f>
        <v>0</v>
      </c>
      <c r="N50" s="39">
        <f>N29+N35+N48</f>
        <v>500625106.82999992</v>
      </c>
      <c r="O50" s="39">
        <f>O29+O35+O48</f>
        <v>0</v>
      </c>
      <c r="P50" s="39">
        <f>P29+P35+P48</f>
        <v>0</v>
      </c>
      <c r="Q50" s="23">
        <f>Q29+Q33+Q48</f>
        <v>0</v>
      </c>
      <c r="R50" s="39">
        <f t="shared" ref="R50:AE50" si="16">R29+R35+R48</f>
        <v>191106218</v>
      </c>
      <c r="S50" s="39">
        <f t="shared" si="16"/>
        <v>0</v>
      </c>
      <c r="T50" s="39">
        <f t="shared" si="16"/>
        <v>295314085.01853025</v>
      </c>
      <c r="U50" s="39">
        <f t="shared" si="16"/>
        <v>469181029.13086981</v>
      </c>
      <c r="V50" s="39">
        <f t="shared" si="16"/>
        <v>85796885.360169739</v>
      </c>
      <c r="W50" s="39">
        <f t="shared" si="16"/>
        <v>137295203.49043027</v>
      </c>
      <c r="X50" s="39">
        <f t="shared" si="16"/>
        <v>111358843.91509177</v>
      </c>
      <c r="Y50" s="39">
        <f t="shared" si="16"/>
        <v>65059678.284908235</v>
      </c>
      <c r="Z50" s="39">
        <f t="shared" si="16"/>
        <v>37740878.409999996</v>
      </c>
      <c r="AA50" s="39">
        <f t="shared" si="16"/>
        <v>42195635.039999902</v>
      </c>
      <c r="AB50" s="39">
        <f t="shared" si="16"/>
        <v>120047049.5</v>
      </c>
      <c r="AC50" s="39">
        <f t="shared" si="16"/>
        <v>0</v>
      </c>
      <c r="AD50" s="39">
        <f t="shared" si="16"/>
        <v>0</v>
      </c>
      <c r="AE50" s="39">
        <f t="shared" si="16"/>
        <v>0</v>
      </c>
      <c r="AF50" s="22">
        <f>SUM(H50:AE50)</f>
        <v>4510286478.7999907</v>
      </c>
      <c r="AG50" s="17" t="str">
        <f>IF(ABS(AF50-F50)&lt;1,"ok","err")</f>
        <v>ok</v>
      </c>
    </row>
    <row r="51" spans="1:33">
      <c r="A51" s="19"/>
      <c r="B51" s="19"/>
      <c r="W51" s="3"/>
      <c r="AG51" s="17"/>
    </row>
    <row r="52" spans="1:33">
      <c r="A52" s="19"/>
      <c r="B52" s="19"/>
      <c r="F52" s="39"/>
      <c r="W52" s="3"/>
      <c r="AG52" s="17"/>
    </row>
    <row r="53" spans="1:33">
      <c r="A53" s="19"/>
      <c r="B53" s="19"/>
      <c r="F53" s="39"/>
      <c r="W53" s="3"/>
      <c r="AG53" s="17"/>
    </row>
    <row r="54" spans="1:33">
      <c r="A54" s="19"/>
      <c r="B54" s="19"/>
      <c r="W54" s="3"/>
      <c r="AG54" s="17"/>
    </row>
    <row r="55" spans="1:33">
      <c r="A55" s="19"/>
      <c r="B55" s="19"/>
      <c r="W55" s="3"/>
      <c r="AG55" s="17"/>
    </row>
    <row r="56" spans="1:33">
      <c r="A56" s="18" t="s">
        <v>1035</v>
      </c>
      <c r="B56" s="19"/>
      <c r="W56" s="3"/>
      <c r="AG56" s="17"/>
    </row>
    <row r="57" spans="1:33">
      <c r="A57" s="19"/>
      <c r="B57" s="19"/>
      <c r="F57" s="39"/>
      <c r="W57" s="3"/>
      <c r="AG57" s="17"/>
    </row>
    <row r="58" spans="1:33">
      <c r="A58" s="18" t="s">
        <v>853</v>
      </c>
      <c r="B58" s="19"/>
      <c r="F58" s="39"/>
      <c r="W58" s="3"/>
      <c r="AG58" s="17"/>
    </row>
    <row r="59" spans="1:33">
      <c r="A59" s="19"/>
      <c r="B59" s="19"/>
      <c r="W59" s="3"/>
      <c r="AF59" s="22"/>
      <c r="AG59" s="17"/>
    </row>
    <row r="60" spans="1:33">
      <c r="A60" s="19"/>
      <c r="B60" s="19" t="s">
        <v>854</v>
      </c>
      <c r="C60" s="3" t="s">
        <v>855</v>
      </c>
      <c r="D60" s="3" t="s">
        <v>1058</v>
      </c>
      <c r="F60" s="35">
        <v>16149223.722307688</v>
      </c>
      <c r="G60" s="21"/>
      <c r="H60" s="22">
        <f t="shared" ref="H60:AE60" si="17">IF(VLOOKUP($D60,$C$6:$AE$653,H$2,)=0,0,((VLOOKUP($D60,$C$6:$AE$653,H$2,)/VLOOKUP($D60,$C$6:$AE$653,4,))*$F60))</f>
        <v>8788650.8971406538</v>
      </c>
      <c r="I60" s="22">
        <f t="shared" si="17"/>
        <v>0</v>
      </c>
      <c r="J60" s="22">
        <f t="shared" si="17"/>
        <v>0</v>
      </c>
      <c r="K60" s="22">
        <f t="shared" si="17"/>
        <v>0</v>
      </c>
      <c r="L60" s="22">
        <f t="shared" si="17"/>
        <v>0</v>
      </c>
      <c r="M60" s="22">
        <f t="shared" si="17"/>
        <v>0</v>
      </c>
      <c r="N60" s="22">
        <f t="shared" si="17"/>
        <v>1792504.065806675</v>
      </c>
      <c r="O60" s="22">
        <f t="shared" si="17"/>
        <v>0</v>
      </c>
      <c r="P60" s="22">
        <f t="shared" si="17"/>
        <v>0</v>
      </c>
      <c r="Q60" s="22">
        <f t="shared" si="17"/>
        <v>0</v>
      </c>
      <c r="R60" s="22">
        <f t="shared" si="17"/>
        <v>684261.87199249142</v>
      </c>
      <c r="S60" s="22">
        <f t="shared" si="17"/>
        <v>0</v>
      </c>
      <c r="T60" s="22">
        <f t="shared" si="17"/>
        <v>1057381.4434469594</v>
      </c>
      <c r="U60" s="22">
        <f t="shared" si="17"/>
        <v>1679917.548765748</v>
      </c>
      <c r="V60" s="22">
        <f t="shared" si="17"/>
        <v>307198.46796232933</v>
      </c>
      <c r="W60" s="22">
        <f t="shared" si="17"/>
        <v>491589.82862583711</v>
      </c>
      <c r="X60" s="22">
        <f t="shared" si="17"/>
        <v>398723.8709326578</v>
      </c>
      <c r="Y60" s="22">
        <f t="shared" si="17"/>
        <v>232948.24061904964</v>
      </c>
      <c r="Z60" s="22">
        <f t="shared" si="17"/>
        <v>135132.41160718069</v>
      </c>
      <c r="AA60" s="22">
        <f t="shared" si="17"/>
        <v>151082.8089454541</v>
      </c>
      <c r="AB60" s="22">
        <f t="shared" si="17"/>
        <v>429832.26646265003</v>
      </c>
      <c r="AC60" s="22">
        <f t="shared" si="17"/>
        <v>0</v>
      </c>
      <c r="AD60" s="22">
        <f t="shared" si="17"/>
        <v>0</v>
      </c>
      <c r="AE60" s="22">
        <f t="shared" si="17"/>
        <v>0</v>
      </c>
      <c r="AF60" s="22">
        <f>SUM(H60:AE60)</f>
        <v>16149223.722307688</v>
      </c>
      <c r="AG60" s="17" t="str">
        <f>IF(ABS(AF60-F60)&lt;1,"ok","err")</f>
        <v>ok</v>
      </c>
    </row>
    <row r="61" spans="1:33">
      <c r="A61" s="19"/>
      <c r="B61" s="19"/>
      <c r="F61" s="39"/>
      <c r="O61" s="22"/>
      <c r="P61" s="22"/>
      <c r="W61" s="3"/>
      <c r="AF61" s="22"/>
      <c r="AG61" s="17"/>
    </row>
    <row r="62" spans="1:33">
      <c r="A62" s="19"/>
      <c r="B62" s="19" t="s">
        <v>179</v>
      </c>
      <c r="C62" s="3" t="s">
        <v>180</v>
      </c>
      <c r="D62" s="3" t="s">
        <v>1058</v>
      </c>
      <c r="F62" s="35">
        <v>183181103.76410741</v>
      </c>
      <c r="H62" s="22">
        <f t="shared" ref="H62:Q67" si="18">IF(VLOOKUP($D62,$C$6:$AE$653,H$2,)=0,0,((VLOOKUP($D62,$C$6:$AE$653,H$2,)/VLOOKUP($D62,$C$6:$AE$653,4,))*$F62))</f>
        <v>99689916.96559298</v>
      </c>
      <c r="I62" s="22">
        <f t="shared" si="18"/>
        <v>0</v>
      </c>
      <c r="J62" s="22">
        <f t="shared" si="18"/>
        <v>0</v>
      </c>
      <c r="K62" s="22">
        <f t="shared" si="18"/>
        <v>0</v>
      </c>
      <c r="L62" s="22">
        <f t="shared" si="18"/>
        <v>0</v>
      </c>
      <c r="M62" s="22">
        <f t="shared" si="18"/>
        <v>0</v>
      </c>
      <c r="N62" s="22">
        <f t="shared" si="18"/>
        <v>20332424.574844893</v>
      </c>
      <c r="O62" s="22">
        <f t="shared" si="18"/>
        <v>0</v>
      </c>
      <c r="P62" s="22">
        <f t="shared" si="18"/>
        <v>0</v>
      </c>
      <c r="Q62" s="22">
        <f t="shared" si="18"/>
        <v>0</v>
      </c>
      <c r="R62" s="22">
        <f t="shared" ref="R62:AE67" si="19">IF(VLOOKUP($D62,$C$6:$AE$653,R$2,)=0,0,((VLOOKUP($D62,$C$6:$AE$653,R$2,)/VLOOKUP($D62,$C$6:$AE$653,4,))*$F62))</f>
        <v>7761601.86586155</v>
      </c>
      <c r="S62" s="22">
        <f t="shared" si="19"/>
        <v>0</v>
      </c>
      <c r="T62" s="22">
        <f t="shared" si="19"/>
        <v>11993907.771724209</v>
      </c>
      <c r="U62" s="22">
        <f t="shared" si="19"/>
        <v>19055352.511497047</v>
      </c>
      <c r="V62" s="22">
        <f t="shared" si="19"/>
        <v>3484560.9549795128</v>
      </c>
      <c r="W62" s="22">
        <f t="shared" si="19"/>
        <v>5576117.4007701036</v>
      </c>
      <c r="X62" s="22">
        <f t="shared" si="19"/>
        <v>4522736.2027098536</v>
      </c>
      <c r="Y62" s="22">
        <f t="shared" si="19"/>
        <v>2642338.5154767488</v>
      </c>
      <c r="Z62" s="22">
        <f t="shared" si="19"/>
        <v>1532810.7863361614</v>
      </c>
      <c r="AA62" s="22">
        <f t="shared" si="19"/>
        <v>1713736.5967740319</v>
      </c>
      <c r="AB62" s="22">
        <f t="shared" si="19"/>
        <v>4875599.6175403036</v>
      </c>
      <c r="AC62" s="22">
        <f t="shared" si="19"/>
        <v>0</v>
      </c>
      <c r="AD62" s="22">
        <f t="shared" si="19"/>
        <v>0</v>
      </c>
      <c r="AE62" s="22">
        <f t="shared" si="19"/>
        <v>0</v>
      </c>
      <c r="AF62" s="22">
        <f t="shared" ref="AF62:AF67" si="20">SUM(H62:AE62)</f>
        <v>183181103.76410741</v>
      </c>
      <c r="AG62" s="17" t="str">
        <f t="shared" ref="AG62:AG67" si="21">IF(ABS(AF62-F62)&lt;1,"ok","err")</f>
        <v>ok</v>
      </c>
    </row>
    <row r="63" spans="1:33">
      <c r="A63" s="20">
        <v>106</v>
      </c>
      <c r="B63" s="19" t="s">
        <v>1033</v>
      </c>
      <c r="C63" s="3" t="s">
        <v>1034</v>
      </c>
      <c r="D63" s="3" t="s">
        <v>1058</v>
      </c>
      <c r="F63" s="38">
        <v>0</v>
      </c>
      <c r="H63" s="22">
        <f t="shared" si="18"/>
        <v>0</v>
      </c>
      <c r="I63" s="22">
        <f t="shared" si="18"/>
        <v>0</v>
      </c>
      <c r="J63" s="22">
        <f t="shared" si="18"/>
        <v>0</v>
      </c>
      <c r="K63" s="22">
        <f t="shared" si="18"/>
        <v>0</v>
      </c>
      <c r="L63" s="22">
        <f t="shared" si="18"/>
        <v>0</v>
      </c>
      <c r="M63" s="22">
        <f t="shared" si="18"/>
        <v>0</v>
      </c>
      <c r="N63" s="22">
        <f t="shared" si="18"/>
        <v>0</v>
      </c>
      <c r="O63" s="22">
        <f t="shared" si="18"/>
        <v>0</v>
      </c>
      <c r="P63" s="22">
        <f t="shared" si="18"/>
        <v>0</v>
      </c>
      <c r="Q63" s="22">
        <f t="shared" si="18"/>
        <v>0</v>
      </c>
      <c r="R63" s="22">
        <f t="shared" si="19"/>
        <v>0</v>
      </c>
      <c r="S63" s="22">
        <f t="shared" si="19"/>
        <v>0</v>
      </c>
      <c r="T63" s="22">
        <f t="shared" si="19"/>
        <v>0</v>
      </c>
      <c r="U63" s="22">
        <f t="shared" si="19"/>
        <v>0</v>
      </c>
      <c r="V63" s="22">
        <f t="shared" si="19"/>
        <v>0</v>
      </c>
      <c r="W63" s="22">
        <f t="shared" si="19"/>
        <v>0</v>
      </c>
      <c r="X63" s="22">
        <f t="shared" si="19"/>
        <v>0</v>
      </c>
      <c r="Y63" s="22">
        <f t="shared" si="19"/>
        <v>0</v>
      </c>
      <c r="Z63" s="22">
        <f t="shared" si="19"/>
        <v>0</v>
      </c>
      <c r="AA63" s="22">
        <f t="shared" si="19"/>
        <v>0</v>
      </c>
      <c r="AB63" s="22">
        <f t="shared" si="19"/>
        <v>0</v>
      </c>
      <c r="AC63" s="22">
        <f t="shared" si="19"/>
        <v>0</v>
      </c>
      <c r="AD63" s="22">
        <f t="shared" si="19"/>
        <v>0</v>
      </c>
      <c r="AE63" s="22">
        <f t="shared" si="19"/>
        <v>0</v>
      </c>
      <c r="AF63" s="22">
        <f t="shared" si="20"/>
        <v>0</v>
      </c>
      <c r="AG63" s="17" t="str">
        <f t="shared" si="21"/>
        <v>ok</v>
      </c>
    </row>
    <row r="64" spans="1:33">
      <c r="A64" s="20">
        <v>105</v>
      </c>
      <c r="B64" s="19" t="s">
        <v>1084</v>
      </c>
      <c r="C64" s="3" t="s">
        <v>138</v>
      </c>
      <c r="D64" s="3" t="s">
        <v>832</v>
      </c>
      <c r="F64" s="38">
        <v>2908740.8100000005</v>
      </c>
      <c r="H64" s="22">
        <f t="shared" si="18"/>
        <v>0</v>
      </c>
      <c r="I64" s="22">
        <f t="shared" si="18"/>
        <v>0</v>
      </c>
      <c r="J64" s="22">
        <f t="shared" si="18"/>
        <v>0</v>
      </c>
      <c r="K64" s="22">
        <f t="shared" si="18"/>
        <v>0</v>
      </c>
      <c r="L64" s="22">
        <f t="shared" si="18"/>
        <v>0</v>
      </c>
      <c r="M64" s="22">
        <f t="shared" si="18"/>
        <v>0</v>
      </c>
      <c r="N64" s="22">
        <f t="shared" si="18"/>
        <v>0</v>
      </c>
      <c r="O64" s="22">
        <f t="shared" si="18"/>
        <v>0</v>
      </c>
      <c r="P64" s="22">
        <f t="shared" si="18"/>
        <v>0</v>
      </c>
      <c r="Q64" s="22">
        <f t="shared" si="18"/>
        <v>0</v>
      </c>
      <c r="R64" s="22">
        <f t="shared" si="19"/>
        <v>357456.15182025882</v>
      </c>
      <c r="S64" s="22">
        <f t="shared" si="19"/>
        <v>0</v>
      </c>
      <c r="T64" s="22">
        <f t="shared" si="19"/>
        <v>552372.58899155527</v>
      </c>
      <c r="U64" s="22">
        <f t="shared" si="19"/>
        <v>877583.40327884827</v>
      </c>
      <c r="V64" s="22">
        <f t="shared" si="19"/>
        <v>160479.46948021426</v>
      </c>
      <c r="W64" s="22">
        <f t="shared" si="19"/>
        <v>256804.90994316348</v>
      </c>
      <c r="X64" s="22">
        <f t="shared" si="19"/>
        <v>208292.03902220255</v>
      </c>
      <c r="Y64" s="22">
        <f t="shared" si="19"/>
        <v>121691.39487856619</v>
      </c>
      <c r="Z64" s="22">
        <f t="shared" si="19"/>
        <v>70592.727457747547</v>
      </c>
      <c r="AA64" s="22">
        <f t="shared" si="19"/>
        <v>78925.162576397372</v>
      </c>
      <c r="AB64" s="22">
        <f t="shared" si="19"/>
        <v>224542.96255104648</v>
      </c>
      <c r="AC64" s="22">
        <f t="shared" si="19"/>
        <v>0</v>
      </c>
      <c r="AD64" s="22">
        <f t="shared" si="19"/>
        <v>0</v>
      </c>
      <c r="AE64" s="22">
        <f t="shared" si="19"/>
        <v>0</v>
      </c>
      <c r="AF64" s="22">
        <f t="shared" si="20"/>
        <v>2908740.81</v>
      </c>
      <c r="AG64" s="17" t="str">
        <f t="shared" si="21"/>
        <v>ok</v>
      </c>
    </row>
    <row r="65" spans="1:33">
      <c r="A65" s="20">
        <v>105</v>
      </c>
      <c r="B65" s="19" t="s">
        <v>1085</v>
      </c>
      <c r="C65" s="3" t="s">
        <v>138</v>
      </c>
      <c r="D65" s="3" t="s">
        <v>599</v>
      </c>
      <c r="F65" s="38">
        <v>211410</v>
      </c>
      <c r="H65" s="22">
        <f t="shared" si="18"/>
        <v>211410</v>
      </c>
      <c r="I65" s="22">
        <f t="shared" si="18"/>
        <v>0</v>
      </c>
      <c r="J65" s="22">
        <f t="shared" si="18"/>
        <v>0</v>
      </c>
      <c r="K65" s="22">
        <f t="shared" si="18"/>
        <v>0</v>
      </c>
      <c r="L65" s="22">
        <f t="shared" si="18"/>
        <v>0</v>
      </c>
      <c r="M65" s="22">
        <f t="shared" si="18"/>
        <v>0</v>
      </c>
      <c r="N65" s="22">
        <f t="shared" si="18"/>
        <v>0</v>
      </c>
      <c r="O65" s="22">
        <f t="shared" si="18"/>
        <v>0</v>
      </c>
      <c r="P65" s="22">
        <f t="shared" si="18"/>
        <v>0</v>
      </c>
      <c r="Q65" s="22">
        <f t="shared" si="18"/>
        <v>0</v>
      </c>
      <c r="R65" s="22">
        <f t="shared" si="19"/>
        <v>0</v>
      </c>
      <c r="S65" s="22">
        <f t="shared" si="19"/>
        <v>0</v>
      </c>
      <c r="T65" s="22">
        <f t="shared" si="19"/>
        <v>0</v>
      </c>
      <c r="U65" s="22">
        <f t="shared" si="19"/>
        <v>0</v>
      </c>
      <c r="V65" s="22">
        <f t="shared" si="19"/>
        <v>0</v>
      </c>
      <c r="W65" s="22">
        <f t="shared" si="19"/>
        <v>0</v>
      </c>
      <c r="X65" s="22">
        <f t="shared" si="19"/>
        <v>0</v>
      </c>
      <c r="Y65" s="22">
        <f t="shared" si="19"/>
        <v>0</v>
      </c>
      <c r="Z65" s="22">
        <f t="shared" si="19"/>
        <v>0</v>
      </c>
      <c r="AA65" s="22">
        <f t="shared" si="19"/>
        <v>0</v>
      </c>
      <c r="AB65" s="22">
        <f t="shared" si="19"/>
        <v>0</v>
      </c>
      <c r="AC65" s="22">
        <f t="shared" si="19"/>
        <v>0</v>
      </c>
      <c r="AD65" s="22">
        <f t="shared" si="19"/>
        <v>0</v>
      </c>
      <c r="AE65" s="22">
        <f t="shared" si="19"/>
        <v>0</v>
      </c>
      <c r="AF65" s="22">
        <f t="shared" si="20"/>
        <v>211410</v>
      </c>
      <c r="AG65" s="17" t="str">
        <f t="shared" si="21"/>
        <v>ok</v>
      </c>
    </row>
    <row r="66" spans="1:33">
      <c r="A66" s="19"/>
      <c r="B66" s="19" t="s">
        <v>695</v>
      </c>
      <c r="D66" s="3" t="s">
        <v>599</v>
      </c>
      <c r="F66" s="38">
        <v>0</v>
      </c>
      <c r="H66" s="3">
        <f t="shared" si="18"/>
        <v>0</v>
      </c>
      <c r="I66" s="3">
        <f t="shared" si="18"/>
        <v>0</v>
      </c>
      <c r="J66" s="3">
        <f t="shared" si="18"/>
        <v>0</v>
      </c>
      <c r="K66" s="3">
        <f t="shared" si="18"/>
        <v>0</v>
      </c>
      <c r="L66" s="3">
        <f t="shared" si="18"/>
        <v>0</v>
      </c>
      <c r="M66" s="3">
        <f t="shared" si="18"/>
        <v>0</v>
      </c>
      <c r="N66" s="3">
        <f t="shared" si="18"/>
        <v>0</v>
      </c>
      <c r="O66" s="22">
        <f t="shared" si="18"/>
        <v>0</v>
      </c>
      <c r="P66" s="22">
        <f t="shared" si="18"/>
        <v>0</v>
      </c>
      <c r="Q66" s="3">
        <f t="shared" si="18"/>
        <v>0</v>
      </c>
      <c r="R66" s="3">
        <f t="shared" si="19"/>
        <v>0</v>
      </c>
      <c r="S66" s="3">
        <f t="shared" si="19"/>
        <v>0</v>
      </c>
      <c r="T66" s="3">
        <f t="shared" si="19"/>
        <v>0</v>
      </c>
      <c r="U66" s="3">
        <f t="shared" si="19"/>
        <v>0</v>
      </c>
      <c r="V66" s="3">
        <f t="shared" si="19"/>
        <v>0</v>
      </c>
      <c r="W66" s="3">
        <f t="shared" si="19"/>
        <v>0</v>
      </c>
      <c r="X66" s="3">
        <f t="shared" si="19"/>
        <v>0</v>
      </c>
      <c r="Y66" s="3">
        <f t="shared" si="19"/>
        <v>0</v>
      </c>
      <c r="Z66" s="3">
        <f t="shared" si="19"/>
        <v>0</v>
      </c>
      <c r="AA66" s="3">
        <f t="shared" si="19"/>
        <v>0</v>
      </c>
      <c r="AB66" s="3">
        <f t="shared" si="19"/>
        <v>0</v>
      </c>
      <c r="AC66" s="3">
        <f t="shared" si="19"/>
        <v>0</v>
      </c>
      <c r="AD66" s="3">
        <f t="shared" si="19"/>
        <v>0</v>
      </c>
      <c r="AE66" s="3">
        <f t="shared" si="19"/>
        <v>0</v>
      </c>
      <c r="AF66" s="22">
        <f t="shared" si="20"/>
        <v>0</v>
      </c>
      <c r="AG66" s="17" t="str">
        <f t="shared" si="21"/>
        <v>ok</v>
      </c>
    </row>
    <row r="67" spans="1:33">
      <c r="A67" s="20"/>
      <c r="B67" s="19" t="s">
        <v>21</v>
      </c>
      <c r="D67" s="3" t="s">
        <v>832</v>
      </c>
      <c r="F67" s="35">
        <v>0</v>
      </c>
      <c r="H67" s="22">
        <f t="shared" si="18"/>
        <v>0</v>
      </c>
      <c r="I67" s="22">
        <f t="shared" si="18"/>
        <v>0</v>
      </c>
      <c r="J67" s="22">
        <f t="shared" si="18"/>
        <v>0</v>
      </c>
      <c r="K67" s="22">
        <f t="shared" si="18"/>
        <v>0</v>
      </c>
      <c r="L67" s="22">
        <f t="shared" si="18"/>
        <v>0</v>
      </c>
      <c r="M67" s="22">
        <f t="shared" si="18"/>
        <v>0</v>
      </c>
      <c r="N67" s="22">
        <f t="shared" si="18"/>
        <v>0</v>
      </c>
      <c r="O67" s="22">
        <f t="shared" si="18"/>
        <v>0</v>
      </c>
      <c r="P67" s="22">
        <f t="shared" si="18"/>
        <v>0</v>
      </c>
      <c r="Q67" s="22">
        <f t="shared" si="18"/>
        <v>0</v>
      </c>
      <c r="R67" s="22">
        <f t="shared" si="19"/>
        <v>0</v>
      </c>
      <c r="S67" s="22">
        <f t="shared" si="19"/>
        <v>0</v>
      </c>
      <c r="T67" s="22">
        <f t="shared" si="19"/>
        <v>0</v>
      </c>
      <c r="U67" s="22">
        <f t="shared" si="19"/>
        <v>0</v>
      </c>
      <c r="V67" s="22">
        <f t="shared" si="19"/>
        <v>0</v>
      </c>
      <c r="W67" s="22">
        <f t="shared" si="19"/>
        <v>0</v>
      </c>
      <c r="X67" s="22">
        <f t="shared" si="19"/>
        <v>0</v>
      </c>
      <c r="Y67" s="22">
        <f t="shared" si="19"/>
        <v>0</v>
      </c>
      <c r="Z67" s="22">
        <f t="shared" si="19"/>
        <v>0</v>
      </c>
      <c r="AA67" s="22">
        <f t="shared" si="19"/>
        <v>0</v>
      </c>
      <c r="AB67" s="22">
        <f t="shared" si="19"/>
        <v>0</v>
      </c>
      <c r="AC67" s="22">
        <f t="shared" si="19"/>
        <v>0</v>
      </c>
      <c r="AD67" s="22">
        <f t="shared" si="19"/>
        <v>0</v>
      </c>
      <c r="AE67" s="22">
        <f t="shared" si="19"/>
        <v>0</v>
      </c>
      <c r="AF67" s="22">
        <f t="shared" si="20"/>
        <v>0</v>
      </c>
      <c r="AG67" s="17" t="str">
        <f t="shared" si="21"/>
        <v>ok</v>
      </c>
    </row>
    <row r="68" spans="1:33">
      <c r="A68" s="19"/>
      <c r="B68" s="19"/>
      <c r="W68" s="3"/>
      <c r="AF68" s="22"/>
      <c r="AG68" s="17"/>
    </row>
    <row r="69" spans="1:33" s="19" customFormat="1">
      <c r="B69" s="19" t="s">
        <v>856</v>
      </c>
      <c r="C69" s="19" t="s">
        <v>857</v>
      </c>
      <c r="F69" s="39">
        <f>F15+SUM(F50:F67)</f>
        <v>4712739197.3864069</v>
      </c>
      <c r="G69" s="39"/>
      <c r="H69" s="39">
        <f t="shared" ref="H69:AE69" si="22">H15+SUM(H50:H67)</f>
        <v>2563257062.8823004</v>
      </c>
      <c r="I69" s="39">
        <f t="shared" si="22"/>
        <v>0</v>
      </c>
      <c r="J69" s="39">
        <f t="shared" si="22"/>
        <v>0</v>
      </c>
      <c r="K69" s="39">
        <f t="shared" si="22"/>
        <v>0</v>
      </c>
      <c r="L69" s="39">
        <f t="shared" si="22"/>
        <v>0</v>
      </c>
      <c r="M69" s="39">
        <f t="shared" si="22"/>
        <v>0</v>
      </c>
      <c r="N69" s="39">
        <f t="shared" si="22"/>
        <v>522750284.13455033</v>
      </c>
      <c r="O69" s="39">
        <f t="shared" si="22"/>
        <v>0</v>
      </c>
      <c r="P69" s="39">
        <f t="shared" si="22"/>
        <v>0</v>
      </c>
      <c r="Q69" s="39">
        <f t="shared" si="22"/>
        <v>0</v>
      </c>
      <c r="R69" s="39">
        <f t="shared" si="22"/>
        <v>199909632.81343386</v>
      </c>
      <c r="S69" s="39">
        <f t="shared" si="22"/>
        <v>0</v>
      </c>
      <c r="T69" s="39">
        <f t="shared" si="22"/>
        <v>308917893.50720954</v>
      </c>
      <c r="U69" s="39">
        <f t="shared" si="22"/>
        <v>490794115.63982272</v>
      </c>
      <c r="V69" s="39">
        <f t="shared" si="22"/>
        <v>89749166.868488848</v>
      </c>
      <c r="W69" s="39">
        <f t="shared" si="22"/>
        <v>143619783.82523164</v>
      </c>
      <c r="X69" s="39">
        <f t="shared" si="22"/>
        <v>116488651.34045239</v>
      </c>
      <c r="Y69" s="39">
        <f t="shared" si="22"/>
        <v>68056688.751467735</v>
      </c>
      <c r="Z69" s="39">
        <f t="shared" si="22"/>
        <v>39479433.081552334</v>
      </c>
      <c r="AA69" s="39">
        <f t="shared" si="22"/>
        <v>44139400.567154981</v>
      </c>
      <c r="AB69" s="39">
        <f t="shared" si="22"/>
        <v>125577083.97474076</v>
      </c>
      <c r="AC69" s="39">
        <f t="shared" si="22"/>
        <v>0</v>
      </c>
      <c r="AD69" s="39">
        <f t="shared" si="22"/>
        <v>0</v>
      </c>
      <c r="AE69" s="39">
        <f t="shared" si="22"/>
        <v>0</v>
      </c>
      <c r="AF69" s="39">
        <f>SUM(H69:AE69)</f>
        <v>4712739197.3864059</v>
      </c>
      <c r="AG69" s="43" t="str">
        <f>IF(ABS(AF69-F69)&lt;1,"ok","err")</f>
        <v>ok</v>
      </c>
    </row>
    <row r="70" spans="1:33">
      <c r="A70" s="19"/>
      <c r="B70" s="19"/>
      <c r="AG70" s="17"/>
    </row>
    <row r="71" spans="1:33">
      <c r="A71" s="18"/>
      <c r="B71" s="19"/>
      <c r="F71" s="39"/>
      <c r="AG71" s="17"/>
    </row>
    <row r="72" spans="1:33">
      <c r="A72" s="18" t="s">
        <v>858</v>
      </c>
      <c r="B72" s="19"/>
      <c r="AG72" s="17"/>
    </row>
    <row r="73" spans="1:33">
      <c r="A73" s="18"/>
      <c r="B73" s="19"/>
      <c r="AG73" s="17"/>
    </row>
    <row r="74" spans="1:33">
      <c r="A74" s="19"/>
      <c r="B74" s="19" t="s">
        <v>295</v>
      </c>
      <c r="C74" s="3" t="s">
        <v>121</v>
      </c>
      <c r="D74" s="3" t="s">
        <v>599</v>
      </c>
      <c r="F74" s="35">
        <v>24531730.054615289</v>
      </c>
      <c r="H74" s="22">
        <f t="shared" ref="H74:Q77" si="23">IF(VLOOKUP($D74,$C$6:$AE$653,H$2,)=0,0,((VLOOKUP($D74,$C$6:$AE$653,H$2,)/VLOOKUP($D74,$C$6:$AE$653,4,))*$F74))</f>
        <v>24531730.054615289</v>
      </c>
      <c r="I74" s="22">
        <f t="shared" si="23"/>
        <v>0</v>
      </c>
      <c r="J74" s="22">
        <f t="shared" si="23"/>
        <v>0</v>
      </c>
      <c r="K74" s="22">
        <f t="shared" si="23"/>
        <v>0</v>
      </c>
      <c r="L74" s="22">
        <f t="shared" si="23"/>
        <v>0</v>
      </c>
      <c r="M74" s="22">
        <f t="shared" si="23"/>
        <v>0</v>
      </c>
      <c r="N74" s="22">
        <f t="shared" si="23"/>
        <v>0</v>
      </c>
      <c r="O74" s="22">
        <f t="shared" si="23"/>
        <v>0</v>
      </c>
      <c r="P74" s="22">
        <f t="shared" si="23"/>
        <v>0</v>
      </c>
      <c r="Q74" s="22">
        <f t="shared" si="23"/>
        <v>0</v>
      </c>
      <c r="R74" s="22">
        <f t="shared" ref="R74:AE77" si="24">IF(VLOOKUP($D74,$C$6:$AE$653,R$2,)=0,0,((VLOOKUP($D74,$C$6:$AE$653,R$2,)/VLOOKUP($D74,$C$6:$AE$653,4,))*$F74))</f>
        <v>0</v>
      </c>
      <c r="S74" s="22">
        <f t="shared" si="24"/>
        <v>0</v>
      </c>
      <c r="T74" s="22">
        <f t="shared" si="24"/>
        <v>0</v>
      </c>
      <c r="U74" s="22">
        <f t="shared" si="24"/>
        <v>0</v>
      </c>
      <c r="V74" s="22">
        <f t="shared" si="24"/>
        <v>0</v>
      </c>
      <c r="W74" s="22">
        <f t="shared" si="24"/>
        <v>0</v>
      </c>
      <c r="X74" s="22">
        <f t="shared" si="24"/>
        <v>0</v>
      </c>
      <c r="Y74" s="22">
        <f t="shared" si="24"/>
        <v>0</v>
      </c>
      <c r="Z74" s="22">
        <f t="shared" si="24"/>
        <v>0</v>
      </c>
      <c r="AA74" s="22">
        <f t="shared" si="24"/>
        <v>0</v>
      </c>
      <c r="AB74" s="22">
        <f t="shared" si="24"/>
        <v>0</v>
      </c>
      <c r="AC74" s="22">
        <f t="shared" si="24"/>
        <v>0</v>
      </c>
      <c r="AD74" s="22">
        <f t="shared" si="24"/>
        <v>0</v>
      </c>
      <c r="AE74" s="22">
        <f t="shared" si="24"/>
        <v>0</v>
      </c>
      <c r="AF74" s="22">
        <f t="shared" ref="AF74:AF77" si="25">SUM(H74:AE74)</f>
        <v>24531730.054615289</v>
      </c>
      <c r="AG74" s="17" t="str">
        <f t="shared" ref="AG74:AG77" si="26">IF(ABS(AF74-F74)&lt;1,"ok","err")</f>
        <v>ok</v>
      </c>
    </row>
    <row r="75" spans="1:33">
      <c r="A75" s="19"/>
      <c r="B75" s="19" t="s">
        <v>22</v>
      </c>
      <c r="C75" s="3" t="s">
        <v>122</v>
      </c>
      <c r="D75" s="3" t="s">
        <v>1057</v>
      </c>
      <c r="F75" s="38">
        <v>12182687.259999998</v>
      </c>
      <c r="H75" s="22">
        <f t="shared" si="23"/>
        <v>0</v>
      </c>
      <c r="I75" s="22">
        <f t="shared" si="23"/>
        <v>0</v>
      </c>
      <c r="J75" s="22">
        <f t="shared" si="23"/>
        <v>0</v>
      </c>
      <c r="K75" s="22">
        <f t="shared" si="23"/>
        <v>0</v>
      </c>
      <c r="L75" s="22">
        <f t="shared" si="23"/>
        <v>0</v>
      </c>
      <c r="M75" s="22">
        <f t="shared" si="23"/>
        <v>0</v>
      </c>
      <c r="N75" s="22">
        <f t="shared" si="23"/>
        <v>12182687.259999998</v>
      </c>
      <c r="O75" s="22">
        <f t="shared" si="23"/>
        <v>0</v>
      </c>
      <c r="P75" s="22">
        <f t="shared" si="23"/>
        <v>0</v>
      </c>
      <c r="Q75" s="22">
        <f t="shared" si="23"/>
        <v>0</v>
      </c>
      <c r="R75" s="22">
        <f t="shared" si="24"/>
        <v>0</v>
      </c>
      <c r="S75" s="22">
        <f t="shared" si="24"/>
        <v>0</v>
      </c>
      <c r="T75" s="22">
        <f t="shared" si="24"/>
        <v>0</v>
      </c>
      <c r="U75" s="22">
        <f t="shared" si="24"/>
        <v>0</v>
      </c>
      <c r="V75" s="22">
        <f t="shared" si="24"/>
        <v>0</v>
      </c>
      <c r="W75" s="22">
        <f t="shared" si="24"/>
        <v>0</v>
      </c>
      <c r="X75" s="22">
        <f t="shared" si="24"/>
        <v>0</v>
      </c>
      <c r="Y75" s="22">
        <f t="shared" si="24"/>
        <v>0</v>
      </c>
      <c r="Z75" s="22">
        <f t="shared" si="24"/>
        <v>0</v>
      </c>
      <c r="AA75" s="22">
        <f t="shared" si="24"/>
        <v>0</v>
      </c>
      <c r="AB75" s="22">
        <f t="shared" si="24"/>
        <v>0</v>
      </c>
      <c r="AC75" s="22">
        <f t="shared" si="24"/>
        <v>0</v>
      </c>
      <c r="AD75" s="22">
        <f t="shared" si="24"/>
        <v>0</v>
      </c>
      <c r="AE75" s="22">
        <f t="shared" si="24"/>
        <v>0</v>
      </c>
      <c r="AF75" s="22">
        <f t="shared" si="25"/>
        <v>12182687.259999998</v>
      </c>
      <c r="AG75" s="17" t="str">
        <f t="shared" si="26"/>
        <v>ok</v>
      </c>
    </row>
    <row r="76" spans="1:33">
      <c r="A76" s="19"/>
      <c r="B76" s="19" t="s">
        <v>1083</v>
      </c>
      <c r="C76" s="3" t="s">
        <v>123</v>
      </c>
      <c r="D76" s="3" t="s">
        <v>832</v>
      </c>
      <c r="F76" s="38">
        <v>26191268.868461445</v>
      </c>
      <c r="H76" s="22">
        <f t="shared" si="23"/>
        <v>0</v>
      </c>
      <c r="I76" s="22">
        <f t="shared" si="23"/>
        <v>0</v>
      </c>
      <c r="J76" s="22">
        <f t="shared" si="23"/>
        <v>0</v>
      </c>
      <c r="K76" s="22">
        <f t="shared" si="23"/>
        <v>0</v>
      </c>
      <c r="L76" s="22">
        <f t="shared" si="23"/>
        <v>0</v>
      </c>
      <c r="M76" s="22">
        <f t="shared" si="23"/>
        <v>0</v>
      </c>
      <c r="N76" s="22">
        <f t="shared" si="23"/>
        <v>0</v>
      </c>
      <c r="O76" s="22">
        <f t="shared" si="23"/>
        <v>0</v>
      </c>
      <c r="P76" s="22">
        <f t="shared" si="23"/>
        <v>0</v>
      </c>
      <c r="Q76" s="22">
        <f t="shared" si="23"/>
        <v>0</v>
      </c>
      <c r="R76" s="22">
        <f t="shared" si="24"/>
        <v>3218653.9786643866</v>
      </c>
      <c r="S76" s="22">
        <f t="shared" si="24"/>
        <v>0</v>
      </c>
      <c r="T76" s="22">
        <f t="shared" si="24"/>
        <v>4973746.352410811</v>
      </c>
      <c r="U76" s="22">
        <f t="shared" si="24"/>
        <v>7902052.5963520752</v>
      </c>
      <c r="V76" s="22">
        <f t="shared" si="24"/>
        <v>1445010.4727702925</v>
      </c>
      <c r="W76" s="22">
        <f t="shared" si="24"/>
        <v>2312356.748988722</v>
      </c>
      <c r="X76" s="22">
        <f t="shared" si="24"/>
        <v>1875530.7377114049</v>
      </c>
      <c r="Y76" s="22">
        <f t="shared" si="24"/>
        <v>1095749.7592377914</v>
      </c>
      <c r="Z76" s="22">
        <f t="shared" si="24"/>
        <v>635640.37697944161</v>
      </c>
      <c r="AA76" s="22">
        <f t="shared" si="24"/>
        <v>710668.39177240222</v>
      </c>
      <c r="AB76" s="22">
        <f t="shared" si="24"/>
        <v>2021859.4535741145</v>
      </c>
      <c r="AC76" s="22">
        <f t="shared" si="24"/>
        <v>0</v>
      </c>
      <c r="AD76" s="22">
        <f t="shared" si="24"/>
        <v>0</v>
      </c>
      <c r="AE76" s="22">
        <f t="shared" si="24"/>
        <v>0</v>
      </c>
      <c r="AF76" s="22">
        <f t="shared" si="25"/>
        <v>26191268.868461438</v>
      </c>
      <c r="AG76" s="17" t="str">
        <f t="shared" si="26"/>
        <v>ok</v>
      </c>
    </row>
    <row r="77" spans="1:33">
      <c r="A77" s="19"/>
      <c r="B77" s="19" t="s">
        <v>1094</v>
      </c>
      <c r="C77" s="3" t="s">
        <v>124</v>
      </c>
      <c r="D77" s="3" t="s">
        <v>1058</v>
      </c>
      <c r="F77" s="38">
        <f>18562957</f>
        <v>18562957</v>
      </c>
      <c r="H77" s="22">
        <f t="shared" si="23"/>
        <v>10102240.918631634</v>
      </c>
      <c r="I77" s="22">
        <f t="shared" si="23"/>
        <v>0</v>
      </c>
      <c r="J77" s="22">
        <f t="shared" si="23"/>
        <v>0</v>
      </c>
      <c r="K77" s="22">
        <f t="shared" si="23"/>
        <v>0</v>
      </c>
      <c r="L77" s="22">
        <f t="shared" si="23"/>
        <v>0</v>
      </c>
      <c r="M77" s="22">
        <f t="shared" si="23"/>
        <v>0</v>
      </c>
      <c r="N77" s="22">
        <f t="shared" si="23"/>
        <v>2060419.5265393024</v>
      </c>
      <c r="O77" s="22">
        <f t="shared" si="23"/>
        <v>0</v>
      </c>
      <c r="P77" s="22">
        <f t="shared" si="23"/>
        <v>0</v>
      </c>
      <c r="Q77" s="22">
        <f t="shared" si="23"/>
        <v>0</v>
      </c>
      <c r="R77" s="22">
        <f t="shared" si="24"/>
        <v>786534.6300819621</v>
      </c>
      <c r="S77" s="22">
        <f t="shared" si="24"/>
        <v>0</v>
      </c>
      <c r="T77" s="22">
        <f t="shared" si="24"/>
        <v>1215422.2769352423</v>
      </c>
      <c r="U77" s="22">
        <f t="shared" si="24"/>
        <v>1931005.338554306</v>
      </c>
      <c r="V77" s="22">
        <f t="shared" si="24"/>
        <v>353113.68826808978</v>
      </c>
      <c r="W77" s="22">
        <f t="shared" si="24"/>
        <v>565064.9843814777</v>
      </c>
      <c r="X77" s="22">
        <f t="shared" si="24"/>
        <v>458318.87639109505</v>
      </c>
      <c r="Y77" s="22">
        <f t="shared" si="24"/>
        <v>267765.69872295711</v>
      </c>
      <c r="Z77" s="22">
        <f t="shared" si="24"/>
        <v>155329.8900990111</v>
      </c>
      <c r="AA77" s="22">
        <f t="shared" si="24"/>
        <v>173664.30325809598</v>
      </c>
      <c r="AB77" s="22">
        <f t="shared" si="24"/>
        <v>494076.86813682585</v>
      </c>
      <c r="AC77" s="22">
        <f t="shared" si="24"/>
        <v>0</v>
      </c>
      <c r="AD77" s="22">
        <f t="shared" si="24"/>
        <v>0</v>
      </c>
      <c r="AE77" s="22">
        <f t="shared" si="24"/>
        <v>0</v>
      </c>
      <c r="AF77" s="22">
        <f t="shared" si="25"/>
        <v>18562957</v>
      </c>
      <c r="AG77" s="17" t="str">
        <f t="shared" si="26"/>
        <v>ok</v>
      </c>
    </row>
    <row r="78" spans="1:33">
      <c r="A78" s="19"/>
      <c r="B78" s="19"/>
      <c r="F78" s="38"/>
      <c r="AF78" s="22"/>
      <c r="AG78" s="17"/>
    </row>
    <row r="79" spans="1:33">
      <c r="A79" s="109" t="s">
        <v>859</v>
      </c>
      <c r="B79" s="19"/>
      <c r="C79" s="3" t="s">
        <v>860</v>
      </c>
      <c r="F79" s="35">
        <f>SUM(F74:F77)</f>
        <v>81468643.183076739</v>
      </c>
      <c r="G79" s="21"/>
      <c r="H79" s="21">
        <f t="shared" ref="H79:AE79" si="27">SUM(H74:H77)</f>
        <v>34633970.973246925</v>
      </c>
      <c r="I79" s="21">
        <f t="shared" si="27"/>
        <v>0</v>
      </c>
      <c r="J79" s="21">
        <f t="shared" si="27"/>
        <v>0</v>
      </c>
      <c r="K79" s="21">
        <f t="shared" si="27"/>
        <v>0</v>
      </c>
      <c r="L79" s="21">
        <f t="shared" si="27"/>
        <v>0</v>
      </c>
      <c r="M79" s="21">
        <f t="shared" si="27"/>
        <v>0</v>
      </c>
      <c r="N79" s="21">
        <f t="shared" si="27"/>
        <v>14243106.786539301</v>
      </c>
      <c r="O79" s="21">
        <f t="shared" si="27"/>
        <v>0</v>
      </c>
      <c r="P79" s="21">
        <f t="shared" si="27"/>
        <v>0</v>
      </c>
      <c r="Q79" s="21">
        <f t="shared" si="27"/>
        <v>0</v>
      </c>
      <c r="R79" s="21">
        <f t="shared" si="27"/>
        <v>4005188.6087463489</v>
      </c>
      <c r="S79" s="21">
        <f t="shared" si="27"/>
        <v>0</v>
      </c>
      <c r="T79" s="21">
        <f t="shared" si="27"/>
        <v>6189168.6293460531</v>
      </c>
      <c r="U79" s="21">
        <f t="shared" si="27"/>
        <v>9833057.9349063821</v>
      </c>
      <c r="V79" s="21">
        <f t="shared" si="27"/>
        <v>1798124.1610383824</v>
      </c>
      <c r="W79" s="21">
        <f t="shared" si="27"/>
        <v>2877421.7333701998</v>
      </c>
      <c r="X79" s="21">
        <f t="shared" si="27"/>
        <v>2333849.6141025</v>
      </c>
      <c r="Y79" s="21">
        <f t="shared" si="27"/>
        <v>1363515.4579607486</v>
      </c>
      <c r="Z79" s="21">
        <f t="shared" si="27"/>
        <v>790970.26707845274</v>
      </c>
      <c r="AA79" s="21">
        <f t="shared" si="27"/>
        <v>884332.6950304982</v>
      </c>
      <c r="AB79" s="21">
        <f t="shared" si="27"/>
        <v>2515936.3217109405</v>
      </c>
      <c r="AC79" s="21">
        <f t="shared" si="27"/>
        <v>0</v>
      </c>
      <c r="AD79" s="21">
        <f t="shared" si="27"/>
        <v>0</v>
      </c>
      <c r="AE79" s="21">
        <f t="shared" si="27"/>
        <v>0</v>
      </c>
      <c r="AF79" s="22">
        <f>SUM(H79:AE79)</f>
        <v>81468643.183076739</v>
      </c>
      <c r="AG79" s="17" t="str">
        <f>IF(ABS(AF79-F79)&lt;1,"ok","err")</f>
        <v>ok</v>
      </c>
    </row>
    <row r="80" spans="1:33">
      <c r="A80" s="109"/>
      <c r="B80" s="19"/>
      <c r="F80" s="35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2"/>
      <c r="AG80" s="17"/>
    </row>
    <row r="81" spans="1:37">
      <c r="A81" s="24" t="s">
        <v>1036</v>
      </c>
      <c r="B81" s="19"/>
      <c r="F81" s="35">
        <f>F69+F79</f>
        <v>4794207840.5694838</v>
      </c>
      <c r="G81" s="21"/>
      <c r="H81" s="21">
        <f t="shared" ref="H81:AE81" si="28">H69+H79</f>
        <v>2597891033.8555474</v>
      </c>
      <c r="I81" s="21">
        <f t="shared" si="28"/>
        <v>0</v>
      </c>
      <c r="J81" s="21">
        <f t="shared" si="28"/>
        <v>0</v>
      </c>
      <c r="K81" s="21">
        <f t="shared" si="28"/>
        <v>0</v>
      </c>
      <c r="L81" s="21">
        <f t="shared" si="28"/>
        <v>0</v>
      </c>
      <c r="M81" s="21">
        <f t="shared" si="28"/>
        <v>0</v>
      </c>
      <c r="N81" s="21">
        <f t="shared" si="28"/>
        <v>536993390.92108965</v>
      </c>
      <c r="O81" s="21">
        <f t="shared" si="28"/>
        <v>0</v>
      </c>
      <c r="P81" s="21">
        <f t="shared" si="28"/>
        <v>0</v>
      </c>
      <c r="Q81" s="21">
        <f t="shared" si="28"/>
        <v>0</v>
      </c>
      <c r="R81" s="21">
        <f t="shared" si="28"/>
        <v>203914821.42218021</v>
      </c>
      <c r="S81" s="21">
        <f t="shared" si="28"/>
        <v>0</v>
      </c>
      <c r="T81" s="21">
        <f t="shared" si="28"/>
        <v>315107062.13655561</v>
      </c>
      <c r="U81" s="21">
        <f t="shared" si="28"/>
        <v>500627173.57472908</v>
      </c>
      <c r="V81" s="21">
        <f t="shared" si="28"/>
        <v>91547291.029527232</v>
      </c>
      <c r="W81" s="21">
        <f t="shared" si="28"/>
        <v>146497205.55860186</v>
      </c>
      <c r="X81" s="21">
        <f t="shared" si="28"/>
        <v>118822500.95455489</v>
      </c>
      <c r="Y81" s="21">
        <f t="shared" si="28"/>
        <v>69420204.209428489</v>
      </c>
      <c r="Z81" s="21">
        <f t="shared" si="28"/>
        <v>40270403.348630786</v>
      </c>
      <c r="AA81" s="21">
        <f t="shared" si="28"/>
        <v>45023733.262185477</v>
      </c>
      <c r="AB81" s="21">
        <f t="shared" si="28"/>
        <v>128093020.2964517</v>
      </c>
      <c r="AC81" s="21">
        <f t="shared" si="28"/>
        <v>0</v>
      </c>
      <c r="AD81" s="21">
        <f t="shared" si="28"/>
        <v>0</v>
      </c>
      <c r="AE81" s="21">
        <f t="shared" si="28"/>
        <v>0</v>
      </c>
      <c r="AF81" s="22">
        <f>SUM(H81:AE81)</f>
        <v>4794207840.5694818</v>
      </c>
      <c r="AG81" s="17" t="str">
        <f>IF(ABS(AF81-F81)&lt;1,"ok","err")</f>
        <v>ok</v>
      </c>
    </row>
    <row r="82" spans="1:37">
      <c r="A82" s="24"/>
      <c r="B82" s="19"/>
      <c r="F82" s="35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2"/>
      <c r="AG82" s="17"/>
    </row>
    <row r="83" spans="1:37">
      <c r="A83" s="24"/>
      <c r="B83" s="19"/>
      <c r="F83" s="64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3"/>
      <c r="AA83" s="23"/>
      <c r="AB83" s="21"/>
      <c r="AC83" s="21"/>
      <c r="AD83" s="21"/>
      <c r="AE83" s="21"/>
      <c r="AF83" s="22"/>
      <c r="AG83" s="17"/>
    </row>
    <row r="84" spans="1:37">
      <c r="A84" s="24"/>
      <c r="B84" s="19"/>
      <c r="F84" s="35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2"/>
      <c r="AG84" s="17"/>
    </row>
    <row r="85" spans="1:37">
      <c r="A85" s="24"/>
      <c r="B85" s="19"/>
      <c r="F85" s="35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2"/>
      <c r="AG85" s="17"/>
    </row>
    <row r="86" spans="1:37">
      <c r="A86" s="24"/>
      <c r="B86" s="19"/>
      <c r="F86" s="35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2"/>
      <c r="AG86" s="17"/>
    </row>
    <row r="87" spans="1:37">
      <c r="A87" s="24"/>
      <c r="B87" s="19"/>
      <c r="F87" s="35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2"/>
      <c r="AG87" s="17"/>
    </row>
    <row r="88" spans="1:37">
      <c r="A88" s="24"/>
      <c r="B88" s="19"/>
      <c r="F88" s="35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2"/>
      <c r="AG88" s="17"/>
    </row>
    <row r="89" spans="1:37">
      <c r="A89" s="24"/>
      <c r="B89" s="19"/>
      <c r="F89" s="35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2"/>
      <c r="AG89" s="17"/>
    </row>
    <row r="90" spans="1:37">
      <c r="A90" s="24"/>
      <c r="B90" s="19"/>
      <c r="F90" s="35"/>
      <c r="G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2"/>
      <c r="AG90" s="17"/>
      <c r="AH90" s="21"/>
      <c r="AI90" s="21"/>
      <c r="AJ90" s="21"/>
      <c r="AK90" s="21"/>
    </row>
    <row r="91" spans="1:37">
      <c r="A91" s="19"/>
      <c r="B91" s="19"/>
      <c r="AG91" s="17"/>
      <c r="AH91" s="23"/>
    </row>
    <row r="92" spans="1:37">
      <c r="A92" s="18" t="s">
        <v>862</v>
      </c>
      <c r="B92" s="19"/>
      <c r="AG92" s="17"/>
      <c r="AH92" s="23"/>
      <c r="AI92" s="23"/>
    </row>
    <row r="93" spans="1:37">
      <c r="A93" s="19"/>
      <c r="B93" s="19"/>
      <c r="AG93" s="17"/>
      <c r="AI93" s="23"/>
    </row>
    <row r="94" spans="1:37">
      <c r="A94" s="18" t="s">
        <v>863</v>
      </c>
      <c r="B94" s="19"/>
      <c r="AG94" s="17"/>
    </row>
    <row r="95" spans="1:37">
      <c r="A95" s="19" t="s">
        <v>831</v>
      </c>
      <c r="B95" s="19"/>
      <c r="F95" s="39">
        <f>F69</f>
        <v>4712739197.3864069</v>
      </c>
      <c r="G95" s="23"/>
      <c r="H95" s="23">
        <f t="shared" ref="H95:AE95" si="29">H69</f>
        <v>2563257062.8823004</v>
      </c>
      <c r="I95" s="23">
        <f t="shared" si="29"/>
        <v>0</v>
      </c>
      <c r="J95" s="23">
        <f t="shared" si="29"/>
        <v>0</v>
      </c>
      <c r="K95" s="23">
        <f t="shared" si="29"/>
        <v>0</v>
      </c>
      <c r="L95" s="23">
        <f t="shared" si="29"/>
        <v>0</v>
      </c>
      <c r="M95" s="23">
        <f t="shared" si="29"/>
        <v>0</v>
      </c>
      <c r="N95" s="23">
        <f t="shared" si="29"/>
        <v>522750284.13455033</v>
      </c>
      <c r="O95" s="23">
        <f t="shared" si="29"/>
        <v>0</v>
      </c>
      <c r="P95" s="23">
        <f t="shared" si="29"/>
        <v>0</v>
      </c>
      <c r="Q95" s="23">
        <f t="shared" si="29"/>
        <v>0</v>
      </c>
      <c r="R95" s="23">
        <f t="shared" si="29"/>
        <v>199909632.81343386</v>
      </c>
      <c r="S95" s="23">
        <f t="shared" si="29"/>
        <v>0</v>
      </c>
      <c r="T95" s="23">
        <f t="shared" si="29"/>
        <v>308917893.50720954</v>
      </c>
      <c r="U95" s="23">
        <f t="shared" si="29"/>
        <v>490794115.63982272</v>
      </c>
      <c r="V95" s="23">
        <f t="shared" si="29"/>
        <v>89749166.868488848</v>
      </c>
      <c r="W95" s="23">
        <f t="shared" si="29"/>
        <v>143619783.82523164</v>
      </c>
      <c r="X95" s="23">
        <f t="shared" si="29"/>
        <v>116488651.34045239</v>
      </c>
      <c r="Y95" s="23">
        <f t="shared" si="29"/>
        <v>68056688.751467735</v>
      </c>
      <c r="Z95" s="23">
        <f t="shared" si="29"/>
        <v>39479433.081552334</v>
      </c>
      <c r="AA95" s="23">
        <f t="shared" si="29"/>
        <v>44139400.567154981</v>
      </c>
      <c r="AB95" s="23">
        <f t="shared" si="29"/>
        <v>125577083.97474076</v>
      </c>
      <c r="AC95" s="23">
        <f t="shared" si="29"/>
        <v>0</v>
      </c>
      <c r="AD95" s="23">
        <f t="shared" si="29"/>
        <v>0</v>
      </c>
      <c r="AE95" s="23">
        <f t="shared" si="29"/>
        <v>0</v>
      </c>
      <c r="AF95" s="22">
        <f>SUM(H95:AE95)</f>
        <v>4712739197.3864059</v>
      </c>
      <c r="AG95" s="17" t="str">
        <f>IF(ABS(AF95-F95)&lt;1,"ok","err")</f>
        <v>ok</v>
      </c>
    </row>
    <row r="96" spans="1:37">
      <c r="A96" s="19" t="s">
        <v>858</v>
      </c>
      <c r="B96" s="19"/>
      <c r="F96" s="38">
        <f>F79</f>
        <v>81468643.183076739</v>
      </c>
      <c r="G96" s="26"/>
      <c r="H96" s="26">
        <f t="shared" ref="H96:AE96" si="30">H79</f>
        <v>34633970.973246925</v>
      </c>
      <c r="I96" s="26">
        <f t="shared" si="30"/>
        <v>0</v>
      </c>
      <c r="J96" s="26">
        <f t="shared" si="30"/>
        <v>0</v>
      </c>
      <c r="K96" s="26">
        <f>K79</f>
        <v>0</v>
      </c>
      <c r="L96" s="26">
        <f t="shared" si="30"/>
        <v>0</v>
      </c>
      <c r="M96" s="26">
        <f t="shared" si="30"/>
        <v>0</v>
      </c>
      <c r="N96" s="26">
        <f>N79</f>
        <v>14243106.786539301</v>
      </c>
      <c r="O96" s="26">
        <f>O79</f>
        <v>0</v>
      </c>
      <c r="P96" s="26">
        <f>P79</f>
        <v>0</v>
      </c>
      <c r="Q96" s="26">
        <f t="shared" si="30"/>
        <v>0</v>
      </c>
      <c r="R96" s="26">
        <f>R79</f>
        <v>4005188.6087463489</v>
      </c>
      <c r="S96" s="26">
        <f t="shared" si="30"/>
        <v>0</v>
      </c>
      <c r="T96" s="26">
        <f t="shared" si="30"/>
        <v>6189168.6293460531</v>
      </c>
      <c r="U96" s="26">
        <f>U79</f>
        <v>9833057.9349063821</v>
      </c>
      <c r="V96" s="26">
        <f>V79</f>
        <v>1798124.1610383824</v>
      </c>
      <c r="W96" s="26">
        <f>W79</f>
        <v>2877421.7333701998</v>
      </c>
      <c r="X96" s="26">
        <f t="shared" si="30"/>
        <v>2333849.6141025</v>
      </c>
      <c r="Y96" s="26">
        <f t="shared" si="30"/>
        <v>1363515.4579607486</v>
      </c>
      <c r="Z96" s="26">
        <f>Z79</f>
        <v>790970.26707845274</v>
      </c>
      <c r="AA96" s="26">
        <f>AA79</f>
        <v>884332.6950304982</v>
      </c>
      <c r="AB96" s="26">
        <f t="shared" si="30"/>
        <v>2515936.3217109405</v>
      </c>
      <c r="AC96" s="26">
        <f t="shared" si="30"/>
        <v>0</v>
      </c>
      <c r="AD96" s="26">
        <f t="shared" si="30"/>
        <v>0</v>
      </c>
      <c r="AE96" s="22">
        <f t="shared" si="30"/>
        <v>0</v>
      </c>
      <c r="AF96" s="22">
        <f>SUM(H96:AE96)</f>
        <v>81468643.183076739</v>
      </c>
      <c r="AG96" s="17" t="str">
        <f>IF(ABS(AF96-F96)&lt;1,"ok","err")</f>
        <v>ok</v>
      </c>
    </row>
    <row r="97" spans="1:33">
      <c r="A97" s="19"/>
      <c r="B97" s="19"/>
      <c r="W97" s="3"/>
      <c r="AF97" s="22"/>
      <c r="AG97" s="17"/>
    </row>
    <row r="98" spans="1:33">
      <c r="A98" s="109" t="s">
        <v>864</v>
      </c>
      <c r="B98" s="19"/>
      <c r="C98" s="3" t="s">
        <v>865</v>
      </c>
      <c r="F98" s="39">
        <f>F95+F96</f>
        <v>4794207840.5694838</v>
      </c>
      <c r="G98" s="23"/>
      <c r="H98" s="23">
        <f t="shared" ref="H98:AE98" si="31">H95+H96</f>
        <v>2597891033.8555474</v>
      </c>
      <c r="I98" s="23">
        <f t="shared" si="31"/>
        <v>0</v>
      </c>
      <c r="J98" s="23">
        <f t="shared" si="31"/>
        <v>0</v>
      </c>
      <c r="K98" s="23">
        <f>K95+K96</f>
        <v>0</v>
      </c>
      <c r="L98" s="23">
        <f t="shared" si="31"/>
        <v>0</v>
      </c>
      <c r="M98" s="23">
        <f t="shared" si="31"/>
        <v>0</v>
      </c>
      <c r="N98" s="23">
        <f t="shared" si="31"/>
        <v>536993390.92108965</v>
      </c>
      <c r="O98" s="23">
        <f>O95+O96</f>
        <v>0</v>
      </c>
      <c r="P98" s="23">
        <f>P95+P96</f>
        <v>0</v>
      </c>
      <c r="Q98" s="23">
        <f t="shared" si="31"/>
        <v>0</v>
      </c>
      <c r="R98" s="23">
        <f>R95+R96</f>
        <v>203914821.42218021</v>
      </c>
      <c r="S98" s="23">
        <f t="shared" si="31"/>
        <v>0</v>
      </c>
      <c r="T98" s="23">
        <f t="shared" si="31"/>
        <v>315107062.13655561</v>
      </c>
      <c r="U98" s="23">
        <f>U95+U96</f>
        <v>500627173.57472908</v>
      </c>
      <c r="V98" s="23">
        <f>V95+V96</f>
        <v>91547291.029527232</v>
      </c>
      <c r="W98" s="23">
        <f>W95+W96</f>
        <v>146497205.55860186</v>
      </c>
      <c r="X98" s="23">
        <f t="shared" si="31"/>
        <v>118822500.95455489</v>
      </c>
      <c r="Y98" s="23">
        <f t="shared" si="31"/>
        <v>69420204.209428489</v>
      </c>
      <c r="Z98" s="23">
        <f>Z95+Z96</f>
        <v>40270403.348630786</v>
      </c>
      <c r="AA98" s="23">
        <f>AA95+AA96</f>
        <v>45023733.262185477</v>
      </c>
      <c r="AB98" s="23">
        <f t="shared" si="31"/>
        <v>128093020.2964517</v>
      </c>
      <c r="AC98" s="23">
        <f t="shared" si="31"/>
        <v>0</v>
      </c>
      <c r="AD98" s="23">
        <f t="shared" si="31"/>
        <v>0</v>
      </c>
      <c r="AE98" s="23">
        <f t="shared" si="31"/>
        <v>0</v>
      </c>
      <c r="AF98" s="22">
        <f>SUM(H98:AE98)</f>
        <v>4794207840.5694818</v>
      </c>
      <c r="AG98" s="17" t="str">
        <f>IF(ABS(AF98-F98)&lt;1,"ok","err")</f>
        <v>ok</v>
      </c>
    </row>
    <row r="99" spans="1:33">
      <c r="A99" s="19"/>
      <c r="B99" s="19"/>
      <c r="W99" s="3"/>
      <c r="AG99" s="17"/>
    </row>
    <row r="100" spans="1:33">
      <c r="A100" s="110" t="s">
        <v>696</v>
      </c>
      <c r="B100" s="19"/>
      <c r="W100" s="3"/>
      <c r="AG100" s="17"/>
    </row>
    <row r="101" spans="1:33">
      <c r="A101" s="27" t="s">
        <v>588</v>
      </c>
      <c r="B101" s="19"/>
      <c r="C101" s="3" t="s">
        <v>1</v>
      </c>
      <c r="D101" s="3" t="s">
        <v>599</v>
      </c>
      <c r="F101" s="35">
        <v>950254731.48259103</v>
      </c>
      <c r="H101" s="22">
        <f t="shared" ref="H101:Q106" si="32">IF(VLOOKUP($D101,$C$6:$AE$653,H$2,)=0,0,((VLOOKUP($D101,$C$6:$AE$653,H$2,)/VLOOKUP($D101,$C$6:$AE$653,4,))*$F101))</f>
        <v>950254731.48259103</v>
      </c>
      <c r="I101" s="22">
        <f t="shared" si="32"/>
        <v>0</v>
      </c>
      <c r="J101" s="22">
        <f t="shared" si="32"/>
        <v>0</v>
      </c>
      <c r="K101" s="22">
        <f t="shared" si="32"/>
        <v>0</v>
      </c>
      <c r="L101" s="22">
        <f t="shared" si="32"/>
        <v>0</v>
      </c>
      <c r="M101" s="22">
        <f t="shared" si="32"/>
        <v>0</v>
      </c>
      <c r="N101" s="22">
        <f t="shared" si="32"/>
        <v>0</v>
      </c>
      <c r="O101" s="22">
        <f t="shared" si="32"/>
        <v>0</v>
      </c>
      <c r="P101" s="22">
        <f t="shared" si="32"/>
        <v>0</v>
      </c>
      <c r="Q101" s="22">
        <f t="shared" si="32"/>
        <v>0</v>
      </c>
      <c r="R101" s="22">
        <f t="shared" ref="R101:AE106" si="33">IF(VLOOKUP($D101,$C$6:$AE$653,R$2,)=0,0,((VLOOKUP($D101,$C$6:$AE$653,R$2,)/VLOOKUP($D101,$C$6:$AE$653,4,))*$F101))</f>
        <v>0</v>
      </c>
      <c r="S101" s="22">
        <f t="shared" si="33"/>
        <v>0</v>
      </c>
      <c r="T101" s="22">
        <f t="shared" si="33"/>
        <v>0</v>
      </c>
      <c r="U101" s="22">
        <f t="shared" si="33"/>
        <v>0</v>
      </c>
      <c r="V101" s="22">
        <f t="shared" si="33"/>
        <v>0</v>
      </c>
      <c r="W101" s="22">
        <f t="shared" si="33"/>
        <v>0</v>
      </c>
      <c r="X101" s="22">
        <f t="shared" si="33"/>
        <v>0</v>
      </c>
      <c r="Y101" s="22">
        <f t="shared" si="33"/>
        <v>0</v>
      </c>
      <c r="Z101" s="22">
        <f t="shared" si="33"/>
        <v>0</v>
      </c>
      <c r="AA101" s="22">
        <f t="shared" si="33"/>
        <v>0</v>
      </c>
      <c r="AB101" s="22">
        <f t="shared" si="33"/>
        <v>0</v>
      </c>
      <c r="AC101" s="22">
        <f t="shared" si="33"/>
        <v>0</v>
      </c>
      <c r="AD101" s="22">
        <f t="shared" si="33"/>
        <v>0</v>
      </c>
      <c r="AE101" s="22">
        <f t="shared" si="33"/>
        <v>0</v>
      </c>
      <c r="AF101" s="22">
        <f t="shared" ref="AF101:AF106" si="34">SUM(H101:AE101)</f>
        <v>950254731.48259103</v>
      </c>
      <c r="AG101" s="17" t="str">
        <f t="shared" ref="AG101:AG106" si="35">IF(ABS(AF101-F101)&lt;1,"ok","err")</f>
        <v>ok</v>
      </c>
    </row>
    <row r="102" spans="1:33">
      <c r="A102" s="19" t="s">
        <v>584</v>
      </c>
      <c r="B102" s="19"/>
      <c r="C102" s="3" t="s">
        <v>2</v>
      </c>
      <c r="D102" s="3" t="s">
        <v>1056</v>
      </c>
      <c r="F102" s="38">
        <v>169958084.459353</v>
      </c>
      <c r="H102" s="22">
        <f t="shared" si="32"/>
        <v>0</v>
      </c>
      <c r="I102" s="22">
        <f t="shared" si="32"/>
        <v>0</v>
      </c>
      <c r="J102" s="22">
        <f t="shared" si="32"/>
        <v>0</v>
      </c>
      <c r="K102" s="22">
        <f t="shared" si="32"/>
        <v>0</v>
      </c>
      <c r="L102" s="22">
        <f t="shared" si="32"/>
        <v>0</v>
      </c>
      <c r="M102" s="22">
        <f t="shared" si="32"/>
        <v>0</v>
      </c>
      <c r="N102" s="22">
        <f t="shared" si="32"/>
        <v>169958084.459353</v>
      </c>
      <c r="O102" s="22">
        <f t="shared" si="32"/>
        <v>0</v>
      </c>
      <c r="P102" s="22">
        <f t="shared" si="32"/>
        <v>0</v>
      </c>
      <c r="Q102" s="22">
        <f t="shared" si="32"/>
        <v>0</v>
      </c>
      <c r="R102" s="22">
        <f t="shared" si="33"/>
        <v>0</v>
      </c>
      <c r="S102" s="22">
        <f t="shared" si="33"/>
        <v>0</v>
      </c>
      <c r="T102" s="22">
        <f t="shared" si="33"/>
        <v>0</v>
      </c>
      <c r="U102" s="22">
        <f t="shared" si="33"/>
        <v>0</v>
      </c>
      <c r="V102" s="22">
        <f t="shared" si="33"/>
        <v>0</v>
      </c>
      <c r="W102" s="22">
        <f t="shared" si="33"/>
        <v>0</v>
      </c>
      <c r="X102" s="22">
        <f t="shared" si="33"/>
        <v>0</v>
      </c>
      <c r="Y102" s="22">
        <f t="shared" si="33"/>
        <v>0</v>
      </c>
      <c r="Z102" s="22">
        <f t="shared" si="33"/>
        <v>0</v>
      </c>
      <c r="AA102" s="22">
        <f t="shared" si="33"/>
        <v>0</v>
      </c>
      <c r="AB102" s="22">
        <f t="shared" si="33"/>
        <v>0</v>
      </c>
      <c r="AC102" s="22">
        <f t="shared" si="33"/>
        <v>0</v>
      </c>
      <c r="AD102" s="22">
        <f t="shared" si="33"/>
        <v>0</v>
      </c>
      <c r="AE102" s="22">
        <f t="shared" si="33"/>
        <v>0</v>
      </c>
      <c r="AF102" s="22">
        <f t="shared" si="34"/>
        <v>169958084.459353</v>
      </c>
      <c r="AG102" s="17" t="str">
        <f t="shared" si="35"/>
        <v>ok</v>
      </c>
    </row>
    <row r="103" spans="1:33">
      <c r="A103" s="19" t="s">
        <v>294</v>
      </c>
      <c r="B103" s="19"/>
      <c r="C103" s="3" t="s">
        <v>23</v>
      </c>
      <c r="D103" s="3" t="s">
        <v>832</v>
      </c>
      <c r="F103" s="38">
        <v>554753935.69383299</v>
      </c>
      <c r="H103" s="22">
        <f t="shared" si="32"/>
        <v>0</v>
      </c>
      <c r="I103" s="22">
        <f t="shared" si="32"/>
        <v>0</v>
      </c>
      <c r="J103" s="22">
        <f t="shared" si="32"/>
        <v>0</v>
      </c>
      <c r="K103" s="22">
        <f t="shared" si="32"/>
        <v>0</v>
      </c>
      <c r="L103" s="22">
        <f t="shared" si="32"/>
        <v>0</v>
      </c>
      <c r="M103" s="22">
        <f t="shared" si="32"/>
        <v>0</v>
      </c>
      <c r="N103" s="22">
        <f t="shared" si="32"/>
        <v>0</v>
      </c>
      <c r="O103" s="22">
        <f t="shared" si="32"/>
        <v>0</v>
      </c>
      <c r="P103" s="22">
        <f t="shared" si="32"/>
        <v>0</v>
      </c>
      <c r="Q103" s="22">
        <f t="shared" si="32"/>
        <v>0</v>
      </c>
      <c r="R103" s="22">
        <f t="shared" si="33"/>
        <v>68173900.671562701</v>
      </c>
      <c r="S103" s="22">
        <f t="shared" si="33"/>
        <v>0</v>
      </c>
      <c r="T103" s="22">
        <f t="shared" si="33"/>
        <v>105348289.08061329</v>
      </c>
      <c r="U103" s="22">
        <f t="shared" si="33"/>
        <v>167372371.30060041</v>
      </c>
      <c r="V103" s="22">
        <f t="shared" si="33"/>
        <v>30606583.09126113</v>
      </c>
      <c r="W103" s="22">
        <f t="shared" si="33"/>
        <v>48977734.285121903</v>
      </c>
      <c r="X103" s="22">
        <f t="shared" si="33"/>
        <v>39725378.082504466</v>
      </c>
      <c r="Y103" s="22">
        <f t="shared" si="33"/>
        <v>23208936.326285094</v>
      </c>
      <c r="Z103" s="22">
        <f t="shared" si="33"/>
        <v>13463418.003389429</v>
      </c>
      <c r="AA103" s="22">
        <f t="shared" si="33"/>
        <v>15052576.844937949</v>
      </c>
      <c r="AB103" s="22">
        <f t="shared" si="33"/>
        <v>42824748.007556565</v>
      </c>
      <c r="AC103" s="22">
        <f t="shared" si="33"/>
        <v>0</v>
      </c>
      <c r="AD103" s="22">
        <f t="shared" si="33"/>
        <v>0</v>
      </c>
      <c r="AE103" s="22">
        <f t="shared" si="33"/>
        <v>0</v>
      </c>
      <c r="AF103" s="22">
        <f t="shared" si="34"/>
        <v>554753935.69383299</v>
      </c>
      <c r="AG103" s="17" t="str">
        <f t="shared" si="35"/>
        <v>ok</v>
      </c>
    </row>
    <row r="104" spans="1:33">
      <c r="A104" s="27" t="s">
        <v>585</v>
      </c>
      <c r="B104" s="19"/>
      <c r="C104" s="3" t="s">
        <v>24</v>
      </c>
      <c r="D104" s="3" t="s">
        <v>1058</v>
      </c>
      <c r="F104" s="38">
        <v>93098152.631876007</v>
      </c>
      <c r="H104" s="22">
        <f t="shared" si="32"/>
        <v>50665417.528400846</v>
      </c>
      <c r="I104" s="22">
        <f t="shared" si="32"/>
        <v>0</v>
      </c>
      <c r="J104" s="22">
        <f t="shared" si="32"/>
        <v>0</v>
      </c>
      <c r="K104" s="22">
        <f t="shared" si="32"/>
        <v>0</v>
      </c>
      <c r="L104" s="22">
        <f t="shared" si="32"/>
        <v>0</v>
      </c>
      <c r="M104" s="22">
        <f t="shared" si="32"/>
        <v>0</v>
      </c>
      <c r="N104" s="22">
        <f t="shared" si="32"/>
        <v>10333550.391107067</v>
      </c>
      <c r="O104" s="22">
        <f t="shared" si="32"/>
        <v>0</v>
      </c>
      <c r="P104" s="22">
        <f t="shared" si="32"/>
        <v>0</v>
      </c>
      <c r="Q104" s="22">
        <f t="shared" si="32"/>
        <v>0</v>
      </c>
      <c r="R104" s="22">
        <f t="shared" si="33"/>
        <v>3944679.7749747867</v>
      </c>
      <c r="S104" s="22">
        <f t="shared" si="33"/>
        <v>0</v>
      </c>
      <c r="T104" s="22">
        <f t="shared" si="33"/>
        <v>6095665.0737433406</v>
      </c>
      <c r="U104" s="22">
        <f t="shared" si="33"/>
        <v>9684503.9150656965</v>
      </c>
      <c r="V104" s="22">
        <f t="shared" si="33"/>
        <v>1770958.7996560736</v>
      </c>
      <c r="W104" s="22">
        <f t="shared" si="33"/>
        <v>2833950.7634950317</v>
      </c>
      <c r="X104" s="22">
        <f t="shared" si="33"/>
        <v>2298590.7206663289</v>
      </c>
      <c r="Y104" s="22">
        <f t="shared" si="33"/>
        <v>1342915.9960501329</v>
      </c>
      <c r="Z104" s="22">
        <f t="shared" si="33"/>
        <v>779020.59551882069</v>
      </c>
      <c r="AA104" s="22">
        <f t="shared" si="33"/>
        <v>870972.54017399391</v>
      </c>
      <c r="AB104" s="22">
        <f t="shared" si="33"/>
        <v>2477926.5330238864</v>
      </c>
      <c r="AC104" s="22">
        <f t="shared" si="33"/>
        <v>0</v>
      </c>
      <c r="AD104" s="22">
        <f t="shared" si="33"/>
        <v>0</v>
      </c>
      <c r="AE104" s="22">
        <f t="shared" si="33"/>
        <v>0</v>
      </c>
      <c r="AF104" s="22">
        <f t="shared" si="34"/>
        <v>93098152.631876022</v>
      </c>
      <c r="AG104" s="17" t="str">
        <f t="shared" si="35"/>
        <v>ok</v>
      </c>
    </row>
    <row r="105" spans="1:33">
      <c r="A105" s="27" t="s">
        <v>293</v>
      </c>
      <c r="B105" s="19"/>
      <c r="C105" s="3" t="s">
        <v>866</v>
      </c>
      <c r="D105" s="3" t="s">
        <v>1058</v>
      </c>
      <c r="F105" s="38">
        <v>0</v>
      </c>
      <c r="H105" s="22">
        <f t="shared" si="32"/>
        <v>0</v>
      </c>
      <c r="I105" s="22">
        <f t="shared" si="32"/>
        <v>0</v>
      </c>
      <c r="J105" s="22">
        <f t="shared" si="32"/>
        <v>0</v>
      </c>
      <c r="K105" s="22">
        <f t="shared" si="32"/>
        <v>0</v>
      </c>
      <c r="L105" s="22">
        <f t="shared" si="32"/>
        <v>0</v>
      </c>
      <c r="M105" s="22">
        <f t="shared" si="32"/>
        <v>0</v>
      </c>
      <c r="N105" s="22">
        <f t="shared" si="32"/>
        <v>0</v>
      </c>
      <c r="O105" s="22">
        <f t="shared" si="32"/>
        <v>0</v>
      </c>
      <c r="P105" s="22">
        <f t="shared" si="32"/>
        <v>0</v>
      </c>
      <c r="Q105" s="22">
        <f t="shared" si="32"/>
        <v>0</v>
      </c>
      <c r="R105" s="22">
        <f t="shared" si="33"/>
        <v>0</v>
      </c>
      <c r="S105" s="22">
        <f t="shared" si="33"/>
        <v>0</v>
      </c>
      <c r="T105" s="22">
        <f t="shared" si="33"/>
        <v>0</v>
      </c>
      <c r="U105" s="22">
        <f t="shared" si="33"/>
        <v>0</v>
      </c>
      <c r="V105" s="22">
        <f t="shared" si="33"/>
        <v>0</v>
      </c>
      <c r="W105" s="22">
        <f t="shared" si="33"/>
        <v>0</v>
      </c>
      <c r="X105" s="22">
        <f t="shared" si="33"/>
        <v>0</v>
      </c>
      <c r="Y105" s="22">
        <f t="shared" si="33"/>
        <v>0</v>
      </c>
      <c r="Z105" s="22">
        <f t="shared" si="33"/>
        <v>0</v>
      </c>
      <c r="AA105" s="22">
        <f t="shared" si="33"/>
        <v>0</v>
      </c>
      <c r="AB105" s="22">
        <f t="shared" si="33"/>
        <v>0</v>
      </c>
      <c r="AC105" s="22">
        <f t="shared" si="33"/>
        <v>0</v>
      </c>
      <c r="AD105" s="22">
        <f t="shared" si="33"/>
        <v>0</v>
      </c>
      <c r="AE105" s="22">
        <f t="shared" si="33"/>
        <v>0</v>
      </c>
      <c r="AF105" s="22">
        <f t="shared" si="34"/>
        <v>0</v>
      </c>
      <c r="AG105" s="17" t="str">
        <f t="shared" si="35"/>
        <v>ok</v>
      </c>
    </row>
    <row r="106" spans="1:33">
      <c r="A106" s="27" t="s">
        <v>1121</v>
      </c>
      <c r="B106" s="19"/>
      <c r="C106" s="3" t="s">
        <v>1122</v>
      </c>
      <c r="D106" s="3" t="s">
        <v>1058</v>
      </c>
      <c r="F106" s="38"/>
      <c r="H106" s="22">
        <f t="shared" si="32"/>
        <v>0</v>
      </c>
      <c r="I106" s="22">
        <f t="shared" si="32"/>
        <v>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22">
        <f t="shared" si="32"/>
        <v>0</v>
      </c>
      <c r="O106" s="22">
        <f t="shared" si="32"/>
        <v>0</v>
      </c>
      <c r="P106" s="22">
        <f t="shared" si="32"/>
        <v>0</v>
      </c>
      <c r="Q106" s="22">
        <f t="shared" si="32"/>
        <v>0</v>
      </c>
      <c r="R106" s="22">
        <f t="shared" si="33"/>
        <v>0</v>
      </c>
      <c r="S106" s="22">
        <f t="shared" si="33"/>
        <v>0</v>
      </c>
      <c r="T106" s="22">
        <f t="shared" si="33"/>
        <v>0</v>
      </c>
      <c r="U106" s="22">
        <f t="shared" si="33"/>
        <v>0</v>
      </c>
      <c r="V106" s="22">
        <f t="shared" si="33"/>
        <v>0</v>
      </c>
      <c r="W106" s="22">
        <f t="shared" si="33"/>
        <v>0</v>
      </c>
      <c r="X106" s="22">
        <f t="shared" si="33"/>
        <v>0</v>
      </c>
      <c r="Y106" s="22">
        <f t="shared" si="33"/>
        <v>0</v>
      </c>
      <c r="Z106" s="22">
        <f t="shared" si="33"/>
        <v>0</v>
      </c>
      <c r="AA106" s="22">
        <f t="shared" si="33"/>
        <v>0</v>
      </c>
      <c r="AB106" s="22">
        <f t="shared" si="33"/>
        <v>0</v>
      </c>
      <c r="AC106" s="22">
        <f t="shared" si="33"/>
        <v>0</v>
      </c>
      <c r="AD106" s="22">
        <f t="shared" si="33"/>
        <v>0</v>
      </c>
      <c r="AE106" s="22">
        <f t="shared" si="33"/>
        <v>0</v>
      </c>
      <c r="AF106" s="22">
        <f t="shared" si="34"/>
        <v>0</v>
      </c>
      <c r="AG106" s="17" t="str">
        <f t="shared" si="35"/>
        <v>ok</v>
      </c>
    </row>
    <row r="107" spans="1:33">
      <c r="A107" s="19"/>
      <c r="B107" s="19"/>
      <c r="W107" s="3"/>
      <c r="AF107" s="22"/>
      <c r="AG107" s="17"/>
    </row>
    <row r="108" spans="1:33">
      <c r="A108" s="19" t="s">
        <v>867</v>
      </c>
      <c r="B108" s="19"/>
      <c r="C108" s="3" t="s">
        <v>868</v>
      </c>
      <c r="F108" s="39">
        <f>SUM(F101:F106)</f>
        <v>1768064904.267653</v>
      </c>
      <c r="G108" s="23"/>
      <c r="H108" s="23">
        <f t="shared" ref="H108:M108" si="36">SUM(H101:H106)</f>
        <v>1000920149.0109919</v>
      </c>
      <c r="I108" s="23">
        <f t="shared" si="36"/>
        <v>0</v>
      </c>
      <c r="J108" s="23">
        <f t="shared" si="36"/>
        <v>0</v>
      </c>
      <c r="K108" s="23">
        <f t="shared" si="36"/>
        <v>0</v>
      </c>
      <c r="L108" s="23">
        <f t="shared" si="36"/>
        <v>0</v>
      </c>
      <c r="M108" s="23">
        <f t="shared" si="36"/>
        <v>0</v>
      </c>
      <c r="N108" s="23">
        <f>SUM(N101:N106)</f>
        <v>180291634.85046005</v>
      </c>
      <c r="O108" s="23">
        <f>SUM(O101:O106)</f>
        <v>0</v>
      </c>
      <c r="P108" s="23">
        <f>SUM(P101:P106)</f>
        <v>0</v>
      </c>
      <c r="Q108" s="23">
        <f t="shared" ref="Q108:AB108" si="37">SUM(Q101:Q106)</f>
        <v>0</v>
      </c>
      <c r="R108" s="23">
        <f t="shared" si="37"/>
        <v>72118580.446537495</v>
      </c>
      <c r="S108" s="23">
        <f t="shared" si="37"/>
        <v>0</v>
      </c>
      <c r="T108" s="23">
        <f t="shared" si="37"/>
        <v>111443954.15435663</v>
      </c>
      <c r="U108" s="23">
        <f t="shared" si="37"/>
        <v>177056875.21566612</v>
      </c>
      <c r="V108" s="23">
        <f t="shared" si="37"/>
        <v>32377541.890917204</v>
      </c>
      <c r="W108" s="23">
        <f t="shared" si="37"/>
        <v>51811685.048616931</v>
      </c>
      <c r="X108" s="23">
        <f t="shared" si="37"/>
        <v>42023968.803170793</v>
      </c>
      <c r="Y108" s="23">
        <f t="shared" si="37"/>
        <v>24551852.322335228</v>
      </c>
      <c r="Z108" s="23">
        <f t="shared" si="37"/>
        <v>14242438.598908249</v>
      </c>
      <c r="AA108" s="23">
        <f t="shared" si="37"/>
        <v>15923549.385111943</v>
      </c>
      <c r="AB108" s="23">
        <f t="shared" si="37"/>
        <v>45302674.540580451</v>
      </c>
      <c r="AC108" s="23">
        <f>SUM(AC101:AC106)</f>
        <v>0</v>
      </c>
      <c r="AD108" s="23">
        <f>SUM(AD101:AD106)</f>
        <v>0</v>
      </c>
      <c r="AE108" s="23">
        <f>SUM(AE101:AE106)</f>
        <v>0</v>
      </c>
      <c r="AF108" s="22">
        <f>SUM(H108:AE108)</f>
        <v>1768064904.2676532</v>
      </c>
      <c r="AG108" s="17" t="str">
        <f>IF(ABS(AF108-F108)&lt;1,"ok","err")</f>
        <v>ok</v>
      </c>
    </row>
    <row r="109" spans="1:33">
      <c r="A109" s="19"/>
      <c r="B109" s="19"/>
      <c r="F109" s="39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2"/>
      <c r="AG109" s="17"/>
    </row>
    <row r="110" spans="1:33">
      <c r="A110" s="18" t="s">
        <v>869</v>
      </c>
      <c r="B110" s="19"/>
      <c r="C110" s="3" t="s">
        <v>870</v>
      </c>
      <c r="F110" s="39">
        <f>F98-F108</f>
        <v>3026142936.3018308</v>
      </c>
      <c r="G110" s="23"/>
      <c r="H110" s="23">
        <f t="shared" ref="H110:M110" si="38">H98-H108</f>
        <v>1596970884.8445554</v>
      </c>
      <c r="I110" s="23">
        <f t="shared" si="38"/>
        <v>0</v>
      </c>
      <c r="J110" s="23">
        <f t="shared" si="38"/>
        <v>0</v>
      </c>
      <c r="K110" s="23">
        <f t="shared" si="38"/>
        <v>0</v>
      </c>
      <c r="L110" s="23">
        <f t="shared" si="38"/>
        <v>0</v>
      </c>
      <c r="M110" s="23">
        <f t="shared" si="38"/>
        <v>0</v>
      </c>
      <c r="N110" s="23">
        <f>N98-N108</f>
        <v>356701756.0706296</v>
      </c>
      <c r="O110" s="23">
        <f>O98-O108</f>
        <v>0</v>
      </c>
      <c r="P110" s="23">
        <f>P98-P108</f>
        <v>0</v>
      </c>
      <c r="Q110" s="23">
        <f t="shared" ref="Q110:AB110" si="39">Q98-Q108</f>
        <v>0</v>
      </c>
      <c r="R110" s="23">
        <f t="shared" si="39"/>
        <v>131796240.97564271</v>
      </c>
      <c r="S110" s="23">
        <f t="shared" si="39"/>
        <v>0</v>
      </c>
      <c r="T110" s="23">
        <f t="shared" si="39"/>
        <v>203663107.98219898</v>
      </c>
      <c r="U110" s="23">
        <f t="shared" si="39"/>
        <v>323570298.35906297</v>
      </c>
      <c r="V110" s="23">
        <f t="shared" si="39"/>
        <v>59169749.138610028</v>
      </c>
      <c r="W110" s="23">
        <f t="shared" si="39"/>
        <v>94685520.509984925</v>
      </c>
      <c r="X110" s="23">
        <f t="shared" si="39"/>
        <v>76798532.151384085</v>
      </c>
      <c r="Y110" s="23">
        <f t="shared" si="39"/>
        <v>44868351.887093261</v>
      </c>
      <c r="Z110" s="23">
        <f t="shared" si="39"/>
        <v>26027964.749722537</v>
      </c>
      <c r="AA110" s="23">
        <f t="shared" si="39"/>
        <v>29100183.877073534</v>
      </c>
      <c r="AB110" s="23">
        <f t="shared" si="39"/>
        <v>82790345.755871251</v>
      </c>
      <c r="AC110" s="23">
        <f>AC98-AC108</f>
        <v>0</v>
      </c>
      <c r="AD110" s="23">
        <f>AD98-AD108</f>
        <v>0</v>
      </c>
      <c r="AE110" s="23">
        <f>AE98-AE108</f>
        <v>0</v>
      </c>
      <c r="AF110" s="22">
        <f>SUM(H110:AE110)</f>
        <v>3026142936.3018293</v>
      </c>
      <c r="AG110" s="17" t="str">
        <f>IF(ABS(AF110-F110)&lt;1,"ok","err")</f>
        <v>ok</v>
      </c>
    </row>
    <row r="111" spans="1:33">
      <c r="A111" s="19"/>
      <c r="B111" s="19"/>
      <c r="W111" s="3"/>
      <c r="AG111" s="17"/>
    </row>
    <row r="112" spans="1:33">
      <c r="A112" s="18" t="s">
        <v>871</v>
      </c>
      <c r="B112" s="19"/>
      <c r="W112" s="3"/>
      <c r="AG112" s="17"/>
    </row>
    <row r="113" spans="1:33">
      <c r="A113" s="19" t="s">
        <v>19</v>
      </c>
      <c r="B113" s="19"/>
      <c r="C113" s="3" t="s">
        <v>873</v>
      </c>
      <c r="D113" s="3" t="s">
        <v>874</v>
      </c>
      <c r="F113" s="35">
        <v>114229325.26864679</v>
      </c>
      <c r="G113" s="21"/>
      <c r="H113" s="22">
        <f t="shared" ref="H113:Q116" si="40">IF(VLOOKUP($D113,$C$6:$AE$653,H$2,)=0,0,((VLOOKUP($D113,$C$6:$AE$653,H$2,)/VLOOKUP($D113,$C$6:$AE$653,4,))*$F113))</f>
        <v>15838077.720448576</v>
      </c>
      <c r="I113" s="22">
        <f t="shared" si="40"/>
        <v>0</v>
      </c>
      <c r="J113" s="22">
        <f t="shared" si="40"/>
        <v>0</v>
      </c>
      <c r="K113" s="22">
        <f t="shared" si="40"/>
        <v>74104270.966778874</v>
      </c>
      <c r="L113" s="22">
        <f t="shared" si="40"/>
        <v>0</v>
      </c>
      <c r="M113" s="22">
        <f t="shared" si="40"/>
        <v>0</v>
      </c>
      <c r="N113" s="22">
        <f t="shared" si="40"/>
        <v>5805431.9414848536</v>
      </c>
      <c r="O113" s="22">
        <f t="shared" si="40"/>
        <v>0</v>
      </c>
      <c r="P113" s="22">
        <f t="shared" si="40"/>
        <v>0</v>
      </c>
      <c r="Q113" s="22">
        <f t="shared" si="40"/>
        <v>0</v>
      </c>
      <c r="R113" s="22">
        <f t="shared" ref="R113:AE116" si="41">IF(VLOOKUP($D113,$C$6:$AE$653,R$2,)=0,0,((VLOOKUP($D113,$C$6:$AE$653,R$2,)/VLOOKUP($D113,$C$6:$AE$653,4,))*$F113))</f>
        <v>1500620.3967061755</v>
      </c>
      <c r="S113" s="22">
        <f t="shared" si="41"/>
        <v>0</v>
      </c>
      <c r="T113" s="22">
        <f t="shared" si="41"/>
        <v>2411858.6149189505</v>
      </c>
      <c r="U113" s="22">
        <f t="shared" si="41"/>
        <v>3866687.0386205311</v>
      </c>
      <c r="V113" s="22">
        <f t="shared" si="41"/>
        <v>886819.46780672821</v>
      </c>
      <c r="W113" s="22">
        <f t="shared" si="41"/>
        <v>1426289.3586232497</v>
      </c>
      <c r="X113" s="22">
        <f t="shared" si="41"/>
        <v>210296.56646293236</v>
      </c>
      <c r="Y113" s="22">
        <f t="shared" si="41"/>
        <v>122862.50896184986</v>
      </c>
      <c r="Z113" s="22">
        <f t="shared" si="41"/>
        <v>60030.029719199985</v>
      </c>
      <c r="AA113" s="22">
        <f t="shared" si="41"/>
        <v>2865521.0270165564</v>
      </c>
      <c r="AB113" s="22">
        <f t="shared" si="41"/>
        <v>282295.03764740238</v>
      </c>
      <c r="AC113" s="22">
        <f t="shared" si="41"/>
        <v>4097790.734751517</v>
      </c>
      <c r="AD113" s="22">
        <f t="shared" si="41"/>
        <v>750473.85869937798</v>
      </c>
      <c r="AE113" s="22">
        <f t="shared" si="41"/>
        <v>0</v>
      </c>
      <c r="AF113" s="22">
        <f>SUM(H113:AE113)</f>
        <v>114229325.26864679</v>
      </c>
      <c r="AG113" s="17" t="str">
        <f>IF(ABS(AF113-F113)&lt;1,"ok","err")</f>
        <v>ok</v>
      </c>
    </row>
    <row r="114" spans="1:33">
      <c r="A114" s="19" t="s">
        <v>861</v>
      </c>
      <c r="B114" s="19"/>
      <c r="C114" s="3" t="s">
        <v>3</v>
      </c>
      <c r="D114" s="3" t="s">
        <v>857</v>
      </c>
      <c r="F114" s="38">
        <f>39959219</f>
        <v>39959219</v>
      </c>
      <c r="G114" s="22"/>
      <c r="H114" s="22">
        <f t="shared" si="40"/>
        <v>21733804.065757327</v>
      </c>
      <c r="I114" s="22">
        <f t="shared" si="40"/>
        <v>0</v>
      </c>
      <c r="J114" s="22">
        <f t="shared" si="40"/>
        <v>0</v>
      </c>
      <c r="K114" s="22">
        <f t="shared" si="40"/>
        <v>0</v>
      </c>
      <c r="L114" s="22">
        <f t="shared" si="40"/>
        <v>0</v>
      </c>
      <c r="M114" s="22">
        <f t="shared" si="40"/>
        <v>0</v>
      </c>
      <c r="N114" s="22">
        <f t="shared" si="40"/>
        <v>4432388.9379724609</v>
      </c>
      <c r="O114" s="22">
        <f t="shared" si="40"/>
        <v>0</v>
      </c>
      <c r="P114" s="22">
        <f t="shared" si="40"/>
        <v>0</v>
      </c>
      <c r="Q114" s="22">
        <f t="shared" si="40"/>
        <v>0</v>
      </c>
      <c r="R114" s="22">
        <f t="shared" si="41"/>
        <v>1695029.6766330092</v>
      </c>
      <c r="S114" s="22">
        <f t="shared" si="41"/>
        <v>0</v>
      </c>
      <c r="T114" s="22">
        <f t="shared" si="41"/>
        <v>2619308.4833803386</v>
      </c>
      <c r="U114" s="22">
        <f t="shared" si="41"/>
        <v>4161433.2407019879</v>
      </c>
      <c r="V114" s="22">
        <f t="shared" si="41"/>
        <v>760981.34519185475</v>
      </c>
      <c r="W114" s="22">
        <f t="shared" si="41"/>
        <v>1217749.2015233496</v>
      </c>
      <c r="X114" s="22">
        <f t="shared" si="41"/>
        <v>987704.88562346913</v>
      </c>
      <c r="Y114" s="22">
        <f t="shared" si="41"/>
        <v>577051.26813359698</v>
      </c>
      <c r="Z114" s="22">
        <f t="shared" si="41"/>
        <v>334745.30340581603</v>
      </c>
      <c r="AA114" s="22">
        <f t="shared" si="41"/>
        <v>374257.07214390853</v>
      </c>
      <c r="AB114" s="22">
        <f t="shared" si="41"/>
        <v>1064765.5195328696</v>
      </c>
      <c r="AC114" s="22">
        <f t="shared" si="41"/>
        <v>0</v>
      </c>
      <c r="AD114" s="22">
        <f t="shared" si="41"/>
        <v>0</v>
      </c>
      <c r="AE114" s="22">
        <f t="shared" si="41"/>
        <v>0</v>
      </c>
      <c r="AF114" s="22">
        <f>SUM(H114:AE114)</f>
        <v>39959218.99999997</v>
      </c>
      <c r="AG114" s="17" t="str">
        <f>IF(ABS(AF114-F114)&lt;1,"ok","err")</f>
        <v>ok</v>
      </c>
    </row>
    <row r="115" spans="1:33">
      <c r="A115" s="19" t="s">
        <v>875</v>
      </c>
      <c r="B115" s="19"/>
      <c r="C115" s="3" t="s">
        <v>876</v>
      </c>
      <c r="D115" s="3" t="s">
        <v>857</v>
      </c>
      <c r="F115" s="38">
        <v>13197914.906508759</v>
      </c>
      <c r="H115" s="22">
        <f t="shared" si="40"/>
        <v>7178340.9143857211</v>
      </c>
      <c r="I115" s="22">
        <f t="shared" si="40"/>
        <v>0</v>
      </c>
      <c r="J115" s="22">
        <f t="shared" si="40"/>
        <v>0</v>
      </c>
      <c r="K115" s="22">
        <f t="shared" si="40"/>
        <v>0</v>
      </c>
      <c r="L115" s="22">
        <f t="shared" si="40"/>
        <v>0</v>
      </c>
      <c r="M115" s="22">
        <f t="shared" si="40"/>
        <v>0</v>
      </c>
      <c r="N115" s="22">
        <f t="shared" si="40"/>
        <v>1463949.83435265</v>
      </c>
      <c r="O115" s="22">
        <f t="shared" si="40"/>
        <v>0</v>
      </c>
      <c r="P115" s="22">
        <f t="shared" si="40"/>
        <v>0</v>
      </c>
      <c r="Q115" s="22">
        <f t="shared" si="40"/>
        <v>0</v>
      </c>
      <c r="R115" s="22">
        <f t="shared" si="41"/>
        <v>559842.20903340261</v>
      </c>
      <c r="S115" s="22">
        <f t="shared" si="41"/>
        <v>0</v>
      </c>
      <c r="T115" s="22">
        <f t="shared" si="41"/>
        <v>865117.27062408847</v>
      </c>
      <c r="U115" s="22">
        <f t="shared" si="41"/>
        <v>1374457.3386156976</v>
      </c>
      <c r="V115" s="22">
        <f t="shared" si="41"/>
        <v>251340.42382766961</v>
      </c>
      <c r="W115" s="22">
        <f t="shared" si="41"/>
        <v>402203.81532417226</v>
      </c>
      <c r="X115" s="22">
        <f t="shared" si="41"/>
        <v>326223.71906721982</v>
      </c>
      <c r="Y115" s="22">
        <f t="shared" si="41"/>
        <v>190591.15078100454</v>
      </c>
      <c r="Z115" s="22">
        <f t="shared" si="41"/>
        <v>110561.22067109009</v>
      </c>
      <c r="AA115" s="22">
        <f t="shared" si="41"/>
        <v>123611.34964410626</v>
      </c>
      <c r="AB115" s="22">
        <f t="shared" si="41"/>
        <v>351675.66018193203</v>
      </c>
      <c r="AC115" s="22">
        <f t="shared" si="41"/>
        <v>0</v>
      </c>
      <c r="AD115" s="22">
        <f t="shared" si="41"/>
        <v>0</v>
      </c>
      <c r="AE115" s="22">
        <f t="shared" si="41"/>
        <v>0</v>
      </c>
      <c r="AF115" s="22">
        <f>SUM(H115:AE115)</f>
        <v>13197914.906508753</v>
      </c>
      <c r="AG115" s="17" t="str">
        <f>IF(ABS(AF115-F115)&lt;1,"ok","err")</f>
        <v>ok</v>
      </c>
    </row>
    <row r="116" spans="1:33">
      <c r="A116" s="19" t="s">
        <v>1093</v>
      </c>
      <c r="B116" s="19"/>
      <c r="D116" s="3" t="s">
        <v>599</v>
      </c>
      <c r="F116" s="38">
        <v>33134737</v>
      </c>
      <c r="H116" s="22">
        <f t="shared" si="40"/>
        <v>33134737</v>
      </c>
      <c r="I116" s="22">
        <f t="shared" si="40"/>
        <v>0</v>
      </c>
      <c r="J116" s="22">
        <f t="shared" si="40"/>
        <v>0</v>
      </c>
      <c r="K116" s="22">
        <f t="shared" si="40"/>
        <v>0</v>
      </c>
      <c r="L116" s="22">
        <f t="shared" si="40"/>
        <v>0</v>
      </c>
      <c r="M116" s="22">
        <f t="shared" si="40"/>
        <v>0</v>
      </c>
      <c r="N116" s="22">
        <f t="shared" si="40"/>
        <v>0</v>
      </c>
      <c r="O116" s="22">
        <f t="shared" si="40"/>
        <v>0</v>
      </c>
      <c r="P116" s="22">
        <f t="shared" si="40"/>
        <v>0</v>
      </c>
      <c r="Q116" s="22">
        <f t="shared" si="40"/>
        <v>0</v>
      </c>
      <c r="R116" s="22">
        <f t="shared" si="41"/>
        <v>0</v>
      </c>
      <c r="S116" s="22">
        <f t="shared" si="41"/>
        <v>0</v>
      </c>
      <c r="T116" s="22">
        <f t="shared" si="41"/>
        <v>0</v>
      </c>
      <c r="U116" s="22">
        <f t="shared" si="41"/>
        <v>0</v>
      </c>
      <c r="V116" s="22">
        <f t="shared" si="41"/>
        <v>0</v>
      </c>
      <c r="W116" s="22">
        <f t="shared" si="41"/>
        <v>0</v>
      </c>
      <c r="X116" s="22">
        <f t="shared" si="41"/>
        <v>0</v>
      </c>
      <c r="Y116" s="22">
        <f t="shared" si="41"/>
        <v>0</v>
      </c>
      <c r="Z116" s="22">
        <f t="shared" si="41"/>
        <v>0</v>
      </c>
      <c r="AA116" s="22">
        <f t="shared" si="41"/>
        <v>0</v>
      </c>
      <c r="AB116" s="22">
        <f t="shared" si="41"/>
        <v>0</v>
      </c>
      <c r="AC116" s="22">
        <f t="shared" si="41"/>
        <v>0</v>
      </c>
      <c r="AD116" s="22">
        <f t="shared" si="41"/>
        <v>0</v>
      </c>
      <c r="AE116" s="22">
        <f t="shared" si="41"/>
        <v>0</v>
      </c>
      <c r="AF116" s="22">
        <f>SUM(H116:AE116)</f>
        <v>33134737</v>
      </c>
      <c r="AG116" s="17" t="str">
        <f>IF(ABS(AF116-F116)&lt;1,"ok","err")</f>
        <v>ok</v>
      </c>
    </row>
    <row r="117" spans="1:33">
      <c r="A117" s="27" t="s">
        <v>877</v>
      </c>
      <c r="B117" s="19"/>
      <c r="C117" s="3" t="s">
        <v>878</v>
      </c>
      <c r="F117" s="39">
        <f>SUM(F113:F116)</f>
        <v>200521196.17515552</v>
      </c>
      <c r="G117" s="23"/>
      <c r="H117" s="23">
        <f t="shared" ref="H117:M117" si="42">SUM(H113:H116)</f>
        <v>77884959.700591624</v>
      </c>
      <c r="I117" s="23">
        <f t="shared" si="42"/>
        <v>0</v>
      </c>
      <c r="J117" s="23">
        <f t="shared" si="42"/>
        <v>0</v>
      </c>
      <c r="K117" s="23">
        <f t="shared" si="42"/>
        <v>74104270.966778874</v>
      </c>
      <c r="L117" s="23">
        <f t="shared" si="42"/>
        <v>0</v>
      </c>
      <c r="M117" s="23">
        <f t="shared" si="42"/>
        <v>0</v>
      </c>
      <c r="N117" s="23">
        <f>SUM(N113:N116)</f>
        <v>11701770.713809963</v>
      </c>
      <c r="O117" s="23">
        <f>SUM(O113:O116)</f>
        <v>0</v>
      </c>
      <c r="P117" s="23">
        <f>SUM(P113:P116)</f>
        <v>0</v>
      </c>
      <c r="Q117" s="23">
        <f t="shared" ref="Q117:AB117" si="43">SUM(Q113:Q116)</f>
        <v>0</v>
      </c>
      <c r="R117" s="23">
        <f t="shared" si="43"/>
        <v>3755492.2823725874</v>
      </c>
      <c r="S117" s="23">
        <f t="shared" si="43"/>
        <v>0</v>
      </c>
      <c r="T117" s="23">
        <f t="shared" si="43"/>
        <v>5896284.3689233772</v>
      </c>
      <c r="U117" s="23">
        <f t="shared" si="43"/>
        <v>9402577.6179382168</v>
      </c>
      <c r="V117" s="23">
        <f t="shared" si="43"/>
        <v>1899141.2368262527</v>
      </c>
      <c r="W117" s="23">
        <f t="shared" si="43"/>
        <v>3046242.3754707715</v>
      </c>
      <c r="X117" s="23">
        <f t="shared" si="43"/>
        <v>1524225.1711536213</v>
      </c>
      <c r="Y117" s="23">
        <f t="shared" si="43"/>
        <v>890504.9278764514</v>
      </c>
      <c r="Z117" s="23">
        <f t="shared" si="43"/>
        <v>505336.55379610613</v>
      </c>
      <c r="AA117" s="23">
        <f t="shared" si="43"/>
        <v>3363389.4488045713</v>
      </c>
      <c r="AB117" s="23">
        <f t="shared" si="43"/>
        <v>1698736.2173622041</v>
      </c>
      <c r="AC117" s="23">
        <f>SUM(AC113:AC116)</f>
        <v>4097790.734751517</v>
      </c>
      <c r="AD117" s="23">
        <f>SUM(AD113:AD116)</f>
        <v>750473.85869937798</v>
      </c>
      <c r="AE117" s="23">
        <f>SUM(AE113:AE116)</f>
        <v>0</v>
      </c>
      <c r="AF117" s="22">
        <f>SUM(H117:AE117)</f>
        <v>200521196.17515549</v>
      </c>
      <c r="AG117" s="17" t="str">
        <f>IF(ABS(AF117-F117)&lt;1,"ok","err")</f>
        <v>ok</v>
      </c>
    </row>
    <row r="118" spans="1:33">
      <c r="A118" s="19"/>
      <c r="B118" s="19"/>
      <c r="W118" s="3"/>
      <c r="AG118" s="17"/>
    </row>
    <row r="119" spans="1:33">
      <c r="A119" s="18" t="s">
        <v>42</v>
      </c>
      <c r="B119" s="19"/>
      <c r="I119" s="25"/>
      <c r="W119" s="3"/>
      <c r="AG119" s="17"/>
    </row>
    <row r="120" spans="1:33">
      <c r="A120" s="19" t="s">
        <v>139</v>
      </c>
      <c r="B120" s="19"/>
      <c r="C120" s="3" t="s">
        <v>140</v>
      </c>
      <c r="D120" s="3" t="s">
        <v>97</v>
      </c>
      <c r="F120" s="35">
        <v>0</v>
      </c>
      <c r="H120" s="22">
        <f t="shared" ref="H120:Q121" si="44">IF(VLOOKUP($D120,$C$6:$AE$653,H$2,)=0,0,((VLOOKUP($D120,$C$6:$AE$653,H$2,)/VLOOKUP($D120,$C$6:$AE$653,4,))*$F120))</f>
        <v>0</v>
      </c>
      <c r="I120" s="22">
        <f t="shared" si="44"/>
        <v>0</v>
      </c>
      <c r="J120" s="22">
        <f t="shared" si="44"/>
        <v>0</v>
      </c>
      <c r="K120" s="22">
        <f t="shared" si="44"/>
        <v>0</v>
      </c>
      <c r="L120" s="22">
        <f t="shared" si="44"/>
        <v>0</v>
      </c>
      <c r="M120" s="22">
        <f t="shared" si="44"/>
        <v>0</v>
      </c>
      <c r="N120" s="22">
        <f t="shared" si="44"/>
        <v>0</v>
      </c>
      <c r="O120" s="22">
        <f t="shared" si="44"/>
        <v>0</v>
      </c>
      <c r="P120" s="22">
        <f t="shared" si="44"/>
        <v>0</v>
      </c>
      <c r="Q120" s="22">
        <f t="shared" si="44"/>
        <v>0</v>
      </c>
      <c r="R120" s="22">
        <f t="shared" ref="R120:AE121" si="45">IF(VLOOKUP($D120,$C$6:$AE$653,R$2,)=0,0,((VLOOKUP($D120,$C$6:$AE$653,R$2,)/VLOOKUP($D120,$C$6:$AE$653,4,))*$F120))</f>
        <v>0</v>
      </c>
      <c r="S120" s="22">
        <f t="shared" si="45"/>
        <v>0</v>
      </c>
      <c r="T120" s="22">
        <f t="shared" si="45"/>
        <v>0</v>
      </c>
      <c r="U120" s="22">
        <f t="shared" si="45"/>
        <v>0</v>
      </c>
      <c r="V120" s="22">
        <f t="shared" si="45"/>
        <v>0</v>
      </c>
      <c r="W120" s="22">
        <f t="shared" si="45"/>
        <v>0</v>
      </c>
      <c r="X120" s="22">
        <f t="shared" si="45"/>
        <v>0</v>
      </c>
      <c r="Y120" s="22">
        <f t="shared" si="45"/>
        <v>0</v>
      </c>
      <c r="Z120" s="22">
        <f t="shared" si="45"/>
        <v>0</v>
      </c>
      <c r="AA120" s="22">
        <f t="shared" si="45"/>
        <v>0</v>
      </c>
      <c r="AB120" s="22">
        <f t="shared" si="45"/>
        <v>0</v>
      </c>
      <c r="AC120" s="22">
        <f t="shared" si="45"/>
        <v>0</v>
      </c>
      <c r="AD120" s="22">
        <f t="shared" si="45"/>
        <v>0</v>
      </c>
      <c r="AE120" s="22">
        <f t="shared" si="45"/>
        <v>0</v>
      </c>
      <c r="AF120" s="22">
        <f>SUM(H120:AE120)</f>
        <v>0</v>
      </c>
      <c r="AG120" s="17" t="str">
        <f>IF(ABS(AF120-F120)&lt;1,"ok","err")</f>
        <v>ok</v>
      </c>
    </row>
    <row r="121" spans="1:33">
      <c r="A121" s="19" t="s">
        <v>152</v>
      </c>
      <c r="B121" s="19"/>
      <c r="C121" s="3" t="s">
        <v>4</v>
      </c>
      <c r="D121" s="3" t="s">
        <v>17</v>
      </c>
      <c r="F121" s="38">
        <v>0</v>
      </c>
      <c r="H121" s="22">
        <f t="shared" si="44"/>
        <v>0</v>
      </c>
      <c r="I121" s="22">
        <f t="shared" si="44"/>
        <v>0</v>
      </c>
      <c r="J121" s="22">
        <f t="shared" si="44"/>
        <v>0</v>
      </c>
      <c r="K121" s="22">
        <f t="shared" si="44"/>
        <v>0</v>
      </c>
      <c r="L121" s="22">
        <f t="shared" si="44"/>
        <v>0</v>
      </c>
      <c r="M121" s="22">
        <f t="shared" si="44"/>
        <v>0</v>
      </c>
      <c r="N121" s="22">
        <f t="shared" si="44"/>
        <v>0</v>
      </c>
      <c r="O121" s="22">
        <f t="shared" si="44"/>
        <v>0</v>
      </c>
      <c r="P121" s="22">
        <f t="shared" si="44"/>
        <v>0</v>
      </c>
      <c r="Q121" s="22">
        <f t="shared" si="44"/>
        <v>0</v>
      </c>
      <c r="R121" s="22">
        <f t="shared" si="45"/>
        <v>0</v>
      </c>
      <c r="S121" s="22">
        <f t="shared" si="45"/>
        <v>0</v>
      </c>
      <c r="T121" s="22">
        <f t="shared" si="45"/>
        <v>0</v>
      </c>
      <c r="U121" s="22">
        <f t="shared" si="45"/>
        <v>0</v>
      </c>
      <c r="V121" s="22">
        <f t="shared" si="45"/>
        <v>0</v>
      </c>
      <c r="W121" s="22">
        <f t="shared" si="45"/>
        <v>0</v>
      </c>
      <c r="X121" s="22">
        <f t="shared" si="45"/>
        <v>0</v>
      </c>
      <c r="Y121" s="22">
        <f t="shared" si="45"/>
        <v>0</v>
      </c>
      <c r="Z121" s="22">
        <f t="shared" si="45"/>
        <v>0</v>
      </c>
      <c r="AA121" s="22">
        <f t="shared" si="45"/>
        <v>0</v>
      </c>
      <c r="AB121" s="22">
        <f t="shared" si="45"/>
        <v>0</v>
      </c>
      <c r="AC121" s="22">
        <f t="shared" si="45"/>
        <v>0</v>
      </c>
      <c r="AD121" s="22">
        <f t="shared" si="45"/>
        <v>0</v>
      </c>
      <c r="AE121" s="22">
        <f t="shared" si="45"/>
        <v>0</v>
      </c>
      <c r="AF121" s="22">
        <f>SUM(H121:AE121)</f>
        <v>0</v>
      </c>
      <c r="AG121" s="17" t="str">
        <f>IF(ABS(AF121-F121)&lt;1,"ok","err")</f>
        <v>ok</v>
      </c>
    </row>
    <row r="122" spans="1:33">
      <c r="A122" s="19"/>
      <c r="B122" s="19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7"/>
    </row>
    <row r="123" spans="1:33">
      <c r="A123" s="19" t="s">
        <v>1037</v>
      </c>
      <c r="B123" s="19"/>
      <c r="F123" s="39">
        <f t="shared" ref="F123:M123" si="46">SUM(F120:F121)</f>
        <v>0</v>
      </c>
      <c r="G123" s="23"/>
      <c r="H123" s="23">
        <f t="shared" si="46"/>
        <v>0</v>
      </c>
      <c r="I123" s="23">
        <f t="shared" si="46"/>
        <v>0</v>
      </c>
      <c r="J123" s="23">
        <f t="shared" si="46"/>
        <v>0</v>
      </c>
      <c r="K123" s="23">
        <f t="shared" si="46"/>
        <v>0</v>
      </c>
      <c r="L123" s="23">
        <f t="shared" si="46"/>
        <v>0</v>
      </c>
      <c r="M123" s="23">
        <f t="shared" si="46"/>
        <v>0</v>
      </c>
      <c r="N123" s="23">
        <f>SUM(N120:N121)</f>
        <v>0</v>
      </c>
      <c r="O123" s="23">
        <f>SUM(O120:O121)</f>
        <v>0</v>
      </c>
      <c r="P123" s="23">
        <f>SUM(P120:P121)</f>
        <v>0</v>
      </c>
      <c r="Q123" s="23">
        <f t="shared" ref="Q123:AB123" si="47">SUM(Q120:Q121)</f>
        <v>0</v>
      </c>
      <c r="R123" s="23">
        <f t="shared" si="47"/>
        <v>0</v>
      </c>
      <c r="S123" s="23">
        <f t="shared" si="47"/>
        <v>0</v>
      </c>
      <c r="T123" s="23">
        <f t="shared" si="47"/>
        <v>0</v>
      </c>
      <c r="U123" s="23">
        <f t="shared" si="47"/>
        <v>0</v>
      </c>
      <c r="V123" s="23">
        <f t="shared" si="47"/>
        <v>0</v>
      </c>
      <c r="W123" s="23">
        <f t="shared" si="47"/>
        <v>0</v>
      </c>
      <c r="X123" s="23">
        <f t="shared" si="47"/>
        <v>0</v>
      </c>
      <c r="Y123" s="23">
        <f t="shared" si="47"/>
        <v>0</v>
      </c>
      <c r="Z123" s="23">
        <f t="shared" si="47"/>
        <v>0</v>
      </c>
      <c r="AA123" s="23">
        <f t="shared" si="47"/>
        <v>0</v>
      </c>
      <c r="AB123" s="23">
        <f t="shared" si="47"/>
        <v>0</v>
      </c>
      <c r="AC123" s="23">
        <f>SUM(AC120:AC121)</f>
        <v>0</v>
      </c>
      <c r="AD123" s="23">
        <f>SUM(AD120:AD121)</f>
        <v>0</v>
      </c>
      <c r="AE123" s="23">
        <f>SUM(AE120:AE121)</f>
        <v>0</v>
      </c>
      <c r="AF123" s="22">
        <f>SUM(H123:AE123)</f>
        <v>0</v>
      </c>
      <c r="AG123" s="17" t="str">
        <f>IF(ABS(AF123-F123)&lt;1,"ok","err")</f>
        <v>ok</v>
      </c>
    </row>
    <row r="124" spans="1:33">
      <c r="A124" s="19" t="s">
        <v>586</v>
      </c>
      <c r="B124" s="19"/>
      <c r="C124" s="3" t="s">
        <v>879</v>
      </c>
      <c r="D124" s="3" t="s">
        <v>796</v>
      </c>
      <c r="F124" s="35">
        <v>6462454.9470801102</v>
      </c>
      <c r="H124" s="22">
        <f t="shared" ref="H124:AE124" si="48">IF(VLOOKUP($D124,$C$6:$AE$653,H$2,)=0,0,((VLOOKUP($D124,$C$6:$AE$653,H$2,)/VLOOKUP($D124,$C$6:$AE$653,4,))*$F124))</f>
        <v>0</v>
      </c>
      <c r="I124" s="22">
        <f t="shared" si="48"/>
        <v>0</v>
      </c>
      <c r="J124" s="22">
        <f t="shared" si="48"/>
        <v>0</v>
      </c>
      <c r="K124" s="22">
        <f t="shared" si="48"/>
        <v>0</v>
      </c>
      <c r="L124" s="22">
        <f t="shared" si="48"/>
        <v>0</v>
      </c>
      <c r="M124" s="22">
        <f t="shared" si="48"/>
        <v>0</v>
      </c>
      <c r="N124" s="22">
        <f t="shared" si="48"/>
        <v>0</v>
      </c>
      <c r="O124" s="22">
        <f t="shared" si="48"/>
        <v>0</v>
      </c>
      <c r="P124" s="22">
        <f t="shared" si="48"/>
        <v>0</v>
      </c>
      <c r="Q124" s="22">
        <f t="shared" si="48"/>
        <v>0</v>
      </c>
      <c r="R124" s="22">
        <f t="shared" si="48"/>
        <v>0</v>
      </c>
      <c r="S124" s="22">
        <f t="shared" si="48"/>
        <v>0</v>
      </c>
      <c r="T124" s="22">
        <f t="shared" si="48"/>
        <v>1932440.9671096529</v>
      </c>
      <c r="U124" s="22">
        <f t="shared" si="48"/>
        <v>3070170.66804067</v>
      </c>
      <c r="V124" s="22">
        <f t="shared" si="48"/>
        <v>561427.39046801324</v>
      </c>
      <c r="W124" s="22">
        <f t="shared" si="48"/>
        <v>898415.92146177439</v>
      </c>
      <c r="X124" s="22">
        <f t="shared" si="48"/>
        <v>0</v>
      </c>
      <c r="Y124" s="22">
        <f t="shared" si="48"/>
        <v>0</v>
      </c>
      <c r="Z124" s="22">
        <f t="shared" si="48"/>
        <v>0</v>
      </c>
      <c r="AA124" s="22">
        <f t="shared" si="48"/>
        <v>0</v>
      </c>
      <c r="AB124" s="22">
        <f t="shared" si="48"/>
        <v>0</v>
      </c>
      <c r="AC124" s="22">
        <f t="shared" si="48"/>
        <v>0</v>
      </c>
      <c r="AD124" s="22">
        <f t="shared" si="48"/>
        <v>0</v>
      </c>
      <c r="AE124" s="22">
        <f t="shared" si="48"/>
        <v>0</v>
      </c>
      <c r="AF124" s="22">
        <f>SUM(H124:AE124)</f>
        <v>6462454.9470801102</v>
      </c>
      <c r="AG124" s="17" t="str">
        <f>IF(ABS(AF124-F124)&lt;1,"ok","err")</f>
        <v>ok</v>
      </c>
    </row>
    <row r="125" spans="1:33">
      <c r="A125" s="19" t="s">
        <v>654</v>
      </c>
      <c r="B125" s="19"/>
      <c r="F125" s="3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7"/>
    </row>
    <row r="126" spans="1:33">
      <c r="A126" s="27" t="s">
        <v>1059</v>
      </c>
      <c r="B126" s="19"/>
      <c r="C126" s="3" t="s">
        <v>587</v>
      </c>
      <c r="D126" s="3" t="s">
        <v>857</v>
      </c>
      <c r="F126" s="35">
        <v>672124526.98267198</v>
      </c>
      <c r="H126" s="22">
        <f t="shared" ref="H126:Q129" si="49">IF(VLOOKUP($D126,$C$6:$AE$653,H$2,)=0,0,((VLOOKUP($D126,$C$6:$AE$653,H$2,)/VLOOKUP($D126,$C$6:$AE$653,4,))*$F126))</f>
        <v>365568275.42678487</v>
      </c>
      <c r="I126" s="22">
        <f t="shared" si="49"/>
        <v>0</v>
      </c>
      <c r="J126" s="22">
        <f t="shared" si="49"/>
        <v>0</v>
      </c>
      <c r="K126" s="22">
        <f t="shared" si="49"/>
        <v>0</v>
      </c>
      <c r="L126" s="22">
        <f t="shared" si="49"/>
        <v>0</v>
      </c>
      <c r="M126" s="22">
        <f t="shared" si="49"/>
        <v>0</v>
      </c>
      <c r="N126" s="22">
        <f t="shared" si="49"/>
        <v>74553942.566744551</v>
      </c>
      <c r="O126" s="22">
        <f t="shared" si="49"/>
        <v>0</v>
      </c>
      <c r="P126" s="22">
        <f t="shared" si="49"/>
        <v>0</v>
      </c>
      <c r="Q126" s="22">
        <f t="shared" si="49"/>
        <v>0</v>
      </c>
      <c r="R126" s="22">
        <f t="shared" ref="R126:AE129" si="50">IF(VLOOKUP($D126,$C$6:$AE$653,R$2,)=0,0,((VLOOKUP($D126,$C$6:$AE$653,R$2,)/VLOOKUP($D126,$C$6:$AE$653,4,))*$F126))</f>
        <v>28510843.007931482</v>
      </c>
      <c r="S126" s="22">
        <f t="shared" si="50"/>
        <v>0</v>
      </c>
      <c r="T126" s="22">
        <f t="shared" si="50"/>
        <v>44057454.56170477</v>
      </c>
      <c r="U126" s="22">
        <f t="shared" si="50"/>
        <v>69996396.78835544</v>
      </c>
      <c r="V126" s="22">
        <f t="shared" si="50"/>
        <v>12799905.490638163</v>
      </c>
      <c r="W126" s="22">
        <f t="shared" si="50"/>
        <v>20482860.439725008</v>
      </c>
      <c r="X126" s="22">
        <f t="shared" si="50"/>
        <v>16613454.808717566</v>
      </c>
      <c r="Y126" s="22">
        <f t="shared" si="50"/>
        <v>9706153.4320539366</v>
      </c>
      <c r="Z126" s="22">
        <f t="shared" si="50"/>
        <v>5630503.6570235547</v>
      </c>
      <c r="AA126" s="22">
        <f t="shared" si="50"/>
        <v>6295101.9534351826</v>
      </c>
      <c r="AB126" s="22">
        <f t="shared" si="50"/>
        <v>17909634.849557217</v>
      </c>
      <c r="AC126" s="22">
        <f t="shared" si="50"/>
        <v>0</v>
      </c>
      <c r="AD126" s="22">
        <f t="shared" si="50"/>
        <v>0</v>
      </c>
      <c r="AE126" s="22">
        <f t="shared" si="50"/>
        <v>0</v>
      </c>
      <c r="AF126" s="22">
        <f>SUM(H126:AE126)</f>
        <v>672124526.98267174</v>
      </c>
      <c r="AG126" s="17" t="str">
        <f>IF(ABS(AF126-F126)&lt;1,"ok","err")</f>
        <v>ok</v>
      </c>
    </row>
    <row r="127" spans="1:33" s="19" customFormat="1">
      <c r="A127" s="27" t="s">
        <v>1060</v>
      </c>
      <c r="C127" s="19" t="s">
        <v>587</v>
      </c>
      <c r="D127" s="19" t="s">
        <v>857</v>
      </c>
      <c r="F127" s="35">
        <v>0</v>
      </c>
      <c r="H127" s="38">
        <f t="shared" si="49"/>
        <v>0</v>
      </c>
      <c r="I127" s="38">
        <f t="shared" si="49"/>
        <v>0</v>
      </c>
      <c r="J127" s="38">
        <f t="shared" si="49"/>
        <v>0</v>
      </c>
      <c r="K127" s="38">
        <f t="shared" si="49"/>
        <v>0</v>
      </c>
      <c r="L127" s="38">
        <f t="shared" si="49"/>
        <v>0</v>
      </c>
      <c r="M127" s="38">
        <f t="shared" si="49"/>
        <v>0</v>
      </c>
      <c r="N127" s="38">
        <f t="shared" si="49"/>
        <v>0</v>
      </c>
      <c r="O127" s="38">
        <f t="shared" si="49"/>
        <v>0</v>
      </c>
      <c r="P127" s="38">
        <f t="shared" si="49"/>
        <v>0</v>
      </c>
      <c r="Q127" s="38">
        <f t="shared" si="49"/>
        <v>0</v>
      </c>
      <c r="R127" s="38">
        <f t="shared" si="50"/>
        <v>0</v>
      </c>
      <c r="S127" s="38">
        <f t="shared" si="50"/>
        <v>0</v>
      </c>
      <c r="T127" s="38">
        <f t="shared" si="50"/>
        <v>0</v>
      </c>
      <c r="U127" s="38">
        <f t="shared" si="50"/>
        <v>0</v>
      </c>
      <c r="V127" s="38">
        <f t="shared" si="50"/>
        <v>0</v>
      </c>
      <c r="W127" s="38">
        <f t="shared" si="50"/>
        <v>0</v>
      </c>
      <c r="X127" s="38">
        <f t="shared" si="50"/>
        <v>0</v>
      </c>
      <c r="Y127" s="38">
        <f t="shared" si="50"/>
        <v>0</v>
      </c>
      <c r="Z127" s="38">
        <f t="shared" si="50"/>
        <v>0</v>
      </c>
      <c r="AA127" s="38">
        <f t="shared" si="50"/>
        <v>0</v>
      </c>
      <c r="AB127" s="38">
        <f t="shared" si="50"/>
        <v>0</v>
      </c>
      <c r="AC127" s="38">
        <f t="shared" si="50"/>
        <v>0</v>
      </c>
      <c r="AD127" s="38">
        <f t="shared" si="50"/>
        <v>0</v>
      </c>
      <c r="AE127" s="38">
        <f t="shared" si="50"/>
        <v>0</v>
      </c>
      <c r="AF127" s="38">
        <f>SUM(H127:AE127)</f>
        <v>0</v>
      </c>
      <c r="AG127" s="43" t="str">
        <f>IF(ABS(AF127-F127)&lt;1,"ok","err")</f>
        <v>ok</v>
      </c>
    </row>
    <row r="128" spans="1:33" s="19" customFormat="1">
      <c r="A128" s="27" t="s">
        <v>1061</v>
      </c>
      <c r="C128" s="19" t="s">
        <v>587</v>
      </c>
      <c r="D128" s="19" t="s">
        <v>857</v>
      </c>
      <c r="F128" s="35">
        <v>0</v>
      </c>
      <c r="H128" s="38">
        <f t="shared" si="49"/>
        <v>0</v>
      </c>
      <c r="I128" s="38">
        <f t="shared" si="49"/>
        <v>0</v>
      </c>
      <c r="J128" s="38">
        <f t="shared" si="49"/>
        <v>0</v>
      </c>
      <c r="K128" s="38">
        <f t="shared" si="49"/>
        <v>0</v>
      </c>
      <c r="L128" s="38">
        <f t="shared" si="49"/>
        <v>0</v>
      </c>
      <c r="M128" s="38">
        <f t="shared" si="49"/>
        <v>0</v>
      </c>
      <c r="N128" s="38">
        <f t="shared" si="49"/>
        <v>0</v>
      </c>
      <c r="O128" s="38">
        <f t="shared" si="49"/>
        <v>0</v>
      </c>
      <c r="P128" s="38">
        <f t="shared" si="49"/>
        <v>0</v>
      </c>
      <c r="Q128" s="38">
        <f t="shared" si="49"/>
        <v>0</v>
      </c>
      <c r="R128" s="38">
        <f t="shared" si="50"/>
        <v>0</v>
      </c>
      <c r="S128" s="38">
        <f t="shared" si="50"/>
        <v>0</v>
      </c>
      <c r="T128" s="38">
        <f t="shared" si="50"/>
        <v>0</v>
      </c>
      <c r="U128" s="38">
        <f t="shared" si="50"/>
        <v>0</v>
      </c>
      <c r="V128" s="38">
        <f t="shared" si="50"/>
        <v>0</v>
      </c>
      <c r="W128" s="38">
        <f t="shared" si="50"/>
        <v>0</v>
      </c>
      <c r="X128" s="38">
        <f t="shared" si="50"/>
        <v>0</v>
      </c>
      <c r="Y128" s="38">
        <f t="shared" si="50"/>
        <v>0</v>
      </c>
      <c r="Z128" s="38">
        <f t="shared" si="50"/>
        <v>0</v>
      </c>
      <c r="AA128" s="38">
        <f t="shared" si="50"/>
        <v>0</v>
      </c>
      <c r="AB128" s="38">
        <f t="shared" si="50"/>
        <v>0</v>
      </c>
      <c r="AC128" s="38">
        <f t="shared" si="50"/>
        <v>0</v>
      </c>
      <c r="AD128" s="38">
        <f t="shared" si="50"/>
        <v>0</v>
      </c>
      <c r="AE128" s="38">
        <f t="shared" si="50"/>
        <v>0</v>
      </c>
      <c r="AF128" s="38">
        <f>SUM(H128:AE128)</f>
        <v>0</v>
      </c>
      <c r="AG128" s="43" t="str">
        <f>IF(ABS(AF128-F128)&lt;1,"ok","err")</f>
        <v>ok</v>
      </c>
    </row>
    <row r="129" spans="1:33" s="19" customFormat="1">
      <c r="A129" s="27" t="s">
        <v>1062</v>
      </c>
      <c r="C129" s="19" t="s">
        <v>587</v>
      </c>
      <c r="D129" s="19" t="s">
        <v>857</v>
      </c>
      <c r="F129" s="35">
        <v>0</v>
      </c>
      <c r="H129" s="38">
        <f t="shared" si="49"/>
        <v>0</v>
      </c>
      <c r="I129" s="38">
        <f t="shared" si="49"/>
        <v>0</v>
      </c>
      <c r="J129" s="38">
        <f t="shared" si="49"/>
        <v>0</v>
      </c>
      <c r="K129" s="38">
        <f t="shared" si="49"/>
        <v>0</v>
      </c>
      <c r="L129" s="38">
        <f t="shared" si="49"/>
        <v>0</v>
      </c>
      <c r="M129" s="38">
        <f t="shared" si="49"/>
        <v>0</v>
      </c>
      <c r="N129" s="38">
        <f t="shared" si="49"/>
        <v>0</v>
      </c>
      <c r="O129" s="38">
        <f t="shared" si="49"/>
        <v>0</v>
      </c>
      <c r="P129" s="38">
        <f t="shared" si="49"/>
        <v>0</v>
      </c>
      <c r="Q129" s="38">
        <f t="shared" si="49"/>
        <v>0</v>
      </c>
      <c r="R129" s="38">
        <f t="shared" si="50"/>
        <v>0</v>
      </c>
      <c r="S129" s="38">
        <f t="shared" si="50"/>
        <v>0</v>
      </c>
      <c r="T129" s="38">
        <f t="shared" si="50"/>
        <v>0</v>
      </c>
      <c r="U129" s="38">
        <f t="shared" si="50"/>
        <v>0</v>
      </c>
      <c r="V129" s="38">
        <f t="shared" si="50"/>
        <v>0</v>
      </c>
      <c r="W129" s="38">
        <f t="shared" si="50"/>
        <v>0</v>
      </c>
      <c r="X129" s="38">
        <f t="shared" si="50"/>
        <v>0</v>
      </c>
      <c r="Y129" s="38">
        <f t="shared" si="50"/>
        <v>0</v>
      </c>
      <c r="Z129" s="38">
        <f t="shared" si="50"/>
        <v>0</v>
      </c>
      <c r="AA129" s="38">
        <f t="shared" si="50"/>
        <v>0</v>
      </c>
      <c r="AB129" s="38">
        <f t="shared" si="50"/>
        <v>0</v>
      </c>
      <c r="AC129" s="38">
        <f t="shared" si="50"/>
        <v>0</v>
      </c>
      <c r="AD129" s="38">
        <f t="shared" si="50"/>
        <v>0</v>
      </c>
      <c r="AE129" s="38">
        <f t="shared" si="50"/>
        <v>0</v>
      </c>
      <c r="AF129" s="38">
        <f>SUM(H129:AE129)</f>
        <v>0</v>
      </c>
      <c r="AG129" s="43" t="str">
        <f>IF(ABS(AF129-F129)&lt;1,"ok","err")</f>
        <v>ok</v>
      </c>
    </row>
    <row r="130" spans="1:33" s="19" customFormat="1">
      <c r="A130" s="27"/>
      <c r="F130" s="35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3"/>
    </row>
    <row r="131" spans="1:33">
      <c r="A131" s="19" t="s">
        <v>659</v>
      </c>
      <c r="B131" s="19"/>
      <c r="F131" s="35">
        <f>SUM(F126:F129)</f>
        <v>672124526.98267198</v>
      </c>
      <c r="G131" s="35"/>
      <c r="H131" s="35">
        <f t="shared" ref="H131:AE131" si="51">SUM(H126:H129)</f>
        <v>365568275.42678487</v>
      </c>
      <c r="I131" s="35">
        <f t="shared" si="51"/>
        <v>0</v>
      </c>
      <c r="J131" s="35">
        <f t="shared" si="51"/>
        <v>0</v>
      </c>
      <c r="K131" s="35">
        <f t="shared" si="51"/>
        <v>0</v>
      </c>
      <c r="L131" s="35">
        <f t="shared" si="51"/>
        <v>0</v>
      </c>
      <c r="M131" s="35">
        <f t="shared" si="51"/>
        <v>0</v>
      </c>
      <c r="N131" s="35">
        <f t="shared" si="51"/>
        <v>74553942.566744551</v>
      </c>
      <c r="O131" s="35">
        <f t="shared" si="51"/>
        <v>0</v>
      </c>
      <c r="P131" s="35">
        <f t="shared" si="51"/>
        <v>0</v>
      </c>
      <c r="Q131" s="35">
        <f t="shared" si="51"/>
        <v>0</v>
      </c>
      <c r="R131" s="35">
        <f t="shared" si="51"/>
        <v>28510843.007931482</v>
      </c>
      <c r="S131" s="35">
        <f t="shared" si="51"/>
        <v>0</v>
      </c>
      <c r="T131" s="35">
        <f t="shared" si="51"/>
        <v>44057454.56170477</v>
      </c>
      <c r="U131" s="35">
        <f t="shared" si="51"/>
        <v>69996396.78835544</v>
      </c>
      <c r="V131" s="35">
        <f t="shared" si="51"/>
        <v>12799905.490638163</v>
      </c>
      <c r="W131" s="35">
        <f t="shared" si="51"/>
        <v>20482860.439725008</v>
      </c>
      <c r="X131" s="35">
        <f t="shared" si="51"/>
        <v>16613454.808717566</v>
      </c>
      <c r="Y131" s="35">
        <f t="shared" si="51"/>
        <v>9706153.4320539366</v>
      </c>
      <c r="Z131" s="35">
        <f t="shared" si="51"/>
        <v>5630503.6570235547</v>
      </c>
      <c r="AA131" s="35">
        <f t="shared" si="51"/>
        <v>6295101.9534351826</v>
      </c>
      <c r="AB131" s="35">
        <f t="shared" si="51"/>
        <v>17909634.849557217</v>
      </c>
      <c r="AC131" s="35">
        <f t="shared" si="51"/>
        <v>0</v>
      </c>
      <c r="AD131" s="35">
        <f t="shared" si="51"/>
        <v>0</v>
      </c>
      <c r="AE131" s="35">
        <f t="shared" si="51"/>
        <v>0</v>
      </c>
      <c r="AF131" s="22">
        <f>SUM(H131:AE131)</f>
        <v>672124526.98267174</v>
      </c>
      <c r="AG131" s="17" t="str">
        <f>IF(ABS(AF131-F131)&lt;1,"ok","err")</f>
        <v>ok</v>
      </c>
    </row>
    <row r="132" spans="1:33">
      <c r="A132" s="19"/>
      <c r="B132" s="19"/>
      <c r="F132" s="35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2"/>
      <c r="AG132" s="17"/>
    </row>
    <row r="133" spans="1:33">
      <c r="A133" s="19" t="s">
        <v>660</v>
      </c>
      <c r="B133" s="19"/>
      <c r="F133" s="35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2"/>
      <c r="AG133" s="17"/>
    </row>
    <row r="134" spans="1:33">
      <c r="A134" s="27" t="s">
        <v>656</v>
      </c>
      <c r="B134" s="19"/>
      <c r="C134" s="3" t="s">
        <v>587</v>
      </c>
      <c r="D134" s="3" t="s">
        <v>599</v>
      </c>
      <c r="F134" s="35">
        <v>0</v>
      </c>
      <c r="H134" s="22">
        <f t="shared" ref="H134:Q137" si="52">IF(VLOOKUP($D134,$C$6:$AE$653,H$2,)=0,0,((VLOOKUP($D134,$C$6:$AE$653,H$2,)/VLOOKUP($D134,$C$6:$AE$653,4,))*$F134))</f>
        <v>0</v>
      </c>
      <c r="I134" s="22">
        <f t="shared" si="52"/>
        <v>0</v>
      </c>
      <c r="J134" s="22">
        <f t="shared" si="52"/>
        <v>0</v>
      </c>
      <c r="K134" s="22">
        <f t="shared" si="52"/>
        <v>0</v>
      </c>
      <c r="L134" s="22">
        <f t="shared" si="52"/>
        <v>0</v>
      </c>
      <c r="M134" s="22">
        <f t="shared" si="52"/>
        <v>0</v>
      </c>
      <c r="N134" s="22">
        <f t="shared" si="52"/>
        <v>0</v>
      </c>
      <c r="O134" s="22">
        <f t="shared" si="52"/>
        <v>0</v>
      </c>
      <c r="P134" s="22">
        <f t="shared" si="52"/>
        <v>0</v>
      </c>
      <c r="Q134" s="22">
        <f t="shared" si="52"/>
        <v>0</v>
      </c>
      <c r="R134" s="22">
        <f t="shared" ref="R134:AE137" si="53">IF(VLOOKUP($D134,$C$6:$AE$653,R$2,)=0,0,((VLOOKUP($D134,$C$6:$AE$653,R$2,)/VLOOKUP($D134,$C$6:$AE$653,4,))*$F134))</f>
        <v>0</v>
      </c>
      <c r="S134" s="22">
        <f t="shared" si="53"/>
        <v>0</v>
      </c>
      <c r="T134" s="22">
        <f t="shared" si="53"/>
        <v>0</v>
      </c>
      <c r="U134" s="22">
        <f t="shared" si="53"/>
        <v>0</v>
      </c>
      <c r="V134" s="22">
        <f t="shared" si="53"/>
        <v>0</v>
      </c>
      <c r="W134" s="22">
        <f t="shared" si="53"/>
        <v>0</v>
      </c>
      <c r="X134" s="22">
        <f t="shared" si="53"/>
        <v>0</v>
      </c>
      <c r="Y134" s="22">
        <f t="shared" si="53"/>
        <v>0</v>
      </c>
      <c r="Z134" s="22">
        <f t="shared" si="53"/>
        <v>0</v>
      </c>
      <c r="AA134" s="22">
        <f t="shared" si="53"/>
        <v>0</v>
      </c>
      <c r="AB134" s="22">
        <f t="shared" si="53"/>
        <v>0</v>
      </c>
      <c r="AC134" s="22">
        <f t="shared" si="53"/>
        <v>0</v>
      </c>
      <c r="AD134" s="22">
        <f t="shared" si="53"/>
        <v>0</v>
      </c>
      <c r="AE134" s="22">
        <f t="shared" si="53"/>
        <v>0</v>
      </c>
      <c r="AF134" s="22">
        <f>SUM(H134:AE134)</f>
        <v>0</v>
      </c>
      <c r="AG134" s="17" t="str">
        <f>IF(ABS(AF134-F134)&lt;1,"ok","err")</f>
        <v>ok</v>
      </c>
    </row>
    <row r="135" spans="1:33">
      <c r="A135" s="27" t="s">
        <v>655</v>
      </c>
      <c r="B135" s="19"/>
      <c r="C135" s="3" t="s">
        <v>587</v>
      </c>
      <c r="D135" s="3" t="s">
        <v>1056</v>
      </c>
      <c r="F135" s="38">
        <v>0</v>
      </c>
      <c r="H135" s="22">
        <f t="shared" si="52"/>
        <v>0</v>
      </c>
      <c r="I135" s="22">
        <f t="shared" si="52"/>
        <v>0</v>
      </c>
      <c r="J135" s="22">
        <f t="shared" si="52"/>
        <v>0</v>
      </c>
      <c r="K135" s="22">
        <f t="shared" si="52"/>
        <v>0</v>
      </c>
      <c r="L135" s="22">
        <f t="shared" si="52"/>
        <v>0</v>
      </c>
      <c r="M135" s="22">
        <f t="shared" si="52"/>
        <v>0</v>
      </c>
      <c r="N135" s="22">
        <f t="shared" si="52"/>
        <v>0</v>
      </c>
      <c r="O135" s="22">
        <f t="shared" si="52"/>
        <v>0</v>
      </c>
      <c r="P135" s="22">
        <f t="shared" si="52"/>
        <v>0</v>
      </c>
      <c r="Q135" s="22">
        <f t="shared" si="52"/>
        <v>0</v>
      </c>
      <c r="R135" s="22">
        <f t="shared" si="53"/>
        <v>0</v>
      </c>
      <c r="S135" s="22">
        <f t="shared" si="53"/>
        <v>0</v>
      </c>
      <c r="T135" s="22">
        <f t="shared" si="53"/>
        <v>0</v>
      </c>
      <c r="U135" s="22">
        <f t="shared" si="53"/>
        <v>0</v>
      </c>
      <c r="V135" s="22">
        <f t="shared" si="53"/>
        <v>0</v>
      </c>
      <c r="W135" s="22">
        <f t="shared" si="53"/>
        <v>0</v>
      </c>
      <c r="X135" s="22">
        <f t="shared" si="53"/>
        <v>0</v>
      </c>
      <c r="Y135" s="22">
        <f t="shared" si="53"/>
        <v>0</v>
      </c>
      <c r="Z135" s="22">
        <f t="shared" si="53"/>
        <v>0</v>
      </c>
      <c r="AA135" s="22">
        <f t="shared" si="53"/>
        <v>0</v>
      </c>
      <c r="AB135" s="22">
        <f t="shared" si="53"/>
        <v>0</v>
      </c>
      <c r="AC135" s="22">
        <f t="shared" si="53"/>
        <v>0</v>
      </c>
      <c r="AD135" s="22">
        <f t="shared" si="53"/>
        <v>0</v>
      </c>
      <c r="AE135" s="22">
        <f t="shared" si="53"/>
        <v>0</v>
      </c>
      <c r="AF135" s="22">
        <f>SUM(H135:AE135)</f>
        <v>0</v>
      </c>
      <c r="AG135" s="17" t="str">
        <f>IF(ABS(AF135-F135)&lt;1,"ok","err")</f>
        <v>ok</v>
      </c>
    </row>
    <row r="136" spans="1:33">
      <c r="A136" s="27" t="s">
        <v>657</v>
      </c>
      <c r="B136" s="19"/>
      <c r="C136" s="3" t="s">
        <v>587</v>
      </c>
      <c r="D136" s="3" t="s">
        <v>832</v>
      </c>
      <c r="F136" s="38">
        <v>0</v>
      </c>
      <c r="H136" s="22">
        <f t="shared" si="52"/>
        <v>0</v>
      </c>
      <c r="I136" s="22">
        <f t="shared" si="52"/>
        <v>0</v>
      </c>
      <c r="J136" s="22">
        <f t="shared" si="52"/>
        <v>0</v>
      </c>
      <c r="K136" s="22">
        <f t="shared" si="52"/>
        <v>0</v>
      </c>
      <c r="L136" s="22">
        <f t="shared" si="52"/>
        <v>0</v>
      </c>
      <c r="M136" s="22">
        <f t="shared" si="52"/>
        <v>0</v>
      </c>
      <c r="N136" s="22">
        <f t="shared" si="52"/>
        <v>0</v>
      </c>
      <c r="O136" s="22">
        <f t="shared" si="52"/>
        <v>0</v>
      </c>
      <c r="P136" s="22">
        <f t="shared" si="52"/>
        <v>0</v>
      </c>
      <c r="Q136" s="22">
        <f t="shared" si="52"/>
        <v>0</v>
      </c>
      <c r="R136" s="22">
        <f t="shared" si="53"/>
        <v>0</v>
      </c>
      <c r="S136" s="22">
        <f t="shared" si="53"/>
        <v>0</v>
      </c>
      <c r="T136" s="22">
        <f t="shared" si="53"/>
        <v>0</v>
      </c>
      <c r="U136" s="22">
        <f t="shared" si="53"/>
        <v>0</v>
      </c>
      <c r="V136" s="22">
        <f t="shared" si="53"/>
        <v>0</v>
      </c>
      <c r="W136" s="22">
        <f t="shared" si="53"/>
        <v>0</v>
      </c>
      <c r="X136" s="22">
        <f t="shared" si="53"/>
        <v>0</v>
      </c>
      <c r="Y136" s="22">
        <f t="shared" si="53"/>
        <v>0</v>
      </c>
      <c r="Z136" s="22">
        <f t="shared" si="53"/>
        <v>0</v>
      </c>
      <c r="AA136" s="22">
        <f t="shared" si="53"/>
        <v>0</v>
      </c>
      <c r="AB136" s="22">
        <f t="shared" si="53"/>
        <v>0</v>
      </c>
      <c r="AC136" s="22">
        <f t="shared" si="53"/>
        <v>0</v>
      </c>
      <c r="AD136" s="22">
        <f t="shared" si="53"/>
        <v>0</v>
      </c>
      <c r="AE136" s="22">
        <f t="shared" si="53"/>
        <v>0</v>
      </c>
      <c r="AF136" s="22">
        <f>SUM(H136:AE136)</f>
        <v>0</v>
      </c>
      <c r="AG136" s="17" t="str">
        <f>IF(ABS(AF136-F136)&lt;1,"ok","err")</f>
        <v>ok</v>
      </c>
    </row>
    <row r="137" spans="1:33">
      <c r="A137" s="27" t="s">
        <v>658</v>
      </c>
      <c r="B137" s="19"/>
      <c r="C137" s="3" t="s">
        <v>587</v>
      </c>
      <c r="D137" s="3" t="s">
        <v>1058</v>
      </c>
      <c r="F137" s="38">
        <v>0</v>
      </c>
      <c r="H137" s="22">
        <f t="shared" si="52"/>
        <v>0</v>
      </c>
      <c r="I137" s="22">
        <f t="shared" si="52"/>
        <v>0</v>
      </c>
      <c r="J137" s="22">
        <f t="shared" si="52"/>
        <v>0</v>
      </c>
      <c r="K137" s="22">
        <f t="shared" si="52"/>
        <v>0</v>
      </c>
      <c r="L137" s="22">
        <f t="shared" si="52"/>
        <v>0</v>
      </c>
      <c r="M137" s="22">
        <f t="shared" si="52"/>
        <v>0</v>
      </c>
      <c r="N137" s="22">
        <f t="shared" si="52"/>
        <v>0</v>
      </c>
      <c r="O137" s="22">
        <f t="shared" si="52"/>
        <v>0</v>
      </c>
      <c r="P137" s="22">
        <f t="shared" si="52"/>
        <v>0</v>
      </c>
      <c r="Q137" s="22">
        <f t="shared" si="52"/>
        <v>0</v>
      </c>
      <c r="R137" s="22">
        <f t="shared" si="53"/>
        <v>0</v>
      </c>
      <c r="S137" s="22">
        <f t="shared" si="53"/>
        <v>0</v>
      </c>
      <c r="T137" s="22">
        <f t="shared" si="53"/>
        <v>0</v>
      </c>
      <c r="U137" s="22">
        <f t="shared" si="53"/>
        <v>0</v>
      </c>
      <c r="V137" s="22">
        <f t="shared" si="53"/>
        <v>0</v>
      </c>
      <c r="W137" s="22">
        <f t="shared" si="53"/>
        <v>0</v>
      </c>
      <c r="X137" s="22">
        <f t="shared" si="53"/>
        <v>0</v>
      </c>
      <c r="Y137" s="22">
        <f t="shared" si="53"/>
        <v>0</v>
      </c>
      <c r="Z137" s="22">
        <f t="shared" si="53"/>
        <v>0</v>
      </c>
      <c r="AA137" s="22">
        <f t="shared" si="53"/>
        <v>0</v>
      </c>
      <c r="AB137" s="22">
        <f t="shared" si="53"/>
        <v>0</v>
      </c>
      <c r="AC137" s="22">
        <f t="shared" si="53"/>
        <v>0</v>
      </c>
      <c r="AD137" s="22">
        <f t="shared" si="53"/>
        <v>0</v>
      </c>
      <c r="AE137" s="22">
        <f t="shared" si="53"/>
        <v>0</v>
      </c>
      <c r="AF137" s="22">
        <f>SUM(H137:AE137)</f>
        <v>0</v>
      </c>
      <c r="AG137" s="17" t="str">
        <f>IF(ABS(AF137-F137)&lt;1,"ok","err")</f>
        <v>ok</v>
      </c>
    </row>
    <row r="138" spans="1:33">
      <c r="A138" s="27"/>
      <c r="B138" s="19"/>
      <c r="F138" s="35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7"/>
    </row>
    <row r="139" spans="1:33">
      <c r="A139" s="19" t="s">
        <v>661</v>
      </c>
      <c r="B139" s="19"/>
      <c r="F139" s="35">
        <f>SUM(F134:F137)</f>
        <v>0</v>
      </c>
      <c r="H139" s="21">
        <f t="shared" ref="H139:M139" si="54">SUM(H134:H137)</f>
        <v>0</v>
      </c>
      <c r="I139" s="21">
        <f t="shared" si="54"/>
        <v>0</v>
      </c>
      <c r="J139" s="21">
        <f t="shared" si="54"/>
        <v>0</v>
      </c>
      <c r="K139" s="21">
        <f t="shared" si="54"/>
        <v>0</v>
      </c>
      <c r="L139" s="21">
        <f t="shared" si="54"/>
        <v>0</v>
      </c>
      <c r="M139" s="21">
        <f t="shared" si="54"/>
        <v>0</v>
      </c>
      <c r="N139" s="21">
        <f>SUM(N134:N137)</f>
        <v>0</v>
      </c>
      <c r="O139" s="21">
        <f>SUM(O134:O137)</f>
        <v>0</v>
      </c>
      <c r="P139" s="21">
        <f>SUM(P134:P137)</f>
        <v>0</v>
      </c>
      <c r="Q139" s="21">
        <f t="shared" ref="Q139:AB139" si="55">SUM(Q134:Q137)</f>
        <v>0</v>
      </c>
      <c r="R139" s="21">
        <f t="shared" si="55"/>
        <v>0</v>
      </c>
      <c r="S139" s="21">
        <f t="shared" si="55"/>
        <v>0</v>
      </c>
      <c r="T139" s="21">
        <f t="shared" si="55"/>
        <v>0</v>
      </c>
      <c r="U139" s="21">
        <f t="shared" si="55"/>
        <v>0</v>
      </c>
      <c r="V139" s="21">
        <f t="shared" si="55"/>
        <v>0</v>
      </c>
      <c r="W139" s="21">
        <f t="shared" si="55"/>
        <v>0</v>
      </c>
      <c r="X139" s="21">
        <f t="shared" si="55"/>
        <v>0</v>
      </c>
      <c r="Y139" s="21">
        <f t="shared" si="55"/>
        <v>0</v>
      </c>
      <c r="Z139" s="21">
        <f t="shared" si="55"/>
        <v>0</v>
      </c>
      <c r="AA139" s="21">
        <f t="shared" si="55"/>
        <v>0</v>
      </c>
      <c r="AB139" s="21">
        <f t="shared" si="55"/>
        <v>0</v>
      </c>
      <c r="AC139" s="21">
        <f>SUM(AC134:AC137)</f>
        <v>0</v>
      </c>
      <c r="AD139" s="21">
        <f>SUM(AD134:AD137)</f>
        <v>0</v>
      </c>
      <c r="AE139" s="21">
        <f>SUM(AE134:AE137)</f>
        <v>0</v>
      </c>
      <c r="AF139" s="22">
        <f>SUM(H139:AE139)</f>
        <v>0</v>
      </c>
      <c r="AG139" s="17" t="str">
        <f>IF(ABS(AF139-F139)&lt;1,"ok","err")</f>
        <v>ok</v>
      </c>
    </row>
    <row r="140" spans="1:33">
      <c r="A140" s="27"/>
      <c r="B140" s="19"/>
      <c r="F140" s="35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7"/>
    </row>
    <row r="141" spans="1:33">
      <c r="A141" s="24" t="s">
        <v>880</v>
      </c>
      <c r="B141" s="19"/>
      <c r="C141" s="3" t="s">
        <v>881</v>
      </c>
      <c r="F141" s="39">
        <f>F110+F117+F123-F124-F131-F139</f>
        <v>2548077150.5472345</v>
      </c>
      <c r="G141" s="23"/>
      <c r="H141" s="23">
        <f t="shared" ref="H141:M141" si="56">H98-H108+H117+H123-H124-H131-H139</f>
        <v>1309287569.1183619</v>
      </c>
      <c r="I141" s="23">
        <f t="shared" si="56"/>
        <v>0</v>
      </c>
      <c r="J141" s="23">
        <f t="shared" si="56"/>
        <v>0</v>
      </c>
      <c r="K141" s="23">
        <f t="shared" si="56"/>
        <v>74104270.966778874</v>
      </c>
      <c r="L141" s="23">
        <f t="shared" si="56"/>
        <v>0</v>
      </c>
      <c r="M141" s="23">
        <f t="shared" si="56"/>
        <v>0</v>
      </c>
      <c r="N141" s="23">
        <f>N98-N108+N117+N123-N124-N131-N139</f>
        <v>293849584.217695</v>
      </c>
      <c r="O141" s="23">
        <f>O98-O108+O117+O123-O124-O131-O139</f>
        <v>0</v>
      </c>
      <c r="P141" s="23">
        <f>P98-P108+P117+P123-P124-P131-P139</f>
        <v>0</v>
      </c>
      <c r="Q141" s="23">
        <f t="shared" ref="Q141:AB141" si="57">Q98-Q108+Q117+Q123-Q124-Q131-Q139</f>
        <v>0</v>
      </c>
      <c r="R141" s="23">
        <f t="shared" si="57"/>
        <v>107040890.25008382</v>
      </c>
      <c r="S141" s="23">
        <f t="shared" si="57"/>
        <v>0</v>
      </c>
      <c r="T141" s="23">
        <f t="shared" si="57"/>
        <v>163569496.82230794</v>
      </c>
      <c r="U141" s="23">
        <f t="shared" si="57"/>
        <v>259906308.52060506</v>
      </c>
      <c r="V141" s="23">
        <f t="shared" si="57"/>
        <v>47707557.494330108</v>
      </c>
      <c r="W141" s="23">
        <f t="shared" si="57"/>
        <v>76350486.52426891</v>
      </c>
      <c r="X141" s="23">
        <f t="shared" si="57"/>
        <v>61709302.513820142</v>
      </c>
      <c r="Y141" s="23">
        <f t="shared" si="57"/>
        <v>36052703.382915772</v>
      </c>
      <c r="Z141" s="23">
        <f t="shared" si="57"/>
        <v>20902797.646495089</v>
      </c>
      <c r="AA141" s="23">
        <f t="shared" si="57"/>
        <v>26168471.372442923</v>
      </c>
      <c r="AB141" s="23">
        <f t="shared" si="57"/>
        <v>66579447.12367624</v>
      </c>
      <c r="AC141" s="23">
        <f>AC98-AC108+AC117+AC123-AC124-AC131-AC139</f>
        <v>4097790.734751517</v>
      </c>
      <c r="AD141" s="23">
        <f>AD98-AD108+AD117+AD123-AD124-AD131-AD139</f>
        <v>750473.85869937798</v>
      </c>
      <c r="AE141" s="23">
        <f>AE98-AE108+AE117+AE123-AE124-AE131-AE139</f>
        <v>0</v>
      </c>
      <c r="AF141" s="22">
        <f>SUM(H141:AE141)</f>
        <v>2548077150.5472326</v>
      </c>
      <c r="AG141" s="17" t="str">
        <f>IF(ABS(AF141-F141)&lt;1,"ok","err")</f>
        <v>ok</v>
      </c>
    </row>
    <row r="142" spans="1:33">
      <c r="A142" s="19"/>
      <c r="W142" s="3"/>
      <c r="AG142" s="17"/>
    </row>
    <row r="143" spans="1:33">
      <c r="A143" s="19"/>
      <c r="W143" s="3"/>
      <c r="AG143" s="17"/>
    </row>
    <row r="144" spans="1:33">
      <c r="A144" s="18" t="s">
        <v>872</v>
      </c>
      <c r="W144" s="3"/>
      <c r="AG144" s="17"/>
    </row>
    <row r="145" spans="1:33">
      <c r="A145" s="18"/>
      <c r="W145" s="3"/>
      <c r="AG145" s="17"/>
    </row>
    <row r="146" spans="1:33">
      <c r="A146" s="24" t="s">
        <v>194</v>
      </c>
      <c r="W146" s="3"/>
      <c r="AG146" s="17"/>
    </row>
    <row r="147" spans="1:33">
      <c r="A147" s="19">
        <v>500</v>
      </c>
      <c r="B147" s="3" t="s">
        <v>186</v>
      </c>
      <c r="C147" s="3" t="s">
        <v>187</v>
      </c>
      <c r="D147" s="3" t="s">
        <v>612</v>
      </c>
      <c r="F147" s="35">
        <v>5245333</v>
      </c>
      <c r="H147" s="22">
        <f t="shared" ref="H147:Q154" si="58">IF(VLOOKUP($D147,$C$6:$AE$653,H$2,)=0,0,((VLOOKUP($D147,$C$6:$AE$653,H$2,)/VLOOKUP($D147,$C$6:$AE$653,4,))*$F147))</f>
        <v>4630163.6705409</v>
      </c>
      <c r="I147" s="22">
        <f t="shared" si="58"/>
        <v>0</v>
      </c>
      <c r="J147" s="22">
        <f t="shared" si="58"/>
        <v>0</v>
      </c>
      <c r="K147" s="22">
        <f t="shared" si="58"/>
        <v>615169.32945909956</v>
      </c>
      <c r="L147" s="22">
        <f t="shared" si="58"/>
        <v>0</v>
      </c>
      <c r="M147" s="22">
        <f t="shared" si="58"/>
        <v>0</v>
      </c>
      <c r="N147" s="22">
        <f t="shared" si="58"/>
        <v>0</v>
      </c>
      <c r="O147" s="22">
        <f t="shared" si="58"/>
        <v>0</v>
      </c>
      <c r="P147" s="22">
        <f t="shared" si="58"/>
        <v>0</v>
      </c>
      <c r="Q147" s="22">
        <f t="shared" si="58"/>
        <v>0</v>
      </c>
      <c r="R147" s="22">
        <f t="shared" ref="R147:AE154" si="59">IF(VLOOKUP($D147,$C$6:$AE$653,R$2,)=0,0,((VLOOKUP($D147,$C$6:$AE$653,R$2,)/VLOOKUP($D147,$C$6:$AE$653,4,))*$F147))</f>
        <v>0</v>
      </c>
      <c r="S147" s="22">
        <f t="shared" si="59"/>
        <v>0</v>
      </c>
      <c r="T147" s="22">
        <f t="shared" si="59"/>
        <v>0</v>
      </c>
      <c r="U147" s="22">
        <f t="shared" si="59"/>
        <v>0</v>
      </c>
      <c r="V147" s="22">
        <f t="shared" si="59"/>
        <v>0</v>
      </c>
      <c r="W147" s="22">
        <f t="shared" si="59"/>
        <v>0</v>
      </c>
      <c r="X147" s="22">
        <f t="shared" si="59"/>
        <v>0</v>
      </c>
      <c r="Y147" s="22">
        <f t="shared" si="59"/>
        <v>0</v>
      </c>
      <c r="Z147" s="22">
        <f t="shared" si="59"/>
        <v>0</v>
      </c>
      <c r="AA147" s="22">
        <f t="shared" si="59"/>
        <v>0</v>
      </c>
      <c r="AB147" s="22">
        <f t="shared" si="59"/>
        <v>0</v>
      </c>
      <c r="AC147" s="22">
        <f t="shared" si="59"/>
        <v>0</v>
      </c>
      <c r="AD147" s="22">
        <f t="shared" si="59"/>
        <v>0</v>
      </c>
      <c r="AE147" s="22">
        <f t="shared" si="59"/>
        <v>0</v>
      </c>
      <c r="AF147" s="22">
        <f t="shared" ref="AF147:AF154" si="60">SUM(H147:AE147)</f>
        <v>5245333</v>
      </c>
      <c r="AG147" s="17" t="str">
        <f t="shared" ref="AG147:AG154" si="61">IF(ABS(AF147-F147)&lt;1,"ok","err")</f>
        <v>ok</v>
      </c>
    </row>
    <row r="148" spans="1:33">
      <c r="A148" s="111">
        <v>501</v>
      </c>
      <c r="B148" s="3" t="s">
        <v>188</v>
      </c>
      <c r="C148" s="3" t="s">
        <v>189</v>
      </c>
      <c r="D148" s="3" t="s">
        <v>827</v>
      </c>
      <c r="F148" s="38">
        <f>249923014.718245+5226757.59</f>
        <v>255149772.308245</v>
      </c>
      <c r="H148" s="22">
        <f t="shared" si="58"/>
        <v>0</v>
      </c>
      <c r="I148" s="22">
        <f t="shared" si="58"/>
        <v>0</v>
      </c>
      <c r="J148" s="22">
        <f t="shared" si="58"/>
        <v>0</v>
      </c>
      <c r="K148" s="22">
        <f t="shared" si="58"/>
        <v>255149772.308245</v>
      </c>
      <c r="L148" s="22">
        <f t="shared" si="58"/>
        <v>0</v>
      </c>
      <c r="M148" s="22">
        <f t="shared" si="58"/>
        <v>0</v>
      </c>
      <c r="N148" s="22">
        <f t="shared" si="58"/>
        <v>0</v>
      </c>
      <c r="O148" s="22">
        <f t="shared" si="58"/>
        <v>0</v>
      </c>
      <c r="P148" s="22">
        <f t="shared" si="58"/>
        <v>0</v>
      </c>
      <c r="Q148" s="22">
        <f t="shared" si="58"/>
        <v>0</v>
      </c>
      <c r="R148" s="22">
        <f t="shared" si="59"/>
        <v>0</v>
      </c>
      <c r="S148" s="22">
        <f t="shared" si="59"/>
        <v>0</v>
      </c>
      <c r="T148" s="22">
        <f t="shared" si="59"/>
        <v>0</v>
      </c>
      <c r="U148" s="22">
        <f t="shared" si="59"/>
        <v>0</v>
      </c>
      <c r="V148" s="22">
        <f t="shared" si="59"/>
        <v>0</v>
      </c>
      <c r="W148" s="22">
        <f t="shared" si="59"/>
        <v>0</v>
      </c>
      <c r="X148" s="22">
        <f t="shared" si="59"/>
        <v>0</v>
      </c>
      <c r="Y148" s="22">
        <f t="shared" si="59"/>
        <v>0</v>
      </c>
      <c r="Z148" s="22">
        <f t="shared" si="59"/>
        <v>0</v>
      </c>
      <c r="AA148" s="22">
        <f t="shared" si="59"/>
        <v>0</v>
      </c>
      <c r="AB148" s="22">
        <f t="shared" si="59"/>
        <v>0</v>
      </c>
      <c r="AC148" s="22">
        <f t="shared" si="59"/>
        <v>0</v>
      </c>
      <c r="AD148" s="22">
        <f t="shared" si="59"/>
        <v>0</v>
      </c>
      <c r="AE148" s="22">
        <f t="shared" si="59"/>
        <v>0</v>
      </c>
      <c r="AF148" s="22">
        <f t="shared" si="60"/>
        <v>255149772.308245</v>
      </c>
      <c r="AG148" s="17" t="str">
        <f t="shared" si="61"/>
        <v>ok</v>
      </c>
    </row>
    <row r="149" spans="1:33">
      <c r="A149" s="19">
        <v>502</v>
      </c>
      <c r="B149" s="3" t="s">
        <v>190</v>
      </c>
      <c r="C149" s="3" t="s">
        <v>191</v>
      </c>
      <c r="D149" s="3" t="s">
        <v>607</v>
      </c>
      <c r="F149" s="38">
        <f>22356626.9999999-635647.42</f>
        <v>21720979.579999898</v>
      </c>
      <c r="H149" s="22">
        <f t="shared" si="58"/>
        <v>21720979.579999898</v>
      </c>
      <c r="I149" s="22">
        <f t="shared" si="58"/>
        <v>0</v>
      </c>
      <c r="J149" s="22">
        <f t="shared" si="58"/>
        <v>0</v>
      </c>
      <c r="K149" s="22">
        <f t="shared" si="58"/>
        <v>0</v>
      </c>
      <c r="L149" s="22">
        <f t="shared" si="58"/>
        <v>0</v>
      </c>
      <c r="M149" s="22">
        <f t="shared" si="58"/>
        <v>0</v>
      </c>
      <c r="N149" s="22">
        <f t="shared" si="58"/>
        <v>0</v>
      </c>
      <c r="O149" s="22">
        <f t="shared" si="58"/>
        <v>0</v>
      </c>
      <c r="P149" s="22">
        <f t="shared" si="58"/>
        <v>0</v>
      </c>
      <c r="Q149" s="22">
        <f t="shared" si="58"/>
        <v>0</v>
      </c>
      <c r="R149" s="22">
        <f t="shared" si="59"/>
        <v>0</v>
      </c>
      <c r="S149" s="22">
        <f t="shared" si="59"/>
        <v>0</v>
      </c>
      <c r="T149" s="22">
        <f t="shared" si="59"/>
        <v>0</v>
      </c>
      <c r="U149" s="22">
        <f t="shared" si="59"/>
        <v>0</v>
      </c>
      <c r="V149" s="22">
        <f t="shared" si="59"/>
        <v>0</v>
      </c>
      <c r="W149" s="22">
        <f t="shared" si="59"/>
        <v>0</v>
      </c>
      <c r="X149" s="22">
        <f t="shared" si="59"/>
        <v>0</v>
      </c>
      <c r="Y149" s="22">
        <f t="shared" si="59"/>
        <v>0</v>
      </c>
      <c r="Z149" s="22">
        <f t="shared" si="59"/>
        <v>0</v>
      </c>
      <c r="AA149" s="22">
        <f t="shared" si="59"/>
        <v>0</v>
      </c>
      <c r="AB149" s="22">
        <f t="shared" si="59"/>
        <v>0</v>
      </c>
      <c r="AC149" s="22">
        <f t="shared" si="59"/>
        <v>0</v>
      </c>
      <c r="AD149" s="22">
        <f t="shared" si="59"/>
        <v>0</v>
      </c>
      <c r="AE149" s="22">
        <f t="shared" si="59"/>
        <v>0</v>
      </c>
      <c r="AF149" s="22">
        <f t="shared" si="60"/>
        <v>21720979.579999898</v>
      </c>
      <c r="AG149" s="17" t="str">
        <f t="shared" si="61"/>
        <v>ok</v>
      </c>
    </row>
    <row r="150" spans="1:33">
      <c r="A150" s="19">
        <v>504</v>
      </c>
      <c r="B150" s="19" t="s">
        <v>1088</v>
      </c>
      <c r="C150" s="3" t="s">
        <v>1086</v>
      </c>
      <c r="D150" s="3" t="s">
        <v>607</v>
      </c>
      <c r="F150" s="38"/>
      <c r="H150" s="22">
        <f t="shared" si="58"/>
        <v>0</v>
      </c>
      <c r="I150" s="22">
        <f t="shared" si="58"/>
        <v>0</v>
      </c>
      <c r="J150" s="22">
        <f t="shared" si="58"/>
        <v>0</v>
      </c>
      <c r="K150" s="22">
        <f t="shared" si="58"/>
        <v>0</v>
      </c>
      <c r="L150" s="22">
        <f t="shared" si="58"/>
        <v>0</v>
      </c>
      <c r="M150" s="22">
        <f t="shared" si="58"/>
        <v>0</v>
      </c>
      <c r="N150" s="22">
        <f t="shared" si="58"/>
        <v>0</v>
      </c>
      <c r="O150" s="22">
        <f t="shared" si="58"/>
        <v>0</v>
      </c>
      <c r="P150" s="22">
        <f t="shared" si="58"/>
        <v>0</v>
      </c>
      <c r="Q150" s="22">
        <f t="shared" si="58"/>
        <v>0</v>
      </c>
      <c r="R150" s="22">
        <f t="shared" si="59"/>
        <v>0</v>
      </c>
      <c r="S150" s="22">
        <f t="shared" si="59"/>
        <v>0</v>
      </c>
      <c r="T150" s="22">
        <f t="shared" si="59"/>
        <v>0</v>
      </c>
      <c r="U150" s="22">
        <f t="shared" si="59"/>
        <v>0</v>
      </c>
      <c r="V150" s="22">
        <f t="shared" si="59"/>
        <v>0</v>
      </c>
      <c r="W150" s="22">
        <f t="shared" si="59"/>
        <v>0</v>
      </c>
      <c r="X150" s="22">
        <f t="shared" si="59"/>
        <v>0</v>
      </c>
      <c r="Y150" s="22">
        <f t="shared" si="59"/>
        <v>0</v>
      </c>
      <c r="Z150" s="22">
        <f t="shared" si="59"/>
        <v>0</v>
      </c>
      <c r="AA150" s="22">
        <f t="shared" si="59"/>
        <v>0</v>
      </c>
      <c r="AB150" s="22">
        <f t="shared" si="59"/>
        <v>0</v>
      </c>
      <c r="AC150" s="22">
        <f t="shared" si="59"/>
        <v>0</v>
      </c>
      <c r="AD150" s="22">
        <f t="shared" si="59"/>
        <v>0</v>
      </c>
      <c r="AE150" s="22">
        <f t="shared" si="59"/>
        <v>0</v>
      </c>
      <c r="AF150" s="22">
        <f>SUM(H150:AE150)</f>
        <v>0</v>
      </c>
      <c r="AG150" s="17" t="str">
        <f>IF(ABS(AF150-F150)&lt;1,"ok","err")</f>
        <v>ok</v>
      </c>
    </row>
    <row r="151" spans="1:33">
      <c r="A151" s="19">
        <v>505</v>
      </c>
      <c r="B151" s="3" t="s">
        <v>192</v>
      </c>
      <c r="C151" s="3" t="s">
        <v>193</v>
      </c>
      <c r="D151" s="3" t="s">
        <v>607</v>
      </c>
      <c r="F151" s="38">
        <v>2266885</v>
      </c>
      <c r="H151" s="22">
        <f t="shared" si="58"/>
        <v>2266885</v>
      </c>
      <c r="I151" s="22">
        <f t="shared" si="58"/>
        <v>0</v>
      </c>
      <c r="J151" s="22">
        <f t="shared" si="58"/>
        <v>0</v>
      </c>
      <c r="K151" s="22">
        <f t="shared" si="58"/>
        <v>0</v>
      </c>
      <c r="L151" s="22">
        <f t="shared" si="58"/>
        <v>0</v>
      </c>
      <c r="M151" s="22">
        <f t="shared" si="58"/>
        <v>0</v>
      </c>
      <c r="N151" s="22">
        <f t="shared" si="58"/>
        <v>0</v>
      </c>
      <c r="O151" s="22">
        <f t="shared" si="58"/>
        <v>0</v>
      </c>
      <c r="P151" s="22">
        <f t="shared" si="58"/>
        <v>0</v>
      </c>
      <c r="Q151" s="22">
        <f t="shared" si="58"/>
        <v>0</v>
      </c>
      <c r="R151" s="22">
        <f t="shared" si="59"/>
        <v>0</v>
      </c>
      <c r="S151" s="22">
        <f t="shared" si="59"/>
        <v>0</v>
      </c>
      <c r="T151" s="22">
        <f t="shared" si="59"/>
        <v>0</v>
      </c>
      <c r="U151" s="22">
        <f t="shared" si="59"/>
        <v>0</v>
      </c>
      <c r="V151" s="22">
        <f t="shared" si="59"/>
        <v>0</v>
      </c>
      <c r="W151" s="22">
        <f t="shared" si="59"/>
        <v>0</v>
      </c>
      <c r="X151" s="22">
        <f t="shared" si="59"/>
        <v>0</v>
      </c>
      <c r="Y151" s="22">
        <f t="shared" si="59"/>
        <v>0</v>
      </c>
      <c r="Z151" s="22">
        <f t="shared" si="59"/>
        <v>0</v>
      </c>
      <c r="AA151" s="22">
        <f t="shared" si="59"/>
        <v>0</v>
      </c>
      <c r="AB151" s="22">
        <f t="shared" si="59"/>
        <v>0</v>
      </c>
      <c r="AC151" s="22">
        <f t="shared" si="59"/>
        <v>0</v>
      </c>
      <c r="AD151" s="22">
        <f t="shared" si="59"/>
        <v>0</v>
      </c>
      <c r="AE151" s="22">
        <f t="shared" si="59"/>
        <v>0</v>
      </c>
      <c r="AF151" s="22">
        <f t="shared" si="60"/>
        <v>2266885</v>
      </c>
      <c r="AG151" s="17" t="str">
        <f t="shared" si="61"/>
        <v>ok</v>
      </c>
    </row>
    <row r="152" spans="1:33">
      <c r="A152" s="19">
        <v>506</v>
      </c>
      <c r="B152" s="3" t="s">
        <v>195</v>
      </c>
      <c r="C152" s="3" t="s">
        <v>196</v>
      </c>
      <c r="D152" s="3" t="s">
        <v>607</v>
      </c>
      <c r="F152" s="38">
        <f>14915616-5680294</f>
        <v>9235322</v>
      </c>
      <c r="H152" s="22">
        <f t="shared" si="58"/>
        <v>9235322</v>
      </c>
      <c r="I152" s="22">
        <f t="shared" si="58"/>
        <v>0</v>
      </c>
      <c r="J152" s="22">
        <f t="shared" si="58"/>
        <v>0</v>
      </c>
      <c r="K152" s="22">
        <f t="shared" si="58"/>
        <v>0</v>
      </c>
      <c r="L152" s="22">
        <f t="shared" si="58"/>
        <v>0</v>
      </c>
      <c r="M152" s="22">
        <f t="shared" si="58"/>
        <v>0</v>
      </c>
      <c r="N152" s="22">
        <f t="shared" si="58"/>
        <v>0</v>
      </c>
      <c r="O152" s="22">
        <f t="shared" si="58"/>
        <v>0</v>
      </c>
      <c r="P152" s="22">
        <f t="shared" si="58"/>
        <v>0</v>
      </c>
      <c r="Q152" s="22">
        <f t="shared" si="58"/>
        <v>0</v>
      </c>
      <c r="R152" s="22">
        <f t="shared" si="59"/>
        <v>0</v>
      </c>
      <c r="S152" s="22">
        <f t="shared" si="59"/>
        <v>0</v>
      </c>
      <c r="T152" s="22">
        <f t="shared" si="59"/>
        <v>0</v>
      </c>
      <c r="U152" s="22">
        <f t="shared" si="59"/>
        <v>0</v>
      </c>
      <c r="V152" s="22">
        <f t="shared" si="59"/>
        <v>0</v>
      </c>
      <c r="W152" s="22">
        <f t="shared" si="59"/>
        <v>0</v>
      </c>
      <c r="X152" s="22">
        <f t="shared" si="59"/>
        <v>0</v>
      </c>
      <c r="Y152" s="22">
        <f t="shared" si="59"/>
        <v>0</v>
      </c>
      <c r="Z152" s="22">
        <f t="shared" si="59"/>
        <v>0</v>
      </c>
      <c r="AA152" s="22">
        <f t="shared" si="59"/>
        <v>0</v>
      </c>
      <c r="AB152" s="22">
        <f t="shared" si="59"/>
        <v>0</v>
      </c>
      <c r="AC152" s="22">
        <f t="shared" si="59"/>
        <v>0</v>
      </c>
      <c r="AD152" s="22">
        <f t="shared" si="59"/>
        <v>0</v>
      </c>
      <c r="AE152" s="22">
        <f t="shared" si="59"/>
        <v>0</v>
      </c>
      <c r="AF152" s="22">
        <f t="shared" si="60"/>
        <v>9235322</v>
      </c>
      <c r="AG152" s="17" t="str">
        <f t="shared" si="61"/>
        <v>ok</v>
      </c>
    </row>
    <row r="153" spans="1:33">
      <c r="A153" s="19">
        <v>507</v>
      </c>
      <c r="B153" s="3" t="s">
        <v>901</v>
      </c>
      <c r="C153" s="3" t="s">
        <v>319</v>
      </c>
      <c r="D153" s="3" t="s">
        <v>607</v>
      </c>
      <c r="F153" s="38"/>
      <c r="H153" s="22">
        <f t="shared" si="58"/>
        <v>0</v>
      </c>
      <c r="I153" s="22">
        <f t="shared" si="58"/>
        <v>0</v>
      </c>
      <c r="J153" s="22">
        <f t="shared" si="58"/>
        <v>0</v>
      </c>
      <c r="K153" s="22">
        <f t="shared" si="58"/>
        <v>0</v>
      </c>
      <c r="L153" s="22">
        <f t="shared" si="58"/>
        <v>0</v>
      </c>
      <c r="M153" s="22">
        <f t="shared" si="58"/>
        <v>0</v>
      </c>
      <c r="N153" s="22">
        <f t="shared" si="58"/>
        <v>0</v>
      </c>
      <c r="O153" s="22">
        <f t="shared" si="58"/>
        <v>0</v>
      </c>
      <c r="P153" s="22">
        <f t="shared" si="58"/>
        <v>0</v>
      </c>
      <c r="Q153" s="22">
        <f t="shared" si="58"/>
        <v>0</v>
      </c>
      <c r="R153" s="22">
        <f t="shared" si="59"/>
        <v>0</v>
      </c>
      <c r="S153" s="22">
        <f t="shared" si="59"/>
        <v>0</v>
      </c>
      <c r="T153" s="22">
        <f t="shared" si="59"/>
        <v>0</v>
      </c>
      <c r="U153" s="22">
        <f t="shared" si="59"/>
        <v>0</v>
      </c>
      <c r="V153" s="22">
        <f t="shared" si="59"/>
        <v>0</v>
      </c>
      <c r="W153" s="22">
        <f t="shared" si="59"/>
        <v>0</v>
      </c>
      <c r="X153" s="22">
        <f t="shared" si="59"/>
        <v>0</v>
      </c>
      <c r="Y153" s="22">
        <f t="shared" si="59"/>
        <v>0</v>
      </c>
      <c r="Z153" s="22">
        <f t="shared" si="59"/>
        <v>0</v>
      </c>
      <c r="AA153" s="22">
        <f t="shared" si="59"/>
        <v>0</v>
      </c>
      <c r="AB153" s="22">
        <f t="shared" si="59"/>
        <v>0</v>
      </c>
      <c r="AC153" s="22">
        <f t="shared" si="59"/>
        <v>0</v>
      </c>
      <c r="AD153" s="22">
        <f t="shared" si="59"/>
        <v>0</v>
      </c>
      <c r="AE153" s="22">
        <f t="shared" si="59"/>
        <v>0</v>
      </c>
      <c r="AF153" s="22">
        <f>SUM(H153:AE153)</f>
        <v>0</v>
      </c>
      <c r="AG153" s="17" t="str">
        <f t="shared" si="61"/>
        <v>ok</v>
      </c>
    </row>
    <row r="154" spans="1:33">
      <c r="A154" s="19">
        <v>509</v>
      </c>
      <c r="B154" s="3" t="s">
        <v>562</v>
      </c>
      <c r="C154" s="3" t="s">
        <v>561</v>
      </c>
      <c r="D154" s="3" t="s">
        <v>607</v>
      </c>
      <c r="F154" s="38"/>
      <c r="H154" s="22">
        <f t="shared" si="58"/>
        <v>0</v>
      </c>
      <c r="I154" s="22">
        <f t="shared" si="58"/>
        <v>0</v>
      </c>
      <c r="J154" s="22">
        <f t="shared" si="58"/>
        <v>0</v>
      </c>
      <c r="K154" s="22">
        <f t="shared" si="58"/>
        <v>0</v>
      </c>
      <c r="L154" s="22">
        <f t="shared" si="58"/>
        <v>0</v>
      </c>
      <c r="M154" s="22">
        <f t="shared" si="58"/>
        <v>0</v>
      </c>
      <c r="N154" s="22">
        <f t="shared" si="58"/>
        <v>0</v>
      </c>
      <c r="O154" s="22">
        <f t="shared" si="58"/>
        <v>0</v>
      </c>
      <c r="P154" s="22">
        <f t="shared" si="58"/>
        <v>0</v>
      </c>
      <c r="Q154" s="22">
        <f t="shared" si="58"/>
        <v>0</v>
      </c>
      <c r="R154" s="22">
        <f t="shared" si="59"/>
        <v>0</v>
      </c>
      <c r="S154" s="22">
        <f t="shared" si="59"/>
        <v>0</v>
      </c>
      <c r="T154" s="22">
        <f t="shared" si="59"/>
        <v>0</v>
      </c>
      <c r="U154" s="22">
        <f t="shared" si="59"/>
        <v>0</v>
      </c>
      <c r="V154" s="22">
        <f t="shared" si="59"/>
        <v>0</v>
      </c>
      <c r="W154" s="22">
        <f t="shared" si="59"/>
        <v>0</v>
      </c>
      <c r="X154" s="22">
        <f t="shared" si="59"/>
        <v>0</v>
      </c>
      <c r="Y154" s="22">
        <f t="shared" si="59"/>
        <v>0</v>
      </c>
      <c r="Z154" s="22">
        <f t="shared" si="59"/>
        <v>0</v>
      </c>
      <c r="AA154" s="22">
        <f t="shared" si="59"/>
        <v>0</v>
      </c>
      <c r="AB154" s="22">
        <f t="shared" si="59"/>
        <v>0</v>
      </c>
      <c r="AC154" s="22">
        <f t="shared" si="59"/>
        <v>0</v>
      </c>
      <c r="AD154" s="22">
        <f t="shared" si="59"/>
        <v>0</v>
      </c>
      <c r="AE154" s="22">
        <f t="shared" si="59"/>
        <v>0</v>
      </c>
      <c r="AF154" s="22">
        <f t="shared" si="60"/>
        <v>0</v>
      </c>
      <c r="AG154" s="17" t="str">
        <f t="shared" si="61"/>
        <v>ok</v>
      </c>
    </row>
    <row r="155" spans="1:33">
      <c r="A155" s="19"/>
      <c r="F155" s="35"/>
      <c r="W155" s="3"/>
      <c r="AG155" s="17"/>
    </row>
    <row r="156" spans="1:33">
      <c r="A156" s="19"/>
      <c r="B156" s="3" t="s">
        <v>197</v>
      </c>
      <c r="F156" s="35">
        <f>SUM(F147:F155)</f>
        <v>293618291.88824493</v>
      </c>
      <c r="H156" s="21">
        <f>SUM(H147:H155)</f>
        <v>37853350.250540793</v>
      </c>
      <c r="I156" s="21">
        <f t="shared" ref="I156:AF156" si="62">SUM(I147:I155)</f>
        <v>0</v>
      </c>
      <c r="J156" s="21">
        <f t="shared" si="62"/>
        <v>0</v>
      </c>
      <c r="K156" s="21">
        <f t="shared" si="62"/>
        <v>255764941.6377041</v>
      </c>
      <c r="L156" s="21">
        <f t="shared" si="62"/>
        <v>0</v>
      </c>
      <c r="M156" s="21">
        <f t="shared" si="62"/>
        <v>0</v>
      </c>
      <c r="N156" s="21">
        <f t="shared" si="62"/>
        <v>0</v>
      </c>
      <c r="O156" s="21">
        <f>SUM(O147:O155)</f>
        <v>0</v>
      </c>
      <c r="P156" s="21">
        <f>SUM(P147:P155)</f>
        <v>0</v>
      </c>
      <c r="Q156" s="21">
        <f t="shared" si="62"/>
        <v>0</v>
      </c>
      <c r="R156" s="21">
        <f t="shared" si="62"/>
        <v>0</v>
      </c>
      <c r="S156" s="21">
        <f t="shared" si="62"/>
        <v>0</v>
      </c>
      <c r="T156" s="21">
        <f t="shared" si="62"/>
        <v>0</v>
      </c>
      <c r="U156" s="21">
        <f>SUM(U147:U155)</f>
        <v>0</v>
      </c>
      <c r="V156" s="21">
        <f>SUM(V147:V155)</f>
        <v>0</v>
      </c>
      <c r="W156" s="21">
        <f>SUM(W147:W155)</f>
        <v>0</v>
      </c>
      <c r="X156" s="21">
        <f t="shared" si="62"/>
        <v>0</v>
      </c>
      <c r="Y156" s="21">
        <f t="shared" si="62"/>
        <v>0</v>
      </c>
      <c r="Z156" s="21">
        <f>SUM(Z147:Z155)</f>
        <v>0</v>
      </c>
      <c r="AA156" s="21">
        <f>SUM(AA147:AA155)</f>
        <v>0</v>
      </c>
      <c r="AB156" s="21">
        <f t="shared" si="62"/>
        <v>0</v>
      </c>
      <c r="AC156" s="21">
        <f t="shared" si="62"/>
        <v>0</v>
      </c>
      <c r="AD156" s="21">
        <f t="shared" si="62"/>
        <v>0</v>
      </c>
      <c r="AE156" s="21">
        <f t="shared" si="62"/>
        <v>0</v>
      </c>
      <c r="AF156" s="21">
        <f t="shared" si="62"/>
        <v>293618291.88824493</v>
      </c>
      <c r="AG156" s="17" t="str">
        <f>IF(ABS(AF156-F156)&lt;1,"ok","err")</f>
        <v>ok</v>
      </c>
    </row>
    <row r="157" spans="1:33">
      <c r="A157" s="19"/>
      <c r="F157" s="35"/>
      <c r="W157" s="3"/>
      <c r="AG157" s="17"/>
    </row>
    <row r="158" spans="1:33">
      <c r="A158" s="24" t="s">
        <v>198</v>
      </c>
      <c r="F158" s="35"/>
      <c r="W158" s="3"/>
      <c r="AG158" s="17"/>
    </row>
    <row r="159" spans="1:33">
      <c r="A159" s="19">
        <v>510</v>
      </c>
      <c r="B159" s="3" t="s">
        <v>201</v>
      </c>
      <c r="C159" s="3" t="s">
        <v>199</v>
      </c>
      <c r="D159" s="3" t="s">
        <v>85</v>
      </c>
      <c r="F159" s="35">
        <v>5612577</v>
      </c>
      <c r="H159" s="22">
        <f t="shared" ref="H159:Q163" si="63">IF(VLOOKUP($D159,$C$6:$AE$653,H$2,)=0,0,((VLOOKUP($D159,$C$6:$AE$653,H$2,)/VLOOKUP($D159,$C$6:$AE$653,4,))*$F159))</f>
        <v>29885.111971658593</v>
      </c>
      <c r="I159" s="22">
        <f t="shared" si="63"/>
        <v>0</v>
      </c>
      <c r="J159" s="22">
        <f t="shared" si="63"/>
        <v>0</v>
      </c>
      <c r="K159" s="22">
        <f t="shared" si="63"/>
        <v>5582691.8880283413</v>
      </c>
      <c r="L159" s="22">
        <f t="shared" si="63"/>
        <v>0</v>
      </c>
      <c r="M159" s="22">
        <f t="shared" si="63"/>
        <v>0</v>
      </c>
      <c r="N159" s="22">
        <f t="shared" si="63"/>
        <v>0</v>
      </c>
      <c r="O159" s="22">
        <f t="shared" si="63"/>
        <v>0</v>
      </c>
      <c r="P159" s="22">
        <f t="shared" si="63"/>
        <v>0</v>
      </c>
      <c r="Q159" s="22">
        <f t="shared" si="63"/>
        <v>0</v>
      </c>
      <c r="R159" s="22">
        <f t="shared" ref="R159:AE163" si="64">IF(VLOOKUP($D159,$C$6:$AE$653,R$2,)=0,0,((VLOOKUP($D159,$C$6:$AE$653,R$2,)/VLOOKUP($D159,$C$6:$AE$653,4,))*$F159))</f>
        <v>0</v>
      </c>
      <c r="S159" s="22">
        <f t="shared" si="64"/>
        <v>0</v>
      </c>
      <c r="T159" s="22">
        <f t="shared" si="64"/>
        <v>0</v>
      </c>
      <c r="U159" s="22">
        <f t="shared" si="64"/>
        <v>0</v>
      </c>
      <c r="V159" s="22">
        <f t="shared" si="64"/>
        <v>0</v>
      </c>
      <c r="W159" s="22">
        <f t="shared" si="64"/>
        <v>0</v>
      </c>
      <c r="X159" s="22">
        <f t="shared" si="64"/>
        <v>0</v>
      </c>
      <c r="Y159" s="22">
        <f t="shared" si="64"/>
        <v>0</v>
      </c>
      <c r="Z159" s="22">
        <f t="shared" si="64"/>
        <v>0</v>
      </c>
      <c r="AA159" s="22">
        <f t="shared" si="64"/>
        <v>0</v>
      </c>
      <c r="AB159" s="22">
        <f t="shared" si="64"/>
        <v>0</v>
      </c>
      <c r="AC159" s="22">
        <f t="shared" si="64"/>
        <v>0</v>
      </c>
      <c r="AD159" s="22">
        <f t="shared" si="64"/>
        <v>0</v>
      </c>
      <c r="AE159" s="22">
        <f t="shared" si="64"/>
        <v>0</v>
      </c>
      <c r="AF159" s="22">
        <f>SUM(H159:AE159)</f>
        <v>5612577</v>
      </c>
      <c r="AG159" s="17" t="str">
        <f>IF(ABS(AF159-F159)&lt;1,"ok","err")</f>
        <v>ok</v>
      </c>
    </row>
    <row r="160" spans="1:33">
      <c r="A160" s="19">
        <v>511</v>
      </c>
      <c r="B160" s="3" t="s">
        <v>200</v>
      </c>
      <c r="C160" s="3" t="s">
        <v>202</v>
      </c>
      <c r="D160" s="3" t="s">
        <v>607</v>
      </c>
      <c r="F160" s="38">
        <v>2881080</v>
      </c>
      <c r="H160" s="22">
        <f t="shared" si="63"/>
        <v>2881080</v>
      </c>
      <c r="I160" s="22">
        <f t="shared" si="63"/>
        <v>0</v>
      </c>
      <c r="J160" s="22">
        <f t="shared" si="63"/>
        <v>0</v>
      </c>
      <c r="K160" s="22">
        <f t="shared" si="63"/>
        <v>0</v>
      </c>
      <c r="L160" s="22">
        <f t="shared" si="63"/>
        <v>0</v>
      </c>
      <c r="M160" s="22">
        <f t="shared" si="63"/>
        <v>0</v>
      </c>
      <c r="N160" s="22">
        <f t="shared" si="63"/>
        <v>0</v>
      </c>
      <c r="O160" s="22">
        <f t="shared" si="63"/>
        <v>0</v>
      </c>
      <c r="P160" s="22">
        <f t="shared" si="63"/>
        <v>0</v>
      </c>
      <c r="Q160" s="22">
        <f t="shared" si="63"/>
        <v>0</v>
      </c>
      <c r="R160" s="22">
        <f t="shared" si="64"/>
        <v>0</v>
      </c>
      <c r="S160" s="22">
        <f t="shared" si="64"/>
        <v>0</v>
      </c>
      <c r="T160" s="22">
        <f t="shared" si="64"/>
        <v>0</v>
      </c>
      <c r="U160" s="22">
        <f t="shared" si="64"/>
        <v>0</v>
      </c>
      <c r="V160" s="22">
        <f t="shared" si="64"/>
        <v>0</v>
      </c>
      <c r="W160" s="22">
        <f t="shared" si="64"/>
        <v>0</v>
      </c>
      <c r="X160" s="22">
        <f t="shared" si="64"/>
        <v>0</v>
      </c>
      <c r="Y160" s="22">
        <f t="shared" si="64"/>
        <v>0</v>
      </c>
      <c r="Z160" s="22">
        <f t="shared" si="64"/>
        <v>0</v>
      </c>
      <c r="AA160" s="22">
        <f t="shared" si="64"/>
        <v>0</v>
      </c>
      <c r="AB160" s="22">
        <f t="shared" si="64"/>
        <v>0</v>
      </c>
      <c r="AC160" s="22">
        <f t="shared" si="64"/>
        <v>0</v>
      </c>
      <c r="AD160" s="22">
        <f t="shared" si="64"/>
        <v>0</v>
      </c>
      <c r="AE160" s="22">
        <f t="shared" si="64"/>
        <v>0</v>
      </c>
      <c r="AF160" s="22">
        <f>SUM(H160:AE160)</f>
        <v>2881080</v>
      </c>
      <c r="AG160" s="17" t="str">
        <f>IF(ABS(AF160-F160)&lt;1,"ok","err")</f>
        <v>ok</v>
      </c>
    </row>
    <row r="161" spans="1:33">
      <c r="A161" s="19">
        <v>512</v>
      </c>
      <c r="B161" s="3" t="s">
        <v>203</v>
      </c>
      <c r="C161" s="3" t="s">
        <v>205</v>
      </c>
      <c r="D161" s="3" t="s">
        <v>827</v>
      </c>
      <c r="F161" s="38">
        <f>35634387-4287648</f>
        <v>31346739</v>
      </c>
      <c r="H161" s="22">
        <f t="shared" si="63"/>
        <v>0</v>
      </c>
      <c r="I161" s="22">
        <f t="shared" si="63"/>
        <v>0</v>
      </c>
      <c r="J161" s="22">
        <f t="shared" si="63"/>
        <v>0</v>
      </c>
      <c r="K161" s="22">
        <f t="shared" si="63"/>
        <v>31346739</v>
      </c>
      <c r="L161" s="22">
        <f t="shared" si="63"/>
        <v>0</v>
      </c>
      <c r="M161" s="22">
        <f t="shared" si="63"/>
        <v>0</v>
      </c>
      <c r="N161" s="22">
        <f t="shared" si="63"/>
        <v>0</v>
      </c>
      <c r="O161" s="22">
        <f t="shared" si="63"/>
        <v>0</v>
      </c>
      <c r="P161" s="22">
        <f t="shared" si="63"/>
        <v>0</v>
      </c>
      <c r="Q161" s="22">
        <f t="shared" si="63"/>
        <v>0</v>
      </c>
      <c r="R161" s="22">
        <f t="shared" si="64"/>
        <v>0</v>
      </c>
      <c r="S161" s="22">
        <f t="shared" si="64"/>
        <v>0</v>
      </c>
      <c r="T161" s="22">
        <f t="shared" si="64"/>
        <v>0</v>
      </c>
      <c r="U161" s="22">
        <f t="shared" si="64"/>
        <v>0</v>
      </c>
      <c r="V161" s="22">
        <f t="shared" si="64"/>
        <v>0</v>
      </c>
      <c r="W161" s="22">
        <f t="shared" si="64"/>
        <v>0</v>
      </c>
      <c r="X161" s="22">
        <f t="shared" si="64"/>
        <v>0</v>
      </c>
      <c r="Y161" s="22">
        <f t="shared" si="64"/>
        <v>0</v>
      </c>
      <c r="Z161" s="22">
        <f t="shared" si="64"/>
        <v>0</v>
      </c>
      <c r="AA161" s="22">
        <f t="shared" si="64"/>
        <v>0</v>
      </c>
      <c r="AB161" s="22">
        <f t="shared" si="64"/>
        <v>0</v>
      </c>
      <c r="AC161" s="22">
        <f t="shared" si="64"/>
        <v>0</v>
      </c>
      <c r="AD161" s="22">
        <f t="shared" si="64"/>
        <v>0</v>
      </c>
      <c r="AE161" s="22">
        <f t="shared" si="64"/>
        <v>0</v>
      </c>
      <c r="AF161" s="22">
        <f>SUM(H161:AE161)</f>
        <v>31346739</v>
      </c>
      <c r="AG161" s="17" t="str">
        <f>IF(ABS(AF161-F161)&lt;1,"ok","err")</f>
        <v>ok</v>
      </c>
    </row>
    <row r="162" spans="1:33">
      <c r="A162" s="19">
        <v>513</v>
      </c>
      <c r="B162" s="3" t="s">
        <v>204</v>
      </c>
      <c r="C162" s="3" t="s">
        <v>206</v>
      </c>
      <c r="D162" s="3" t="s">
        <v>827</v>
      </c>
      <c r="F162" s="38">
        <v>12216511</v>
      </c>
      <c r="H162" s="22">
        <f t="shared" si="63"/>
        <v>0</v>
      </c>
      <c r="I162" s="22">
        <f t="shared" si="63"/>
        <v>0</v>
      </c>
      <c r="J162" s="22">
        <f t="shared" si="63"/>
        <v>0</v>
      </c>
      <c r="K162" s="22">
        <f t="shared" si="63"/>
        <v>12216511</v>
      </c>
      <c r="L162" s="22">
        <f t="shared" si="63"/>
        <v>0</v>
      </c>
      <c r="M162" s="22">
        <f t="shared" si="63"/>
        <v>0</v>
      </c>
      <c r="N162" s="22">
        <f t="shared" si="63"/>
        <v>0</v>
      </c>
      <c r="O162" s="22">
        <f t="shared" si="63"/>
        <v>0</v>
      </c>
      <c r="P162" s="22">
        <f t="shared" si="63"/>
        <v>0</v>
      </c>
      <c r="Q162" s="22">
        <f t="shared" si="63"/>
        <v>0</v>
      </c>
      <c r="R162" s="22">
        <f t="shared" si="64"/>
        <v>0</v>
      </c>
      <c r="S162" s="22">
        <f t="shared" si="64"/>
        <v>0</v>
      </c>
      <c r="T162" s="22">
        <f t="shared" si="64"/>
        <v>0</v>
      </c>
      <c r="U162" s="22">
        <f t="shared" si="64"/>
        <v>0</v>
      </c>
      <c r="V162" s="22">
        <f t="shared" si="64"/>
        <v>0</v>
      </c>
      <c r="W162" s="22">
        <f t="shared" si="64"/>
        <v>0</v>
      </c>
      <c r="X162" s="22">
        <f t="shared" si="64"/>
        <v>0</v>
      </c>
      <c r="Y162" s="22">
        <f t="shared" si="64"/>
        <v>0</v>
      </c>
      <c r="Z162" s="22">
        <f t="shared" si="64"/>
        <v>0</v>
      </c>
      <c r="AA162" s="22">
        <f t="shared" si="64"/>
        <v>0</v>
      </c>
      <c r="AB162" s="22">
        <f t="shared" si="64"/>
        <v>0</v>
      </c>
      <c r="AC162" s="22">
        <f t="shared" si="64"/>
        <v>0</v>
      </c>
      <c r="AD162" s="22">
        <f t="shared" si="64"/>
        <v>0</v>
      </c>
      <c r="AE162" s="22">
        <f t="shared" si="64"/>
        <v>0</v>
      </c>
      <c r="AF162" s="22">
        <f>SUM(H162:AE162)</f>
        <v>12216511</v>
      </c>
      <c r="AG162" s="17" t="str">
        <f>IF(ABS(AF162-F162)&lt;1,"ok","err")</f>
        <v>ok</v>
      </c>
    </row>
    <row r="163" spans="1:33">
      <c r="A163" s="19">
        <v>514</v>
      </c>
      <c r="B163" s="3" t="s">
        <v>207</v>
      </c>
      <c r="C163" s="3" t="s">
        <v>208</v>
      </c>
      <c r="D163" s="3" t="s">
        <v>827</v>
      </c>
      <c r="F163" s="38">
        <v>1628282</v>
      </c>
      <c r="H163" s="22">
        <f t="shared" si="63"/>
        <v>0</v>
      </c>
      <c r="I163" s="22">
        <f t="shared" si="63"/>
        <v>0</v>
      </c>
      <c r="J163" s="22">
        <f t="shared" si="63"/>
        <v>0</v>
      </c>
      <c r="K163" s="22">
        <f t="shared" si="63"/>
        <v>1628282</v>
      </c>
      <c r="L163" s="22">
        <f t="shared" si="63"/>
        <v>0</v>
      </c>
      <c r="M163" s="22">
        <f t="shared" si="63"/>
        <v>0</v>
      </c>
      <c r="N163" s="22">
        <f t="shared" si="63"/>
        <v>0</v>
      </c>
      <c r="O163" s="22">
        <f t="shared" si="63"/>
        <v>0</v>
      </c>
      <c r="P163" s="22">
        <f t="shared" si="63"/>
        <v>0</v>
      </c>
      <c r="Q163" s="22">
        <f t="shared" si="63"/>
        <v>0</v>
      </c>
      <c r="R163" s="22">
        <f t="shared" si="64"/>
        <v>0</v>
      </c>
      <c r="S163" s="22">
        <f t="shared" si="64"/>
        <v>0</v>
      </c>
      <c r="T163" s="22">
        <f t="shared" si="64"/>
        <v>0</v>
      </c>
      <c r="U163" s="22">
        <f t="shared" si="64"/>
        <v>0</v>
      </c>
      <c r="V163" s="22">
        <f t="shared" si="64"/>
        <v>0</v>
      </c>
      <c r="W163" s="22">
        <f t="shared" si="64"/>
        <v>0</v>
      </c>
      <c r="X163" s="22">
        <f t="shared" si="64"/>
        <v>0</v>
      </c>
      <c r="Y163" s="22">
        <f t="shared" si="64"/>
        <v>0</v>
      </c>
      <c r="Z163" s="22">
        <f t="shared" si="64"/>
        <v>0</v>
      </c>
      <c r="AA163" s="22">
        <f t="shared" si="64"/>
        <v>0</v>
      </c>
      <c r="AB163" s="22">
        <f t="shared" si="64"/>
        <v>0</v>
      </c>
      <c r="AC163" s="22">
        <f t="shared" si="64"/>
        <v>0</v>
      </c>
      <c r="AD163" s="22">
        <f t="shared" si="64"/>
        <v>0</v>
      </c>
      <c r="AE163" s="22">
        <f t="shared" si="64"/>
        <v>0</v>
      </c>
      <c r="AF163" s="22">
        <f>SUM(H163:AE163)</f>
        <v>1628282</v>
      </c>
      <c r="AG163" s="17" t="str">
        <f>IF(ABS(AF163-F163)&lt;1,"ok","err")</f>
        <v>ok</v>
      </c>
    </row>
    <row r="164" spans="1:33">
      <c r="A164" s="19"/>
      <c r="F164" s="35"/>
      <c r="W164" s="3"/>
      <c r="AF164" s="22"/>
      <c r="AG164" s="17"/>
    </row>
    <row r="165" spans="1:33">
      <c r="A165" s="19"/>
      <c r="B165" s="3" t="s">
        <v>209</v>
      </c>
      <c r="F165" s="35">
        <f>SUM(F159:F164)</f>
        <v>53685189</v>
      </c>
      <c r="H165" s="21">
        <f t="shared" ref="H165:M165" si="65">SUM(H159:H164)</f>
        <v>2910965.1119716587</v>
      </c>
      <c r="I165" s="21">
        <f t="shared" si="65"/>
        <v>0</v>
      </c>
      <c r="J165" s="21">
        <f t="shared" si="65"/>
        <v>0</v>
      </c>
      <c r="K165" s="21">
        <f t="shared" si="65"/>
        <v>50774223.888028339</v>
      </c>
      <c r="L165" s="21">
        <f t="shared" si="65"/>
        <v>0</v>
      </c>
      <c r="M165" s="21">
        <f t="shared" si="65"/>
        <v>0</v>
      </c>
      <c r="N165" s="21">
        <f>SUM(N159:N164)</f>
        <v>0</v>
      </c>
      <c r="O165" s="21">
        <f>SUM(O159:O164)</f>
        <v>0</v>
      </c>
      <c r="P165" s="21">
        <f>SUM(P159:P164)</f>
        <v>0</v>
      </c>
      <c r="Q165" s="21">
        <f t="shared" ref="Q165:AB165" si="66">SUM(Q159:Q164)</f>
        <v>0</v>
      </c>
      <c r="R165" s="21">
        <f t="shared" si="66"/>
        <v>0</v>
      </c>
      <c r="S165" s="21">
        <f t="shared" si="66"/>
        <v>0</v>
      </c>
      <c r="T165" s="21">
        <f t="shared" si="66"/>
        <v>0</v>
      </c>
      <c r="U165" s="21">
        <f t="shared" si="66"/>
        <v>0</v>
      </c>
      <c r="V165" s="21">
        <f t="shared" si="66"/>
        <v>0</v>
      </c>
      <c r="W165" s="21">
        <f t="shared" si="66"/>
        <v>0</v>
      </c>
      <c r="X165" s="21">
        <f t="shared" si="66"/>
        <v>0</v>
      </c>
      <c r="Y165" s="21">
        <f t="shared" si="66"/>
        <v>0</v>
      </c>
      <c r="Z165" s="21">
        <f t="shared" si="66"/>
        <v>0</v>
      </c>
      <c r="AA165" s="21">
        <f t="shared" si="66"/>
        <v>0</v>
      </c>
      <c r="AB165" s="21">
        <f t="shared" si="66"/>
        <v>0</v>
      </c>
      <c r="AC165" s="21">
        <f>SUM(AC159:AC164)</f>
        <v>0</v>
      </c>
      <c r="AD165" s="21">
        <f>SUM(AD159:AD164)</f>
        <v>0</v>
      </c>
      <c r="AE165" s="21">
        <f>SUM(AE159:AE164)</f>
        <v>0</v>
      </c>
      <c r="AF165" s="22">
        <f>SUM(H165:AE165)</f>
        <v>53685189</v>
      </c>
      <c r="AG165" s="17" t="str">
        <f>IF(ABS(AF165-F165)&lt;1,"ok","err")</f>
        <v>ok</v>
      </c>
    </row>
    <row r="166" spans="1:33">
      <c r="A166" s="19"/>
      <c r="F166" s="35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2"/>
      <c r="AG166" s="17"/>
    </row>
    <row r="167" spans="1:33">
      <c r="A167" s="19"/>
      <c r="B167" s="3" t="s">
        <v>210</v>
      </c>
      <c r="F167" s="35">
        <f>F156+F165</f>
        <v>347303480.88824493</v>
      </c>
      <c r="H167" s="21">
        <f t="shared" ref="H167:M167" si="67">H156+H165</f>
        <v>40764315.362512454</v>
      </c>
      <c r="I167" s="21">
        <f t="shared" si="67"/>
        <v>0</v>
      </c>
      <c r="J167" s="21">
        <f t="shared" si="67"/>
        <v>0</v>
      </c>
      <c r="K167" s="21">
        <f t="shared" si="67"/>
        <v>306539165.52573246</v>
      </c>
      <c r="L167" s="21">
        <f t="shared" si="67"/>
        <v>0</v>
      </c>
      <c r="M167" s="21">
        <f t="shared" si="67"/>
        <v>0</v>
      </c>
      <c r="N167" s="21">
        <f>N156+N165</f>
        <v>0</v>
      </c>
      <c r="O167" s="21">
        <f>O156+O165</f>
        <v>0</v>
      </c>
      <c r="P167" s="21">
        <f>P156+P165</f>
        <v>0</v>
      </c>
      <c r="Q167" s="21">
        <f t="shared" ref="Q167:AB167" si="68">Q156+Q165</f>
        <v>0</v>
      </c>
      <c r="R167" s="21">
        <f t="shared" si="68"/>
        <v>0</v>
      </c>
      <c r="S167" s="21">
        <f t="shared" si="68"/>
        <v>0</v>
      </c>
      <c r="T167" s="21">
        <f t="shared" si="68"/>
        <v>0</v>
      </c>
      <c r="U167" s="21">
        <f t="shared" si="68"/>
        <v>0</v>
      </c>
      <c r="V167" s="21">
        <f t="shared" si="68"/>
        <v>0</v>
      </c>
      <c r="W167" s="21">
        <f t="shared" si="68"/>
        <v>0</v>
      </c>
      <c r="X167" s="21">
        <f t="shared" si="68"/>
        <v>0</v>
      </c>
      <c r="Y167" s="21">
        <f t="shared" si="68"/>
        <v>0</v>
      </c>
      <c r="Z167" s="21">
        <f t="shared" si="68"/>
        <v>0</v>
      </c>
      <c r="AA167" s="21">
        <f t="shared" si="68"/>
        <v>0</v>
      </c>
      <c r="AB167" s="21">
        <f t="shared" si="68"/>
        <v>0</v>
      </c>
      <c r="AC167" s="21">
        <f>AC156+AC165</f>
        <v>0</v>
      </c>
      <c r="AD167" s="21">
        <f>AD156+AD165</f>
        <v>0</v>
      </c>
      <c r="AE167" s="21">
        <f>AE156+AE165</f>
        <v>0</v>
      </c>
      <c r="AF167" s="22">
        <f>SUM(H167:AE167)</f>
        <v>347303480.88824493</v>
      </c>
      <c r="AG167" s="17" t="str">
        <f>IF(ABS(AF167-F167)&lt;1,"ok","err")</f>
        <v>ok</v>
      </c>
    </row>
    <row r="168" spans="1:33">
      <c r="A168" s="19"/>
      <c r="F168" s="35"/>
      <c r="W168" s="3"/>
      <c r="AG168" s="17"/>
    </row>
    <row r="169" spans="1:33">
      <c r="A169" s="24" t="s">
        <v>296</v>
      </c>
      <c r="W169" s="3"/>
      <c r="AG169" s="17"/>
    </row>
    <row r="170" spans="1:33">
      <c r="A170" s="29">
        <v>535</v>
      </c>
      <c r="B170" s="3" t="s">
        <v>186</v>
      </c>
      <c r="C170" s="3" t="s">
        <v>306</v>
      </c>
      <c r="D170" s="3" t="s">
        <v>613</v>
      </c>
      <c r="F170" s="35">
        <v>130582</v>
      </c>
      <c r="H170" s="22">
        <f t="shared" ref="H170:Q175" si="69">IF(VLOOKUP($D170,$C$6:$AE$653,H$2,)=0,0,((VLOOKUP($D170,$C$6:$AE$653,H$2,)/VLOOKUP($D170,$C$6:$AE$653,4,))*$F170))</f>
        <v>130582</v>
      </c>
      <c r="I170" s="22">
        <f t="shared" si="69"/>
        <v>0</v>
      </c>
      <c r="J170" s="22">
        <f t="shared" si="69"/>
        <v>0</v>
      </c>
      <c r="K170" s="22">
        <f t="shared" si="69"/>
        <v>0</v>
      </c>
      <c r="L170" s="22">
        <f t="shared" si="69"/>
        <v>0</v>
      </c>
      <c r="M170" s="22">
        <f t="shared" si="69"/>
        <v>0</v>
      </c>
      <c r="N170" s="22">
        <f t="shared" si="69"/>
        <v>0</v>
      </c>
      <c r="O170" s="22">
        <f t="shared" si="69"/>
        <v>0</v>
      </c>
      <c r="P170" s="22">
        <f t="shared" si="69"/>
        <v>0</v>
      </c>
      <c r="Q170" s="22">
        <f t="shared" si="69"/>
        <v>0</v>
      </c>
      <c r="R170" s="22">
        <f t="shared" ref="R170:AE175" si="70">IF(VLOOKUP($D170,$C$6:$AE$653,R$2,)=0,0,((VLOOKUP($D170,$C$6:$AE$653,R$2,)/VLOOKUP($D170,$C$6:$AE$653,4,))*$F170))</f>
        <v>0</v>
      </c>
      <c r="S170" s="22">
        <f t="shared" si="70"/>
        <v>0</v>
      </c>
      <c r="T170" s="22">
        <f t="shared" si="70"/>
        <v>0</v>
      </c>
      <c r="U170" s="22">
        <f t="shared" si="70"/>
        <v>0</v>
      </c>
      <c r="V170" s="22">
        <f t="shared" si="70"/>
        <v>0</v>
      </c>
      <c r="W170" s="22">
        <f t="shared" si="70"/>
        <v>0</v>
      </c>
      <c r="X170" s="22">
        <f t="shared" si="70"/>
        <v>0</v>
      </c>
      <c r="Y170" s="22">
        <f t="shared" si="70"/>
        <v>0</v>
      </c>
      <c r="Z170" s="22">
        <f t="shared" si="70"/>
        <v>0</v>
      </c>
      <c r="AA170" s="22">
        <f t="shared" si="70"/>
        <v>0</v>
      </c>
      <c r="AB170" s="22">
        <f t="shared" si="70"/>
        <v>0</v>
      </c>
      <c r="AC170" s="22">
        <f t="shared" si="70"/>
        <v>0</v>
      </c>
      <c r="AD170" s="22">
        <f t="shared" si="70"/>
        <v>0</v>
      </c>
      <c r="AE170" s="22">
        <f t="shared" si="70"/>
        <v>0</v>
      </c>
      <c r="AF170" s="22">
        <f t="shared" ref="AF170:AF175" si="71">SUM(H170:AE170)</f>
        <v>130582</v>
      </c>
      <c r="AG170" s="17" t="str">
        <f t="shared" ref="AG170:AG175" si="72">IF(ABS(AF170-F170)&lt;1,"ok","err")</f>
        <v>ok</v>
      </c>
    </row>
    <row r="171" spans="1:33">
      <c r="A171" s="112">
        <v>536</v>
      </c>
      <c r="B171" s="3" t="s">
        <v>303</v>
      </c>
      <c r="C171" s="3" t="s">
        <v>307</v>
      </c>
      <c r="D171" s="3" t="s">
        <v>607</v>
      </c>
      <c r="F171" s="38">
        <v>41836</v>
      </c>
      <c r="H171" s="22">
        <f t="shared" si="69"/>
        <v>41836</v>
      </c>
      <c r="I171" s="22">
        <f t="shared" si="69"/>
        <v>0</v>
      </c>
      <c r="J171" s="22">
        <f t="shared" si="69"/>
        <v>0</v>
      </c>
      <c r="K171" s="22">
        <f t="shared" si="69"/>
        <v>0</v>
      </c>
      <c r="L171" s="22">
        <f t="shared" si="69"/>
        <v>0</v>
      </c>
      <c r="M171" s="22">
        <f t="shared" si="69"/>
        <v>0</v>
      </c>
      <c r="N171" s="22">
        <f t="shared" si="69"/>
        <v>0</v>
      </c>
      <c r="O171" s="22">
        <f t="shared" si="69"/>
        <v>0</v>
      </c>
      <c r="P171" s="22">
        <f t="shared" si="69"/>
        <v>0</v>
      </c>
      <c r="Q171" s="22">
        <f t="shared" si="69"/>
        <v>0</v>
      </c>
      <c r="R171" s="22">
        <f t="shared" si="70"/>
        <v>0</v>
      </c>
      <c r="S171" s="22">
        <f t="shared" si="70"/>
        <v>0</v>
      </c>
      <c r="T171" s="22">
        <f t="shared" si="70"/>
        <v>0</v>
      </c>
      <c r="U171" s="22">
        <f t="shared" si="70"/>
        <v>0</v>
      </c>
      <c r="V171" s="22">
        <f t="shared" si="70"/>
        <v>0</v>
      </c>
      <c r="W171" s="22">
        <f t="shared" si="70"/>
        <v>0</v>
      </c>
      <c r="X171" s="22">
        <f t="shared" si="70"/>
        <v>0</v>
      </c>
      <c r="Y171" s="22">
        <f t="shared" si="70"/>
        <v>0</v>
      </c>
      <c r="Z171" s="22">
        <f t="shared" si="70"/>
        <v>0</v>
      </c>
      <c r="AA171" s="22">
        <f t="shared" si="70"/>
        <v>0</v>
      </c>
      <c r="AB171" s="22">
        <f t="shared" si="70"/>
        <v>0</v>
      </c>
      <c r="AC171" s="22">
        <f t="shared" si="70"/>
        <v>0</v>
      </c>
      <c r="AD171" s="22">
        <f t="shared" si="70"/>
        <v>0</v>
      </c>
      <c r="AE171" s="22">
        <f t="shared" si="70"/>
        <v>0</v>
      </c>
      <c r="AF171" s="22">
        <f t="shared" si="71"/>
        <v>41836</v>
      </c>
      <c r="AG171" s="17" t="str">
        <f t="shared" si="72"/>
        <v>ok</v>
      </c>
    </row>
    <row r="172" spans="1:33">
      <c r="A172" s="19">
        <v>537</v>
      </c>
      <c r="B172" s="3" t="s">
        <v>302</v>
      </c>
      <c r="C172" s="3" t="s">
        <v>308</v>
      </c>
      <c r="D172" s="3" t="s">
        <v>607</v>
      </c>
      <c r="F172" s="38"/>
      <c r="H172" s="22">
        <f t="shared" si="69"/>
        <v>0</v>
      </c>
      <c r="I172" s="22">
        <f t="shared" si="69"/>
        <v>0</v>
      </c>
      <c r="J172" s="22">
        <f t="shared" si="69"/>
        <v>0</v>
      </c>
      <c r="K172" s="22">
        <f t="shared" si="69"/>
        <v>0</v>
      </c>
      <c r="L172" s="22">
        <f t="shared" si="69"/>
        <v>0</v>
      </c>
      <c r="M172" s="22">
        <f t="shared" si="69"/>
        <v>0</v>
      </c>
      <c r="N172" s="22">
        <f t="shared" si="69"/>
        <v>0</v>
      </c>
      <c r="O172" s="22">
        <f t="shared" si="69"/>
        <v>0</v>
      </c>
      <c r="P172" s="22">
        <f t="shared" si="69"/>
        <v>0</v>
      </c>
      <c r="Q172" s="22">
        <f t="shared" si="69"/>
        <v>0</v>
      </c>
      <c r="R172" s="22">
        <f t="shared" si="70"/>
        <v>0</v>
      </c>
      <c r="S172" s="22">
        <f t="shared" si="70"/>
        <v>0</v>
      </c>
      <c r="T172" s="22">
        <f t="shared" si="70"/>
        <v>0</v>
      </c>
      <c r="U172" s="22">
        <f t="shared" si="70"/>
        <v>0</v>
      </c>
      <c r="V172" s="22">
        <f t="shared" si="70"/>
        <v>0</v>
      </c>
      <c r="W172" s="22">
        <f t="shared" si="70"/>
        <v>0</v>
      </c>
      <c r="X172" s="22">
        <f t="shared" si="70"/>
        <v>0</v>
      </c>
      <c r="Y172" s="22">
        <f t="shared" si="70"/>
        <v>0</v>
      </c>
      <c r="Z172" s="22">
        <f t="shared" si="70"/>
        <v>0</v>
      </c>
      <c r="AA172" s="22">
        <f t="shared" si="70"/>
        <v>0</v>
      </c>
      <c r="AB172" s="22">
        <f t="shared" si="70"/>
        <v>0</v>
      </c>
      <c r="AC172" s="22">
        <f t="shared" si="70"/>
        <v>0</v>
      </c>
      <c r="AD172" s="22">
        <f t="shared" si="70"/>
        <v>0</v>
      </c>
      <c r="AE172" s="22">
        <f t="shared" si="70"/>
        <v>0</v>
      </c>
      <c r="AF172" s="22">
        <f t="shared" si="71"/>
        <v>0</v>
      </c>
      <c r="AG172" s="17" t="str">
        <f t="shared" si="72"/>
        <v>ok</v>
      </c>
    </row>
    <row r="173" spans="1:33">
      <c r="A173" s="111">
        <v>538</v>
      </c>
      <c r="B173" s="3" t="s">
        <v>192</v>
      </c>
      <c r="C173" s="3" t="s">
        <v>309</v>
      </c>
      <c r="D173" s="3" t="s">
        <v>607</v>
      </c>
      <c r="F173" s="38">
        <v>341222</v>
      </c>
      <c r="H173" s="22">
        <f t="shared" si="69"/>
        <v>341222</v>
      </c>
      <c r="I173" s="22">
        <f t="shared" si="69"/>
        <v>0</v>
      </c>
      <c r="J173" s="22">
        <f t="shared" si="69"/>
        <v>0</v>
      </c>
      <c r="K173" s="22">
        <f t="shared" si="69"/>
        <v>0</v>
      </c>
      <c r="L173" s="22">
        <f t="shared" si="69"/>
        <v>0</v>
      </c>
      <c r="M173" s="22">
        <f t="shared" si="69"/>
        <v>0</v>
      </c>
      <c r="N173" s="22">
        <f t="shared" si="69"/>
        <v>0</v>
      </c>
      <c r="O173" s="22">
        <f t="shared" si="69"/>
        <v>0</v>
      </c>
      <c r="P173" s="22">
        <f t="shared" si="69"/>
        <v>0</v>
      </c>
      <c r="Q173" s="22">
        <f t="shared" si="69"/>
        <v>0</v>
      </c>
      <c r="R173" s="22">
        <f t="shared" si="70"/>
        <v>0</v>
      </c>
      <c r="S173" s="22">
        <f t="shared" si="70"/>
        <v>0</v>
      </c>
      <c r="T173" s="22">
        <f t="shared" si="70"/>
        <v>0</v>
      </c>
      <c r="U173" s="22">
        <f t="shared" si="70"/>
        <v>0</v>
      </c>
      <c r="V173" s="22">
        <f t="shared" si="70"/>
        <v>0</v>
      </c>
      <c r="W173" s="22">
        <f t="shared" si="70"/>
        <v>0</v>
      </c>
      <c r="X173" s="22">
        <f t="shared" si="70"/>
        <v>0</v>
      </c>
      <c r="Y173" s="22">
        <f t="shared" si="70"/>
        <v>0</v>
      </c>
      <c r="Z173" s="22">
        <f t="shared" si="70"/>
        <v>0</v>
      </c>
      <c r="AA173" s="22">
        <f t="shared" si="70"/>
        <v>0</v>
      </c>
      <c r="AB173" s="22">
        <f t="shared" si="70"/>
        <v>0</v>
      </c>
      <c r="AC173" s="22">
        <f t="shared" si="70"/>
        <v>0</v>
      </c>
      <c r="AD173" s="22">
        <f t="shared" si="70"/>
        <v>0</v>
      </c>
      <c r="AE173" s="22">
        <f t="shared" si="70"/>
        <v>0</v>
      </c>
      <c r="AF173" s="22">
        <f t="shared" si="71"/>
        <v>341222</v>
      </c>
      <c r="AG173" s="17" t="str">
        <f t="shared" si="72"/>
        <v>ok</v>
      </c>
    </row>
    <row r="174" spans="1:33">
      <c r="A174" s="19">
        <v>539</v>
      </c>
      <c r="B174" s="3" t="s">
        <v>304</v>
      </c>
      <c r="C174" s="3" t="s">
        <v>310</v>
      </c>
      <c r="D174" s="3" t="s">
        <v>607</v>
      </c>
      <c r="F174" s="38">
        <v>182805</v>
      </c>
      <c r="H174" s="22">
        <f t="shared" si="69"/>
        <v>182805</v>
      </c>
      <c r="I174" s="22">
        <f t="shared" si="69"/>
        <v>0</v>
      </c>
      <c r="J174" s="22">
        <f t="shared" si="69"/>
        <v>0</v>
      </c>
      <c r="K174" s="22">
        <f t="shared" si="69"/>
        <v>0</v>
      </c>
      <c r="L174" s="22">
        <f t="shared" si="69"/>
        <v>0</v>
      </c>
      <c r="M174" s="22">
        <f t="shared" si="69"/>
        <v>0</v>
      </c>
      <c r="N174" s="22">
        <f t="shared" si="69"/>
        <v>0</v>
      </c>
      <c r="O174" s="22">
        <f t="shared" si="69"/>
        <v>0</v>
      </c>
      <c r="P174" s="22">
        <f t="shared" si="69"/>
        <v>0</v>
      </c>
      <c r="Q174" s="22">
        <f t="shared" si="69"/>
        <v>0</v>
      </c>
      <c r="R174" s="22">
        <f t="shared" si="70"/>
        <v>0</v>
      </c>
      <c r="S174" s="22">
        <f t="shared" si="70"/>
        <v>0</v>
      </c>
      <c r="T174" s="22">
        <f t="shared" si="70"/>
        <v>0</v>
      </c>
      <c r="U174" s="22">
        <f t="shared" si="70"/>
        <v>0</v>
      </c>
      <c r="V174" s="22">
        <f t="shared" si="70"/>
        <v>0</v>
      </c>
      <c r="W174" s="22">
        <f t="shared" si="70"/>
        <v>0</v>
      </c>
      <c r="X174" s="22">
        <f t="shared" si="70"/>
        <v>0</v>
      </c>
      <c r="Y174" s="22">
        <f t="shared" si="70"/>
        <v>0</v>
      </c>
      <c r="Z174" s="22">
        <f t="shared" si="70"/>
        <v>0</v>
      </c>
      <c r="AA174" s="22">
        <f t="shared" si="70"/>
        <v>0</v>
      </c>
      <c r="AB174" s="22">
        <f t="shared" si="70"/>
        <v>0</v>
      </c>
      <c r="AC174" s="22">
        <f t="shared" si="70"/>
        <v>0</v>
      </c>
      <c r="AD174" s="22">
        <f t="shared" si="70"/>
        <v>0</v>
      </c>
      <c r="AE174" s="22">
        <f t="shared" si="70"/>
        <v>0</v>
      </c>
      <c r="AF174" s="22">
        <f t="shared" si="71"/>
        <v>182805</v>
      </c>
      <c r="AG174" s="17" t="str">
        <f t="shared" si="72"/>
        <v>ok</v>
      </c>
    </row>
    <row r="175" spans="1:33">
      <c r="A175" s="111">
        <v>540</v>
      </c>
      <c r="B175" s="3" t="s">
        <v>901</v>
      </c>
      <c r="D175" s="3" t="s">
        <v>607</v>
      </c>
      <c r="F175" s="38">
        <v>550840</v>
      </c>
      <c r="H175" s="22">
        <f t="shared" si="69"/>
        <v>550840</v>
      </c>
      <c r="I175" s="22">
        <f t="shared" si="69"/>
        <v>0</v>
      </c>
      <c r="J175" s="22">
        <f t="shared" si="69"/>
        <v>0</v>
      </c>
      <c r="K175" s="22">
        <f t="shared" si="69"/>
        <v>0</v>
      </c>
      <c r="L175" s="22">
        <f t="shared" si="69"/>
        <v>0</v>
      </c>
      <c r="M175" s="22">
        <f t="shared" si="69"/>
        <v>0</v>
      </c>
      <c r="N175" s="22">
        <f t="shared" si="69"/>
        <v>0</v>
      </c>
      <c r="O175" s="22">
        <f t="shared" si="69"/>
        <v>0</v>
      </c>
      <c r="P175" s="22">
        <f t="shared" si="69"/>
        <v>0</v>
      </c>
      <c r="Q175" s="22">
        <f t="shared" si="69"/>
        <v>0</v>
      </c>
      <c r="R175" s="22">
        <f t="shared" si="70"/>
        <v>0</v>
      </c>
      <c r="S175" s="22">
        <f t="shared" si="70"/>
        <v>0</v>
      </c>
      <c r="T175" s="22">
        <f t="shared" si="70"/>
        <v>0</v>
      </c>
      <c r="U175" s="22">
        <f t="shared" si="70"/>
        <v>0</v>
      </c>
      <c r="V175" s="22">
        <f t="shared" si="70"/>
        <v>0</v>
      </c>
      <c r="W175" s="22">
        <f t="shared" si="70"/>
        <v>0</v>
      </c>
      <c r="X175" s="22">
        <f t="shared" si="70"/>
        <v>0</v>
      </c>
      <c r="Y175" s="22">
        <f t="shared" si="70"/>
        <v>0</v>
      </c>
      <c r="Z175" s="22">
        <f t="shared" si="70"/>
        <v>0</v>
      </c>
      <c r="AA175" s="22">
        <f t="shared" si="70"/>
        <v>0</v>
      </c>
      <c r="AB175" s="22">
        <f t="shared" si="70"/>
        <v>0</v>
      </c>
      <c r="AC175" s="22">
        <f t="shared" si="70"/>
        <v>0</v>
      </c>
      <c r="AD175" s="22">
        <f t="shared" si="70"/>
        <v>0</v>
      </c>
      <c r="AE175" s="22">
        <f t="shared" si="70"/>
        <v>0</v>
      </c>
      <c r="AF175" s="22">
        <f t="shared" si="71"/>
        <v>550840</v>
      </c>
      <c r="AG175" s="17" t="str">
        <f t="shared" si="72"/>
        <v>ok</v>
      </c>
    </row>
    <row r="176" spans="1:33">
      <c r="A176" s="19"/>
      <c r="F176" s="38"/>
      <c r="W176" s="3"/>
      <c r="AF176" s="22"/>
      <c r="AG176" s="17"/>
    </row>
    <row r="177" spans="1:33">
      <c r="A177" s="19"/>
      <c r="B177" s="3" t="s">
        <v>299</v>
      </c>
      <c r="F177" s="35">
        <f>SUM(F170:F176)</f>
        <v>1247285</v>
      </c>
      <c r="H177" s="21">
        <f t="shared" ref="H177:M177" si="73">SUM(H170:H176)</f>
        <v>1247285</v>
      </c>
      <c r="I177" s="21">
        <f t="shared" si="73"/>
        <v>0</v>
      </c>
      <c r="J177" s="21">
        <f t="shared" si="73"/>
        <v>0</v>
      </c>
      <c r="K177" s="21">
        <f t="shared" si="73"/>
        <v>0</v>
      </c>
      <c r="L177" s="21">
        <f t="shared" si="73"/>
        <v>0</v>
      </c>
      <c r="M177" s="21">
        <f t="shared" si="73"/>
        <v>0</v>
      </c>
      <c r="N177" s="21">
        <f>SUM(N170:N176)</f>
        <v>0</v>
      </c>
      <c r="O177" s="21">
        <f>SUM(O170:O176)</f>
        <v>0</v>
      </c>
      <c r="P177" s="21">
        <f>SUM(P170:P176)</f>
        <v>0</v>
      </c>
      <c r="Q177" s="21">
        <f t="shared" ref="Q177:AB177" si="74">SUM(Q170:Q176)</f>
        <v>0</v>
      </c>
      <c r="R177" s="21">
        <f t="shared" si="74"/>
        <v>0</v>
      </c>
      <c r="S177" s="21">
        <f t="shared" si="74"/>
        <v>0</v>
      </c>
      <c r="T177" s="21">
        <f t="shared" si="74"/>
        <v>0</v>
      </c>
      <c r="U177" s="21">
        <f t="shared" si="74"/>
        <v>0</v>
      </c>
      <c r="V177" s="21">
        <f t="shared" si="74"/>
        <v>0</v>
      </c>
      <c r="W177" s="21">
        <f t="shared" si="74"/>
        <v>0</v>
      </c>
      <c r="X177" s="21">
        <f t="shared" si="74"/>
        <v>0</v>
      </c>
      <c r="Y177" s="21">
        <f t="shared" si="74"/>
        <v>0</v>
      </c>
      <c r="Z177" s="21">
        <f t="shared" si="74"/>
        <v>0</v>
      </c>
      <c r="AA177" s="21">
        <f t="shared" si="74"/>
        <v>0</v>
      </c>
      <c r="AB177" s="21">
        <f t="shared" si="74"/>
        <v>0</v>
      </c>
      <c r="AC177" s="21">
        <f>SUM(AC170:AC176)</f>
        <v>0</v>
      </c>
      <c r="AD177" s="21">
        <f>SUM(AD170:AD176)</f>
        <v>0</v>
      </c>
      <c r="AE177" s="21">
        <f>SUM(AE170:AE176)</f>
        <v>0</v>
      </c>
      <c r="AF177" s="22">
        <f>SUM(H177:AE177)</f>
        <v>1247285</v>
      </c>
      <c r="AG177" s="17" t="str">
        <f>IF(ABS(AF177-F177)&lt;1,"ok","err")</f>
        <v>ok</v>
      </c>
    </row>
    <row r="178" spans="1:33">
      <c r="A178" s="19"/>
      <c r="F178" s="35"/>
      <c r="W178" s="3"/>
      <c r="AG178" s="17"/>
    </row>
    <row r="179" spans="1:33">
      <c r="A179" s="24" t="s">
        <v>297</v>
      </c>
      <c r="F179" s="35"/>
      <c r="W179" s="3"/>
      <c r="AG179" s="17"/>
    </row>
    <row r="180" spans="1:33">
      <c r="A180" s="29">
        <v>541</v>
      </c>
      <c r="B180" s="3" t="s">
        <v>201</v>
      </c>
      <c r="C180" s="3" t="s">
        <v>311</v>
      </c>
      <c r="D180" s="3" t="s">
        <v>614</v>
      </c>
      <c r="F180" s="35">
        <v>0</v>
      </c>
      <c r="H180" s="22">
        <f t="shared" ref="H180:Q184" si="75">IF(VLOOKUP($D180,$C$6:$AE$653,H$2,)=0,0,((VLOOKUP($D180,$C$6:$AE$653,H$2,)/VLOOKUP($D180,$C$6:$AE$653,4,))*$F180))</f>
        <v>0</v>
      </c>
      <c r="I180" s="22">
        <f t="shared" si="75"/>
        <v>0</v>
      </c>
      <c r="J180" s="22">
        <f t="shared" si="75"/>
        <v>0</v>
      </c>
      <c r="K180" s="22">
        <f t="shared" si="75"/>
        <v>0</v>
      </c>
      <c r="L180" s="22">
        <f t="shared" si="75"/>
        <v>0</v>
      </c>
      <c r="M180" s="22">
        <f t="shared" si="75"/>
        <v>0</v>
      </c>
      <c r="N180" s="22">
        <f t="shared" si="75"/>
        <v>0</v>
      </c>
      <c r="O180" s="22">
        <f t="shared" si="75"/>
        <v>0</v>
      </c>
      <c r="P180" s="22">
        <f t="shared" si="75"/>
        <v>0</v>
      </c>
      <c r="Q180" s="22">
        <f t="shared" si="75"/>
        <v>0</v>
      </c>
      <c r="R180" s="22">
        <f t="shared" ref="R180:AE184" si="76">IF(VLOOKUP($D180,$C$6:$AE$653,R$2,)=0,0,((VLOOKUP($D180,$C$6:$AE$653,R$2,)/VLOOKUP($D180,$C$6:$AE$653,4,))*$F180))</f>
        <v>0</v>
      </c>
      <c r="S180" s="22">
        <f t="shared" si="76"/>
        <v>0</v>
      </c>
      <c r="T180" s="22">
        <f t="shared" si="76"/>
        <v>0</v>
      </c>
      <c r="U180" s="22">
        <f t="shared" si="76"/>
        <v>0</v>
      </c>
      <c r="V180" s="22">
        <f t="shared" si="76"/>
        <v>0</v>
      </c>
      <c r="W180" s="22">
        <f t="shared" si="76"/>
        <v>0</v>
      </c>
      <c r="X180" s="22">
        <f t="shared" si="76"/>
        <v>0</v>
      </c>
      <c r="Y180" s="22">
        <f t="shared" si="76"/>
        <v>0</v>
      </c>
      <c r="Z180" s="22">
        <f t="shared" si="76"/>
        <v>0</v>
      </c>
      <c r="AA180" s="22">
        <f t="shared" si="76"/>
        <v>0</v>
      </c>
      <c r="AB180" s="22">
        <f t="shared" si="76"/>
        <v>0</v>
      </c>
      <c r="AC180" s="22">
        <f t="shared" si="76"/>
        <v>0</v>
      </c>
      <c r="AD180" s="22">
        <f t="shared" si="76"/>
        <v>0</v>
      </c>
      <c r="AE180" s="22">
        <f t="shared" si="76"/>
        <v>0</v>
      </c>
      <c r="AF180" s="22">
        <f>SUM(H180:AE180)</f>
        <v>0</v>
      </c>
      <c r="AG180" s="17" t="str">
        <f>IF(ABS(AF180-F180)&lt;1,"ok","err")</f>
        <v>ok</v>
      </c>
    </row>
    <row r="181" spans="1:33">
      <c r="A181" s="29">
        <v>542</v>
      </c>
      <c r="B181" s="3" t="s">
        <v>200</v>
      </c>
      <c r="C181" s="3" t="s">
        <v>312</v>
      </c>
      <c r="D181" s="3" t="s">
        <v>607</v>
      </c>
      <c r="F181" s="38">
        <v>346343</v>
      </c>
      <c r="H181" s="22">
        <f t="shared" si="75"/>
        <v>346343</v>
      </c>
      <c r="I181" s="22">
        <f t="shared" si="75"/>
        <v>0</v>
      </c>
      <c r="J181" s="22">
        <f t="shared" si="75"/>
        <v>0</v>
      </c>
      <c r="K181" s="22">
        <f t="shared" si="75"/>
        <v>0</v>
      </c>
      <c r="L181" s="22">
        <f t="shared" si="75"/>
        <v>0</v>
      </c>
      <c r="M181" s="22">
        <f t="shared" si="75"/>
        <v>0</v>
      </c>
      <c r="N181" s="22">
        <f t="shared" si="75"/>
        <v>0</v>
      </c>
      <c r="O181" s="22">
        <f t="shared" si="75"/>
        <v>0</v>
      </c>
      <c r="P181" s="22">
        <f t="shared" si="75"/>
        <v>0</v>
      </c>
      <c r="Q181" s="22">
        <f t="shared" si="75"/>
        <v>0</v>
      </c>
      <c r="R181" s="22">
        <f t="shared" si="76"/>
        <v>0</v>
      </c>
      <c r="S181" s="22">
        <f t="shared" si="76"/>
        <v>0</v>
      </c>
      <c r="T181" s="22">
        <f t="shared" si="76"/>
        <v>0</v>
      </c>
      <c r="U181" s="22">
        <f t="shared" si="76"/>
        <v>0</v>
      </c>
      <c r="V181" s="22">
        <f t="shared" si="76"/>
        <v>0</v>
      </c>
      <c r="W181" s="22">
        <f t="shared" si="76"/>
        <v>0</v>
      </c>
      <c r="X181" s="22">
        <f t="shared" si="76"/>
        <v>0</v>
      </c>
      <c r="Y181" s="22">
        <f t="shared" si="76"/>
        <v>0</v>
      </c>
      <c r="Z181" s="22">
        <f t="shared" si="76"/>
        <v>0</v>
      </c>
      <c r="AA181" s="22">
        <f t="shared" si="76"/>
        <v>0</v>
      </c>
      <c r="AB181" s="22">
        <f t="shared" si="76"/>
        <v>0</v>
      </c>
      <c r="AC181" s="22">
        <f t="shared" si="76"/>
        <v>0</v>
      </c>
      <c r="AD181" s="22">
        <f t="shared" si="76"/>
        <v>0</v>
      </c>
      <c r="AE181" s="22">
        <f t="shared" si="76"/>
        <v>0</v>
      </c>
      <c r="AF181" s="22">
        <f>SUM(H181:AE181)</f>
        <v>346343</v>
      </c>
      <c r="AG181" s="17" t="str">
        <f>IF(ABS(AF181-F181)&lt;1,"ok","err")</f>
        <v>ok</v>
      </c>
    </row>
    <row r="182" spans="1:33">
      <c r="A182" s="29">
        <v>543</v>
      </c>
      <c r="B182" s="3" t="s">
        <v>298</v>
      </c>
      <c r="C182" s="3" t="s">
        <v>313</v>
      </c>
      <c r="D182" s="3" t="s">
        <v>607</v>
      </c>
      <c r="F182" s="38">
        <v>210945</v>
      </c>
      <c r="H182" s="22">
        <f t="shared" si="75"/>
        <v>210945</v>
      </c>
      <c r="I182" s="22">
        <f t="shared" si="75"/>
        <v>0</v>
      </c>
      <c r="J182" s="22">
        <f t="shared" si="75"/>
        <v>0</v>
      </c>
      <c r="K182" s="22">
        <f t="shared" si="75"/>
        <v>0</v>
      </c>
      <c r="L182" s="22">
        <f t="shared" si="75"/>
        <v>0</v>
      </c>
      <c r="M182" s="22">
        <f t="shared" si="75"/>
        <v>0</v>
      </c>
      <c r="N182" s="22">
        <f t="shared" si="75"/>
        <v>0</v>
      </c>
      <c r="O182" s="22">
        <f t="shared" si="75"/>
        <v>0</v>
      </c>
      <c r="P182" s="22">
        <f t="shared" si="75"/>
        <v>0</v>
      </c>
      <c r="Q182" s="22">
        <f t="shared" si="75"/>
        <v>0</v>
      </c>
      <c r="R182" s="22">
        <f t="shared" si="76"/>
        <v>0</v>
      </c>
      <c r="S182" s="22">
        <f t="shared" si="76"/>
        <v>0</v>
      </c>
      <c r="T182" s="22">
        <f t="shared" si="76"/>
        <v>0</v>
      </c>
      <c r="U182" s="22">
        <f t="shared" si="76"/>
        <v>0</v>
      </c>
      <c r="V182" s="22">
        <f t="shared" si="76"/>
        <v>0</v>
      </c>
      <c r="W182" s="22">
        <f t="shared" si="76"/>
        <v>0</v>
      </c>
      <c r="X182" s="22">
        <f t="shared" si="76"/>
        <v>0</v>
      </c>
      <c r="Y182" s="22">
        <f t="shared" si="76"/>
        <v>0</v>
      </c>
      <c r="Z182" s="22">
        <f t="shared" si="76"/>
        <v>0</v>
      </c>
      <c r="AA182" s="22">
        <f t="shared" si="76"/>
        <v>0</v>
      </c>
      <c r="AB182" s="22">
        <f t="shared" si="76"/>
        <v>0</v>
      </c>
      <c r="AC182" s="22">
        <f t="shared" si="76"/>
        <v>0</v>
      </c>
      <c r="AD182" s="22">
        <f t="shared" si="76"/>
        <v>0</v>
      </c>
      <c r="AE182" s="22">
        <f t="shared" si="76"/>
        <v>0</v>
      </c>
      <c r="AF182" s="22">
        <f>SUM(H182:AE182)</f>
        <v>210945</v>
      </c>
      <c r="AG182" s="17" t="str">
        <f>IF(ABS(AF182-F182)&lt;1,"ok","err")</f>
        <v>ok</v>
      </c>
    </row>
    <row r="183" spans="1:33">
      <c r="A183" s="19">
        <v>544</v>
      </c>
      <c r="B183" s="3" t="s">
        <v>204</v>
      </c>
      <c r="C183" s="3" t="s">
        <v>314</v>
      </c>
      <c r="D183" s="3" t="s">
        <v>827</v>
      </c>
      <c r="F183" s="38">
        <v>264928</v>
      </c>
      <c r="H183" s="22">
        <f t="shared" si="75"/>
        <v>0</v>
      </c>
      <c r="I183" s="22">
        <f t="shared" si="75"/>
        <v>0</v>
      </c>
      <c r="J183" s="22">
        <f t="shared" si="75"/>
        <v>0</v>
      </c>
      <c r="K183" s="22">
        <f t="shared" si="75"/>
        <v>264928</v>
      </c>
      <c r="L183" s="22">
        <f t="shared" si="75"/>
        <v>0</v>
      </c>
      <c r="M183" s="22">
        <f t="shared" si="75"/>
        <v>0</v>
      </c>
      <c r="N183" s="22">
        <f t="shared" si="75"/>
        <v>0</v>
      </c>
      <c r="O183" s="22">
        <f t="shared" si="75"/>
        <v>0</v>
      </c>
      <c r="P183" s="22">
        <f t="shared" si="75"/>
        <v>0</v>
      </c>
      <c r="Q183" s="22">
        <f t="shared" si="75"/>
        <v>0</v>
      </c>
      <c r="R183" s="22">
        <f t="shared" si="76"/>
        <v>0</v>
      </c>
      <c r="S183" s="22">
        <f t="shared" si="76"/>
        <v>0</v>
      </c>
      <c r="T183" s="22">
        <f t="shared" si="76"/>
        <v>0</v>
      </c>
      <c r="U183" s="22">
        <f t="shared" si="76"/>
        <v>0</v>
      </c>
      <c r="V183" s="22">
        <f t="shared" si="76"/>
        <v>0</v>
      </c>
      <c r="W183" s="22">
        <f t="shared" si="76"/>
        <v>0</v>
      </c>
      <c r="X183" s="22">
        <f t="shared" si="76"/>
        <v>0</v>
      </c>
      <c r="Y183" s="22">
        <f t="shared" si="76"/>
        <v>0</v>
      </c>
      <c r="Z183" s="22">
        <f t="shared" si="76"/>
        <v>0</v>
      </c>
      <c r="AA183" s="22">
        <f t="shared" si="76"/>
        <v>0</v>
      </c>
      <c r="AB183" s="22">
        <f t="shared" si="76"/>
        <v>0</v>
      </c>
      <c r="AC183" s="22">
        <f t="shared" si="76"/>
        <v>0</v>
      </c>
      <c r="AD183" s="22">
        <f t="shared" si="76"/>
        <v>0</v>
      </c>
      <c r="AE183" s="22">
        <f t="shared" si="76"/>
        <v>0</v>
      </c>
      <c r="AF183" s="22">
        <f>SUM(H183:AE183)</f>
        <v>264928</v>
      </c>
      <c r="AG183" s="17" t="str">
        <f>IF(ABS(AF183-F183)&lt;1,"ok","err")</f>
        <v>ok</v>
      </c>
    </row>
    <row r="184" spans="1:33">
      <c r="A184" s="19">
        <v>545</v>
      </c>
      <c r="B184" s="3" t="s">
        <v>305</v>
      </c>
      <c r="C184" s="3" t="s">
        <v>315</v>
      </c>
      <c r="D184" s="3" t="s">
        <v>827</v>
      </c>
      <c r="F184" s="38">
        <v>75728</v>
      </c>
      <c r="H184" s="22">
        <f t="shared" si="75"/>
        <v>0</v>
      </c>
      <c r="I184" s="22">
        <f t="shared" si="75"/>
        <v>0</v>
      </c>
      <c r="J184" s="22">
        <f t="shared" si="75"/>
        <v>0</v>
      </c>
      <c r="K184" s="22">
        <f t="shared" si="75"/>
        <v>75728</v>
      </c>
      <c r="L184" s="22">
        <f t="shared" si="75"/>
        <v>0</v>
      </c>
      <c r="M184" s="22">
        <f t="shared" si="75"/>
        <v>0</v>
      </c>
      <c r="N184" s="22">
        <f t="shared" si="75"/>
        <v>0</v>
      </c>
      <c r="O184" s="22">
        <f t="shared" si="75"/>
        <v>0</v>
      </c>
      <c r="P184" s="22">
        <f t="shared" si="75"/>
        <v>0</v>
      </c>
      <c r="Q184" s="22">
        <f t="shared" si="75"/>
        <v>0</v>
      </c>
      <c r="R184" s="22">
        <f t="shared" si="76"/>
        <v>0</v>
      </c>
      <c r="S184" s="22">
        <f t="shared" si="76"/>
        <v>0</v>
      </c>
      <c r="T184" s="22">
        <f t="shared" si="76"/>
        <v>0</v>
      </c>
      <c r="U184" s="22">
        <f t="shared" si="76"/>
        <v>0</v>
      </c>
      <c r="V184" s="22">
        <f t="shared" si="76"/>
        <v>0</v>
      </c>
      <c r="W184" s="22">
        <f t="shared" si="76"/>
        <v>0</v>
      </c>
      <c r="X184" s="22">
        <f t="shared" si="76"/>
        <v>0</v>
      </c>
      <c r="Y184" s="22">
        <f t="shared" si="76"/>
        <v>0</v>
      </c>
      <c r="Z184" s="22">
        <f t="shared" si="76"/>
        <v>0</v>
      </c>
      <c r="AA184" s="22">
        <f t="shared" si="76"/>
        <v>0</v>
      </c>
      <c r="AB184" s="22">
        <f t="shared" si="76"/>
        <v>0</v>
      </c>
      <c r="AC184" s="22">
        <f t="shared" si="76"/>
        <v>0</v>
      </c>
      <c r="AD184" s="22">
        <f t="shared" si="76"/>
        <v>0</v>
      </c>
      <c r="AE184" s="22">
        <f t="shared" si="76"/>
        <v>0</v>
      </c>
      <c r="AF184" s="22">
        <f>SUM(H184:AE184)</f>
        <v>75728</v>
      </c>
      <c r="AG184" s="17" t="str">
        <f>IF(ABS(AF184-F184)&lt;1,"ok","err")</f>
        <v>ok</v>
      </c>
    </row>
    <row r="185" spans="1:33">
      <c r="A185" s="19"/>
      <c r="F185" s="35"/>
      <c r="W185" s="3"/>
      <c r="AG185" s="17"/>
    </row>
    <row r="186" spans="1:33">
      <c r="A186" s="19"/>
      <c r="B186" s="3" t="s">
        <v>301</v>
      </c>
      <c r="F186" s="35">
        <f>SUM(F180:F185)</f>
        <v>897944</v>
      </c>
      <c r="H186" s="21">
        <f t="shared" ref="H186:M186" si="77">SUM(H180:H185)</f>
        <v>557288</v>
      </c>
      <c r="I186" s="21">
        <f t="shared" si="77"/>
        <v>0</v>
      </c>
      <c r="J186" s="21">
        <f t="shared" si="77"/>
        <v>0</v>
      </c>
      <c r="K186" s="21">
        <f t="shared" si="77"/>
        <v>340656</v>
      </c>
      <c r="L186" s="21">
        <f t="shared" si="77"/>
        <v>0</v>
      </c>
      <c r="M186" s="21">
        <f t="shared" si="77"/>
        <v>0</v>
      </c>
      <c r="N186" s="21">
        <f>SUM(N180:N185)</f>
        <v>0</v>
      </c>
      <c r="O186" s="21">
        <f>SUM(O180:O185)</f>
        <v>0</v>
      </c>
      <c r="P186" s="21">
        <f>SUM(P180:P185)</f>
        <v>0</v>
      </c>
      <c r="Q186" s="21">
        <f t="shared" ref="Q186:AB186" si="78">SUM(Q180:Q185)</f>
        <v>0</v>
      </c>
      <c r="R186" s="21">
        <f t="shared" si="78"/>
        <v>0</v>
      </c>
      <c r="S186" s="21">
        <f t="shared" si="78"/>
        <v>0</v>
      </c>
      <c r="T186" s="21">
        <f t="shared" si="78"/>
        <v>0</v>
      </c>
      <c r="U186" s="21">
        <f t="shared" si="78"/>
        <v>0</v>
      </c>
      <c r="V186" s="21">
        <f t="shared" si="78"/>
        <v>0</v>
      </c>
      <c r="W186" s="21">
        <f t="shared" si="78"/>
        <v>0</v>
      </c>
      <c r="X186" s="21">
        <f t="shared" si="78"/>
        <v>0</v>
      </c>
      <c r="Y186" s="21">
        <f t="shared" si="78"/>
        <v>0</v>
      </c>
      <c r="Z186" s="21">
        <f t="shared" si="78"/>
        <v>0</v>
      </c>
      <c r="AA186" s="21">
        <f t="shared" si="78"/>
        <v>0</v>
      </c>
      <c r="AB186" s="21">
        <f t="shared" si="78"/>
        <v>0</v>
      </c>
      <c r="AC186" s="21">
        <f>SUM(AC180:AC185)</f>
        <v>0</v>
      </c>
      <c r="AD186" s="21">
        <f>SUM(AD180:AD185)</f>
        <v>0</v>
      </c>
      <c r="AE186" s="21">
        <f>SUM(AE180:AE185)</f>
        <v>0</v>
      </c>
      <c r="AF186" s="22">
        <f>SUM(H186:AE186)</f>
        <v>897944</v>
      </c>
      <c r="AG186" s="17" t="str">
        <f>IF(ABS(AF186-F186)&lt;1,"ok","err")</f>
        <v>ok</v>
      </c>
    </row>
    <row r="187" spans="1:33">
      <c r="A187" s="19"/>
      <c r="F187" s="35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2"/>
      <c r="AG187" s="17"/>
    </row>
    <row r="188" spans="1:33">
      <c r="A188" s="19"/>
      <c r="B188" s="3" t="s">
        <v>300</v>
      </c>
      <c r="F188" s="35">
        <f>F177+F186</f>
        <v>2145229</v>
      </c>
      <c r="H188" s="21">
        <f t="shared" ref="H188:M188" si="79">H177+H186</f>
        <v>1804573</v>
      </c>
      <c r="I188" s="21">
        <f t="shared" si="79"/>
        <v>0</v>
      </c>
      <c r="J188" s="21">
        <f t="shared" si="79"/>
        <v>0</v>
      </c>
      <c r="K188" s="21">
        <f t="shared" si="79"/>
        <v>340656</v>
      </c>
      <c r="L188" s="21">
        <f t="shared" si="79"/>
        <v>0</v>
      </c>
      <c r="M188" s="21">
        <f t="shared" si="79"/>
        <v>0</v>
      </c>
      <c r="N188" s="21">
        <f>N177+N186</f>
        <v>0</v>
      </c>
      <c r="O188" s="21">
        <f>O177+O186</f>
        <v>0</v>
      </c>
      <c r="P188" s="21">
        <f>P177+P186</f>
        <v>0</v>
      </c>
      <c r="Q188" s="21">
        <f t="shared" ref="Q188:AB188" si="80">Q177+Q186</f>
        <v>0</v>
      </c>
      <c r="R188" s="21">
        <f t="shared" si="80"/>
        <v>0</v>
      </c>
      <c r="S188" s="21">
        <f t="shared" si="80"/>
        <v>0</v>
      </c>
      <c r="T188" s="21">
        <f t="shared" si="80"/>
        <v>0</v>
      </c>
      <c r="U188" s="21">
        <f t="shared" si="80"/>
        <v>0</v>
      </c>
      <c r="V188" s="21">
        <f t="shared" si="80"/>
        <v>0</v>
      </c>
      <c r="W188" s="21">
        <f t="shared" si="80"/>
        <v>0</v>
      </c>
      <c r="X188" s="21">
        <f t="shared" si="80"/>
        <v>0</v>
      </c>
      <c r="Y188" s="21">
        <f t="shared" si="80"/>
        <v>0</v>
      </c>
      <c r="Z188" s="21">
        <f t="shared" si="80"/>
        <v>0</v>
      </c>
      <c r="AA188" s="21">
        <f t="shared" si="80"/>
        <v>0</v>
      </c>
      <c r="AB188" s="21">
        <f t="shared" si="80"/>
        <v>0</v>
      </c>
      <c r="AC188" s="21">
        <f>AC177+AC186</f>
        <v>0</v>
      </c>
      <c r="AD188" s="21">
        <f>AD177+AD186</f>
        <v>0</v>
      </c>
      <c r="AE188" s="21">
        <f>AE177+AE186</f>
        <v>0</v>
      </c>
      <c r="AF188" s="22">
        <f>SUM(H188:AE188)</f>
        <v>2145229</v>
      </c>
      <c r="AG188" s="17" t="str">
        <f>IF(ABS(AF188-F188)&lt;1,"ok","err")</f>
        <v>ok</v>
      </c>
    </row>
    <row r="189" spans="1:33">
      <c r="A189" s="19"/>
      <c r="F189" s="35"/>
      <c r="W189" s="3"/>
      <c r="AG189" s="17"/>
    </row>
    <row r="190" spans="1:33">
      <c r="A190" s="24" t="s">
        <v>211</v>
      </c>
      <c r="F190" s="35"/>
      <c r="W190" s="3"/>
      <c r="AG190" s="17"/>
    </row>
    <row r="191" spans="1:33">
      <c r="A191" s="19">
        <v>546</v>
      </c>
      <c r="B191" s="3" t="s">
        <v>186</v>
      </c>
      <c r="C191" s="3" t="s">
        <v>212</v>
      </c>
      <c r="D191" s="3" t="s">
        <v>615</v>
      </c>
      <c r="F191" s="35">
        <v>362463</v>
      </c>
      <c r="H191" s="22">
        <f t="shared" ref="H191:Q195" si="81">IF(VLOOKUP($D191,$C$6:$AE$653,H$2,)=0,0,((VLOOKUP($D191,$C$6:$AE$653,H$2,)/VLOOKUP($D191,$C$6:$AE$653,4,))*$F191))</f>
        <v>362463</v>
      </c>
      <c r="I191" s="22">
        <f t="shared" si="81"/>
        <v>0</v>
      </c>
      <c r="J191" s="22">
        <f t="shared" si="81"/>
        <v>0</v>
      </c>
      <c r="K191" s="22">
        <f t="shared" si="81"/>
        <v>0</v>
      </c>
      <c r="L191" s="22">
        <f t="shared" si="81"/>
        <v>0</v>
      </c>
      <c r="M191" s="22">
        <f t="shared" si="81"/>
        <v>0</v>
      </c>
      <c r="N191" s="22">
        <f t="shared" si="81"/>
        <v>0</v>
      </c>
      <c r="O191" s="22">
        <f t="shared" si="81"/>
        <v>0</v>
      </c>
      <c r="P191" s="22">
        <f t="shared" si="81"/>
        <v>0</v>
      </c>
      <c r="Q191" s="22">
        <f t="shared" si="81"/>
        <v>0</v>
      </c>
      <c r="R191" s="22">
        <f t="shared" ref="R191:AE195" si="82">IF(VLOOKUP($D191,$C$6:$AE$653,R$2,)=0,0,((VLOOKUP($D191,$C$6:$AE$653,R$2,)/VLOOKUP($D191,$C$6:$AE$653,4,))*$F191))</f>
        <v>0</v>
      </c>
      <c r="S191" s="22">
        <f t="shared" si="82"/>
        <v>0</v>
      </c>
      <c r="T191" s="22">
        <f t="shared" si="82"/>
        <v>0</v>
      </c>
      <c r="U191" s="22">
        <f t="shared" si="82"/>
        <v>0</v>
      </c>
      <c r="V191" s="22">
        <f t="shared" si="82"/>
        <v>0</v>
      </c>
      <c r="W191" s="22">
        <f t="shared" si="82"/>
        <v>0</v>
      </c>
      <c r="X191" s="22">
        <f t="shared" si="82"/>
        <v>0</v>
      </c>
      <c r="Y191" s="22">
        <f t="shared" si="82"/>
        <v>0</v>
      </c>
      <c r="Z191" s="22">
        <f t="shared" si="82"/>
        <v>0</v>
      </c>
      <c r="AA191" s="22">
        <f t="shared" si="82"/>
        <v>0</v>
      </c>
      <c r="AB191" s="22">
        <f t="shared" si="82"/>
        <v>0</v>
      </c>
      <c r="AC191" s="22">
        <f t="shared" si="82"/>
        <v>0</v>
      </c>
      <c r="AD191" s="22">
        <f t="shared" si="82"/>
        <v>0</v>
      </c>
      <c r="AE191" s="22">
        <f t="shared" si="82"/>
        <v>0</v>
      </c>
      <c r="AF191" s="22">
        <f>SUM(H191:AE191)</f>
        <v>362463</v>
      </c>
      <c r="AG191" s="17" t="str">
        <f>IF(ABS(AF191-F191)&lt;1,"ok","err")</f>
        <v>ok</v>
      </c>
    </row>
    <row r="192" spans="1:33">
      <c r="A192" s="19">
        <v>547</v>
      </c>
      <c r="B192" s="3" t="s">
        <v>188</v>
      </c>
      <c r="C192" s="3" t="s">
        <v>213</v>
      </c>
      <c r="D192" s="3" t="s">
        <v>827</v>
      </c>
      <c r="F192" s="38">
        <v>49892673.697033398</v>
      </c>
      <c r="H192" s="22">
        <f t="shared" si="81"/>
        <v>0</v>
      </c>
      <c r="I192" s="22">
        <f t="shared" si="81"/>
        <v>0</v>
      </c>
      <c r="J192" s="22">
        <f t="shared" si="81"/>
        <v>0</v>
      </c>
      <c r="K192" s="22">
        <f t="shared" si="81"/>
        <v>49892673.697033398</v>
      </c>
      <c r="L192" s="22">
        <f t="shared" si="81"/>
        <v>0</v>
      </c>
      <c r="M192" s="22">
        <f t="shared" si="81"/>
        <v>0</v>
      </c>
      <c r="N192" s="22">
        <f t="shared" si="81"/>
        <v>0</v>
      </c>
      <c r="O192" s="22">
        <f t="shared" si="81"/>
        <v>0</v>
      </c>
      <c r="P192" s="22">
        <f t="shared" si="81"/>
        <v>0</v>
      </c>
      <c r="Q192" s="22">
        <f t="shared" si="81"/>
        <v>0</v>
      </c>
      <c r="R192" s="22">
        <f t="shared" si="82"/>
        <v>0</v>
      </c>
      <c r="S192" s="22">
        <f t="shared" si="82"/>
        <v>0</v>
      </c>
      <c r="T192" s="22">
        <f t="shared" si="82"/>
        <v>0</v>
      </c>
      <c r="U192" s="22">
        <f t="shared" si="82"/>
        <v>0</v>
      </c>
      <c r="V192" s="22">
        <f t="shared" si="82"/>
        <v>0</v>
      </c>
      <c r="W192" s="22">
        <f t="shared" si="82"/>
        <v>0</v>
      </c>
      <c r="X192" s="22">
        <f t="shared" si="82"/>
        <v>0</v>
      </c>
      <c r="Y192" s="22">
        <f t="shared" si="82"/>
        <v>0</v>
      </c>
      <c r="Z192" s="22">
        <f t="shared" si="82"/>
        <v>0</v>
      </c>
      <c r="AA192" s="22">
        <f t="shared" si="82"/>
        <v>0</v>
      </c>
      <c r="AB192" s="22">
        <f t="shared" si="82"/>
        <v>0</v>
      </c>
      <c r="AC192" s="22">
        <f t="shared" si="82"/>
        <v>0</v>
      </c>
      <c r="AD192" s="22">
        <f t="shared" si="82"/>
        <v>0</v>
      </c>
      <c r="AE192" s="22">
        <f t="shared" si="82"/>
        <v>0</v>
      </c>
      <c r="AF192" s="22">
        <f>SUM(H192:AE192)</f>
        <v>49892673.697033398</v>
      </c>
      <c r="AG192" s="17" t="str">
        <f>IF(ABS(AF192-F192)&lt;1,"ok","err")</f>
        <v>ok</v>
      </c>
    </row>
    <row r="193" spans="1:33">
      <c r="A193" s="19">
        <v>548</v>
      </c>
      <c r="B193" s="3" t="s">
        <v>214</v>
      </c>
      <c r="C193" s="3" t="s">
        <v>215</v>
      </c>
      <c r="D193" s="3" t="s">
        <v>607</v>
      </c>
      <c r="F193" s="38">
        <v>256302</v>
      </c>
      <c r="H193" s="22">
        <f t="shared" si="81"/>
        <v>256302</v>
      </c>
      <c r="I193" s="22">
        <f t="shared" si="81"/>
        <v>0</v>
      </c>
      <c r="J193" s="22">
        <f t="shared" si="81"/>
        <v>0</v>
      </c>
      <c r="K193" s="22">
        <f t="shared" si="81"/>
        <v>0</v>
      </c>
      <c r="L193" s="22">
        <f t="shared" si="81"/>
        <v>0</v>
      </c>
      <c r="M193" s="22">
        <f t="shared" si="81"/>
        <v>0</v>
      </c>
      <c r="N193" s="22">
        <f t="shared" si="81"/>
        <v>0</v>
      </c>
      <c r="O193" s="22">
        <f t="shared" si="81"/>
        <v>0</v>
      </c>
      <c r="P193" s="22">
        <f t="shared" si="81"/>
        <v>0</v>
      </c>
      <c r="Q193" s="22">
        <f t="shared" si="81"/>
        <v>0</v>
      </c>
      <c r="R193" s="22">
        <f t="shared" si="82"/>
        <v>0</v>
      </c>
      <c r="S193" s="22">
        <f t="shared" si="82"/>
        <v>0</v>
      </c>
      <c r="T193" s="22">
        <f t="shared" si="82"/>
        <v>0</v>
      </c>
      <c r="U193" s="22">
        <f t="shared" si="82"/>
        <v>0</v>
      </c>
      <c r="V193" s="22">
        <f t="shared" si="82"/>
        <v>0</v>
      </c>
      <c r="W193" s="22">
        <f t="shared" si="82"/>
        <v>0</v>
      </c>
      <c r="X193" s="22">
        <f t="shared" si="82"/>
        <v>0</v>
      </c>
      <c r="Y193" s="22">
        <f t="shared" si="82"/>
        <v>0</v>
      </c>
      <c r="Z193" s="22">
        <f t="shared" si="82"/>
        <v>0</v>
      </c>
      <c r="AA193" s="22">
        <f t="shared" si="82"/>
        <v>0</v>
      </c>
      <c r="AB193" s="22">
        <f t="shared" si="82"/>
        <v>0</v>
      </c>
      <c r="AC193" s="22">
        <f t="shared" si="82"/>
        <v>0</v>
      </c>
      <c r="AD193" s="22">
        <f t="shared" si="82"/>
        <v>0</v>
      </c>
      <c r="AE193" s="22">
        <f t="shared" si="82"/>
        <v>0</v>
      </c>
      <c r="AF193" s="22">
        <f>SUM(H193:AE193)</f>
        <v>256302</v>
      </c>
      <c r="AG193" s="17" t="str">
        <f>IF(ABS(AF193-F193)&lt;1,"ok","err")</f>
        <v>ok</v>
      </c>
    </row>
    <row r="194" spans="1:33">
      <c r="A194" s="19">
        <v>549</v>
      </c>
      <c r="B194" s="3" t="s">
        <v>216</v>
      </c>
      <c r="C194" s="3" t="s">
        <v>217</v>
      </c>
      <c r="D194" s="3" t="s">
        <v>607</v>
      </c>
      <c r="F194" s="38">
        <v>1377328</v>
      </c>
      <c r="H194" s="22">
        <f t="shared" si="81"/>
        <v>1377328</v>
      </c>
      <c r="I194" s="22">
        <f t="shared" si="81"/>
        <v>0</v>
      </c>
      <c r="J194" s="22">
        <f t="shared" si="81"/>
        <v>0</v>
      </c>
      <c r="K194" s="22">
        <f t="shared" si="81"/>
        <v>0</v>
      </c>
      <c r="L194" s="22">
        <f t="shared" si="81"/>
        <v>0</v>
      </c>
      <c r="M194" s="22">
        <f t="shared" si="81"/>
        <v>0</v>
      </c>
      <c r="N194" s="22">
        <f t="shared" si="81"/>
        <v>0</v>
      </c>
      <c r="O194" s="22">
        <f t="shared" si="81"/>
        <v>0</v>
      </c>
      <c r="P194" s="22">
        <f t="shared" si="81"/>
        <v>0</v>
      </c>
      <c r="Q194" s="22">
        <f t="shared" si="81"/>
        <v>0</v>
      </c>
      <c r="R194" s="22">
        <f t="shared" si="82"/>
        <v>0</v>
      </c>
      <c r="S194" s="22">
        <f t="shared" si="82"/>
        <v>0</v>
      </c>
      <c r="T194" s="22">
        <f t="shared" si="82"/>
        <v>0</v>
      </c>
      <c r="U194" s="22">
        <f t="shared" si="82"/>
        <v>0</v>
      </c>
      <c r="V194" s="22">
        <f t="shared" si="82"/>
        <v>0</v>
      </c>
      <c r="W194" s="22">
        <f t="shared" si="82"/>
        <v>0</v>
      </c>
      <c r="X194" s="22">
        <f t="shared" si="82"/>
        <v>0</v>
      </c>
      <c r="Y194" s="22">
        <f t="shared" si="82"/>
        <v>0</v>
      </c>
      <c r="Z194" s="22">
        <f t="shared" si="82"/>
        <v>0</v>
      </c>
      <c r="AA194" s="22">
        <f t="shared" si="82"/>
        <v>0</v>
      </c>
      <c r="AB194" s="22">
        <f t="shared" si="82"/>
        <v>0</v>
      </c>
      <c r="AC194" s="22">
        <f t="shared" si="82"/>
        <v>0</v>
      </c>
      <c r="AD194" s="22">
        <f t="shared" si="82"/>
        <v>0</v>
      </c>
      <c r="AE194" s="22">
        <f t="shared" si="82"/>
        <v>0</v>
      </c>
      <c r="AF194" s="22">
        <f>SUM(H194:AE194)</f>
        <v>1377328</v>
      </c>
      <c r="AG194" s="17" t="str">
        <f>IF(ABS(AF194-F194)&lt;1,"ok","err")</f>
        <v>ok</v>
      </c>
    </row>
    <row r="195" spans="1:33">
      <c r="A195" s="19">
        <v>550</v>
      </c>
      <c r="B195" s="3" t="s">
        <v>901</v>
      </c>
      <c r="C195" s="3" t="s">
        <v>218</v>
      </c>
      <c r="D195" s="3" t="s">
        <v>607</v>
      </c>
      <c r="F195" s="38">
        <v>11276</v>
      </c>
      <c r="H195" s="22">
        <f t="shared" si="81"/>
        <v>11276</v>
      </c>
      <c r="I195" s="22">
        <f t="shared" si="81"/>
        <v>0</v>
      </c>
      <c r="J195" s="22">
        <f t="shared" si="81"/>
        <v>0</v>
      </c>
      <c r="K195" s="22">
        <f t="shared" si="81"/>
        <v>0</v>
      </c>
      <c r="L195" s="22">
        <f t="shared" si="81"/>
        <v>0</v>
      </c>
      <c r="M195" s="22">
        <f t="shared" si="81"/>
        <v>0</v>
      </c>
      <c r="N195" s="22">
        <f t="shared" si="81"/>
        <v>0</v>
      </c>
      <c r="O195" s="22">
        <f t="shared" si="81"/>
        <v>0</v>
      </c>
      <c r="P195" s="22">
        <f t="shared" si="81"/>
        <v>0</v>
      </c>
      <c r="Q195" s="22">
        <f t="shared" si="81"/>
        <v>0</v>
      </c>
      <c r="R195" s="22">
        <f t="shared" si="82"/>
        <v>0</v>
      </c>
      <c r="S195" s="22">
        <f t="shared" si="82"/>
        <v>0</v>
      </c>
      <c r="T195" s="22">
        <f t="shared" si="82"/>
        <v>0</v>
      </c>
      <c r="U195" s="22">
        <f t="shared" si="82"/>
        <v>0</v>
      </c>
      <c r="V195" s="22">
        <f t="shared" si="82"/>
        <v>0</v>
      </c>
      <c r="W195" s="22">
        <f t="shared" si="82"/>
        <v>0</v>
      </c>
      <c r="X195" s="22">
        <f t="shared" si="82"/>
        <v>0</v>
      </c>
      <c r="Y195" s="22">
        <f t="shared" si="82"/>
        <v>0</v>
      </c>
      <c r="Z195" s="22">
        <f t="shared" si="82"/>
        <v>0</v>
      </c>
      <c r="AA195" s="22">
        <f t="shared" si="82"/>
        <v>0</v>
      </c>
      <c r="AB195" s="22">
        <f t="shared" si="82"/>
        <v>0</v>
      </c>
      <c r="AC195" s="22">
        <f t="shared" si="82"/>
        <v>0</v>
      </c>
      <c r="AD195" s="22">
        <f t="shared" si="82"/>
        <v>0</v>
      </c>
      <c r="AE195" s="22">
        <f t="shared" si="82"/>
        <v>0</v>
      </c>
      <c r="AF195" s="22">
        <f>SUM(H195:AE195)</f>
        <v>11276</v>
      </c>
      <c r="AG195" s="17" t="str">
        <f>IF(ABS(AF195-F195)&lt;1,"ok","err")</f>
        <v>ok</v>
      </c>
    </row>
    <row r="196" spans="1:33">
      <c r="A196" s="19"/>
      <c r="F196" s="35"/>
      <c r="W196" s="3"/>
      <c r="AF196" s="22"/>
      <c r="AG196" s="17"/>
    </row>
    <row r="197" spans="1:33">
      <c r="A197" s="19"/>
      <c r="B197" s="3" t="s">
        <v>219</v>
      </c>
      <c r="F197" s="35">
        <f>SUM(F191:F196)</f>
        <v>51900042.697033398</v>
      </c>
      <c r="H197" s="21">
        <f t="shared" ref="H197:M197" si="83">SUM(H191:H196)</f>
        <v>2007369</v>
      </c>
      <c r="I197" s="21">
        <f t="shared" si="83"/>
        <v>0</v>
      </c>
      <c r="J197" s="21">
        <f t="shared" si="83"/>
        <v>0</v>
      </c>
      <c r="K197" s="21">
        <f t="shared" si="83"/>
        <v>49892673.697033398</v>
      </c>
      <c r="L197" s="21">
        <f t="shared" si="83"/>
        <v>0</v>
      </c>
      <c r="M197" s="21">
        <f t="shared" si="83"/>
        <v>0</v>
      </c>
      <c r="N197" s="21">
        <f>SUM(N191:N196)</f>
        <v>0</v>
      </c>
      <c r="O197" s="21">
        <f>SUM(O191:O196)</f>
        <v>0</v>
      </c>
      <c r="P197" s="21">
        <f>SUM(P191:P196)</f>
        <v>0</v>
      </c>
      <c r="Q197" s="21">
        <f t="shared" ref="Q197:AB197" si="84">SUM(Q191:Q196)</f>
        <v>0</v>
      </c>
      <c r="R197" s="21">
        <f t="shared" si="84"/>
        <v>0</v>
      </c>
      <c r="S197" s="21">
        <f t="shared" si="84"/>
        <v>0</v>
      </c>
      <c r="T197" s="21">
        <f t="shared" si="84"/>
        <v>0</v>
      </c>
      <c r="U197" s="21">
        <f t="shared" si="84"/>
        <v>0</v>
      </c>
      <c r="V197" s="21">
        <f t="shared" si="84"/>
        <v>0</v>
      </c>
      <c r="W197" s="21">
        <f t="shared" si="84"/>
        <v>0</v>
      </c>
      <c r="X197" s="21">
        <f t="shared" si="84"/>
        <v>0</v>
      </c>
      <c r="Y197" s="21">
        <f t="shared" si="84"/>
        <v>0</v>
      </c>
      <c r="Z197" s="21">
        <f t="shared" si="84"/>
        <v>0</v>
      </c>
      <c r="AA197" s="21">
        <f t="shared" si="84"/>
        <v>0</v>
      </c>
      <c r="AB197" s="21">
        <f t="shared" si="84"/>
        <v>0</v>
      </c>
      <c r="AC197" s="21">
        <f>SUM(AC191:AC196)</f>
        <v>0</v>
      </c>
      <c r="AD197" s="21">
        <f>SUM(AD191:AD196)</f>
        <v>0</v>
      </c>
      <c r="AE197" s="21">
        <f>SUM(AE191:AE196)</f>
        <v>0</v>
      </c>
      <c r="AF197" s="22">
        <f>SUM(H197:AE197)</f>
        <v>51900042.697033398</v>
      </c>
      <c r="AG197" s="17" t="str">
        <f>IF(ABS(AF197-F197)&lt;1,"ok","err")</f>
        <v>ok</v>
      </c>
    </row>
    <row r="198" spans="1:33">
      <c r="A198" s="19"/>
      <c r="F198" s="35"/>
      <c r="W198" s="3"/>
      <c r="AG198" s="17"/>
    </row>
    <row r="199" spans="1:33">
      <c r="A199" s="18" t="s">
        <v>921</v>
      </c>
      <c r="F199" s="35"/>
      <c r="W199" s="3"/>
      <c r="AG199" s="17"/>
    </row>
    <row r="200" spans="1:33">
      <c r="A200" s="19"/>
      <c r="F200" s="35"/>
      <c r="W200" s="3"/>
      <c r="AG200" s="17"/>
    </row>
    <row r="201" spans="1:33">
      <c r="A201" s="24" t="s">
        <v>220</v>
      </c>
      <c r="F201" s="35"/>
      <c r="W201" s="3"/>
      <c r="AG201" s="17"/>
    </row>
    <row r="202" spans="1:33">
      <c r="A202" s="19">
        <v>551</v>
      </c>
      <c r="B202" s="3" t="s">
        <v>201</v>
      </c>
      <c r="C202" s="3" t="s">
        <v>221</v>
      </c>
      <c r="D202" s="3" t="s">
        <v>607</v>
      </c>
      <c r="F202" s="35">
        <v>119677</v>
      </c>
      <c r="H202" s="22">
        <f t="shared" ref="H202:Q205" si="85">IF(VLOOKUP($D202,$C$6:$AE$653,H$2,)=0,0,((VLOOKUP($D202,$C$6:$AE$653,H$2,)/VLOOKUP($D202,$C$6:$AE$653,4,))*$F202))</f>
        <v>119677</v>
      </c>
      <c r="I202" s="22">
        <f t="shared" si="85"/>
        <v>0</v>
      </c>
      <c r="J202" s="22">
        <f t="shared" si="85"/>
        <v>0</v>
      </c>
      <c r="K202" s="22">
        <f t="shared" si="85"/>
        <v>0</v>
      </c>
      <c r="L202" s="22">
        <f t="shared" si="85"/>
        <v>0</v>
      </c>
      <c r="M202" s="22">
        <f t="shared" si="85"/>
        <v>0</v>
      </c>
      <c r="N202" s="22">
        <f t="shared" si="85"/>
        <v>0</v>
      </c>
      <c r="O202" s="22">
        <f t="shared" si="85"/>
        <v>0</v>
      </c>
      <c r="P202" s="22">
        <f t="shared" si="85"/>
        <v>0</v>
      </c>
      <c r="Q202" s="22">
        <f t="shared" si="85"/>
        <v>0</v>
      </c>
      <c r="R202" s="22">
        <f t="shared" ref="R202:AE205" si="86">IF(VLOOKUP($D202,$C$6:$AE$653,R$2,)=0,0,((VLOOKUP($D202,$C$6:$AE$653,R$2,)/VLOOKUP($D202,$C$6:$AE$653,4,))*$F202))</f>
        <v>0</v>
      </c>
      <c r="S202" s="22">
        <f t="shared" si="86"/>
        <v>0</v>
      </c>
      <c r="T202" s="22">
        <f t="shared" si="86"/>
        <v>0</v>
      </c>
      <c r="U202" s="22">
        <f t="shared" si="86"/>
        <v>0</v>
      </c>
      <c r="V202" s="22">
        <f t="shared" si="86"/>
        <v>0</v>
      </c>
      <c r="W202" s="22">
        <f t="shared" si="86"/>
        <v>0</v>
      </c>
      <c r="X202" s="22">
        <f t="shared" si="86"/>
        <v>0</v>
      </c>
      <c r="Y202" s="22">
        <f t="shared" si="86"/>
        <v>0</v>
      </c>
      <c r="Z202" s="22">
        <f t="shared" si="86"/>
        <v>0</v>
      </c>
      <c r="AA202" s="22">
        <f t="shared" si="86"/>
        <v>0</v>
      </c>
      <c r="AB202" s="22">
        <f t="shared" si="86"/>
        <v>0</v>
      </c>
      <c r="AC202" s="22">
        <f t="shared" si="86"/>
        <v>0</v>
      </c>
      <c r="AD202" s="22">
        <f t="shared" si="86"/>
        <v>0</v>
      </c>
      <c r="AE202" s="22">
        <f t="shared" si="86"/>
        <v>0</v>
      </c>
      <c r="AF202" s="22">
        <f>SUM(H202:AE202)</f>
        <v>119677</v>
      </c>
      <c r="AG202" s="17" t="str">
        <f>IF(ABS(AF202-F202)&lt;1,"ok","err")</f>
        <v>ok</v>
      </c>
    </row>
    <row r="203" spans="1:33">
      <c r="A203" s="19">
        <v>552</v>
      </c>
      <c r="B203" s="3" t="s">
        <v>200</v>
      </c>
      <c r="C203" s="3" t="s">
        <v>222</v>
      </c>
      <c r="D203" s="3" t="s">
        <v>607</v>
      </c>
      <c r="F203" s="38">
        <v>216286</v>
      </c>
      <c r="H203" s="22">
        <f t="shared" si="85"/>
        <v>216286</v>
      </c>
      <c r="I203" s="22">
        <f t="shared" si="85"/>
        <v>0</v>
      </c>
      <c r="J203" s="22">
        <f t="shared" si="85"/>
        <v>0</v>
      </c>
      <c r="K203" s="22">
        <f t="shared" si="85"/>
        <v>0</v>
      </c>
      <c r="L203" s="22">
        <f t="shared" si="85"/>
        <v>0</v>
      </c>
      <c r="M203" s="22">
        <f t="shared" si="85"/>
        <v>0</v>
      </c>
      <c r="N203" s="22">
        <f t="shared" si="85"/>
        <v>0</v>
      </c>
      <c r="O203" s="22">
        <f t="shared" si="85"/>
        <v>0</v>
      </c>
      <c r="P203" s="22">
        <f t="shared" si="85"/>
        <v>0</v>
      </c>
      <c r="Q203" s="22">
        <f t="shared" si="85"/>
        <v>0</v>
      </c>
      <c r="R203" s="22">
        <f t="shared" si="86"/>
        <v>0</v>
      </c>
      <c r="S203" s="22">
        <f t="shared" si="86"/>
        <v>0</v>
      </c>
      <c r="T203" s="22">
        <f t="shared" si="86"/>
        <v>0</v>
      </c>
      <c r="U203" s="22">
        <f t="shared" si="86"/>
        <v>0</v>
      </c>
      <c r="V203" s="22">
        <f t="shared" si="86"/>
        <v>0</v>
      </c>
      <c r="W203" s="22">
        <f t="shared" si="86"/>
        <v>0</v>
      </c>
      <c r="X203" s="22">
        <f t="shared" si="86"/>
        <v>0</v>
      </c>
      <c r="Y203" s="22">
        <f t="shared" si="86"/>
        <v>0</v>
      </c>
      <c r="Z203" s="22">
        <f t="shared" si="86"/>
        <v>0</v>
      </c>
      <c r="AA203" s="22">
        <f t="shared" si="86"/>
        <v>0</v>
      </c>
      <c r="AB203" s="22">
        <f t="shared" si="86"/>
        <v>0</v>
      </c>
      <c r="AC203" s="22">
        <f t="shared" si="86"/>
        <v>0</v>
      </c>
      <c r="AD203" s="22">
        <f t="shared" si="86"/>
        <v>0</v>
      </c>
      <c r="AE203" s="22">
        <f t="shared" si="86"/>
        <v>0</v>
      </c>
      <c r="AF203" s="22">
        <f>SUM(H203:AE203)</f>
        <v>216286</v>
      </c>
      <c r="AG203" s="17" t="str">
        <f>IF(ABS(AF203-F203)&lt;1,"ok","err")</f>
        <v>ok</v>
      </c>
    </row>
    <row r="204" spans="1:33">
      <c r="A204" s="19">
        <v>553</v>
      </c>
      <c r="B204" s="3" t="s">
        <v>223</v>
      </c>
      <c r="C204" s="3" t="s">
        <v>224</v>
      </c>
      <c r="D204" s="3" t="s">
        <v>607</v>
      </c>
      <c r="F204" s="38">
        <v>2456569</v>
      </c>
      <c r="H204" s="22">
        <f t="shared" si="85"/>
        <v>2456569</v>
      </c>
      <c r="I204" s="22">
        <f t="shared" si="85"/>
        <v>0</v>
      </c>
      <c r="J204" s="22">
        <f t="shared" si="85"/>
        <v>0</v>
      </c>
      <c r="K204" s="22">
        <f t="shared" si="85"/>
        <v>0</v>
      </c>
      <c r="L204" s="22">
        <f t="shared" si="85"/>
        <v>0</v>
      </c>
      <c r="M204" s="22">
        <f t="shared" si="85"/>
        <v>0</v>
      </c>
      <c r="N204" s="22">
        <f t="shared" si="85"/>
        <v>0</v>
      </c>
      <c r="O204" s="22">
        <f t="shared" si="85"/>
        <v>0</v>
      </c>
      <c r="P204" s="22">
        <f t="shared" si="85"/>
        <v>0</v>
      </c>
      <c r="Q204" s="22">
        <f t="shared" si="85"/>
        <v>0</v>
      </c>
      <c r="R204" s="22">
        <f t="shared" si="86"/>
        <v>0</v>
      </c>
      <c r="S204" s="22">
        <f t="shared" si="86"/>
        <v>0</v>
      </c>
      <c r="T204" s="22">
        <f t="shared" si="86"/>
        <v>0</v>
      </c>
      <c r="U204" s="22">
        <f t="shared" si="86"/>
        <v>0</v>
      </c>
      <c r="V204" s="22">
        <f t="shared" si="86"/>
        <v>0</v>
      </c>
      <c r="W204" s="22">
        <f t="shared" si="86"/>
        <v>0</v>
      </c>
      <c r="X204" s="22">
        <f t="shared" si="86"/>
        <v>0</v>
      </c>
      <c r="Y204" s="22">
        <f t="shared" si="86"/>
        <v>0</v>
      </c>
      <c r="Z204" s="22">
        <f t="shared" si="86"/>
        <v>0</v>
      </c>
      <c r="AA204" s="22">
        <f t="shared" si="86"/>
        <v>0</v>
      </c>
      <c r="AB204" s="22">
        <f t="shared" si="86"/>
        <v>0</v>
      </c>
      <c r="AC204" s="22">
        <f t="shared" si="86"/>
        <v>0</v>
      </c>
      <c r="AD204" s="22">
        <f t="shared" si="86"/>
        <v>0</v>
      </c>
      <c r="AE204" s="22">
        <f t="shared" si="86"/>
        <v>0</v>
      </c>
      <c r="AF204" s="22">
        <f>SUM(H204:AE204)</f>
        <v>2456569</v>
      </c>
      <c r="AG204" s="17" t="str">
        <f>IF(ABS(AF204-F204)&lt;1,"ok","err")</f>
        <v>ok</v>
      </c>
    </row>
    <row r="205" spans="1:33">
      <c r="A205" s="19">
        <v>554</v>
      </c>
      <c r="B205" s="3" t="s">
        <v>225</v>
      </c>
      <c r="C205" s="3" t="s">
        <v>226</v>
      </c>
      <c r="D205" s="3" t="s">
        <v>607</v>
      </c>
      <c r="F205" s="38">
        <v>1720577</v>
      </c>
      <c r="H205" s="22">
        <f t="shared" si="85"/>
        <v>1720577</v>
      </c>
      <c r="I205" s="22">
        <f t="shared" si="85"/>
        <v>0</v>
      </c>
      <c r="J205" s="22">
        <f t="shared" si="85"/>
        <v>0</v>
      </c>
      <c r="K205" s="22">
        <f t="shared" si="85"/>
        <v>0</v>
      </c>
      <c r="L205" s="22">
        <f t="shared" si="85"/>
        <v>0</v>
      </c>
      <c r="M205" s="22">
        <f t="shared" si="85"/>
        <v>0</v>
      </c>
      <c r="N205" s="22">
        <f t="shared" si="85"/>
        <v>0</v>
      </c>
      <c r="O205" s="22">
        <f t="shared" si="85"/>
        <v>0</v>
      </c>
      <c r="P205" s="22">
        <f t="shared" si="85"/>
        <v>0</v>
      </c>
      <c r="Q205" s="22">
        <f t="shared" si="85"/>
        <v>0</v>
      </c>
      <c r="R205" s="22">
        <f t="shared" si="86"/>
        <v>0</v>
      </c>
      <c r="S205" s="22">
        <f t="shared" si="86"/>
        <v>0</v>
      </c>
      <c r="T205" s="22">
        <f t="shared" si="86"/>
        <v>0</v>
      </c>
      <c r="U205" s="22">
        <f t="shared" si="86"/>
        <v>0</v>
      </c>
      <c r="V205" s="22">
        <f t="shared" si="86"/>
        <v>0</v>
      </c>
      <c r="W205" s="22">
        <f t="shared" si="86"/>
        <v>0</v>
      </c>
      <c r="X205" s="22">
        <f t="shared" si="86"/>
        <v>0</v>
      </c>
      <c r="Y205" s="22">
        <f t="shared" si="86"/>
        <v>0</v>
      </c>
      <c r="Z205" s="22">
        <f t="shared" si="86"/>
        <v>0</v>
      </c>
      <c r="AA205" s="22">
        <f t="shared" si="86"/>
        <v>0</v>
      </c>
      <c r="AB205" s="22">
        <f t="shared" si="86"/>
        <v>0</v>
      </c>
      <c r="AC205" s="22">
        <f t="shared" si="86"/>
        <v>0</v>
      </c>
      <c r="AD205" s="22">
        <f t="shared" si="86"/>
        <v>0</v>
      </c>
      <c r="AE205" s="22">
        <f t="shared" si="86"/>
        <v>0</v>
      </c>
      <c r="AF205" s="22">
        <f>SUM(H205:AE205)</f>
        <v>1720577</v>
      </c>
      <c r="AG205" s="17" t="str">
        <f>IF(ABS(AF205-F205)&lt;1,"ok","err")</f>
        <v>ok</v>
      </c>
    </row>
    <row r="206" spans="1:33">
      <c r="A206" s="19"/>
      <c r="F206" s="35"/>
      <c r="W206" s="3"/>
      <c r="AG206" s="17"/>
    </row>
    <row r="207" spans="1:33">
      <c r="A207" s="19"/>
      <c r="B207" s="3" t="s">
        <v>228</v>
      </c>
      <c r="F207" s="35">
        <f>SUM(F202:F206)</f>
        <v>4513109</v>
      </c>
      <c r="H207" s="21">
        <f t="shared" ref="H207:M207" si="87">SUM(H202:H206)</f>
        <v>4513109</v>
      </c>
      <c r="I207" s="21">
        <f t="shared" si="87"/>
        <v>0</v>
      </c>
      <c r="J207" s="21">
        <f t="shared" si="87"/>
        <v>0</v>
      </c>
      <c r="K207" s="21">
        <f t="shared" si="87"/>
        <v>0</v>
      </c>
      <c r="L207" s="21">
        <f t="shared" si="87"/>
        <v>0</v>
      </c>
      <c r="M207" s="21">
        <f t="shared" si="87"/>
        <v>0</v>
      </c>
      <c r="N207" s="21">
        <f>SUM(N202:N206)</f>
        <v>0</v>
      </c>
      <c r="O207" s="21">
        <f>SUM(O202:O206)</f>
        <v>0</v>
      </c>
      <c r="P207" s="21">
        <f>SUM(P202:P206)</f>
        <v>0</v>
      </c>
      <c r="Q207" s="21">
        <f t="shared" ref="Q207:AB207" si="88">SUM(Q202:Q206)</f>
        <v>0</v>
      </c>
      <c r="R207" s="21">
        <f t="shared" si="88"/>
        <v>0</v>
      </c>
      <c r="S207" s="21">
        <f t="shared" si="88"/>
        <v>0</v>
      </c>
      <c r="T207" s="21">
        <f t="shared" si="88"/>
        <v>0</v>
      </c>
      <c r="U207" s="21">
        <f t="shared" si="88"/>
        <v>0</v>
      </c>
      <c r="V207" s="21">
        <f t="shared" si="88"/>
        <v>0</v>
      </c>
      <c r="W207" s="21">
        <f t="shared" si="88"/>
        <v>0</v>
      </c>
      <c r="X207" s="21">
        <f t="shared" si="88"/>
        <v>0</v>
      </c>
      <c r="Y207" s="21">
        <f t="shared" si="88"/>
        <v>0</v>
      </c>
      <c r="Z207" s="21">
        <f t="shared" si="88"/>
        <v>0</v>
      </c>
      <c r="AA207" s="21">
        <f t="shared" si="88"/>
        <v>0</v>
      </c>
      <c r="AB207" s="21">
        <f t="shared" si="88"/>
        <v>0</v>
      </c>
      <c r="AC207" s="21">
        <f>SUM(AC202:AC206)</f>
        <v>0</v>
      </c>
      <c r="AD207" s="21">
        <f>SUM(AD202:AD206)</f>
        <v>0</v>
      </c>
      <c r="AE207" s="21">
        <f>SUM(AE202:AE206)</f>
        <v>0</v>
      </c>
      <c r="AF207" s="22">
        <f>SUM(H207:AE207)</f>
        <v>4513109</v>
      </c>
      <c r="AG207" s="17" t="str">
        <f>IF(ABS(AF207-F207)&lt;1,"ok","err")</f>
        <v>ok</v>
      </c>
    </row>
    <row r="208" spans="1:33">
      <c r="A208" s="19"/>
      <c r="F208" s="35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2"/>
      <c r="AG208" s="17"/>
    </row>
    <row r="209" spans="1:33">
      <c r="A209" s="19"/>
      <c r="B209" s="3" t="s">
        <v>227</v>
      </c>
      <c r="F209" s="35">
        <f>F197+F207</f>
        <v>56413151.697033398</v>
      </c>
      <c r="H209" s="21">
        <f t="shared" ref="H209:M209" si="89">H197+H207</f>
        <v>6520478</v>
      </c>
      <c r="I209" s="21">
        <f t="shared" si="89"/>
        <v>0</v>
      </c>
      <c r="J209" s="21">
        <f t="shared" si="89"/>
        <v>0</v>
      </c>
      <c r="K209" s="21">
        <f t="shared" si="89"/>
        <v>49892673.697033398</v>
      </c>
      <c r="L209" s="21">
        <f t="shared" si="89"/>
        <v>0</v>
      </c>
      <c r="M209" s="21">
        <f t="shared" si="89"/>
        <v>0</v>
      </c>
      <c r="N209" s="21">
        <f>N197+N207</f>
        <v>0</v>
      </c>
      <c r="O209" s="21">
        <f>O197+O207</f>
        <v>0</v>
      </c>
      <c r="P209" s="21">
        <f>P197+P207</f>
        <v>0</v>
      </c>
      <c r="Q209" s="21">
        <f t="shared" ref="Q209:AB209" si="90">Q197+Q207</f>
        <v>0</v>
      </c>
      <c r="R209" s="21">
        <f t="shared" si="90"/>
        <v>0</v>
      </c>
      <c r="S209" s="21">
        <f t="shared" si="90"/>
        <v>0</v>
      </c>
      <c r="T209" s="21">
        <f t="shared" si="90"/>
        <v>0</v>
      </c>
      <c r="U209" s="21">
        <f t="shared" si="90"/>
        <v>0</v>
      </c>
      <c r="V209" s="21">
        <f t="shared" si="90"/>
        <v>0</v>
      </c>
      <c r="W209" s="21">
        <f t="shared" si="90"/>
        <v>0</v>
      </c>
      <c r="X209" s="21">
        <f t="shared" si="90"/>
        <v>0</v>
      </c>
      <c r="Y209" s="21">
        <f t="shared" si="90"/>
        <v>0</v>
      </c>
      <c r="Z209" s="21">
        <f t="shared" si="90"/>
        <v>0</v>
      </c>
      <c r="AA209" s="21">
        <f t="shared" si="90"/>
        <v>0</v>
      </c>
      <c r="AB209" s="21">
        <f t="shared" si="90"/>
        <v>0</v>
      </c>
      <c r="AC209" s="21">
        <f>AC197+AC207</f>
        <v>0</v>
      </c>
      <c r="AD209" s="21">
        <f>AD197+AD207</f>
        <v>0</v>
      </c>
      <c r="AE209" s="21">
        <f>AE197+AE207</f>
        <v>0</v>
      </c>
      <c r="AF209" s="22">
        <f>SUM(H209:AE209)</f>
        <v>56413151.697033398</v>
      </c>
      <c r="AG209" s="17" t="str">
        <f>IF(ABS(AF209-F209)&lt;1,"ok","err")</f>
        <v>ok</v>
      </c>
    </row>
    <row r="210" spans="1:33">
      <c r="A210" s="19"/>
      <c r="F210" s="35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2"/>
      <c r="AG210" s="17"/>
    </row>
    <row r="211" spans="1:33">
      <c r="A211" s="19"/>
      <c r="B211" s="3" t="s">
        <v>229</v>
      </c>
      <c r="F211" s="35">
        <f>F167+F188+F209</f>
        <v>405861861.58527833</v>
      </c>
      <c r="H211" s="21">
        <f t="shared" ref="H211:M211" si="91">H167+H188+H209</f>
        <v>49089366.362512454</v>
      </c>
      <c r="I211" s="21">
        <f t="shared" si="91"/>
        <v>0</v>
      </c>
      <c r="J211" s="21">
        <f t="shared" si="91"/>
        <v>0</v>
      </c>
      <c r="K211" s="21">
        <f t="shared" si="91"/>
        <v>356772495.22276586</v>
      </c>
      <c r="L211" s="21">
        <f t="shared" si="91"/>
        <v>0</v>
      </c>
      <c r="M211" s="21">
        <f t="shared" si="91"/>
        <v>0</v>
      </c>
      <c r="N211" s="21">
        <f>N167+N188+N209</f>
        <v>0</v>
      </c>
      <c r="O211" s="21">
        <f>O167+O188+O209</f>
        <v>0</v>
      </c>
      <c r="P211" s="21">
        <f>P167+P188+P209</f>
        <v>0</v>
      </c>
      <c r="Q211" s="21">
        <f t="shared" ref="Q211:AB211" si="92">Q167+Q188+Q209</f>
        <v>0</v>
      </c>
      <c r="R211" s="21">
        <f t="shared" si="92"/>
        <v>0</v>
      </c>
      <c r="S211" s="21">
        <f t="shared" si="92"/>
        <v>0</v>
      </c>
      <c r="T211" s="21">
        <f t="shared" si="92"/>
        <v>0</v>
      </c>
      <c r="U211" s="21">
        <f t="shared" si="92"/>
        <v>0</v>
      </c>
      <c r="V211" s="21">
        <f t="shared" si="92"/>
        <v>0</v>
      </c>
      <c r="W211" s="21">
        <f t="shared" si="92"/>
        <v>0</v>
      </c>
      <c r="X211" s="21">
        <f t="shared" si="92"/>
        <v>0</v>
      </c>
      <c r="Y211" s="21">
        <f t="shared" si="92"/>
        <v>0</v>
      </c>
      <c r="Z211" s="21">
        <f t="shared" si="92"/>
        <v>0</v>
      </c>
      <c r="AA211" s="21">
        <f t="shared" si="92"/>
        <v>0</v>
      </c>
      <c r="AB211" s="21">
        <f t="shared" si="92"/>
        <v>0</v>
      </c>
      <c r="AC211" s="21">
        <f>AC167+AC188+AC209</f>
        <v>0</v>
      </c>
      <c r="AD211" s="21">
        <f>AD167+AD188+AD209</f>
        <v>0</v>
      </c>
      <c r="AE211" s="21">
        <f>AE167+AE188+AE209</f>
        <v>0</v>
      </c>
      <c r="AF211" s="22">
        <f>SUM(H211:AE211)</f>
        <v>405861861.58527833</v>
      </c>
      <c r="AG211" s="17" t="str">
        <f>IF(ABS(AF211-F211)&lt;1,"ok","err")</f>
        <v>ok</v>
      </c>
    </row>
    <row r="212" spans="1:33">
      <c r="A212" s="19"/>
      <c r="W212" s="3"/>
      <c r="AG212" s="17"/>
    </row>
    <row r="213" spans="1:33">
      <c r="A213" s="24" t="s">
        <v>230</v>
      </c>
      <c r="W213" s="3"/>
      <c r="AG213" s="17"/>
    </row>
    <row r="214" spans="1:33">
      <c r="A214" s="19">
        <v>555</v>
      </c>
      <c r="B214" s="3" t="s">
        <v>1046</v>
      </c>
      <c r="C214" s="3" t="s">
        <v>5</v>
      </c>
      <c r="D214" s="3" t="s">
        <v>883</v>
      </c>
      <c r="F214" s="35">
        <f>49827806.2965809-764831.44</f>
        <v>49062974.856580906</v>
      </c>
      <c r="G214" s="21"/>
      <c r="H214" s="22">
        <f t="shared" ref="H214:Q220" si="93">IF(VLOOKUP($D214,$C$6:$AE$653,H$2,)=0,0,((VLOOKUP($D214,$C$6:$AE$653,H$2,)/VLOOKUP($D214,$C$6:$AE$653,4,))*$F214))</f>
        <v>26853740.365461864</v>
      </c>
      <c r="I214" s="22">
        <f t="shared" si="93"/>
        <v>0</v>
      </c>
      <c r="J214" s="22">
        <f t="shared" si="93"/>
        <v>0</v>
      </c>
      <c r="K214" s="22">
        <f t="shared" si="93"/>
        <v>22209234.491119046</v>
      </c>
      <c r="L214" s="22">
        <f t="shared" si="93"/>
        <v>0</v>
      </c>
      <c r="M214" s="22">
        <f t="shared" si="93"/>
        <v>0</v>
      </c>
      <c r="N214" s="22">
        <f t="shared" si="93"/>
        <v>0</v>
      </c>
      <c r="O214" s="22">
        <f t="shared" si="93"/>
        <v>0</v>
      </c>
      <c r="P214" s="22">
        <f t="shared" si="93"/>
        <v>0</v>
      </c>
      <c r="Q214" s="22">
        <f t="shared" si="93"/>
        <v>0</v>
      </c>
      <c r="R214" s="22">
        <f t="shared" ref="R214:AE220" si="94">IF(VLOOKUP($D214,$C$6:$AE$653,R$2,)=0,0,((VLOOKUP($D214,$C$6:$AE$653,R$2,)/VLOOKUP($D214,$C$6:$AE$653,4,))*$F214))</f>
        <v>0</v>
      </c>
      <c r="S214" s="22">
        <f t="shared" si="94"/>
        <v>0</v>
      </c>
      <c r="T214" s="22">
        <f t="shared" si="94"/>
        <v>0</v>
      </c>
      <c r="U214" s="22">
        <f t="shared" si="94"/>
        <v>0</v>
      </c>
      <c r="V214" s="22">
        <f t="shared" si="94"/>
        <v>0</v>
      </c>
      <c r="W214" s="22">
        <f t="shared" si="94"/>
        <v>0</v>
      </c>
      <c r="X214" s="22">
        <f t="shared" si="94"/>
        <v>0</v>
      </c>
      <c r="Y214" s="22">
        <f t="shared" si="94"/>
        <v>0</v>
      </c>
      <c r="Z214" s="22">
        <f t="shared" si="94"/>
        <v>0</v>
      </c>
      <c r="AA214" s="22">
        <f t="shared" si="94"/>
        <v>0</v>
      </c>
      <c r="AB214" s="22">
        <f t="shared" si="94"/>
        <v>0</v>
      </c>
      <c r="AC214" s="22">
        <f t="shared" si="94"/>
        <v>0</v>
      </c>
      <c r="AD214" s="22">
        <f t="shared" si="94"/>
        <v>0</v>
      </c>
      <c r="AE214" s="22">
        <f t="shared" si="94"/>
        <v>0</v>
      </c>
      <c r="AF214" s="22">
        <f t="shared" ref="AF214:AF220" si="95">SUM(H214:AE214)</f>
        <v>49062974.856580913</v>
      </c>
      <c r="AG214" s="17" t="str">
        <f t="shared" ref="AG214:AG220" si="96">IF(ABS(AF214-F214)&lt;1,"ok","err")</f>
        <v>ok</v>
      </c>
    </row>
    <row r="215" spans="1:33">
      <c r="A215" s="19">
        <v>555</v>
      </c>
      <c r="B215" s="3" t="s">
        <v>231</v>
      </c>
      <c r="C215" s="3" t="s">
        <v>232</v>
      </c>
      <c r="D215" s="3" t="s">
        <v>883</v>
      </c>
      <c r="F215" s="38">
        <v>0</v>
      </c>
      <c r="G215" s="21"/>
      <c r="H215" s="22">
        <f t="shared" si="93"/>
        <v>0</v>
      </c>
      <c r="I215" s="22">
        <f t="shared" si="93"/>
        <v>0</v>
      </c>
      <c r="J215" s="22">
        <f t="shared" si="93"/>
        <v>0</v>
      </c>
      <c r="K215" s="22">
        <f t="shared" si="93"/>
        <v>0</v>
      </c>
      <c r="L215" s="22">
        <f t="shared" si="93"/>
        <v>0</v>
      </c>
      <c r="M215" s="22">
        <f t="shared" si="93"/>
        <v>0</v>
      </c>
      <c r="N215" s="22">
        <f t="shared" si="93"/>
        <v>0</v>
      </c>
      <c r="O215" s="22">
        <f t="shared" si="93"/>
        <v>0</v>
      </c>
      <c r="P215" s="22">
        <f t="shared" si="93"/>
        <v>0</v>
      </c>
      <c r="Q215" s="22">
        <f t="shared" si="93"/>
        <v>0</v>
      </c>
      <c r="R215" s="22">
        <f t="shared" si="94"/>
        <v>0</v>
      </c>
      <c r="S215" s="22">
        <f t="shared" si="94"/>
        <v>0</v>
      </c>
      <c r="T215" s="22">
        <f t="shared" si="94"/>
        <v>0</v>
      </c>
      <c r="U215" s="22">
        <f t="shared" si="94"/>
        <v>0</v>
      </c>
      <c r="V215" s="22">
        <f t="shared" si="94"/>
        <v>0</v>
      </c>
      <c r="W215" s="22">
        <f t="shared" si="94"/>
        <v>0</v>
      </c>
      <c r="X215" s="22">
        <f t="shared" si="94"/>
        <v>0</v>
      </c>
      <c r="Y215" s="22">
        <f t="shared" si="94"/>
        <v>0</v>
      </c>
      <c r="Z215" s="22">
        <f t="shared" si="94"/>
        <v>0</v>
      </c>
      <c r="AA215" s="22">
        <f t="shared" si="94"/>
        <v>0</v>
      </c>
      <c r="AB215" s="22">
        <f t="shared" si="94"/>
        <v>0</v>
      </c>
      <c r="AC215" s="22">
        <f t="shared" si="94"/>
        <v>0</v>
      </c>
      <c r="AD215" s="22">
        <f t="shared" si="94"/>
        <v>0</v>
      </c>
      <c r="AE215" s="22">
        <f t="shared" si="94"/>
        <v>0</v>
      </c>
      <c r="AF215" s="22">
        <f t="shared" si="95"/>
        <v>0</v>
      </c>
      <c r="AG215" s="17" t="str">
        <f t="shared" si="96"/>
        <v>ok</v>
      </c>
    </row>
    <row r="216" spans="1:33">
      <c r="A216" s="19">
        <v>555</v>
      </c>
      <c r="B216" s="3" t="s">
        <v>233</v>
      </c>
      <c r="C216" s="3" t="s">
        <v>234</v>
      </c>
      <c r="D216" s="3" t="s">
        <v>883</v>
      </c>
      <c r="F216" s="38">
        <v>0</v>
      </c>
      <c r="G216" s="21"/>
      <c r="H216" s="22">
        <f t="shared" si="93"/>
        <v>0</v>
      </c>
      <c r="I216" s="22">
        <f t="shared" si="93"/>
        <v>0</v>
      </c>
      <c r="J216" s="22">
        <f t="shared" si="93"/>
        <v>0</v>
      </c>
      <c r="K216" s="22">
        <f t="shared" si="93"/>
        <v>0</v>
      </c>
      <c r="L216" s="22">
        <f t="shared" si="93"/>
        <v>0</v>
      </c>
      <c r="M216" s="22">
        <f t="shared" si="93"/>
        <v>0</v>
      </c>
      <c r="N216" s="22">
        <f t="shared" si="93"/>
        <v>0</v>
      </c>
      <c r="O216" s="22">
        <f t="shared" si="93"/>
        <v>0</v>
      </c>
      <c r="P216" s="22">
        <f t="shared" si="93"/>
        <v>0</v>
      </c>
      <c r="Q216" s="22">
        <f t="shared" si="93"/>
        <v>0</v>
      </c>
      <c r="R216" s="22">
        <f t="shared" si="94"/>
        <v>0</v>
      </c>
      <c r="S216" s="22">
        <f t="shared" si="94"/>
        <v>0</v>
      </c>
      <c r="T216" s="22">
        <f t="shared" si="94"/>
        <v>0</v>
      </c>
      <c r="U216" s="22">
        <f t="shared" si="94"/>
        <v>0</v>
      </c>
      <c r="V216" s="22">
        <f t="shared" si="94"/>
        <v>0</v>
      </c>
      <c r="W216" s="22">
        <f t="shared" si="94"/>
        <v>0</v>
      </c>
      <c r="X216" s="22">
        <f t="shared" si="94"/>
        <v>0</v>
      </c>
      <c r="Y216" s="22">
        <f t="shared" si="94"/>
        <v>0</v>
      </c>
      <c r="Z216" s="22">
        <f t="shared" si="94"/>
        <v>0</v>
      </c>
      <c r="AA216" s="22">
        <f t="shared" si="94"/>
        <v>0</v>
      </c>
      <c r="AB216" s="22">
        <f t="shared" si="94"/>
        <v>0</v>
      </c>
      <c r="AC216" s="22">
        <f t="shared" si="94"/>
        <v>0</v>
      </c>
      <c r="AD216" s="22">
        <f t="shared" si="94"/>
        <v>0</v>
      </c>
      <c r="AE216" s="22">
        <f t="shared" si="94"/>
        <v>0</v>
      </c>
      <c r="AF216" s="22">
        <f t="shared" si="95"/>
        <v>0</v>
      </c>
      <c r="AG216" s="17" t="str">
        <f t="shared" si="96"/>
        <v>ok</v>
      </c>
    </row>
    <row r="217" spans="1:33">
      <c r="A217" s="19">
        <v>555</v>
      </c>
      <c r="B217" s="3" t="s">
        <v>235</v>
      </c>
      <c r="C217" s="3" t="s">
        <v>236</v>
      </c>
      <c r="D217" s="3" t="s">
        <v>883</v>
      </c>
      <c r="F217" s="38">
        <v>0</v>
      </c>
      <c r="G217" s="21"/>
      <c r="H217" s="22">
        <f t="shared" si="93"/>
        <v>0</v>
      </c>
      <c r="I217" s="22">
        <f t="shared" si="93"/>
        <v>0</v>
      </c>
      <c r="J217" s="22">
        <f t="shared" si="93"/>
        <v>0</v>
      </c>
      <c r="K217" s="22">
        <f t="shared" si="93"/>
        <v>0</v>
      </c>
      <c r="L217" s="22">
        <f t="shared" si="93"/>
        <v>0</v>
      </c>
      <c r="M217" s="22">
        <f t="shared" si="93"/>
        <v>0</v>
      </c>
      <c r="N217" s="22">
        <f t="shared" si="93"/>
        <v>0</v>
      </c>
      <c r="O217" s="22">
        <f t="shared" si="93"/>
        <v>0</v>
      </c>
      <c r="P217" s="22">
        <f t="shared" si="93"/>
        <v>0</v>
      </c>
      <c r="Q217" s="22">
        <f t="shared" si="93"/>
        <v>0</v>
      </c>
      <c r="R217" s="22">
        <f t="shared" si="94"/>
        <v>0</v>
      </c>
      <c r="S217" s="22">
        <f t="shared" si="94"/>
        <v>0</v>
      </c>
      <c r="T217" s="22">
        <f t="shared" si="94"/>
        <v>0</v>
      </c>
      <c r="U217" s="22">
        <f t="shared" si="94"/>
        <v>0</v>
      </c>
      <c r="V217" s="22">
        <f t="shared" si="94"/>
        <v>0</v>
      </c>
      <c r="W217" s="22">
        <f t="shared" si="94"/>
        <v>0</v>
      </c>
      <c r="X217" s="22">
        <f t="shared" si="94"/>
        <v>0</v>
      </c>
      <c r="Y217" s="22">
        <f t="shared" si="94"/>
        <v>0</v>
      </c>
      <c r="Z217" s="22">
        <f t="shared" si="94"/>
        <v>0</v>
      </c>
      <c r="AA217" s="22">
        <f t="shared" si="94"/>
        <v>0</v>
      </c>
      <c r="AB217" s="22">
        <f t="shared" si="94"/>
        <v>0</v>
      </c>
      <c r="AC217" s="22">
        <f t="shared" si="94"/>
        <v>0</v>
      </c>
      <c r="AD217" s="22">
        <f t="shared" si="94"/>
        <v>0</v>
      </c>
      <c r="AE217" s="22">
        <f t="shared" si="94"/>
        <v>0</v>
      </c>
      <c r="AF217" s="22">
        <f t="shared" si="95"/>
        <v>0</v>
      </c>
      <c r="AG217" s="17" t="str">
        <f t="shared" si="96"/>
        <v>ok</v>
      </c>
    </row>
    <row r="218" spans="1:33">
      <c r="A218" s="19">
        <v>556</v>
      </c>
      <c r="B218" s="3" t="s">
        <v>237</v>
      </c>
      <c r="C218" s="3" t="s">
        <v>238</v>
      </c>
      <c r="D218" s="3" t="s">
        <v>607</v>
      </c>
      <c r="F218" s="38">
        <v>1221517</v>
      </c>
      <c r="G218" s="21"/>
      <c r="H218" s="22">
        <f t="shared" si="93"/>
        <v>1221517</v>
      </c>
      <c r="I218" s="22">
        <f t="shared" si="93"/>
        <v>0</v>
      </c>
      <c r="J218" s="22">
        <f t="shared" si="93"/>
        <v>0</v>
      </c>
      <c r="K218" s="22">
        <f t="shared" si="93"/>
        <v>0</v>
      </c>
      <c r="L218" s="22">
        <f t="shared" si="93"/>
        <v>0</v>
      </c>
      <c r="M218" s="22">
        <f t="shared" si="93"/>
        <v>0</v>
      </c>
      <c r="N218" s="22">
        <f t="shared" si="93"/>
        <v>0</v>
      </c>
      <c r="O218" s="22">
        <f t="shared" si="93"/>
        <v>0</v>
      </c>
      <c r="P218" s="22">
        <f t="shared" si="93"/>
        <v>0</v>
      </c>
      <c r="Q218" s="22">
        <f t="shared" si="93"/>
        <v>0</v>
      </c>
      <c r="R218" s="22">
        <f t="shared" si="94"/>
        <v>0</v>
      </c>
      <c r="S218" s="22">
        <f t="shared" si="94"/>
        <v>0</v>
      </c>
      <c r="T218" s="22">
        <f t="shared" si="94"/>
        <v>0</v>
      </c>
      <c r="U218" s="22">
        <f t="shared" si="94"/>
        <v>0</v>
      </c>
      <c r="V218" s="22">
        <f t="shared" si="94"/>
        <v>0</v>
      </c>
      <c r="W218" s="22">
        <f t="shared" si="94"/>
        <v>0</v>
      </c>
      <c r="X218" s="22">
        <f t="shared" si="94"/>
        <v>0</v>
      </c>
      <c r="Y218" s="22">
        <f t="shared" si="94"/>
        <v>0</v>
      </c>
      <c r="Z218" s="22">
        <f t="shared" si="94"/>
        <v>0</v>
      </c>
      <c r="AA218" s="22">
        <f t="shared" si="94"/>
        <v>0</v>
      </c>
      <c r="AB218" s="22">
        <f t="shared" si="94"/>
        <v>0</v>
      </c>
      <c r="AC218" s="22">
        <f t="shared" si="94"/>
        <v>0</v>
      </c>
      <c r="AD218" s="22">
        <f t="shared" si="94"/>
        <v>0</v>
      </c>
      <c r="AE218" s="22">
        <f t="shared" si="94"/>
        <v>0</v>
      </c>
      <c r="AF218" s="22">
        <f t="shared" si="95"/>
        <v>1221517</v>
      </c>
      <c r="AG218" s="17" t="str">
        <f t="shared" si="96"/>
        <v>ok</v>
      </c>
    </row>
    <row r="219" spans="1:33">
      <c r="A219" s="19">
        <v>557</v>
      </c>
      <c r="B219" s="3" t="s">
        <v>6</v>
      </c>
      <c r="C219" s="3" t="s">
        <v>7</v>
      </c>
      <c r="D219" s="3" t="s">
        <v>607</v>
      </c>
      <c r="F219" s="38">
        <f>208577-111087</f>
        <v>97490</v>
      </c>
      <c r="G219" s="21"/>
      <c r="H219" s="22">
        <f t="shared" si="93"/>
        <v>97490</v>
      </c>
      <c r="I219" s="22">
        <f t="shared" si="93"/>
        <v>0</v>
      </c>
      <c r="J219" s="22">
        <f t="shared" si="93"/>
        <v>0</v>
      </c>
      <c r="K219" s="22">
        <f t="shared" si="93"/>
        <v>0</v>
      </c>
      <c r="L219" s="22">
        <f t="shared" si="93"/>
        <v>0</v>
      </c>
      <c r="M219" s="22">
        <f t="shared" si="93"/>
        <v>0</v>
      </c>
      <c r="N219" s="22">
        <f t="shared" si="93"/>
        <v>0</v>
      </c>
      <c r="O219" s="22">
        <f t="shared" si="93"/>
        <v>0</v>
      </c>
      <c r="P219" s="22">
        <f t="shared" si="93"/>
        <v>0</v>
      </c>
      <c r="Q219" s="22">
        <f t="shared" si="93"/>
        <v>0</v>
      </c>
      <c r="R219" s="22">
        <f t="shared" si="94"/>
        <v>0</v>
      </c>
      <c r="S219" s="22">
        <f t="shared" si="94"/>
        <v>0</v>
      </c>
      <c r="T219" s="22">
        <f t="shared" si="94"/>
        <v>0</v>
      </c>
      <c r="U219" s="22">
        <f t="shared" si="94"/>
        <v>0</v>
      </c>
      <c r="V219" s="22">
        <f t="shared" si="94"/>
        <v>0</v>
      </c>
      <c r="W219" s="22">
        <f t="shared" si="94"/>
        <v>0</v>
      </c>
      <c r="X219" s="22">
        <f t="shared" si="94"/>
        <v>0</v>
      </c>
      <c r="Y219" s="22">
        <f t="shared" si="94"/>
        <v>0</v>
      </c>
      <c r="Z219" s="22">
        <f t="shared" si="94"/>
        <v>0</v>
      </c>
      <c r="AA219" s="22">
        <f t="shared" si="94"/>
        <v>0</v>
      </c>
      <c r="AB219" s="22">
        <f t="shared" si="94"/>
        <v>0</v>
      </c>
      <c r="AC219" s="22">
        <f t="shared" si="94"/>
        <v>0</v>
      </c>
      <c r="AD219" s="22">
        <f t="shared" si="94"/>
        <v>0</v>
      </c>
      <c r="AE219" s="22">
        <f t="shared" si="94"/>
        <v>0</v>
      </c>
      <c r="AF219" s="22">
        <f>SUM(H219:AE219)</f>
        <v>97490</v>
      </c>
      <c r="AG219" s="17" t="str">
        <f t="shared" si="96"/>
        <v>ok</v>
      </c>
    </row>
    <row r="220" spans="1:33">
      <c r="A220" s="19">
        <v>558</v>
      </c>
      <c r="B220" s="3" t="s">
        <v>626</v>
      </c>
      <c r="C220" s="3" t="s">
        <v>563</v>
      </c>
      <c r="D220" s="3" t="s">
        <v>827</v>
      </c>
      <c r="F220" s="38">
        <v>0</v>
      </c>
      <c r="G220" s="21"/>
      <c r="H220" s="22">
        <f t="shared" si="93"/>
        <v>0</v>
      </c>
      <c r="I220" s="22">
        <f t="shared" si="93"/>
        <v>0</v>
      </c>
      <c r="J220" s="22">
        <f t="shared" si="93"/>
        <v>0</v>
      </c>
      <c r="K220" s="22">
        <f t="shared" si="93"/>
        <v>0</v>
      </c>
      <c r="L220" s="22">
        <f t="shared" si="93"/>
        <v>0</v>
      </c>
      <c r="M220" s="22">
        <f t="shared" si="93"/>
        <v>0</v>
      </c>
      <c r="N220" s="22">
        <f t="shared" si="93"/>
        <v>0</v>
      </c>
      <c r="O220" s="22">
        <f t="shared" si="93"/>
        <v>0</v>
      </c>
      <c r="P220" s="22">
        <f t="shared" si="93"/>
        <v>0</v>
      </c>
      <c r="Q220" s="22">
        <f t="shared" si="93"/>
        <v>0</v>
      </c>
      <c r="R220" s="22">
        <f t="shared" si="94"/>
        <v>0</v>
      </c>
      <c r="S220" s="22">
        <f t="shared" si="94"/>
        <v>0</v>
      </c>
      <c r="T220" s="22">
        <f t="shared" si="94"/>
        <v>0</v>
      </c>
      <c r="U220" s="22">
        <f t="shared" si="94"/>
        <v>0</v>
      </c>
      <c r="V220" s="22">
        <f t="shared" si="94"/>
        <v>0</v>
      </c>
      <c r="W220" s="22">
        <f t="shared" si="94"/>
        <v>0</v>
      </c>
      <c r="X220" s="22">
        <f t="shared" si="94"/>
        <v>0</v>
      </c>
      <c r="Y220" s="22">
        <f t="shared" si="94"/>
        <v>0</v>
      </c>
      <c r="Z220" s="22">
        <f t="shared" si="94"/>
        <v>0</v>
      </c>
      <c r="AA220" s="22">
        <f t="shared" si="94"/>
        <v>0</v>
      </c>
      <c r="AB220" s="22">
        <f t="shared" si="94"/>
        <v>0</v>
      </c>
      <c r="AC220" s="22">
        <f t="shared" si="94"/>
        <v>0</v>
      </c>
      <c r="AD220" s="22">
        <f t="shared" si="94"/>
        <v>0</v>
      </c>
      <c r="AE220" s="22">
        <f t="shared" si="94"/>
        <v>0</v>
      </c>
      <c r="AF220" s="22">
        <f t="shared" si="95"/>
        <v>0</v>
      </c>
      <c r="AG220" s="17" t="str">
        <f t="shared" si="96"/>
        <v>ok</v>
      </c>
    </row>
    <row r="221" spans="1:33">
      <c r="A221" s="19"/>
      <c r="F221" s="38"/>
      <c r="G221" s="21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7"/>
    </row>
    <row r="222" spans="1:33">
      <c r="A222" s="19"/>
      <c r="B222" s="3" t="s">
        <v>252</v>
      </c>
      <c r="C222" s="3" t="s">
        <v>8</v>
      </c>
      <c r="F222" s="35">
        <f>SUM(F214:F221)</f>
        <v>50381981.856580906</v>
      </c>
      <c r="G222" s="21"/>
      <c r="H222" s="21">
        <f t="shared" ref="H222:M222" si="97">SUM(H214:H221)</f>
        <v>28172747.365461864</v>
      </c>
      <c r="I222" s="21">
        <f t="shared" si="97"/>
        <v>0</v>
      </c>
      <c r="J222" s="21">
        <f t="shared" si="97"/>
        <v>0</v>
      </c>
      <c r="K222" s="21">
        <f t="shared" si="97"/>
        <v>22209234.491119046</v>
      </c>
      <c r="L222" s="21">
        <f t="shared" si="97"/>
        <v>0</v>
      </c>
      <c r="M222" s="21">
        <f t="shared" si="97"/>
        <v>0</v>
      </c>
      <c r="N222" s="21">
        <f>SUM(N214:N221)</f>
        <v>0</v>
      </c>
      <c r="O222" s="21">
        <f>SUM(O214:O221)</f>
        <v>0</v>
      </c>
      <c r="P222" s="21">
        <f>SUM(P214:P221)</f>
        <v>0</v>
      </c>
      <c r="Q222" s="21">
        <f t="shared" ref="Q222:AB222" si="98">SUM(Q214:Q221)</f>
        <v>0</v>
      </c>
      <c r="R222" s="21">
        <f t="shared" si="98"/>
        <v>0</v>
      </c>
      <c r="S222" s="21">
        <f t="shared" si="98"/>
        <v>0</v>
      </c>
      <c r="T222" s="21">
        <f t="shared" si="98"/>
        <v>0</v>
      </c>
      <c r="U222" s="21">
        <f t="shared" si="98"/>
        <v>0</v>
      </c>
      <c r="V222" s="21">
        <f t="shared" si="98"/>
        <v>0</v>
      </c>
      <c r="W222" s="21">
        <f t="shared" si="98"/>
        <v>0</v>
      </c>
      <c r="X222" s="21">
        <f t="shared" si="98"/>
        <v>0</v>
      </c>
      <c r="Y222" s="21">
        <f t="shared" si="98"/>
        <v>0</v>
      </c>
      <c r="Z222" s="21">
        <f t="shared" si="98"/>
        <v>0</v>
      </c>
      <c r="AA222" s="21">
        <f t="shared" si="98"/>
        <v>0</v>
      </c>
      <c r="AB222" s="21">
        <f t="shared" si="98"/>
        <v>0</v>
      </c>
      <c r="AC222" s="21">
        <f>SUM(AC214:AC221)</f>
        <v>0</v>
      </c>
      <c r="AD222" s="21">
        <f>SUM(AD214:AD221)</f>
        <v>0</v>
      </c>
      <c r="AE222" s="21">
        <f>SUM(AE214:AE221)</f>
        <v>0</v>
      </c>
      <c r="AF222" s="22">
        <f>SUM(H222:AE222)</f>
        <v>50381981.856580913</v>
      </c>
      <c r="AG222" s="17" t="str">
        <f>IF(ABS(AF222-F222)&lt;1,"ok","err")</f>
        <v>ok</v>
      </c>
    </row>
    <row r="223" spans="1:33">
      <c r="A223" s="19"/>
      <c r="F223" s="35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2"/>
      <c r="AG223" s="17"/>
    </row>
    <row r="224" spans="1:33">
      <c r="A224" s="19"/>
      <c r="B224" s="3" t="s">
        <v>239</v>
      </c>
      <c r="F224" s="35">
        <f>F211+F222</f>
        <v>456243843.44185925</v>
      </c>
      <c r="G224" s="21"/>
      <c r="H224" s="21">
        <f t="shared" ref="H224:M224" si="99">H211+H222</f>
        <v>77262113.727974325</v>
      </c>
      <c r="I224" s="21">
        <f t="shared" si="99"/>
        <v>0</v>
      </c>
      <c r="J224" s="21">
        <f t="shared" si="99"/>
        <v>0</v>
      </c>
      <c r="K224" s="21">
        <f t="shared" si="99"/>
        <v>378981729.71388489</v>
      </c>
      <c r="L224" s="21">
        <f t="shared" si="99"/>
        <v>0</v>
      </c>
      <c r="M224" s="21">
        <f t="shared" si="99"/>
        <v>0</v>
      </c>
      <c r="N224" s="21">
        <f>N211+N222</f>
        <v>0</v>
      </c>
      <c r="O224" s="21">
        <f>O211+O222</f>
        <v>0</v>
      </c>
      <c r="P224" s="21">
        <f>P211+P222</f>
        <v>0</v>
      </c>
      <c r="Q224" s="21">
        <f t="shared" ref="Q224:AB224" si="100">Q211+Q222</f>
        <v>0</v>
      </c>
      <c r="R224" s="21">
        <f t="shared" si="100"/>
        <v>0</v>
      </c>
      <c r="S224" s="21">
        <f t="shared" si="100"/>
        <v>0</v>
      </c>
      <c r="T224" s="21">
        <f t="shared" si="100"/>
        <v>0</v>
      </c>
      <c r="U224" s="21">
        <f t="shared" si="100"/>
        <v>0</v>
      </c>
      <c r="V224" s="21">
        <f t="shared" si="100"/>
        <v>0</v>
      </c>
      <c r="W224" s="21">
        <f t="shared" si="100"/>
        <v>0</v>
      </c>
      <c r="X224" s="21">
        <f t="shared" si="100"/>
        <v>0</v>
      </c>
      <c r="Y224" s="21">
        <f t="shared" si="100"/>
        <v>0</v>
      </c>
      <c r="Z224" s="21">
        <f t="shared" si="100"/>
        <v>0</v>
      </c>
      <c r="AA224" s="21">
        <f t="shared" si="100"/>
        <v>0</v>
      </c>
      <c r="AB224" s="21">
        <f t="shared" si="100"/>
        <v>0</v>
      </c>
      <c r="AC224" s="21">
        <f>AC211+AC222</f>
        <v>0</v>
      </c>
      <c r="AD224" s="21">
        <f>AD211+AD222</f>
        <v>0</v>
      </c>
      <c r="AE224" s="21">
        <f>AE211+AE222</f>
        <v>0</v>
      </c>
      <c r="AF224" s="22">
        <f>SUM(H224:AE224)</f>
        <v>456243843.44185925</v>
      </c>
      <c r="AG224" s="17" t="str">
        <f>IF(ABS(AF224-F224)&lt;1,"ok","err")</f>
        <v>ok</v>
      </c>
    </row>
    <row r="225" spans="1:33">
      <c r="A225" s="19"/>
      <c r="F225" s="35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2"/>
      <c r="AG225" s="17"/>
    </row>
    <row r="226" spans="1:33">
      <c r="A226" s="24" t="s">
        <v>1038</v>
      </c>
      <c r="F226" s="35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2"/>
      <c r="AG226" s="17"/>
    </row>
    <row r="227" spans="1:33">
      <c r="A227" s="19">
        <v>560</v>
      </c>
      <c r="B227" s="3" t="s">
        <v>1041</v>
      </c>
      <c r="C227" s="3" t="s">
        <v>10</v>
      </c>
      <c r="D227" s="3" t="s">
        <v>627</v>
      </c>
      <c r="F227" s="35">
        <v>1137829</v>
      </c>
      <c r="G227" s="21"/>
      <c r="H227" s="22">
        <f t="shared" ref="H227:Q240" si="101">IF(VLOOKUP($D227,$C$6:$AE$653,H$2,)=0,0,((VLOOKUP($D227,$C$6:$AE$653,H$2,)/VLOOKUP($D227,$C$6:$AE$653,4,))*$F227))</f>
        <v>0</v>
      </c>
      <c r="I227" s="22">
        <f t="shared" si="101"/>
        <v>0</v>
      </c>
      <c r="J227" s="22">
        <f t="shared" si="101"/>
        <v>0</v>
      </c>
      <c r="K227" s="22">
        <f t="shared" si="101"/>
        <v>0</v>
      </c>
      <c r="L227" s="22">
        <f t="shared" si="101"/>
        <v>0</v>
      </c>
      <c r="M227" s="22">
        <f t="shared" si="101"/>
        <v>0</v>
      </c>
      <c r="N227" s="22">
        <f t="shared" si="101"/>
        <v>1137829</v>
      </c>
      <c r="O227" s="22">
        <f t="shared" si="101"/>
        <v>0</v>
      </c>
      <c r="P227" s="22">
        <f t="shared" si="101"/>
        <v>0</v>
      </c>
      <c r="Q227" s="22">
        <f t="shared" si="101"/>
        <v>0</v>
      </c>
      <c r="R227" s="22">
        <f t="shared" ref="R227:AE240" si="102">IF(VLOOKUP($D227,$C$6:$AE$653,R$2,)=0,0,((VLOOKUP($D227,$C$6:$AE$653,R$2,)/VLOOKUP($D227,$C$6:$AE$653,4,))*$F227))</f>
        <v>0</v>
      </c>
      <c r="S227" s="22">
        <f t="shared" si="102"/>
        <v>0</v>
      </c>
      <c r="T227" s="22">
        <f t="shared" si="102"/>
        <v>0</v>
      </c>
      <c r="U227" s="22">
        <f t="shared" si="102"/>
        <v>0</v>
      </c>
      <c r="V227" s="22">
        <f t="shared" si="102"/>
        <v>0</v>
      </c>
      <c r="W227" s="22">
        <f t="shared" si="102"/>
        <v>0</v>
      </c>
      <c r="X227" s="22">
        <f t="shared" si="102"/>
        <v>0</v>
      </c>
      <c r="Y227" s="22">
        <f t="shared" si="102"/>
        <v>0</v>
      </c>
      <c r="Z227" s="22">
        <f t="shared" si="102"/>
        <v>0</v>
      </c>
      <c r="AA227" s="22">
        <f t="shared" si="102"/>
        <v>0</v>
      </c>
      <c r="AB227" s="22">
        <f t="shared" si="102"/>
        <v>0</v>
      </c>
      <c r="AC227" s="22">
        <f t="shared" si="102"/>
        <v>0</v>
      </c>
      <c r="AD227" s="22">
        <f t="shared" si="102"/>
        <v>0</v>
      </c>
      <c r="AE227" s="22">
        <f t="shared" si="102"/>
        <v>0</v>
      </c>
      <c r="AF227" s="22">
        <f t="shared" ref="AF227:AF232" si="103">SUM(H227:AE227)</f>
        <v>1137829</v>
      </c>
      <c r="AG227" s="17" t="str">
        <f t="shared" ref="AG227:AG240" si="104">IF(ABS(AF227-F227)&lt;1,"ok","err")</f>
        <v>ok</v>
      </c>
    </row>
    <row r="228" spans="1:33">
      <c r="A228" s="19">
        <v>561</v>
      </c>
      <c r="B228" s="3" t="s">
        <v>887</v>
      </c>
      <c r="C228" s="3" t="s">
        <v>11</v>
      </c>
      <c r="D228" s="3" t="s">
        <v>627</v>
      </c>
      <c r="F228" s="38">
        <v>2820947</v>
      </c>
      <c r="G228" s="21"/>
      <c r="H228" s="22">
        <f t="shared" si="101"/>
        <v>0</v>
      </c>
      <c r="I228" s="22">
        <f t="shared" si="101"/>
        <v>0</v>
      </c>
      <c r="J228" s="22">
        <f t="shared" si="101"/>
        <v>0</v>
      </c>
      <c r="K228" s="22">
        <f t="shared" si="101"/>
        <v>0</v>
      </c>
      <c r="L228" s="22">
        <f t="shared" si="101"/>
        <v>0</v>
      </c>
      <c r="M228" s="22">
        <f t="shared" si="101"/>
        <v>0</v>
      </c>
      <c r="N228" s="22">
        <f t="shared" si="101"/>
        <v>2820947</v>
      </c>
      <c r="O228" s="22">
        <f t="shared" si="101"/>
        <v>0</v>
      </c>
      <c r="P228" s="22">
        <f t="shared" si="101"/>
        <v>0</v>
      </c>
      <c r="Q228" s="22">
        <f t="shared" si="101"/>
        <v>0</v>
      </c>
      <c r="R228" s="22">
        <f t="shared" si="102"/>
        <v>0</v>
      </c>
      <c r="S228" s="22">
        <f t="shared" si="102"/>
        <v>0</v>
      </c>
      <c r="T228" s="22">
        <f t="shared" si="102"/>
        <v>0</v>
      </c>
      <c r="U228" s="22">
        <f t="shared" si="102"/>
        <v>0</v>
      </c>
      <c r="V228" s="22">
        <f t="shared" si="102"/>
        <v>0</v>
      </c>
      <c r="W228" s="22">
        <f t="shared" si="102"/>
        <v>0</v>
      </c>
      <c r="X228" s="22">
        <f t="shared" si="102"/>
        <v>0</v>
      </c>
      <c r="Y228" s="22">
        <f t="shared" si="102"/>
        <v>0</v>
      </c>
      <c r="Z228" s="22">
        <f t="shared" si="102"/>
        <v>0</v>
      </c>
      <c r="AA228" s="22">
        <f t="shared" si="102"/>
        <v>0</v>
      </c>
      <c r="AB228" s="22">
        <f t="shared" si="102"/>
        <v>0</v>
      </c>
      <c r="AC228" s="22">
        <f t="shared" si="102"/>
        <v>0</v>
      </c>
      <c r="AD228" s="22">
        <f t="shared" si="102"/>
        <v>0</v>
      </c>
      <c r="AE228" s="22">
        <f t="shared" si="102"/>
        <v>0</v>
      </c>
      <c r="AF228" s="22">
        <f t="shared" si="103"/>
        <v>2820947</v>
      </c>
      <c r="AG228" s="17" t="str">
        <f t="shared" si="104"/>
        <v>ok</v>
      </c>
    </row>
    <row r="229" spans="1:33">
      <c r="A229" s="19">
        <v>562</v>
      </c>
      <c r="B229" s="3" t="s">
        <v>1039</v>
      </c>
      <c r="C229" s="3" t="s">
        <v>12</v>
      </c>
      <c r="D229" s="3" t="s">
        <v>627</v>
      </c>
      <c r="F229" s="38">
        <v>879604</v>
      </c>
      <c r="G229" s="21"/>
      <c r="H229" s="22">
        <f t="shared" si="101"/>
        <v>0</v>
      </c>
      <c r="I229" s="22">
        <f t="shared" si="101"/>
        <v>0</v>
      </c>
      <c r="J229" s="22">
        <f t="shared" si="101"/>
        <v>0</v>
      </c>
      <c r="K229" s="22">
        <f t="shared" si="101"/>
        <v>0</v>
      </c>
      <c r="L229" s="22">
        <f t="shared" si="101"/>
        <v>0</v>
      </c>
      <c r="M229" s="22">
        <f t="shared" si="101"/>
        <v>0</v>
      </c>
      <c r="N229" s="22">
        <f t="shared" si="101"/>
        <v>879604</v>
      </c>
      <c r="O229" s="22">
        <f t="shared" si="101"/>
        <v>0</v>
      </c>
      <c r="P229" s="22">
        <f t="shared" si="101"/>
        <v>0</v>
      </c>
      <c r="Q229" s="22">
        <f t="shared" si="101"/>
        <v>0</v>
      </c>
      <c r="R229" s="22">
        <f t="shared" si="102"/>
        <v>0</v>
      </c>
      <c r="S229" s="22">
        <f t="shared" si="102"/>
        <v>0</v>
      </c>
      <c r="T229" s="22">
        <f t="shared" si="102"/>
        <v>0</v>
      </c>
      <c r="U229" s="22">
        <f t="shared" si="102"/>
        <v>0</v>
      </c>
      <c r="V229" s="22">
        <f t="shared" si="102"/>
        <v>0</v>
      </c>
      <c r="W229" s="22">
        <f t="shared" si="102"/>
        <v>0</v>
      </c>
      <c r="X229" s="22">
        <f t="shared" si="102"/>
        <v>0</v>
      </c>
      <c r="Y229" s="22">
        <f t="shared" si="102"/>
        <v>0</v>
      </c>
      <c r="Z229" s="22">
        <f t="shared" si="102"/>
        <v>0</v>
      </c>
      <c r="AA229" s="22">
        <f t="shared" si="102"/>
        <v>0</v>
      </c>
      <c r="AB229" s="22">
        <f t="shared" si="102"/>
        <v>0</v>
      </c>
      <c r="AC229" s="22">
        <f t="shared" si="102"/>
        <v>0</v>
      </c>
      <c r="AD229" s="22">
        <f t="shared" si="102"/>
        <v>0</v>
      </c>
      <c r="AE229" s="22">
        <f t="shared" si="102"/>
        <v>0</v>
      </c>
      <c r="AF229" s="22">
        <f t="shared" si="103"/>
        <v>879604</v>
      </c>
      <c r="AG229" s="17" t="str">
        <f t="shared" si="104"/>
        <v>ok</v>
      </c>
    </row>
    <row r="230" spans="1:33">
      <c r="A230" s="19">
        <v>563</v>
      </c>
      <c r="B230" s="3" t="s">
        <v>889</v>
      </c>
      <c r="C230" s="3" t="s">
        <v>13</v>
      </c>
      <c r="D230" s="3" t="s">
        <v>627</v>
      </c>
      <c r="F230" s="38">
        <v>282836</v>
      </c>
      <c r="G230" s="21"/>
      <c r="H230" s="22">
        <f t="shared" si="101"/>
        <v>0</v>
      </c>
      <c r="I230" s="22">
        <f t="shared" si="101"/>
        <v>0</v>
      </c>
      <c r="J230" s="22">
        <f t="shared" si="101"/>
        <v>0</v>
      </c>
      <c r="K230" s="22">
        <f t="shared" si="101"/>
        <v>0</v>
      </c>
      <c r="L230" s="22">
        <f t="shared" si="101"/>
        <v>0</v>
      </c>
      <c r="M230" s="22">
        <f t="shared" si="101"/>
        <v>0</v>
      </c>
      <c r="N230" s="22">
        <f t="shared" si="101"/>
        <v>282836</v>
      </c>
      <c r="O230" s="22">
        <f t="shared" si="101"/>
        <v>0</v>
      </c>
      <c r="P230" s="22">
        <f t="shared" si="101"/>
        <v>0</v>
      </c>
      <c r="Q230" s="22">
        <f t="shared" si="101"/>
        <v>0</v>
      </c>
      <c r="R230" s="22">
        <f t="shared" si="102"/>
        <v>0</v>
      </c>
      <c r="S230" s="22">
        <f t="shared" si="102"/>
        <v>0</v>
      </c>
      <c r="T230" s="22">
        <f t="shared" si="102"/>
        <v>0</v>
      </c>
      <c r="U230" s="22">
        <f t="shared" si="102"/>
        <v>0</v>
      </c>
      <c r="V230" s="22">
        <f t="shared" si="102"/>
        <v>0</v>
      </c>
      <c r="W230" s="22">
        <f t="shared" si="102"/>
        <v>0</v>
      </c>
      <c r="X230" s="22">
        <f t="shared" si="102"/>
        <v>0</v>
      </c>
      <c r="Y230" s="22">
        <f t="shared" si="102"/>
        <v>0</v>
      </c>
      <c r="Z230" s="22">
        <f t="shared" si="102"/>
        <v>0</v>
      </c>
      <c r="AA230" s="22">
        <f t="shared" si="102"/>
        <v>0</v>
      </c>
      <c r="AB230" s="22">
        <f t="shared" si="102"/>
        <v>0</v>
      </c>
      <c r="AC230" s="22">
        <f t="shared" si="102"/>
        <v>0</v>
      </c>
      <c r="AD230" s="22">
        <f t="shared" si="102"/>
        <v>0</v>
      </c>
      <c r="AE230" s="22">
        <f t="shared" si="102"/>
        <v>0</v>
      </c>
      <c r="AF230" s="22">
        <f t="shared" si="103"/>
        <v>282836</v>
      </c>
      <c r="AG230" s="17" t="str">
        <f t="shared" si="104"/>
        <v>ok</v>
      </c>
    </row>
    <row r="231" spans="1:33">
      <c r="A231" s="19">
        <v>565</v>
      </c>
      <c r="B231" s="3" t="s">
        <v>240</v>
      </c>
      <c r="C231" s="3" t="s">
        <v>241</v>
      </c>
      <c r="D231" s="3" t="s">
        <v>627</v>
      </c>
      <c r="F231" s="38">
        <f>893766.5-819285</f>
        <v>74481.5</v>
      </c>
      <c r="G231" s="21"/>
      <c r="H231" s="22">
        <f t="shared" si="101"/>
        <v>0</v>
      </c>
      <c r="I231" s="22">
        <f t="shared" si="101"/>
        <v>0</v>
      </c>
      <c r="J231" s="22">
        <f t="shared" si="101"/>
        <v>0</v>
      </c>
      <c r="K231" s="22">
        <f t="shared" si="101"/>
        <v>0</v>
      </c>
      <c r="L231" s="22">
        <f t="shared" si="101"/>
        <v>0</v>
      </c>
      <c r="M231" s="22">
        <f t="shared" si="101"/>
        <v>0</v>
      </c>
      <c r="N231" s="22">
        <f t="shared" si="101"/>
        <v>74481.5</v>
      </c>
      <c r="O231" s="22">
        <f t="shared" si="101"/>
        <v>0</v>
      </c>
      <c r="P231" s="22">
        <f t="shared" si="101"/>
        <v>0</v>
      </c>
      <c r="Q231" s="22">
        <f t="shared" si="101"/>
        <v>0</v>
      </c>
      <c r="R231" s="22">
        <f t="shared" si="102"/>
        <v>0</v>
      </c>
      <c r="S231" s="22">
        <f t="shared" si="102"/>
        <v>0</v>
      </c>
      <c r="T231" s="22">
        <f t="shared" si="102"/>
        <v>0</v>
      </c>
      <c r="U231" s="22">
        <f t="shared" si="102"/>
        <v>0</v>
      </c>
      <c r="V231" s="22">
        <f t="shared" si="102"/>
        <v>0</v>
      </c>
      <c r="W231" s="22">
        <f t="shared" si="102"/>
        <v>0</v>
      </c>
      <c r="X231" s="22">
        <f t="shared" si="102"/>
        <v>0</v>
      </c>
      <c r="Y231" s="22">
        <f t="shared" si="102"/>
        <v>0</v>
      </c>
      <c r="Z231" s="22">
        <f t="shared" si="102"/>
        <v>0</v>
      </c>
      <c r="AA231" s="22">
        <f t="shared" si="102"/>
        <v>0</v>
      </c>
      <c r="AB231" s="22">
        <f t="shared" si="102"/>
        <v>0</v>
      </c>
      <c r="AC231" s="22">
        <f t="shared" si="102"/>
        <v>0</v>
      </c>
      <c r="AD231" s="22">
        <f t="shared" si="102"/>
        <v>0</v>
      </c>
      <c r="AE231" s="22">
        <f t="shared" si="102"/>
        <v>0</v>
      </c>
      <c r="AF231" s="22">
        <f t="shared" si="103"/>
        <v>74481.5</v>
      </c>
      <c r="AG231" s="17" t="str">
        <f t="shared" si="104"/>
        <v>ok</v>
      </c>
    </row>
    <row r="232" spans="1:33">
      <c r="A232" s="19">
        <v>566</v>
      </c>
      <c r="B232" s="3" t="s">
        <v>141</v>
      </c>
      <c r="C232" s="3" t="s">
        <v>142</v>
      </c>
      <c r="D232" s="3" t="s">
        <v>1056</v>
      </c>
      <c r="F232" s="38">
        <v>12483912</v>
      </c>
      <c r="G232" s="21"/>
      <c r="H232" s="22">
        <f t="shared" si="101"/>
        <v>0</v>
      </c>
      <c r="I232" s="22">
        <f t="shared" si="101"/>
        <v>0</v>
      </c>
      <c r="J232" s="22">
        <f t="shared" si="101"/>
        <v>0</v>
      </c>
      <c r="K232" s="22">
        <f t="shared" si="101"/>
        <v>0</v>
      </c>
      <c r="L232" s="22">
        <f t="shared" si="101"/>
        <v>0</v>
      </c>
      <c r="M232" s="22">
        <f t="shared" si="101"/>
        <v>0</v>
      </c>
      <c r="N232" s="22">
        <f t="shared" si="101"/>
        <v>12483912</v>
      </c>
      <c r="O232" s="22">
        <f t="shared" si="101"/>
        <v>0</v>
      </c>
      <c r="P232" s="22">
        <f t="shared" si="101"/>
        <v>0</v>
      </c>
      <c r="Q232" s="22">
        <f t="shared" si="101"/>
        <v>0</v>
      </c>
      <c r="R232" s="22">
        <f t="shared" si="102"/>
        <v>0</v>
      </c>
      <c r="S232" s="22">
        <f t="shared" si="102"/>
        <v>0</v>
      </c>
      <c r="T232" s="22">
        <f t="shared" si="102"/>
        <v>0</v>
      </c>
      <c r="U232" s="22">
        <f t="shared" si="102"/>
        <v>0</v>
      </c>
      <c r="V232" s="22">
        <f t="shared" si="102"/>
        <v>0</v>
      </c>
      <c r="W232" s="22">
        <f t="shared" si="102"/>
        <v>0</v>
      </c>
      <c r="X232" s="22">
        <f t="shared" si="102"/>
        <v>0</v>
      </c>
      <c r="Y232" s="22">
        <f t="shared" si="102"/>
        <v>0</v>
      </c>
      <c r="Z232" s="22">
        <f t="shared" si="102"/>
        <v>0</v>
      </c>
      <c r="AA232" s="22">
        <f t="shared" si="102"/>
        <v>0</v>
      </c>
      <c r="AB232" s="22">
        <f t="shared" si="102"/>
        <v>0</v>
      </c>
      <c r="AC232" s="22">
        <f t="shared" si="102"/>
        <v>0</v>
      </c>
      <c r="AD232" s="22">
        <f t="shared" si="102"/>
        <v>0</v>
      </c>
      <c r="AE232" s="22">
        <f t="shared" si="102"/>
        <v>0</v>
      </c>
      <c r="AF232" s="22">
        <f t="shared" si="103"/>
        <v>12483912</v>
      </c>
      <c r="AG232" s="17" t="str">
        <f t="shared" si="104"/>
        <v>ok</v>
      </c>
    </row>
    <row r="233" spans="1:33">
      <c r="A233" s="19">
        <v>567</v>
      </c>
      <c r="B233" s="3" t="s">
        <v>901</v>
      </c>
      <c r="C233" s="3" t="s">
        <v>242</v>
      </c>
      <c r="D233" s="3" t="s">
        <v>1056</v>
      </c>
      <c r="F233" s="38">
        <v>106236</v>
      </c>
      <c r="G233" s="21"/>
      <c r="H233" s="22">
        <f t="shared" si="101"/>
        <v>0</v>
      </c>
      <c r="I233" s="22">
        <f t="shared" si="101"/>
        <v>0</v>
      </c>
      <c r="J233" s="22">
        <f t="shared" si="101"/>
        <v>0</v>
      </c>
      <c r="K233" s="22">
        <f t="shared" si="101"/>
        <v>0</v>
      </c>
      <c r="L233" s="22">
        <f t="shared" si="101"/>
        <v>0</v>
      </c>
      <c r="M233" s="22">
        <f t="shared" si="101"/>
        <v>0</v>
      </c>
      <c r="N233" s="22">
        <f t="shared" si="101"/>
        <v>106236</v>
      </c>
      <c r="O233" s="22">
        <f t="shared" si="101"/>
        <v>0</v>
      </c>
      <c r="P233" s="22">
        <f t="shared" si="101"/>
        <v>0</v>
      </c>
      <c r="Q233" s="22">
        <f t="shared" si="101"/>
        <v>0</v>
      </c>
      <c r="R233" s="22">
        <f t="shared" si="102"/>
        <v>0</v>
      </c>
      <c r="S233" s="22">
        <f t="shared" si="102"/>
        <v>0</v>
      </c>
      <c r="T233" s="22">
        <f t="shared" si="102"/>
        <v>0</v>
      </c>
      <c r="U233" s="22">
        <f t="shared" si="102"/>
        <v>0</v>
      </c>
      <c r="V233" s="22">
        <f t="shared" si="102"/>
        <v>0</v>
      </c>
      <c r="W233" s="22">
        <f t="shared" si="102"/>
        <v>0</v>
      </c>
      <c r="X233" s="22">
        <f t="shared" si="102"/>
        <v>0</v>
      </c>
      <c r="Y233" s="22">
        <f t="shared" si="102"/>
        <v>0</v>
      </c>
      <c r="Z233" s="22">
        <f t="shared" si="102"/>
        <v>0</v>
      </c>
      <c r="AA233" s="22">
        <f t="shared" si="102"/>
        <v>0</v>
      </c>
      <c r="AB233" s="22">
        <f t="shared" si="102"/>
        <v>0</v>
      </c>
      <c r="AC233" s="22">
        <f t="shared" si="102"/>
        <v>0</v>
      </c>
      <c r="AD233" s="22">
        <f t="shared" si="102"/>
        <v>0</v>
      </c>
      <c r="AE233" s="22">
        <f t="shared" si="102"/>
        <v>0</v>
      </c>
      <c r="AF233" s="22">
        <f t="shared" ref="AF233:AF239" si="105">SUM(H233:AE233)</f>
        <v>106236</v>
      </c>
      <c r="AG233" s="17" t="str">
        <f t="shared" si="104"/>
        <v>ok</v>
      </c>
    </row>
    <row r="234" spans="1:33">
      <c r="A234" s="19">
        <v>568</v>
      </c>
      <c r="B234" s="3" t="s">
        <v>1040</v>
      </c>
      <c r="C234" s="3" t="s">
        <v>14</v>
      </c>
      <c r="D234" s="3" t="s">
        <v>627</v>
      </c>
      <c r="F234" s="38"/>
      <c r="G234" s="21"/>
      <c r="H234" s="22">
        <f t="shared" si="101"/>
        <v>0</v>
      </c>
      <c r="I234" s="22">
        <f t="shared" si="101"/>
        <v>0</v>
      </c>
      <c r="J234" s="22">
        <f t="shared" si="101"/>
        <v>0</v>
      </c>
      <c r="K234" s="22">
        <f t="shared" si="101"/>
        <v>0</v>
      </c>
      <c r="L234" s="22">
        <f t="shared" si="101"/>
        <v>0</v>
      </c>
      <c r="M234" s="22">
        <f t="shared" si="101"/>
        <v>0</v>
      </c>
      <c r="N234" s="22">
        <f t="shared" si="101"/>
        <v>0</v>
      </c>
      <c r="O234" s="22">
        <f t="shared" si="101"/>
        <v>0</v>
      </c>
      <c r="P234" s="22">
        <f t="shared" si="101"/>
        <v>0</v>
      </c>
      <c r="Q234" s="22">
        <f t="shared" si="101"/>
        <v>0</v>
      </c>
      <c r="R234" s="22">
        <f t="shared" si="102"/>
        <v>0</v>
      </c>
      <c r="S234" s="22">
        <f t="shared" si="102"/>
        <v>0</v>
      </c>
      <c r="T234" s="22">
        <f t="shared" si="102"/>
        <v>0</v>
      </c>
      <c r="U234" s="22">
        <f t="shared" si="102"/>
        <v>0</v>
      </c>
      <c r="V234" s="22">
        <f t="shared" si="102"/>
        <v>0</v>
      </c>
      <c r="W234" s="22">
        <f t="shared" si="102"/>
        <v>0</v>
      </c>
      <c r="X234" s="22">
        <f t="shared" si="102"/>
        <v>0</v>
      </c>
      <c r="Y234" s="22">
        <f t="shared" si="102"/>
        <v>0</v>
      </c>
      <c r="Z234" s="22">
        <f t="shared" si="102"/>
        <v>0</v>
      </c>
      <c r="AA234" s="22">
        <f t="shared" si="102"/>
        <v>0</v>
      </c>
      <c r="AB234" s="22">
        <f t="shared" si="102"/>
        <v>0</v>
      </c>
      <c r="AC234" s="22">
        <f t="shared" si="102"/>
        <v>0</v>
      </c>
      <c r="AD234" s="22">
        <f t="shared" si="102"/>
        <v>0</v>
      </c>
      <c r="AE234" s="22">
        <f t="shared" si="102"/>
        <v>0</v>
      </c>
      <c r="AF234" s="22">
        <f t="shared" si="105"/>
        <v>0</v>
      </c>
      <c r="AG234" s="17" t="str">
        <f t="shared" si="104"/>
        <v>ok</v>
      </c>
    </row>
    <row r="235" spans="1:33">
      <c r="A235" s="19">
        <v>569</v>
      </c>
      <c r="B235" s="3" t="s">
        <v>243</v>
      </c>
      <c r="C235" s="3" t="s">
        <v>244</v>
      </c>
      <c r="D235" s="3" t="s">
        <v>627</v>
      </c>
      <c r="F235" s="38"/>
      <c r="G235" s="21"/>
      <c r="H235" s="22">
        <f t="shared" si="101"/>
        <v>0</v>
      </c>
      <c r="I235" s="22">
        <f t="shared" si="101"/>
        <v>0</v>
      </c>
      <c r="J235" s="22">
        <f t="shared" si="101"/>
        <v>0</v>
      </c>
      <c r="K235" s="22">
        <f t="shared" si="101"/>
        <v>0</v>
      </c>
      <c r="L235" s="22">
        <f t="shared" si="101"/>
        <v>0</v>
      </c>
      <c r="M235" s="22">
        <f t="shared" si="101"/>
        <v>0</v>
      </c>
      <c r="N235" s="22">
        <f t="shared" si="101"/>
        <v>0</v>
      </c>
      <c r="O235" s="22">
        <f t="shared" si="101"/>
        <v>0</v>
      </c>
      <c r="P235" s="22">
        <f t="shared" si="101"/>
        <v>0</v>
      </c>
      <c r="Q235" s="22">
        <f t="shared" si="101"/>
        <v>0</v>
      </c>
      <c r="R235" s="22">
        <f t="shared" si="102"/>
        <v>0</v>
      </c>
      <c r="S235" s="22">
        <f t="shared" si="102"/>
        <v>0</v>
      </c>
      <c r="T235" s="22">
        <f t="shared" si="102"/>
        <v>0</v>
      </c>
      <c r="U235" s="22">
        <f t="shared" si="102"/>
        <v>0</v>
      </c>
      <c r="V235" s="22">
        <f t="shared" si="102"/>
        <v>0</v>
      </c>
      <c r="W235" s="22">
        <f t="shared" si="102"/>
        <v>0</v>
      </c>
      <c r="X235" s="22">
        <f t="shared" si="102"/>
        <v>0</v>
      </c>
      <c r="Y235" s="22">
        <f t="shared" si="102"/>
        <v>0</v>
      </c>
      <c r="Z235" s="22">
        <f t="shared" si="102"/>
        <v>0</v>
      </c>
      <c r="AA235" s="22">
        <f t="shared" si="102"/>
        <v>0</v>
      </c>
      <c r="AB235" s="22">
        <f t="shared" si="102"/>
        <v>0</v>
      </c>
      <c r="AC235" s="22">
        <f t="shared" si="102"/>
        <v>0</v>
      </c>
      <c r="AD235" s="22">
        <f t="shared" si="102"/>
        <v>0</v>
      </c>
      <c r="AE235" s="22">
        <f t="shared" si="102"/>
        <v>0</v>
      </c>
      <c r="AF235" s="22">
        <f t="shared" si="105"/>
        <v>0</v>
      </c>
      <c r="AG235" s="17" t="str">
        <f t="shared" si="104"/>
        <v>ok</v>
      </c>
    </row>
    <row r="236" spans="1:33">
      <c r="A236" s="19">
        <v>570</v>
      </c>
      <c r="B236" s="3" t="s">
        <v>1042</v>
      </c>
      <c r="C236" s="3" t="s">
        <v>15</v>
      </c>
      <c r="D236" s="3" t="s">
        <v>627</v>
      </c>
      <c r="F236" s="38">
        <v>1626847</v>
      </c>
      <c r="G236" s="21"/>
      <c r="H236" s="22">
        <f t="shared" si="101"/>
        <v>0</v>
      </c>
      <c r="I236" s="22">
        <f t="shared" si="101"/>
        <v>0</v>
      </c>
      <c r="J236" s="22">
        <f t="shared" si="101"/>
        <v>0</v>
      </c>
      <c r="K236" s="22">
        <f t="shared" si="101"/>
        <v>0</v>
      </c>
      <c r="L236" s="22">
        <f t="shared" si="101"/>
        <v>0</v>
      </c>
      <c r="M236" s="22">
        <f t="shared" si="101"/>
        <v>0</v>
      </c>
      <c r="N236" s="22">
        <f t="shared" si="101"/>
        <v>1626847</v>
      </c>
      <c r="O236" s="22">
        <f t="shared" si="101"/>
        <v>0</v>
      </c>
      <c r="P236" s="22">
        <f t="shared" si="101"/>
        <v>0</v>
      </c>
      <c r="Q236" s="22">
        <f t="shared" si="101"/>
        <v>0</v>
      </c>
      <c r="R236" s="22">
        <f t="shared" si="102"/>
        <v>0</v>
      </c>
      <c r="S236" s="22">
        <f t="shared" si="102"/>
        <v>0</v>
      </c>
      <c r="T236" s="22">
        <f t="shared" si="102"/>
        <v>0</v>
      </c>
      <c r="U236" s="22">
        <f t="shared" si="102"/>
        <v>0</v>
      </c>
      <c r="V236" s="22">
        <f t="shared" si="102"/>
        <v>0</v>
      </c>
      <c r="W236" s="22">
        <f t="shared" si="102"/>
        <v>0</v>
      </c>
      <c r="X236" s="22">
        <f t="shared" si="102"/>
        <v>0</v>
      </c>
      <c r="Y236" s="22">
        <f t="shared" si="102"/>
        <v>0</v>
      </c>
      <c r="Z236" s="22">
        <f t="shared" si="102"/>
        <v>0</v>
      </c>
      <c r="AA236" s="22">
        <f t="shared" si="102"/>
        <v>0</v>
      </c>
      <c r="AB236" s="22">
        <f t="shared" si="102"/>
        <v>0</v>
      </c>
      <c r="AC236" s="22">
        <f t="shared" si="102"/>
        <v>0</v>
      </c>
      <c r="AD236" s="22">
        <f t="shared" si="102"/>
        <v>0</v>
      </c>
      <c r="AE236" s="22">
        <f t="shared" si="102"/>
        <v>0</v>
      </c>
      <c r="AF236" s="22">
        <f t="shared" si="105"/>
        <v>1626847</v>
      </c>
      <c r="AG236" s="17" t="str">
        <f t="shared" si="104"/>
        <v>ok</v>
      </c>
    </row>
    <row r="237" spans="1:33">
      <c r="A237" s="19">
        <v>571</v>
      </c>
      <c r="B237" s="3" t="s">
        <v>1043</v>
      </c>
      <c r="C237" s="3" t="s">
        <v>16</v>
      </c>
      <c r="D237" s="3" t="s">
        <v>627</v>
      </c>
      <c r="F237" s="38">
        <v>4036038</v>
      </c>
      <c r="G237" s="21"/>
      <c r="H237" s="22">
        <f t="shared" si="101"/>
        <v>0</v>
      </c>
      <c r="I237" s="22">
        <f t="shared" si="101"/>
        <v>0</v>
      </c>
      <c r="J237" s="22">
        <f t="shared" si="101"/>
        <v>0</v>
      </c>
      <c r="K237" s="22">
        <f t="shared" si="101"/>
        <v>0</v>
      </c>
      <c r="L237" s="22">
        <f t="shared" si="101"/>
        <v>0</v>
      </c>
      <c r="M237" s="22">
        <f t="shared" si="101"/>
        <v>0</v>
      </c>
      <c r="N237" s="22">
        <f t="shared" si="101"/>
        <v>4036038</v>
      </c>
      <c r="O237" s="22">
        <f t="shared" si="101"/>
        <v>0</v>
      </c>
      <c r="P237" s="22">
        <f t="shared" si="101"/>
        <v>0</v>
      </c>
      <c r="Q237" s="22">
        <f t="shared" si="101"/>
        <v>0</v>
      </c>
      <c r="R237" s="22">
        <f t="shared" si="102"/>
        <v>0</v>
      </c>
      <c r="S237" s="22">
        <f t="shared" si="102"/>
        <v>0</v>
      </c>
      <c r="T237" s="22">
        <f t="shared" si="102"/>
        <v>0</v>
      </c>
      <c r="U237" s="22">
        <f t="shared" si="102"/>
        <v>0</v>
      </c>
      <c r="V237" s="22">
        <f t="shared" si="102"/>
        <v>0</v>
      </c>
      <c r="W237" s="22">
        <f t="shared" si="102"/>
        <v>0</v>
      </c>
      <c r="X237" s="22">
        <f t="shared" si="102"/>
        <v>0</v>
      </c>
      <c r="Y237" s="22">
        <f t="shared" si="102"/>
        <v>0</v>
      </c>
      <c r="Z237" s="22">
        <f t="shared" si="102"/>
        <v>0</v>
      </c>
      <c r="AA237" s="22">
        <f t="shared" si="102"/>
        <v>0</v>
      </c>
      <c r="AB237" s="22">
        <f t="shared" si="102"/>
        <v>0</v>
      </c>
      <c r="AC237" s="22">
        <f t="shared" si="102"/>
        <v>0</v>
      </c>
      <c r="AD237" s="22">
        <f t="shared" si="102"/>
        <v>0</v>
      </c>
      <c r="AE237" s="22">
        <f t="shared" si="102"/>
        <v>0</v>
      </c>
      <c r="AF237" s="22">
        <f t="shared" si="105"/>
        <v>4036038</v>
      </c>
      <c r="AG237" s="17" t="str">
        <f t="shared" si="104"/>
        <v>ok</v>
      </c>
    </row>
    <row r="238" spans="1:33">
      <c r="A238" s="19">
        <v>572</v>
      </c>
      <c r="B238" s="3" t="s">
        <v>245</v>
      </c>
      <c r="C238" s="3" t="s">
        <v>246</v>
      </c>
      <c r="D238" s="3" t="s">
        <v>627</v>
      </c>
      <c r="F238" s="38"/>
      <c r="G238" s="21"/>
      <c r="H238" s="22">
        <f t="shared" si="101"/>
        <v>0</v>
      </c>
      <c r="I238" s="22">
        <f t="shared" si="101"/>
        <v>0</v>
      </c>
      <c r="J238" s="22">
        <f t="shared" si="101"/>
        <v>0</v>
      </c>
      <c r="K238" s="22">
        <f t="shared" si="101"/>
        <v>0</v>
      </c>
      <c r="L238" s="22">
        <f t="shared" si="101"/>
        <v>0</v>
      </c>
      <c r="M238" s="22">
        <f t="shared" si="101"/>
        <v>0</v>
      </c>
      <c r="N238" s="22">
        <f t="shared" si="101"/>
        <v>0</v>
      </c>
      <c r="O238" s="22">
        <f t="shared" si="101"/>
        <v>0</v>
      </c>
      <c r="P238" s="22">
        <f t="shared" si="101"/>
        <v>0</v>
      </c>
      <c r="Q238" s="22">
        <f t="shared" si="101"/>
        <v>0</v>
      </c>
      <c r="R238" s="22">
        <f t="shared" si="102"/>
        <v>0</v>
      </c>
      <c r="S238" s="22">
        <f t="shared" si="102"/>
        <v>0</v>
      </c>
      <c r="T238" s="22">
        <f t="shared" si="102"/>
        <v>0</v>
      </c>
      <c r="U238" s="22">
        <f t="shared" si="102"/>
        <v>0</v>
      </c>
      <c r="V238" s="22">
        <f t="shared" si="102"/>
        <v>0</v>
      </c>
      <c r="W238" s="22">
        <f t="shared" si="102"/>
        <v>0</v>
      </c>
      <c r="X238" s="22">
        <f t="shared" si="102"/>
        <v>0</v>
      </c>
      <c r="Y238" s="22">
        <f t="shared" si="102"/>
        <v>0</v>
      </c>
      <c r="Z238" s="22">
        <f t="shared" si="102"/>
        <v>0</v>
      </c>
      <c r="AA238" s="22">
        <f t="shared" si="102"/>
        <v>0</v>
      </c>
      <c r="AB238" s="22">
        <f t="shared" si="102"/>
        <v>0</v>
      </c>
      <c r="AC238" s="22">
        <f t="shared" si="102"/>
        <v>0</v>
      </c>
      <c r="AD238" s="22">
        <f t="shared" si="102"/>
        <v>0</v>
      </c>
      <c r="AE238" s="22">
        <f t="shared" si="102"/>
        <v>0</v>
      </c>
      <c r="AF238" s="22">
        <f t="shared" si="105"/>
        <v>0</v>
      </c>
      <c r="AG238" s="17" t="str">
        <f t="shared" si="104"/>
        <v>ok</v>
      </c>
    </row>
    <row r="239" spans="1:33">
      <c r="A239" s="19">
        <v>573</v>
      </c>
      <c r="B239" s="3" t="s">
        <v>247</v>
      </c>
      <c r="C239" s="3" t="s">
        <v>248</v>
      </c>
      <c r="D239" s="3" t="s">
        <v>1056</v>
      </c>
      <c r="F239" s="38">
        <v>241427</v>
      </c>
      <c r="G239" s="21"/>
      <c r="H239" s="22">
        <f t="shared" si="101"/>
        <v>0</v>
      </c>
      <c r="I239" s="22">
        <f t="shared" si="101"/>
        <v>0</v>
      </c>
      <c r="J239" s="22">
        <f t="shared" si="101"/>
        <v>0</v>
      </c>
      <c r="K239" s="22">
        <f t="shared" si="101"/>
        <v>0</v>
      </c>
      <c r="L239" s="22">
        <f t="shared" si="101"/>
        <v>0</v>
      </c>
      <c r="M239" s="22">
        <f t="shared" si="101"/>
        <v>0</v>
      </c>
      <c r="N239" s="22">
        <f t="shared" si="101"/>
        <v>241427</v>
      </c>
      <c r="O239" s="22">
        <f t="shared" si="101"/>
        <v>0</v>
      </c>
      <c r="P239" s="22">
        <f t="shared" si="101"/>
        <v>0</v>
      </c>
      <c r="Q239" s="22">
        <f t="shared" si="101"/>
        <v>0</v>
      </c>
      <c r="R239" s="22">
        <f t="shared" si="102"/>
        <v>0</v>
      </c>
      <c r="S239" s="22">
        <f t="shared" si="102"/>
        <v>0</v>
      </c>
      <c r="T239" s="22">
        <f t="shared" si="102"/>
        <v>0</v>
      </c>
      <c r="U239" s="22">
        <f t="shared" si="102"/>
        <v>0</v>
      </c>
      <c r="V239" s="22">
        <f t="shared" si="102"/>
        <v>0</v>
      </c>
      <c r="W239" s="22">
        <f t="shared" si="102"/>
        <v>0</v>
      </c>
      <c r="X239" s="22">
        <f t="shared" si="102"/>
        <v>0</v>
      </c>
      <c r="Y239" s="22">
        <f t="shared" si="102"/>
        <v>0</v>
      </c>
      <c r="Z239" s="22">
        <f t="shared" si="102"/>
        <v>0</v>
      </c>
      <c r="AA239" s="22">
        <f t="shared" si="102"/>
        <v>0</v>
      </c>
      <c r="AB239" s="22">
        <f t="shared" si="102"/>
        <v>0</v>
      </c>
      <c r="AC239" s="22">
        <f t="shared" si="102"/>
        <v>0</v>
      </c>
      <c r="AD239" s="22">
        <f t="shared" si="102"/>
        <v>0</v>
      </c>
      <c r="AE239" s="22">
        <f t="shared" si="102"/>
        <v>0</v>
      </c>
      <c r="AF239" s="22">
        <f t="shared" si="105"/>
        <v>241427</v>
      </c>
      <c r="AG239" s="17" t="str">
        <f t="shared" si="104"/>
        <v>ok</v>
      </c>
    </row>
    <row r="240" spans="1:33">
      <c r="A240" s="19">
        <v>575</v>
      </c>
      <c r="B240" s="19" t="s">
        <v>1119</v>
      </c>
      <c r="C240" s="19" t="s">
        <v>816</v>
      </c>
      <c r="D240" s="3" t="s">
        <v>627</v>
      </c>
      <c r="F240" s="38"/>
      <c r="G240" s="21"/>
      <c r="H240" s="22">
        <f t="shared" si="101"/>
        <v>0</v>
      </c>
      <c r="I240" s="22">
        <f t="shared" si="101"/>
        <v>0</v>
      </c>
      <c r="J240" s="22">
        <f t="shared" si="101"/>
        <v>0</v>
      </c>
      <c r="K240" s="22">
        <f t="shared" si="101"/>
        <v>0</v>
      </c>
      <c r="L240" s="22">
        <f t="shared" si="101"/>
        <v>0</v>
      </c>
      <c r="M240" s="22">
        <f t="shared" si="101"/>
        <v>0</v>
      </c>
      <c r="N240" s="22">
        <f t="shared" si="101"/>
        <v>0</v>
      </c>
      <c r="O240" s="22">
        <f t="shared" si="101"/>
        <v>0</v>
      </c>
      <c r="P240" s="22">
        <f t="shared" si="101"/>
        <v>0</v>
      </c>
      <c r="Q240" s="22">
        <f t="shared" si="101"/>
        <v>0</v>
      </c>
      <c r="R240" s="22">
        <f t="shared" si="102"/>
        <v>0</v>
      </c>
      <c r="S240" s="22">
        <f t="shared" si="102"/>
        <v>0</v>
      </c>
      <c r="T240" s="22">
        <f t="shared" si="102"/>
        <v>0</v>
      </c>
      <c r="U240" s="22">
        <f t="shared" si="102"/>
        <v>0</v>
      </c>
      <c r="V240" s="22">
        <f t="shared" si="102"/>
        <v>0</v>
      </c>
      <c r="W240" s="22">
        <f t="shared" si="102"/>
        <v>0</v>
      </c>
      <c r="X240" s="22">
        <f t="shared" si="102"/>
        <v>0</v>
      </c>
      <c r="Y240" s="22">
        <f t="shared" si="102"/>
        <v>0</v>
      </c>
      <c r="Z240" s="22">
        <f t="shared" si="102"/>
        <v>0</v>
      </c>
      <c r="AA240" s="22">
        <f t="shared" si="102"/>
        <v>0</v>
      </c>
      <c r="AB240" s="22">
        <f t="shared" si="102"/>
        <v>0</v>
      </c>
      <c r="AC240" s="22">
        <f t="shared" si="102"/>
        <v>0</v>
      </c>
      <c r="AD240" s="22">
        <f t="shared" si="102"/>
        <v>0</v>
      </c>
      <c r="AE240" s="22">
        <f t="shared" si="102"/>
        <v>0</v>
      </c>
      <c r="AF240" s="22">
        <f>SUM(H240:AE240)</f>
        <v>0</v>
      </c>
      <c r="AG240" s="17" t="str">
        <f t="shared" si="104"/>
        <v>ok</v>
      </c>
    </row>
    <row r="241" spans="1:33">
      <c r="A241" s="19"/>
      <c r="F241" s="35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2"/>
      <c r="AG241" s="17"/>
    </row>
    <row r="242" spans="1:33">
      <c r="A242" s="19" t="s">
        <v>1044</v>
      </c>
      <c r="F242" s="39">
        <f>SUM(F227:F240)</f>
        <v>23690157.5</v>
      </c>
      <c r="G242" s="23">
        <f>SUM(G227:G237)</f>
        <v>0</v>
      </c>
      <c r="H242" s="23">
        <f t="shared" ref="H242:N242" si="106">SUM(H227:H240)</f>
        <v>0</v>
      </c>
      <c r="I242" s="23">
        <f t="shared" si="106"/>
        <v>0</v>
      </c>
      <c r="J242" s="23">
        <f t="shared" si="106"/>
        <v>0</v>
      </c>
      <c r="K242" s="23">
        <f t="shared" si="106"/>
        <v>0</v>
      </c>
      <c r="L242" s="23">
        <f t="shared" si="106"/>
        <v>0</v>
      </c>
      <c r="M242" s="23">
        <f t="shared" si="106"/>
        <v>0</v>
      </c>
      <c r="N242" s="23">
        <f t="shared" si="106"/>
        <v>23690157.5</v>
      </c>
      <c r="O242" s="23">
        <f t="shared" ref="O242:AE242" si="107">SUM(O227:O240)</f>
        <v>0</v>
      </c>
      <c r="P242" s="23">
        <f t="shared" si="107"/>
        <v>0</v>
      </c>
      <c r="Q242" s="23">
        <f t="shared" si="107"/>
        <v>0</v>
      </c>
      <c r="R242" s="23">
        <f t="shared" si="107"/>
        <v>0</v>
      </c>
      <c r="S242" s="23">
        <f t="shared" si="107"/>
        <v>0</v>
      </c>
      <c r="T242" s="23">
        <f t="shared" si="107"/>
        <v>0</v>
      </c>
      <c r="U242" s="23">
        <f t="shared" si="107"/>
        <v>0</v>
      </c>
      <c r="V242" s="23">
        <f t="shared" si="107"/>
        <v>0</v>
      </c>
      <c r="W242" s="23">
        <f t="shared" si="107"/>
        <v>0</v>
      </c>
      <c r="X242" s="23">
        <f t="shared" si="107"/>
        <v>0</v>
      </c>
      <c r="Y242" s="23">
        <f t="shared" si="107"/>
        <v>0</v>
      </c>
      <c r="Z242" s="23">
        <f t="shared" si="107"/>
        <v>0</v>
      </c>
      <c r="AA242" s="23">
        <f t="shared" si="107"/>
        <v>0</v>
      </c>
      <c r="AB242" s="23">
        <f t="shared" si="107"/>
        <v>0</v>
      </c>
      <c r="AC242" s="23">
        <f t="shared" si="107"/>
        <v>0</v>
      </c>
      <c r="AD242" s="23">
        <f t="shared" si="107"/>
        <v>0</v>
      </c>
      <c r="AE242" s="23">
        <f t="shared" si="107"/>
        <v>0</v>
      </c>
      <c r="AF242" s="21">
        <f>SUM(H242:AE242)</f>
        <v>23690157.5</v>
      </c>
      <c r="AG242" s="17" t="str">
        <f>IF(ABS(AF242-F242)&lt;1,"ok","err")</f>
        <v>ok</v>
      </c>
    </row>
    <row r="243" spans="1:33">
      <c r="A243" s="19"/>
      <c r="W243" s="3"/>
      <c r="AG243" s="17"/>
    </row>
    <row r="244" spans="1:33">
      <c r="A244" s="18" t="s">
        <v>921</v>
      </c>
      <c r="W244" s="3"/>
      <c r="AG244" s="17"/>
    </row>
    <row r="245" spans="1:33">
      <c r="A245" s="19"/>
      <c r="W245" s="3"/>
      <c r="AG245" s="17"/>
    </row>
    <row r="246" spans="1:33">
      <c r="A246" s="24" t="s">
        <v>884</v>
      </c>
      <c r="W246" s="3"/>
      <c r="AG246" s="17"/>
    </row>
    <row r="247" spans="1:33">
      <c r="A247" s="19">
        <v>580</v>
      </c>
      <c r="B247" s="3" t="s">
        <v>885</v>
      </c>
      <c r="C247" s="3" t="s">
        <v>886</v>
      </c>
      <c r="D247" s="3" t="s">
        <v>62</v>
      </c>
      <c r="F247" s="35">
        <v>2214910</v>
      </c>
      <c r="H247" s="22">
        <f t="shared" ref="H247:Q258" si="108">IF(VLOOKUP($D247,$C$6:$AE$653,H$2,)=0,0,((VLOOKUP($D247,$C$6:$AE$653,H$2,)/VLOOKUP($D247,$C$6:$AE$653,4,))*$F247))</f>
        <v>0</v>
      </c>
      <c r="I247" s="22">
        <f t="shared" si="108"/>
        <v>0</v>
      </c>
      <c r="J247" s="22">
        <f t="shared" si="108"/>
        <v>0</v>
      </c>
      <c r="K247" s="22">
        <f t="shared" si="108"/>
        <v>0</v>
      </c>
      <c r="L247" s="22">
        <f t="shared" si="108"/>
        <v>0</v>
      </c>
      <c r="M247" s="22">
        <f t="shared" si="108"/>
        <v>0</v>
      </c>
      <c r="N247" s="22">
        <f t="shared" si="108"/>
        <v>0</v>
      </c>
      <c r="O247" s="22">
        <f t="shared" si="108"/>
        <v>0</v>
      </c>
      <c r="P247" s="22">
        <f t="shared" si="108"/>
        <v>0</v>
      </c>
      <c r="Q247" s="22">
        <f t="shared" si="108"/>
        <v>0</v>
      </c>
      <c r="R247" s="22">
        <f t="shared" ref="R247:AE258" si="109">IF(VLOOKUP($D247,$C$6:$AE$653,R$2,)=0,0,((VLOOKUP($D247,$C$6:$AE$653,R$2,)/VLOOKUP($D247,$C$6:$AE$653,4,))*$F247))</f>
        <v>338505.88993171899</v>
      </c>
      <c r="S247" s="22">
        <f t="shared" si="109"/>
        <v>0</v>
      </c>
      <c r="T247" s="22">
        <f t="shared" si="109"/>
        <v>254001.75491314751</v>
      </c>
      <c r="U247" s="22">
        <f t="shared" si="109"/>
        <v>406552.64879198495</v>
      </c>
      <c r="V247" s="22">
        <f t="shared" si="109"/>
        <v>89855.492818064376</v>
      </c>
      <c r="W247" s="22">
        <f t="shared" si="109"/>
        <v>144408.65720614907</v>
      </c>
      <c r="X247" s="22">
        <f t="shared" si="109"/>
        <v>28604.901499025331</v>
      </c>
      <c r="Y247" s="22">
        <f t="shared" si="109"/>
        <v>16711.970270785685</v>
      </c>
      <c r="Z247" s="22">
        <f t="shared" si="109"/>
        <v>9694.5520575616702</v>
      </c>
      <c r="AA247" s="22">
        <f t="shared" si="109"/>
        <v>895737.47953037301</v>
      </c>
      <c r="AB247" s="22">
        <f t="shared" si="109"/>
        <v>30836.652981189385</v>
      </c>
      <c r="AC247" s="22">
        <f t="shared" si="109"/>
        <v>0</v>
      </c>
      <c r="AD247" s="22">
        <f t="shared" si="109"/>
        <v>0</v>
      </c>
      <c r="AE247" s="22">
        <f t="shared" si="109"/>
        <v>0</v>
      </c>
      <c r="AF247" s="22">
        <f t="shared" ref="AF247:AF258" si="110">SUM(H247:AE247)</f>
        <v>2214910</v>
      </c>
      <c r="AG247" s="17" t="str">
        <f t="shared" ref="AG247:AG258" si="111">IF(ABS(AF247-F247)&lt;1,"ok","err")</f>
        <v>ok</v>
      </c>
    </row>
    <row r="248" spans="1:33">
      <c r="A248" s="19">
        <v>581</v>
      </c>
      <c r="B248" s="3" t="s">
        <v>887</v>
      </c>
      <c r="C248" s="3" t="s">
        <v>888</v>
      </c>
      <c r="D248" s="3" t="s">
        <v>836</v>
      </c>
      <c r="F248" s="38">
        <v>206350</v>
      </c>
      <c r="H248" s="22">
        <f t="shared" si="108"/>
        <v>0</v>
      </c>
      <c r="I248" s="22">
        <f t="shared" si="108"/>
        <v>0</v>
      </c>
      <c r="J248" s="22">
        <f t="shared" si="108"/>
        <v>0</v>
      </c>
      <c r="K248" s="22">
        <f t="shared" si="108"/>
        <v>0</v>
      </c>
      <c r="L248" s="22">
        <f t="shared" si="108"/>
        <v>0</v>
      </c>
      <c r="M248" s="22">
        <f t="shared" si="108"/>
        <v>0</v>
      </c>
      <c r="N248" s="22">
        <f t="shared" si="108"/>
        <v>0</v>
      </c>
      <c r="O248" s="22">
        <f t="shared" si="108"/>
        <v>0</v>
      </c>
      <c r="P248" s="22">
        <f t="shared" si="108"/>
        <v>0</v>
      </c>
      <c r="Q248" s="22">
        <f t="shared" si="108"/>
        <v>0</v>
      </c>
      <c r="R248" s="22">
        <f t="shared" si="109"/>
        <v>206350</v>
      </c>
      <c r="S248" s="22">
        <f t="shared" si="109"/>
        <v>0</v>
      </c>
      <c r="T248" s="22">
        <f t="shared" si="109"/>
        <v>0</v>
      </c>
      <c r="U248" s="22">
        <f t="shared" si="109"/>
        <v>0</v>
      </c>
      <c r="V248" s="22">
        <f t="shared" si="109"/>
        <v>0</v>
      </c>
      <c r="W248" s="22">
        <f t="shared" si="109"/>
        <v>0</v>
      </c>
      <c r="X248" s="22">
        <f t="shared" si="109"/>
        <v>0</v>
      </c>
      <c r="Y248" s="22">
        <f t="shared" si="109"/>
        <v>0</v>
      </c>
      <c r="Z248" s="22">
        <f t="shared" si="109"/>
        <v>0</v>
      </c>
      <c r="AA248" s="22">
        <f t="shared" si="109"/>
        <v>0</v>
      </c>
      <c r="AB248" s="22">
        <f t="shared" si="109"/>
        <v>0</v>
      </c>
      <c r="AC248" s="22">
        <f t="shared" si="109"/>
        <v>0</v>
      </c>
      <c r="AD248" s="22">
        <f t="shared" si="109"/>
        <v>0</v>
      </c>
      <c r="AE248" s="22">
        <f t="shared" si="109"/>
        <v>0</v>
      </c>
      <c r="AF248" s="22">
        <f t="shared" si="110"/>
        <v>206350</v>
      </c>
      <c r="AG248" s="17" t="str">
        <f t="shared" si="111"/>
        <v>ok</v>
      </c>
    </row>
    <row r="249" spans="1:33">
      <c r="A249" s="19">
        <v>582</v>
      </c>
      <c r="B249" s="3" t="s">
        <v>1039</v>
      </c>
      <c r="C249" s="3" t="s">
        <v>1045</v>
      </c>
      <c r="D249" s="3" t="s">
        <v>836</v>
      </c>
      <c r="F249" s="38">
        <v>1704223</v>
      </c>
      <c r="H249" s="22">
        <f t="shared" si="108"/>
        <v>0</v>
      </c>
      <c r="I249" s="22">
        <f t="shared" si="108"/>
        <v>0</v>
      </c>
      <c r="J249" s="22">
        <f t="shared" si="108"/>
        <v>0</v>
      </c>
      <c r="K249" s="22">
        <f t="shared" si="108"/>
        <v>0</v>
      </c>
      <c r="L249" s="22">
        <f t="shared" si="108"/>
        <v>0</v>
      </c>
      <c r="M249" s="22">
        <f t="shared" si="108"/>
        <v>0</v>
      </c>
      <c r="N249" s="22">
        <f t="shared" si="108"/>
        <v>0</v>
      </c>
      <c r="O249" s="22">
        <f t="shared" si="108"/>
        <v>0</v>
      </c>
      <c r="P249" s="22">
        <f t="shared" si="108"/>
        <v>0</v>
      </c>
      <c r="Q249" s="22">
        <f t="shared" si="108"/>
        <v>0</v>
      </c>
      <c r="R249" s="22">
        <f t="shared" si="109"/>
        <v>1704223</v>
      </c>
      <c r="S249" s="22">
        <f t="shared" si="109"/>
        <v>0</v>
      </c>
      <c r="T249" s="22">
        <f t="shared" si="109"/>
        <v>0</v>
      </c>
      <c r="U249" s="22">
        <f t="shared" si="109"/>
        <v>0</v>
      </c>
      <c r="V249" s="22">
        <f t="shared" si="109"/>
        <v>0</v>
      </c>
      <c r="W249" s="22">
        <f t="shared" si="109"/>
        <v>0</v>
      </c>
      <c r="X249" s="22">
        <f t="shared" si="109"/>
        <v>0</v>
      </c>
      <c r="Y249" s="22">
        <f t="shared" si="109"/>
        <v>0</v>
      </c>
      <c r="Z249" s="22">
        <f t="shared" si="109"/>
        <v>0</v>
      </c>
      <c r="AA249" s="22">
        <f t="shared" si="109"/>
        <v>0</v>
      </c>
      <c r="AB249" s="22">
        <f t="shared" si="109"/>
        <v>0</v>
      </c>
      <c r="AC249" s="22">
        <f t="shared" si="109"/>
        <v>0</v>
      </c>
      <c r="AD249" s="22">
        <f t="shared" si="109"/>
        <v>0</v>
      </c>
      <c r="AE249" s="22">
        <f t="shared" si="109"/>
        <v>0</v>
      </c>
      <c r="AF249" s="22">
        <f t="shared" si="110"/>
        <v>1704223</v>
      </c>
      <c r="AG249" s="17" t="str">
        <f t="shared" si="111"/>
        <v>ok</v>
      </c>
    </row>
    <row r="250" spans="1:33">
      <c r="A250" s="19">
        <v>583</v>
      </c>
      <c r="B250" s="3" t="s">
        <v>889</v>
      </c>
      <c r="C250" s="3" t="s">
        <v>890</v>
      </c>
      <c r="D250" s="3" t="s">
        <v>839</v>
      </c>
      <c r="F250" s="38">
        <v>8116043</v>
      </c>
      <c r="H250" s="22">
        <f t="shared" si="108"/>
        <v>0</v>
      </c>
      <c r="I250" s="22">
        <f t="shared" si="108"/>
        <v>0</v>
      </c>
      <c r="J250" s="22">
        <f t="shared" si="108"/>
        <v>0</v>
      </c>
      <c r="K250" s="22">
        <f t="shared" si="108"/>
        <v>0</v>
      </c>
      <c r="L250" s="22">
        <f t="shared" si="108"/>
        <v>0</v>
      </c>
      <c r="M250" s="22">
        <f t="shared" si="108"/>
        <v>0</v>
      </c>
      <c r="N250" s="22">
        <f t="shared" si="108"/>
        <v>0</v>
      </c>
      <c r="O250" s="22">
        <f t="shared" si="108"/>
        <v>0</v>
      </c>
      <c r="P250" s="22">
        <f t="shared" si="108"/>
        <v>0</v>
      </c>
      <c r="Q250" s="22">
        <f t="shared" si="108"/>
        <v>0</v>
      </c>
      <c r="R250" s="22">
        <f t="shared" si="109"/>
        <v>0</v>
      </c>
      <c r="S250" s="22">
        <f t="shared" si="109"/>
        <v>0</v>
      </c>
      <c r="T250" s="22">
        <f t="shared" si="109"/>
        <v>2199582.5416346597</v>
      </c>
      <c r="U250" s="22">
        <f t="shared" si="109"/>
        <v>3544952.6937653399</v>
      </c>
      <c r="V250" s="22">
        <f t="shared" si="109"/>
        <v>908050.32306534005</v>
      </c>
      <c r="W250" s="22">
        <f t="shared" si="109"/>
        <v>1463457.4415346601</v>
      </c>
      <c r="X250" s="22">
        <f t="shared" si="109"/>
        <v>0</v>
      </c>
      <c r="Y250" s="22">
        <f t="shared" si="109"/>
        <v>0</v>
      </c>
      <c r="Z250" s="22">
        <f t="shared" si="109"/>
        <v>0</v>
      </c>
      <c r="AA250" s="22">
        <f t="shared" si="109"/>
        <v>0</v>
      </c>
      <c r="AB250" s="22">
        <f t="shared" si="109"/>
        <v>0</v>
      </c>
      <c r="AC250" s="22">
        <f t="shared" si="109"/>
        <v>0</v>
      </c>
      <c r="AD250" s="22">
        <f t="shared" si="109"/>
        <v>0</v>
      </c>
      <c r="AE250" s="22">
        <f t="shared" si="109"/>
        <v>0</v>
      </c>
      <c r="AF250" s="22">
        <f t="shared" si="110"/>
        <v>8116042.9999999991</v>
      </c>
      <c r="AG250" s="17" t="str">
        <f t="shared" si="111"/>
        <v>ok</v>
      </c>
    </row>
    <row r="251" spans="1:33">
      <c r="A251" s="19">
        <v>584</v>
      </c>
      <c r="B251" s="3" t="s">
        <v>891</v>
      </c>
      <c r="C251" s="3" t="s">
        <v>892</v>
      </c>
      <c r="D251" s="3" t="s">
        <v>842</v>
      </c>
      <c r="F251" s="38">
        <v>535265</v>
      </c>
      <c r="H251" s="22">
        <f t="shared" si="108"/>
        <v>0</v>
      </c>
      <c r="I251" s="22">
        <f t="shared" si="108"/>
        <v>0</v>
      </c>
      <c r="J251" s="22">
        <f t="shared" si="108"/>
        <v>0</v>
      </c>
      <c r="K251" s="22">
        <f t="shared" si="108"/>
        <v>0</v>
      </c>
      <c r="L251" s="22">
        <f t="shared" si="108"/>
        <v>0</v>
      </c>
      <c r="M251" s="22">
        <f t="shared" si="108"/>
        <v>0</v>
      </c>
      <c r="N251" s="22">
        <f t="shared" si="108"/>
        <v>0</v>
      </c>
      <c r="O251" s="22">
        <f t="shared" si="108"/>
        <v>0</v>
      </c>
      <c r="P251" s="22">
        <f t="shared" si="108"/>
        <v>0</v>
      </c>
      <c r="Q251" s="22">
        <f t="shared" si="108"/>
        <v>0</v>
      </c>
      <c r="R251" s="22">
        <f t="shared" si="109"/>
        <v>0</v>
      </c>
      <c r="S251" s="22">
        <f t="shared" si="109"/>
        <v>0</v>
      </c>
      <c r="T251" s="22">
        <f t="shared" si="109"/>
        <v>182533.07281600003</v>
      </c>
      <c r="U251" s="22">
        <f t="shared" si="109"/>
        <v>285020.90468400007</v>
      </c>
      <c r="V251" s="22">
        <f t="shared" si="109"/>
        <v>26434.383184000002</v>
      </c>
      <c r="W251" s="22">
        <f t="shared" si="109"/>
        <v>41276.639316000001</v>
      </c>
      <c r="X251" s="22">
        <f t="shared" si="109"/>
        <v>0</v>
      </c>
      <c r="Y251" s="22">
        <f t="shared" si="109"/>
        <v>0</v>
      </c>
      <c r="Z251" s="22">
        <f t="shared" si="109"/>
        <v>0</v>
      </c>
      <c r="AA251" s="22">
        <f t="shared" si="109"/>
        <v>0</v>
      </c>
      <c r="AB251" s="22">
        <f t="shared" si="109"/>
        <v>0</v>
      </c>
      <c r="AC251" s="22">
        <f t="shared" si="109"/>
        <v>0</v>
      </c>
      <c r="AD251" s="22">
        <f t="shared" si="109"/>
        <v>0</v>
      </c>
      <c r="AE251" s="22">
        <f t="shared" si="109"/>
        <v>0</v>
      </c>
      <c r="AF251" s="22">
        <f t="shared" si="110"/>
        <v>535265.00000000012</v>
      </c>
      <c r="AG251" s="17" t="str">
        <f t="shared" si="111"/>
        <v>ok</v>
      </c>
    </row>
    <row r="252" spans="1:33">
      <c r="A252" s="19">
        <v>585</v>
      </c>
      <c r="B252" s="3" t="s">
        <v>893</v>
      </c>
      <c r="C252" s="3" t="s">
        <v>894</v>
      </c>
      <c r="D252" s="3" t="s">
        <v>850</v>
      </c>
      <c r="F252" s="38">
        <v>0</v>
      </c>
      <c r="H252" s="22">
        <f t="shared" si="108"/>
        <v>0</v>
      </c>
      <c r="I252" s="22">
        <f t="shared" si="108"/>
        <v>0</v>
      </c>
      <c r="J252" s="22">
        <f t="shared" si="108"/>
        <v>0</v>
      </c>
      <c r="K252" s="22">
        <f t="shared" si="108"/>
        <v>0</v>
      </c>
      <c r="L252" s="22">
        <f t="shared" si="108"/>
        <v>0</v>
      </c>
      <c r="M252" s="22">
        <f t="shared" si="108"/>
        <v>0</v>
      </c>
      <c r="N252" s="22">
        <f t="shared" si="108"/>
        <v>0</v>
      </c>
      <c r="O252" s="22">
        <f t="shared" si="108"/>
        <v>0</v>
      </c>
      <c r="P252" s="22">
        <f t="shared" si="108"/>
        <v>0</v>
      </c>
      <c r="Q252" s="22">
        <f t="shared" si="108"/>
        <v>0</v>
      </c>
      <c r="R252" s="22">
        <f t="shared" si="109"/>
        <v>0</v>
      </c>
      <c r="S252" s="22">
        <f t="shared" si="109"/>
        <v>0</v>
      </c>
      <c r="T252" s="22">
        <f t="shared" si="109"/>
        <v>0</v>
      </c>
      <c r="U252" s="22">
        <f t="shared" si="109"/>
        <v>0</v>
      </c>
      <c r="V252" s="22">
        <f t="shared" si="109"/>
        <v>0</v>
      </c>
      <c r="W252" s="22">
        <f t="shared" si="109"/>
        <v>0</v>
      </c>
      <c r="X252" s="22">
        <f t="shared" si="109"/>
        <v>0</v>
      </c>
      <c r="Y252" s="22">
        <f t="shared" si="109"/>
        <v>0</v>
      </c>
      <c r="Z252" s="22">
        <f t="shared" si="109"/>
        <v>0</v>
      </c>
      <c r="AA252" s="22">
        <f t="shared" si="109"/>
        <v>0</v>
      </c>
      <c r="AB252" s="22">
        <f t="shared" si="109"/>
        <v>0</v>
      </c>
      <c r="AC252" s="22">
        <f t="shared" si="109"/>
        <v>0</v>
      </c>
      <c r="AD252" s="22">
        <f t="shared" si="109"/>
        <v>0</v>
      </c>
      <c r="AE252" s="22">
        <f t="shared" si="109"/>
        <v>0</v>
      </c>
      <c r="AF252" s="22">
        <f t="shared" si="110"/>
        <v>0</v>
      </c>
      <c r="AG252" s="17" t="str">
        <f t="shared" si="111"/>
        <v>ok</v>
      </c>
    </row>
    <row r="253" spans="1:33">
      <c r="A253" s="19">
        <v>586</v>
      </c>
      <c r="B253" s="3" t="s">
        <v>895</v>
      </c>
      <c r="C253" s="3" t="s">
        <v>896</v>
      </c>
      <c r="D253" s="3" t="s">
        <v>847</v>
      </c>
      <c r="F253" s="38">
        <v>8418826</v>
      </c>
      <c r="H253" s="22">
        <f t="shared" si="108"/>
        <v>0</v>
      </c>
      <c r="I253" s="22">
        <f t="shared" si="108"/>
        <v>0</v>
      </c>
      <c r="J253" s="22">
        <f t="shared" si="108"/>
        <v>0</v>
      </c>
      <c r="K253" s="22">
        <f t="shared" si="108"/>
        <v>0</v>
      </c>
      <c r="L253" s="22">
        <f t="shared" si="108"/>
        <v>0</v>
      </c>
      <c r="M253" s="22">
        <f t="shared" si="108"/>
        <v>0</v>
      </c>
      <c r="N253" s="22">
        <f t="shared" si="108"/>
        <v>0</v>
      </c>
      <c r="O253" s="22">
        <f t="shared" si="108"/>
        <v>0</v>
      </c>
      <c r="P253" s="22">
        <f t="shared" si="108"/>
        <v>0</v>
      </c>
      <c r="Q253" s="22">
        <f t="shared" si="108"/>
        <v>0</v>
      </c>
      <c r="R253" s="22">
        <f t="shared" si="109"/>
        <v>0</v>
      </c>
      <c r="S253" s="22">
        <f t="shared" si="109"/>
        <v>0</v>
      </c>
      <c r="T253" s="22">
        <f t="shared" si="109"/>
        <v>0</v>
      </c>
      <c r="U253" s="22">
        <f t="shared" si="109"/>
        <v>0</v>
      </c>
      <c r="V253" s="22">
        <f t="shared" si="109"/>
        <v>0</v>
      </c>
      <c r="W253" s="22">
        <f t="shared" si="109"/>
        <v>0</v>
      </c>
      <c r="X253" s="22">
        <f t="shared" si="109"/>
        <v>0</v>
      </c>
      <c r="Y253" s="22">
        <f t="shared" si="109"/>
        <v>0</v>
      </c>
      <c r="Z253" s="22">
        <f t="shared" si="109"/>
        <v>0</v>
      </c>
      <c r="AA253" s="22">
        <f t="shared" si="109"/>
        <v>8418826</v>
      </c>
      <c r="AB253" s="22">
        <f t="shared" si="109"/>
        <v>0</v>
      </c>
      <c r="AC253" s="22">
        <f t="shared" si="109"/>
        <v>0</v>
      </c>
      <c r="AD253" s="22">
        <f t="shared" si="109"/>
        <v>0</v>
      </c>
      <c r="AE253" s="22">
        <f t="shared" si="109"/>
        <v>0</v>
      </c>
      <c r="AF253" s="22">
        <f t="shared" si="110"/>
        <v>8418826</v>
      </c>
      <c r="AG253" s="17" t="str">
        <f t="shared" si="111"/>
        <v>ok</v>
      </c>
    </row>
    <row r="254" spans="1:33">
      <c r="A254" s="19">
        <v>586</v>
      </c>
      <c r="B254" s="3" t="s">
        <v>25</v>
      </c>
      <c r="C254" s="3" t="s">
        <v>26</v>
      </c>
      <c r="D254" s="3" t="s">
        <v>40</v>
      </c>
      <c r="F254" s="38"/>
      <c r="H254" s="22">
        <f t="shared" si="108"/>
        <v>0</v>
      </c>
      <c r="I254" s="22">
        <f t="shared" si="108"/>
        <v>0</v>
      </c>
      <c r="J254" s="22">
        <f t="shared" si="108"/>
        <v>0</v>
      </c>
      <c r="K254" s="22">
        <f t="shared" si="108"/>
        <v>0</v>
      </c>
      <c r="L254" s="22">
        <f t="shared" si="108"/>
        <v>0</v>
      </c>
      <c r="M254" s="22">
        <f t="shared" si="108"/>
        <v>0</v>
      </c>
      <c r="N254" s="22">
        <f t="shared" si="108"/>
        <v>0</v>
      </c>
      <c r="O254" s="22">
        <f t="shared" si="108"/>
        <v>0</v>
      </c>
      <c r="P254" s="22">
        <f t="shared" si="108"/>
        <v>0</v>
      </c>
      <c r="Q254" s="22">
        <f t="shared" si="108"/>
        <v>0</v>
      </c>
      <c r="R254" s="22">
        <f t="shared" si="109"/>
        <v>0</v>
      </c>
      <c r="S254" s="22">
        <f t="shared" si="109"/>
        <v>0</v>
      </c>
      <c r="T254" s="22">
        <f t="shared" si="109"/>
        <v>0</v>
      </c>
      <c r="U254" s="22">
        <f t="shared" si="109"/>
        <v>0</v>
      </c>
      <c r="V254" s="22">
        <f t="shared" si="109"/>
        <v>0</v>
      </c>
      <c r="W254" s="22">
        <f t="shared" si="109"/>
        <v>0</v>
      </c>
      <c r="X254" s="22">
        <f t="shared" si="109"/>
        <v>0</v>
      </c>
      <c r="Y254" s="22">
        <f t="shared" si="109"/>
        <v>0</v>
      </c>
      <c r="Z254" s="22">
        <f t="shared" si="109"/>
        <v>0</v>
      </c>
      <c r="AA254" s="22">
        <f t="shared" si="109"/>
        <v>0</v>
      </c>
      <c r="AB254" s="22">
        <f t="shared" si="109"/>
        <v>0</v>
      </c>
      <c r="AC254" s="22">
        <f t="shared" si="109"/>
        <v>0</v>
      </c>
      <c r="AD254" s="22">
        <f t="shared" si="109"/>
        <v>0</v>
      </c>
      <c r="AE254" s="22">
        <f t="shared" si="109"/>
        <v>0</v>
      </c>
      <c r="AF254" s="22">
        <f t="shared" si="110"/>
        <v>0</v>
      </c>
      <c r="AG254" s="17" t="str">
        <f t="shared" si="111"/>
        <v>ok</v>
      </c>
    </row>
    <row r="255" spans="1:33">
      <c r="A255" s="19">
        <v>587</v>
      </c>
      <c r="B255" s="3" t="s">
        <v>897</v>
      </c>
      <c r="C255" s="3" t="s">
        <v>898</v>
      </c>
      <c r="D255" s="3" t="s">
        <v>832</v>
      </c>
      <c r="F255" s="38">
        <v>0</v>
      </c>
      <c r="H255" s="22">
        <f t="shared" si="108"/>
        <v>0</v>
      </c>
      <c r="I255" s="22">
        <f t="shared" si="108"/>
        <v>0</v>
      </c>
      <c r="J255" s="22">
        <f t="shared" si="108"/>
        <v>0</v>
      </c>
      <c r="K255" s="22">
        <f t="shared" si="108"/>
        <v>0</v>
      </c>
      <c r="L255" s="22">
        <f t="shared" si="108"/>
        <v>0</v>
      </c>
      <c r="M255" s="22">
        <f t="shared" si="108"/>
        <v>0</v>
      </c>
      <c r="N255" s="22">
        <f t="shared" si="108"/>
        <v>0</v>
      </c>
      <c r="O255" s="22">
        <f t="shared" si="108"/>
        <v>0</v>
      </c>
      <c r="P255" s="22">
        <f t="shared" si="108"/>
        <v>0</v>
      </c>
      <c r="Q255" s="22">
        <f t="shared" si="108"/>
        <v>0</v>
      </c>
      <c r="R255" s="22">
        <f t="shared" si="109"/>
        <v>0</v>
      </c>
      <c r="S255" s="22">
        <f t="shared" si="109"/>
        <v>0</v>
      </c>
      <c r="T255" s="22">
        <f t="shared" si="109"/>
        <v>0</v>
      </c>
      <c r="U255" s="22">
        <f t="shared" si="109"/>
        <v>0</v>
      </c>
      <c r="V255" s="22">
        <f t="shared" si="109"/>
        <v>0</v>
      </c>
      <c r="W255" s="22">
        <f t="shared" si="109"/>
        <v>0</v>
      </c>
      <c r="X255" s="22">
        <f t="shared" si="109"/>
        <v>0</v>
      </c>
      <c r="Y255" s="22">
        <f t="shared" si="109"/>
        <v>0</v>
      </c>
      <c r="Z255" s="22">
        <f t="shared" si="109"/>
        <v>0</v>
      </c>
      <c r="AA255" s="22">
        <f t="shared" si="109"/>
        <v>0</v>
      </c>
      <c r="AB255" s="22">
        <f t="shared" si="109"/>
        <v>0</v>
      </c>
      <c r="AC255" s="22">
        <f t="shared" si="109"/>
        <v>0</v>
      </c>
      <c r="AD255" s="22">
        <f t="shared" si="109"/>
        <v>0</v>
      </c>
      <c r="AE255" s="22">
        <f t="shared" si="109"/>
        <v>0</v>
      </c>
      <c r="AF255" s="22">
        <f t="shared" si="110"/>
        <v>0</v>
      </c>
      <c r="AG255" s="17" t="str">
        <f t="shared" si="111"/>
        <v>ok</v>
      </c>
    </row>
    <row r="256" spans="1:33">
      <c r="A256" s="19">
        <v>588</v>
      </c>
      <c r="B256" s="3" t="s">
        <v>899</v>
      </c>
      <c r="C256" s="3" t="s">
        <v>900</v>
      </c>
      <c r="D256" s="3" t="s">
        <v>832</v>
      </c>
      <c r="F256" s="38">
        <v>6162193</v>
      </c>
      <c r="H256" s="22">
        <f t="shared" si="108"/>
        <v>0</v>
      </c>
      <c r="I256" s="22">
        <f t="shared" si="108"/>
        <v>0</v>
      </c>
      <c r="J256" s="22">
        <f t="shared" si="108"/>
        <v>0</v>
      </c>
      <c r="K256" s="22">
        <f t="shared" si="108"/>
        <v>0</v>
      </c>
      <c r="L256" s="22">
        <f t="shared" si="108"/>
        <v>0</v>
      </c>
      <c r="M256" s="22">
        <f t="shared" si="108"/>
        <v>0</v>
      </c>
      <c r="N256" s="22">
        <f t="shared" si="108"/>
        <v>0</v>
      </c>
      <c r="O256" s="22">
        <f t="shared" si="108"/>
        <v>0</v>
      </c>
      <c r="P256" s="22">
        <f t="shared" si="108"/>
        <v>0</v>
      </c>
      <c r="Q256" s="22">
        <f t="shared" si="108"/>
        <v>0</v>
      </c>
      <c r="R256" s="22">
        <f t="shared" si="109"/>
        <v>757274.00288846495</v>
      </c>
      <c r="S256" s="22">
        <f t="shared" si="109"/>
        <v>0</v>
      </c>
      <c r="T256" s="22">
        <f t="shared" si="109"/>
        <v>1170206.1901058962</v>
      </c>
      <c r="U256" s="22">
        <f t="shared" si="109"/>
        <v>1859168.1617039968</v>
      </c>
      <c r="V256" s="22">
        <f t="shared" si="109"/>
        <v>339977.16815294034</v>
      </c>
      <c r="W256" s="22">
        <f t="shared" si="109"/>
        <v>544043.46134140156</v>
      </c>
      <c r="X256" s="22">
        <f t="shared" si="109"/>
        <v>441268.51743051771</v>
      </c>
      <c r="Y256" s="22">
        <f t="shared" si="109"/>
        <v>257804.29081301895</v>
      </c>
      <c r="Z256" s="22">
        <f t="shared" si="109"/>
        <v>149551.31426475898</v>
      </c>
      <c r="AA256" s="22">
        <f t="shared" si="109"/>
        <v>167203.65138072846</v>
      </c>
      <c r="AB256" s="22">
        <f t="shared" si="109"/>
        <v>475696.24191827548</v>
      </c>
      <c r="AC256" s="22">
        <f t="shared" si="109"/>
        <v>0</v>
      </c>
      <c r="AD256" s="22">
        <f t="shared" si="109"/>
        <v>0</v>
      </c>
      <c r="AE256" s="22">
        <f t="shared" si="109"/>
        <v>0</v>
      </c>
      <c r="AF256" s="22">
        <f t="shared" si="110"/>
        <v>6162193</v>
      </c>
      <c r="AG256" s="17" t="str">
        <f t="shared" si="111"/>
        <v>ok</v>
      </c>
    </row>
    <row r="257" spans="1:33">
      <c r="A257" s="19">
        <v>588</v>
      </c>
      <c r="B257" s="3" t="s">
        <v>162</v>
      </c>
      <c r="C257" s="3" t="s">
        <v>116</v>
      </c>
      <c r="D257" s="3" t="s">
        <v>832</v>
      </c>
      <c r="F257" s="38"/>
      <c r="H257" s="22">
        <f t="shared" si="108"/>
        <v>0</v>
      </c>
      <c r="I257" s="22">
        <f t="shared" si="108"/>
        <v>0</v>
      </c>
      <c r="J257" s="22">
        <f t="shared" si="108"/>
        <v>0</v>
      </c>
      <c r="K257" s="22">
        <f t="shared" si="108"/>
        <v>0</v>
      </c>
      <c r="L257" s="22">
        <f t="shared" si="108"/>
        <v>0</v>
      </c>
      <c r="M257" s="22">
        <f t="shared" si="108"/>
        <v>0</v>
      </c>
      <c r="N257" s="22">
        <f t="shared" si="108"/>
        <v>0</v>
      </c>
      <c r="O257" s="22">
        <f t="shared" si="108"/>
        <v>0</v>
      </c>
      <c r="P257" s="22">
        <f t="shared" si="108"/>
        <v>0</v>
      </c>
      <c r="Q257" s="22">
        <f t="shared" si="108"/>
        <v>0</v>
      </c>
      <c r="R257" s="22">
        <f t="shared" si="109"/>
        <v>0</v>
      </c>
      <c r="S257" s="22">
        <f t="shared" si="109"/>
        <v>0</v>
      </c>
      <c r="T257" s="22">
        <f t="shared" si="109"/>
        <v>0</v>
      </c>
      <c r="U257" s="22">
        <f t="shared" si="109"/>
        <v>0</v>
      </c>
      <c r="V257" s="22">
        <f t="shared" si="109"/>
        <v>0</v>
      </c>
      <c r="W257" s="22">
        <f t="shared" si="109"/>
        <v>0</v>
      </c>
      <c r="X257" s="22">
        <f t="shared" si="109"/>
        <v>0</v>
      </c>
      <c r="Y257" s="22">
        <f t="shared" si="109"/>
        <v>0</v>
      </c>
      <c r="Z257" s="22">
        <f t="shared" si="109"/>
        <v>0</v>
      </c>
      <c r="AA257" s="22">
        <f t="shared" si="109"/>
        <v>0</v>
      </c>
      <c r="AB257" s="22">
        <f t="shared" si="109"/>
        <v>0</v>
      </c>
      <c r="AC257" s="22">
        <f t="shared" si="109"/>
        <v>0</v>
      </c>
      <c r="AD257" s="22">
        <f t="shared" si="109"/>
        <v>0</v>
      </c>
      <c r="AE257" s="22">
        <f t="shared" si="109"/>
        <v>0</v>
      </c>
      <c r="AF257" s="22">
        <f t="shared" si="110"/>
        <v>0</v>
      </c>
      <c r="AG257" s="17" t="str">
        <f t="shared" si="111"/>
        <v>ok</v>
      </c>
    </row>
    <row r="258" spans="1:33">
      <c r="A258" s="19">
        <v>589</v>
      </c>
      <c r="B258" s="3" t="s">
        <v>901</v>
      </c>
      <c r="C258" s="3" t="s">
        <v>902</v>
      </c>
      <c r="D258" s="3" t="s">
        <v>832</v>
      </c>
      <c r="F258" s="38">
        <v>20000</v>
      </c>
      <c r="H258" s="22">
        <f t="shared" si="108"/>
        <v>0</v>
      </c>
      <c r="I258" s="22">
        <f t="shared" si="108"/>
        <v>0</v>
      </c>
      <c r="J258" s="22">
        <f t="shared" si="108"/>
        <v>0</v>
      </c>
      <c r="K258" s="22">
        <f t="shared" si="108"/>
        <v>0</v>
      </c>
      <c r="L258" s="22">
        <f t="shared" si="108"/>
        <v>0</v>
      </c>
      <c r="M258" s="22">
        <f t="shared" si="108"/>
        <v>0</v>
      </c>
      <c r="N258" s="22">
        <f t="shared" si="108"/>
        <v>0</v>
      </c>
      <c r="O258" s="22">
        <f t="shared" si="108"/>
        <v>0</v>
      </c>
      <c r="P258" s="22">
        <f t="shared" si="108"/>
        <v>0</v>
      </c>
      <c r="Q258" s="22">
        <f t="shared" si="108"/>
        <v>0</v>
      </c>
      <c r="R258" s="22">
        <f t="shared" si="109"/>
        <v>2457.8068323678435</v>
      </c>
      <c r="S258" s="22">
        <f t="shared" si="109"/>
        <v>0</v>
      </c>
      <c r="T258" s="22">
        <f t="shared" si="109"/>
        <v>3798.0186278031092</v>
      </c>
      <c r="U258" s="22">
        <f t="shared" si="109"/>
        <v>6034.1120821889117</v>
      </c>
      <c r="V258" s="22">
        <f t="shared" si="109"/>
        <v>1103.4291465812262</v>
      </c>
      <c r="W258" s="22">
        <f t="shared" si="109"/>
        <v>1765.7462573515681</v>
      </c>
      <c r="X258" s="22">
        <f t="shared" si="109"/>
        <v>1432.1801262327153</v>
      </c>
      <c r="Y258" s="22">
        <f t="shared" si="109"/>
        <v>836.72903725351978</v>
      </c>
      <c r="Z258" s="22">
        <f t="shared" si="109"/>
        <v>485.38341549756393</v>
      </c>
      <c r="AA258" s="22">
        <f t="shared" si="109"/>
        <v>542.67580188004001</v>
      </c>
      <c r="AB258" s="22">
        <f t="shared" si="109"/>
        <v>1543.9186728435006</v>
      </c>
      <c r="AC258" s="22">
        <f t="shared" si="109"/>
        <v>0</v>
      </c>
      <c r="AD258" s="22">
        <f t="shared" si="109"/>
        <v>0</v>
      </c>
      <c r="AE258" s="22">
        <f t="shared" si="109"/>
        <v>0</v>
      </c>
      <c r="AF258" s="22">
        <f t="shared" si="110"/>
        <v>20000</v>
      </c>
      <c r="AG258" s="17" t="str">
        <f t="shared" si="111"/>
        <v>ok</v>
      </c>
    </row>
    <row r="259" spans="1:33">
      <c r="A259" s="19"/>
      <c r="F259" s="38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G259" s="17"/>
    </row>
    <row r="260" spans="1:33">
      <c r="A260" s="19" t="s">
        <v>903</v>
      </c>
      <c r="C260" s="3" t="s">
        <v>904</v>
      </c>
      <c r="F260" s="35">
        <f t="shared" ref="F260:M260" si="112">SUM(F247:F259)</f>
        <v>27377810</v>
      </c>
      <c r="G260" s="21">
        <f t="shared" si="112"/>
        <v>0</v>
      </c>
      <c r="H260" s="21">
        <f t="shared" si="112"/>
        <v>0</v>
      </c>
      <c r="I260" s="21">
        <f t="shared" si="112"/>
        <v>0</v>
      </c>
      <c r="J260" s="21">
        <f t="shared" si="112"/>
        <v>0</v>
      </c>
      <c r="K260" s="21">
        <f t="shared" si="112"/>
        <v>0</v>
      </c>
      <c r="L260" s="21">
        <f t="shared" si="112"/>
        <v>0</v>
      </c>
      <c r="M260" s="21">
        <f t="shared" si="112"/>
        <v>0</v>
      </c>
      <c r="N260" s="21">
        <f>SUM(N247:N259)</f>
        <v>0</v>
      </c>
      <c r="O260" s="21">
        <f>SUM(O247:O259)</f>
        <v>0</v>
      </c>
      <c r="P260" s="21">
        <f>SUM(P247:P259)</f>
        <v>0</v>
      </c>
      <c r="Q260" s="21">
        <f t="shared" ref="Q260:AB260" si="113">SUM(Q247:Q259)</f>
        <v>0</v>
      </c>
      <c r="R260" s="21">
        <f t="shared" si="113"/>
        <v>3008810.6996525517</v>
      </c>
      <c r="S260" s="21">
        <f t="shared" si="113"/>
        <v>0</v>
      </c>
      <c r="T260" s="21">
        <f t="shared" si="113"/>
        <v>3810121.5780975069</v>
      </c>
      <c r="U260" s="21">
        <f t="shared" si="113"/>
        <v>6101728.521027511</v>
      </c>
      <c r="V260" s="21">
        <f t="shared" si="113"/>
        <v>1365420.7963669263</v>
      </c>
      <c r="W260" s="21">
        <f t="shared" si="113"/>
        <v>2194951.9456555624</v>
      </c>
      <c r="X260" s="21">
        <f t="shared" si="113"/>
        <v>471305.59905577579</v>
      </c>
      <c r="Y260" s="21">
        <f t="shared" si="113"/>
        <v>275352.99012105819</v>
      </c>
      <c r="Z260" s="21">
        <f t="shared" si="113"/>
        <v>159731.24973781823</v>
      </c>
      <c r="AA260" s="21">
        <f t="shared" si="113"/>
        <v>9482309.8067129832</v>
      </c>
      <c r="AB260" s="21">
        <f t="shared" si="113"/>
        <v>508076.81357230834</v>
      </c>
      <c r="AC260" s="21">
        <f>SUM(AC247:AC259)</f>
        <v>0</v>
      </c>
      <c r="AD260" s="21">
        <f>SUM(AD247:AD259)</f>
        <v>0</v>
      </c>
      <c r="AE260" s="21">
        <f>SUM(AE247:AE259)</f>
        <v>0</v>
      </c>
      <c r="AF260" s="22">
        <f>SUM(H260:AE260)</f>
        <v>27377810</v>
      </c>
      <c r="AG260" s="17" t="str">
        <f>IF(ABS(AF260-F260)&lt;1,"ok","err")</f>
        <v>ok</v>
      </c>
    </row>
    <row r="261" spans="1:33">
      <c r="A261" s="19"/>
      <c r="F261" s="35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2"/>
      <c r="AG261" s="17"/>
    </row>
    <row r="262" spans="1:33">
      <c r="A262" s="19"/>
      <c r="F262" s="38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G262" s="17"/>
    </row>
    <row r="263" spans="1:33">
      <c r="A263" s="24" t="s">
        <v>905</v>
      </c>
      <c r="F263" s="38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G263" s="17"/>
    </row>
    <row r="264" spans="1:33">
      <c r="A264" s="19">
        <v>590</v>
      </c>
      <c r="B264" s="19" t="s">
        <v>906</v>
      </c>
      <c r="C264" s="3" t="s">
        <v>907</v>
      </c>
      <c r="D264" s="3" t="s">
        <v>71</v>
      </c>
      <c r="F264" s="35">
        <v>48021</v>
      </c>
      <c r="H264" s="22">
        <f t="shared" ref="H264:Q272" si="114">IF(VLOOKUP($D264,$C$6:$AE$653,H$2,)=0,0,((VLOOKUP($D264,$C$6:$AE$653,H$2,)/VLOOKUP($D264,$C$6:$AE$653,4,))*$F264))</f>
        <v>0</v>
      </c>
      <c r="I264" s="22">
        <f t="shared" si="114"/>
        <v>0</v>
      </c>
      <c r="J264" s="22">
        <f t="shared" si="114"/>
        <v>0</v>
      </c>
      <c r="K264" s="22">
        <f t="shared" si="114"/>
        <v>0</v>
      </c>
      <c r="L264" s="22">
        <f t="shared" si="114"/>
        <v>0</v>
      </c>
      <c r="M264" s="22">
        <f t="shared" si="114"/>
        <v>0</v>
      </c>
      <c r="N264" s="22">
        <f t="shared" si="114"/>
        <v>0</v>
      </c>
      <c r="O264" s="22">
        <f t="shared" si="114"/>
        <v>0</v>
      </c>
      <c r="P264" s="22">
        <f t="shared" si="114"/>
        <v>0</v>
      </c>
      <c r="Q264" s="22">
        <f t="shared" si="114"/>
        <v>0</v>
      </c>
      <c r="R264" s="22">
        <f t="shared" ref="R264:AE272" si="115">IF(VLOOKUP($D264,$C$6:$AE$653,R$2,)=0,0,((VLOOKUP($D264,$C$6:$AE$653,R$2,)/VLOOKUP($D264,$C$6:$AE$653,4,))*$F264))</f>
        <v>6073.0564620322493</v>
      </c>
      <c r="S264" s="22">
        <f t="shared" si="115"/>
        <v>0</v>
      </c>
      <c r="T264" s="22">
        <f t="shared" si="115"/>
        <v>11399.205825548925</v>
      </c>
      <c r="U264" s="22">
        <f t="shared" si="115"/>
        <v>18274.629443916565</v>
      </c>
      <c r="V264" s="22">
        <f t="shared" si="115"/>
        <v>4188.4234901391956</v>
      </c>
      <c r="W264" s="22">
        <f t="shared" si="115"/>
        <v>6736.2343969149015</v>
      </c>
      <c r="X264" s="22">
        <f t="shared" si="115"/>
        <v>748.11737663128281</v>
      </c>
      <c r="Y264" s="22">
        <f t="shared" si="115"/>
        <v>437.07598006398246</v>
      </c>
      <c r="Z264" s="22">
        <f t="shared" si="115"/>
        <v>0</v>
      </c>
      <c r="AA264" s="22">
        <f t="shared" si="115"/>
        <v>0</v>
      </c>
      <c r="AB264" s="22">
        <f t="shared" si="115"/>
        <v>164.25702475290288</v>
      </c>
      <c r="AC264" s="22">
        <f t="shared" si="115"/>
        <v>0</v>
      </c>
      <c r="AD264" s="22">
        <f t="shared" si="115"/>
        <v>0</v>
      </c>
      <c r="AE264" s="22">
        <f t="shared" si="115"/>
        <v>0</v>
      </c>
      <c r="AF264" s="22">
        <f t="shared" ref="AF264:AF272" si="116">SUM(H264:AE264)</f>
        <v>48021</v>
      </c>
      <c r="AG264" s="17" t="str">
        <f>IF(ABS(AF264-F264)&lt;1,"ok","err")</f>
        <v>ok</v>
      </c>
    </row>
    <row r="265" spans="1:33">
      <c r="A265" s="19">
        <v>591</v>
      </c>
      <c r="B265" s="19" t="s">
        <v>243</v>
      </c>
      <c r="C265" s="3" t="s">
        <v>249</v>
      </c>
      <c r="D265" s="3" t="s">
        <v>836</v>
      </c>
      <c r="F265" s="38">
        <v>0</v>
      </c>
      <c r="H265" s="22">
        <f t="shared" si="114"/>
        <v>0</v>
      </c>
      <c r="I265" s="22">
        <f t="shared" si="114"/>
        <v>0</v>
      </c>
      <c r="J265" s="22">
        <f t="shared" si="114"/>
        <v>0</v>
      </c>
      <c r="K265" s="22">
        <f t="shared" si="114"/>
        <v>0</v>
      </c>
      <c r="L265" s="22">
        <f t="shared" si="114"/>
        <v>0</v>
      </c>
      <c r="M265" s="22">
        <f t="shared" si="114"/>
        <v>0</v>
      </c>
      <c r="N265" s="22">
        <f t="shared" si="114"/>
        <v>0</v>
      </c>
      <c r="O265" s="22">
        <f t="shared" si="114"/>
        <v>0</v>
      </c>
      <c r="P265" s="22">
        <f t="shared" si="114"/>
        <v>0</v>
      </c>
      <c r="Q265" s="22">
        <f t="shared" si="114"/>
        <v>0</v>
      </c>
      <c r="R265" s="22">
        <f t="shared" si="115"/>
        <v>0</v>
      </c>
      <c r="S265" s="22">
        <f t="shared" si="115"/>
        <v>0</v>
      </c>
      <c r="T265" s="22">
        <f t="shared" si="115"/>
        <v>0</v>
      </c>
      <c r="U265" s="22">
        <f t="shared" si="115"/>
        <v>0</v>
      </c>
      <c r="V265" s="22">
        <f t="shared" si="115"/>
        <v>0</v>
      </c>
      <c r="W265" s="22">
        <f t="shared" si="115"/>
        <v>0</v>
      </c>
      <c r="X265" s="22">
        <f t="shared" si="115"/>
        <v>0</v>
      </c>
      <c r="Y265" s="22">
        <f t="shared" si="115"/>
        <v>0</v>
      </c>
      <c r="Z265" s="22">
        <f t="shared" si="115"/>
        <v>0</v>
      </c>
      <c r="AA265" s="22">
        <f t="shared" si="115"/>
        <v>0</v>
      </c>
      <c r="AB265" s="22">
        <f t="shared" si="115"/>
        <v>0</v>
      </c>
      <c r="AC265" s="22">
        <f t="shared" si="115"/>
        <v>0</v>
      </c>
      <c r="AD265" s="22">
        <f t="shared" si="115"/>
        <v>0</v>
      </c>
      <c r="AE265" s="22">
        <f t="shared" si="115"/>
        <v>0</v>
      </c>
      <c r="AF265" s="22"/>
      <c r="AG265" s="17"/>
    </row>
    <row r="266" spans="1:33">
      <c r="A266" s="19">
        <v>592</v>
      </c>
      <c r="B266" s="19" t="s">
        <v>908</v>
      </c>
      <c r="C266" s="3" t="s">
        <v>909</v>
      </c>
      <c r="D266" s="3" t="s">
        <v>836</v>
      </c>
      <c r="F266" s="38">
        <v>1805482</v>
      </c>
      <c r="H266" s="22">
        <f t="shared" si="114"/>
        <v>0</v>
      </c>
      <c r="I266" s="22">
        <f t="shared" si="114"/>
        <v>0</v>
      </c>
      <c r="J266" s="22">
        <f t="shared" si="114"/>
        <v>0</v>
      </c>
      <c r="K266" s="22">
        <f t="shared" si="114"/>
        <v>0</v>
      </c>
      <c r="L266" s="22">
        <f t="shared" si="114"/>
        <v>0</v>
      </c>
      <c r="M266" s="22">
        <f t="shared" si="114"/>
        <v>0</v>
      </c>
      <c r="N266" s="22">
        <f t="shared" si="114"/>
        <v>0</v>
      </c>
      <c r="O266" s="22">
        <f t="shared" si="114"/>
        <v>0</v>
      </c>
      <c r="P266" s="22">
        <f t="shared" si="114"/>
        <v>0</v>
      </c>
      <c r="Q266" s="22">
        <f t="shared" si="114"/>
        <v>0</v>
      </c>
      <c r="R266" s="22">
        <f t="shared" si="115"/>
        <v>1805482</v>
      </c>
      <c r="S266" s="22">
        <f t="shared" si="115"/>
        <v>0</v>
      </c>
      <c r="T266" s="22">
        <f t="shared" si="115"/>
        <v>0</v>
      </c>
      <c r="U266" s="22">
        <f t="shared" si="115"/>
        <v>0</v>
      </c>
      <c r="V266" s="22">
        <f t="shared" si="115"/>
        <v>0</v>
      </c>
      <c r="W266" s="22">
        <f t="shared" si="115"/>
        <v>0</v>
      </c>
      <c r="X266" s="22">
        <f t="shared" si="115"/>
        <v>0</v>
      </c>
      <c r="Y266" s="22">
        <f t="shared" si="115"/>
        <v>0</v>
      </c>
      <c r="Z266" s="22">
        <f t="shared" si="115"/>
        <v>0</v>
      </c>
      <c r="AA266" s="22">
        <f t="shared" si="115"/>
        <v>0</v>
      </c>
      <c r="AB266" s="22">
        <f t="shared" si="115"/>
        <v>0</v>
      </c>
      <c r="AC266" s="22">
        <f t="shared" si="115"/>
        <v>0</v>
      </c>
      <c r="AD266" s="22">
        <f t="shared" si="115"/>
        <v>0</v>
      </c>
      <c r="AE266" s="22">
        <f t="shared" si="115"/>
        <v>0</v>
      </c>
      <c r="AF266" s="22">
        <f t="shared" si="116"/>
        <v>1805482</v>
      </c>
      <c r="AG266" s="17" t="str">
        <f t="shared" ref="AG266:AG272" si="117">IF(ABS(AF266-F266)&lt;1,"ok","err")</f>
        <v>ok</v>
      </c>
    </row>
    <row r="267" spans="1:33">
      <c r="A267" s="19">
        <v>593</v>
      </c>
      <c r="B267" s="19" t="s">
        <v>910</v>
      </c>
      <c r="C267" s="3" t="s">
        <v>911</v>
      </c>
      <c r="D267" s="3" t="s">
        <v>839</v>
      </c>
      <c r="F267" s="38">
        <v>18161827</v>
      </c>
      <c r="H267" s="22">
        <f t="shared" si="114"/>
        <v>0</v>
      </c>
      <c r="I267" s="22">
        <f t="shared" si="114"/>
        <v>0</v>
      </c>
      <c r="J267" s="22">
        <f t="shared" si="114"/>
        <v>0</v>
      </c>
      <c r="K267" s="22">
        <f t="shared" si="114"/>
        <v>0</v>
      </c>
      <c r="L267" s="22">
        <f t="shared" si="114"/>
        <v>0</v>
      </c>
      <c r="M267" s="22">
        <f t="shared" si="114"/>
        <v>0</v>
      </c>
      <c r="N267" s="22">
        <f t="shared" si="114"/>
        <v>0</v>
      </c>
      <c r="O267" s="22">
        <f t="shared" si="114"/>
        <v>0</v>
      </c>
      <c r="P267" s="22">
        <f t="shared" si="114"/>
        <v>0</v>
      </c>
      <c r="Q267" s="22">
        <f t="shared" si="114"/>
        <v>0</v>
      </c>
      <c r="R267" s="22">
        <f t="shared" si="115"/>
        <v>0</v>
      </c>
      <c r="S267" s="22">
        <f t="shared" si="115"/>
        <v>0</v>
      </c>
      <c r="T267" s="22">
        <f t="shared" si="115"/>
        <v>4922156.9665647401</v>
      </c>
      <c r="U267" s="22">
        <f t="shared" si="115"/>
        <v>7932784.1840352602</v>
      </c>
      <c r="V267" s="22">
        <f t="shared" si="115"/>
        <v>2032006.5917352601</v>
      </c>
      <c r="W267" s="22">
        <f t="shared" si="115"/>
        <v>3274879.2576647401</v>
      </c>
      <c r="X267" s="22">
        <f t="shared" si="115"/>
        <v>0</v>
      </c>
      <c r="Y267" s="22">
        <f t="shared" si="115"/>
        <v>0</v>
      </c>
      <c r="Z267" s="22">
        <f t="shared" si="115"/>
        <v>0</v>
      </c>
      <c r="AA267" s="22">
        <f t="shared" si="115"/>
        <v>0</v>
      </c>
      <c r="AB267" s="22">
        <f t="shared" si="115"/>
        <v>0</v>
      </c>
      <c r="AC267" s="22">
        <f t="shared" si="115"/>
        <v>0</v>
      </c>
      <c r="AD267" s="22">
        <f t="shared" si="115"/>
        <v>0</v>
      </c>
      <c r="AE267" s="22">
        <f t="shared" si="115"/>
        <v>0</v>
      </c>
      <c r="AF267" s="22">
        <f t="shared" si="116"/>
        <v>18161827</v>
      </c>
      <c r="AG267" s="17" t="str">
        <f t="shared" si="117"/>
        <v>ok</v>
      </c>
    </row>
    <row r="268" spans="1:33">
      <c r="A268" s="19">
        <v>594</v>
      </c>
      <c r="B268" s="19" t="s">
        <v>912</v>
      </c>
      <c r="C268" s="3" t="s">
        <v>913</v>
      </c>
      <c r="D268" s="3" t="s">
        <v>842</v>
      </c>
      <c r="F268" s="38">
        <v>1475026</v>
      </c>
      <c r="H268" s="22">
        <f t="shared" si="114"/>
        <v>0</v>
      </c>
      <c r="I268" s="22">
        <f t="shared" si="114"/>
        <v>0</v>
      </c>
      <c r="J268" s="22">
        <f t="shared" si="114"/>
        <v>0</v>
      </c>
      <c r="K268" s="22">
        <f t="shared" si="114"/>
        <v>0</v>
      </c>
      <c r="L268" s="22">
        <f t="shared" si="114"/>
        <v>0</v>
      </c>
      <c r="M268" s="22">
        <f t="shared" si="114"/>
        <v>0</v>
      </c>
      <c r="N268" s="22">
        <f t="shared" si="114"/>
        <v>0</v>
      </c>
      <c r="O268" s="22">
        <f t="shared" si="114"/>
        <v>0</v>
      </c>
      <c r="P268" s="22">
        <f t="shared" si="114"/>
        <v>0</v>
      </c>
      <c r="Q268" s="22">
        <f t="shared" si="114"/>
        <v>0</v>
      </c>
      <c r="R268" s="22">
        <f t="shared" si="115"/>
        <v>0</v>
      </c>
      <c r="S268" s="22">
        <f t="shared" si="115"/>
        <v>0</v>
      </c>
      <c r="T268" s="22">
        <f t="shared" si="115"/>
        <v>503005.10637440009</v>
      </c>
      <c r="U268" s="22">
        <f t="shared" si="115"/>
        <v>785430.10462560016</v>
      </c>
      <c r="V268" s="22">
        <f t="shared" si="115"/>
        <v>72845.0440256</v>
      </c>
      <c r="W268" s="22">
        <f t="shared" si="115"/>
        <v>113745.7449744</v>
      </c>
      <c r="X268" s="22">
        <f t="shared" si="115"/>
        <v>0</v>
      </c>
      <c r="Y268" s="22">
        <f t="shared" si="115"/>
        <v>0</v>
      </c>
      <c r="Z268" s="22">
        <f t="shared" si="115"/>
        <v>0</v>
      </c>
      <c r="AA268" s="22">
        <f t="shared" si="115"/>
        <v>0</v>
      </c>
      <c r="AB268" s="22">
        <f t="shared" si="115"/>
        <v>0</v>
      </c>
      <c r="AC268" s="22">
        <f t="shared" si="115"/>
        <v>0</v>
      </c>
      <c r="AD268" s="22">
        <f t="shared" si="115"/>
        <v>0</v>
      </c>
      <c r="AE268" s="22">
        <f t="shared" si="115"/>
        <v>0</v>
      </c>
      <c r="AF268" s="22">
        <f t="shared" si="116"/>
        <v>1475026</v>
      </c>
      <c r="AG268" s="17" t="str">
        <f t="shared" si="117"/>
        <v>ok</v>
      </c>
    </row>
    <row r="269" spans="1:33">
      <c r="A269" s="19">
        <v>595</v>
      </c>
      <c r="B269" s="19" t="s">
        <v>914</v>
      </c>
      <c r="C269" s="3" t="s">
        <v>915</v>
      </c>
      <c r="D269" s="3" t="s">
        <v>843</v>
      </c>
      <c r="F269" s="38">
        <v>175876</v>
      </c>
      <c r="H269" s="22">
        <f t="shared" si="114"/>
        <v>0</v>
      </c>
      <c r="I269" s="22">
        <f t="shared" si="114"/>
        <v>0</v>
      </c>
      <c r="J269" s="22">
        <f t="shared" si="114"/>
        <v>0</v>
      </c>
      <c r="K269" s="22">
        <f t="shared" si="114"/>
        <v>0</v>
      </c>
      <c r="L269" s="22">
        <f t="shared" si="114"/>
        <v>0</v>
      </c>
      <c r="M269" s="22">
        <f t="shared" si="114"/>
        <v>0</v>
      </c>
      <c r="N269" s="22">
        <f t="shared" si="114"/>
        <v>0</v>
      </c>
      <c r="O269" s="22">
        <f t="shared" si="114"/>
        <v>0</v>
      </c>
      <c r="P269" s="22">
        <f t="shared" si="114"/>
        <v>0</v>
      </c>
      <c r="Q269" s="22">
        <f t="shared" si="114"/>
        <v>0</v>
      </c>
      <c r="R269" s="22">
        <f t="shared" si="115"/>
        <v>0</v>
      </c>
      <c r="S269" s="22">
        <f t="shared" si="115"/>
        <v>0</v>
      </c>
      <c r="T269" s="22">
        <f t="shared" si="115"/>
        <v>0</v>
      </c>
      <c r="U269" s="22">
        <f t="shared" si="115"/>
        <v>0</v>
      </c>
      <c r="V269" s="22">
        <f t="shared" si="115"/>
        <v>0</v>
      </c>
      <c r="W269" s="22">
        <f t="shared" si="115"/>
        <v>0</v>
      </c>
      <c r="X269" s="22">
        <f t="shared" si="115"/>
        <v>111016.39322319797</v>
      </c>
      <c r="Y269" s="22">
        <f t="shared" si="115"/>
        <v>64859.606776802037</v>
      </c>
      <c r="Z269" s="22">
        <f t="shared" si="115"/>
        <v>0</v>
      </c>
      <c r="AA269" s="22">
        <f t="shared" si="115"/>
        <v>0</v>
      </c>
      <c r="AB269" s="22">
        <f t="shared" si="115"/>
        <v>0</v>
      </c>
      <c r="AC269" s="22">
        <f t="shared" si="115"/>
        <v>0</v>
      </c>
      <c r="AD269" s="22">
        <f t="shared" si="115"/>
        <v>0</v>
      </c>
      <c r="AE269" s="22">
        <f t="shared" si="115"/>
        <v>0</v>
      </c>
      <c r="AF269" s="22">
        <f t="shared" si="116"/>
        <v>175876</v>
      </c>
      <c r="AG269" s="17" t="str">
        <f t="shared" si="117"/>
        <v>ok</v>
      </c>
    </row>
    <row r="270" spans="1:33">
      <c r="A270" s="19">
        <v>596</v>
      </c>
      <c r="B270" s="19" t="s">
        <v>1047</v>
      </c>
      <c r="C270" s="3" t="s">
        <v>1048</v>
      </c>
      <c r="D270" s="3" t="s">
        <v>850</v>
      </c>
      <c r="F270" s="38">
        <v>449923</v>
      </c>
      <c r="H270" s="22">
        <f t="shared" si="114"/>
        <v>0</v>
      </c>
      <c r="I270" s="22">
        <f t="shared" si="114"/>
        <v>0</v>
      </c>
      <c r="J270" s="22">
        <f t="shared" si="114"/>
        <v>0</v>
      </c>
      <c r="K270" s="22">
        <f t="shared" si="114"/>
        <v>0</v>
      </c>
      <c r="L270" s="22">
        <f t="shared" si="114"/>
        <v>0</v>
      </c>
      <c r="M270" s="22">
        <f t="shared" si="114"/>
        <v>0</v>
      </c>
      <c r="N270" s="22">
        <f t="shared" si="114"/>
        <v>0</v>
      </c>
      <c r="O270" s="22">
        <f t="shared" si="114"/>
        <v>0</v>
      </c>
      <c r="P270" s="22">
        <f t="shared" si="114"/>
        <v>0</v>
      </c>
      <c r="Q270" s="22">
        <f t="shared" si="114"/>
        <v>0</v>
      </c>
      <c r="R270" s="22">
        <f t="shared" si="115"/>
        <v>0</v>
      </c>
      <c r="S270" s="22">
        <f t="shared" si="115"/>
        <v>0</v>
      </c>
      <c r="T270" s="22">
        <f t="shared" si="115"/>
        <v>0</v>
      </c>
      <c r="U270" s="22">
        <f t="shared" si="115"/>
        <v>0</v>
      </c>
      <c r="V270" s="22">
        <f t="shared" si="115"/>
        <v>0</v>
      </c>
      <c r="W270" s="22">
        <f t="shared" si="115"/>
        <v>0</v>
      </c>
      <c r="X270" s="22">
        <f t="shared" si="115"/>
        <v>0</v>
      </c>
      <c r="Y270" s="22">
        <f t="shared" si="115"/>
        <v>0</v>
      </c>
      <c r="Z270" s="22">
        <f t="shared" si="115"/>
        <v>0</v>
      </c>
      <c r="AA270" s="22">
        <f t="shared" si="115"/>
        <v>0</v>
      </c>
      <c r="AB270" s="22">
        <f t="shared" si="115"/>
        <v>449923</v>
      </c>
      <c r="AC270" s="22">
        <f t="shared" si="115"/>
        <v>0</v>
      </c>
      <c r="AD270" s="22">
        <f t="shared" si="115"/>
        <v>0</v>
      </c>
      <c r="AE270" s="22">
        <f t="shared" si="115"/>
        <v>0</v>
      </c>
      <c r="AF270" s="22">
        <f t="shared" si="116"/>
        <v>449923</v>
      </c>
      <c r="AG270" s="17" t="str">
        <f t="shared" si="117"/>
        <v>ok</v>
      </c>
    </row>
    <row r="271" spans="1:33">
      <c r="A271" s="19">
        <v>597</v>
      </c>
      <c r="B271" s="19" t="s">
        <v>916</v>
      </c>
      <c r="C271" s="3" t="s">
        <v>917</v>
      </c>
      <c r="D271" s="3" t="s">
        <v>847</v>
      </c>
      <c r="F271" s="38">
        <v>0</v>
      </c>
      <c r="H271" s="22">
        <f t="shared" si="114"/>
        <v>0</v>
      </c>
      <c r="I271" s="22">
        <f t="shared" si="114"/>
        <v>0</v>
      </c>
      <c r="J271" s="22">
        <f t="shared" si="114"/>
        <v>0</v>
      </c>
      <c r="K271" s="22">
        <f t="shared" si="114"/>
        <v>0</v>
      </c>
      <c r="L271" s="22">
        <f t="shared" si="114"/>
        <v>0</v>
      </c>
      <c r="M271" s="22">
        <f t="shared" si="114"/>
        <v>0</v>
      </c>
      <c r="N271" s="22">
        <f t="shared" si="114"/>
        <v>0</v>
      </c>
      <c r="O271" s="22">
        <f t="shared" si="114"/>
        <v>0</v>
      </c>
      <c r="P271" s="22">
        <f t="shared" si="114"/>
        <v>0</v>
      </c>
      <c r="Q271" s="22">
        <f t="shared" si="114"/>
        <v>0</v>
      </c>
      <c r="R271" s="22">
        <f t="shared" si="115"/>
        <v>0</v>
      </c>
      <c r="S271" s="22">
        <f t="shared" si="115"/>
        <v>0</v>
      </c>
      <c r="T271" s="22">
        <f t="shared" si="115"/>
        <v>0</v>
      </c>
      <c r="U271" s="22">
        <f t="shared" si="115"/>
        <v>0</v>
      </c>
      <c r="V271" s="22">
        <f t="shared" si="115"/>
        <v>0</v>
      </c>
      <c r="W271" s="22">
        <f t="shared" si="115"/>
        <v>0</v>
      </c>
      <c r="X271" s="22">
        <f t="shared" si="115"/>
        <v>0</v>
      </c>
      <c r="Y271" s="22">
        <f t="shared" si="115"/>
        <v>0</v>
      </c>
      <c r="Z271" s="22">
        <f t="shared" si="115"/>
        <v>0</v>
      </c>
      <c r="AA271" s="22">
        <f t="shared" si="115"/>
        <v>0</v>
      </c>
      <c r="AB271" s="22">
        <f t="shared" si="115"/>
        <v>0</v>
      </c>
      <c r="AC271" s="22">
        <f t="shared" si="115"/>
        <v>0</v>
      </c>
      <c r="AD271" s="22">
        <f t="shared" si="115"/>
        <v>0</v>
      </c>
      <c r="AE271" s="22">
        <f t="shared" si="115"/>
        <v>0</v>
      </c>
      <c r="AF271" s="22">
        <f t="shared" si="116"/>
        <v>0</v>
      </c>
      <c r="AG271" s="17" t="str">
        <f t="shared" si="117"/>
        <v>ok</v>
      </c>
    </row>
    <row r="272" spans="1:33">
      <c r="A272" s="19">
        <v>598</v>
      </c>
      <c r="B272" s="19" t="s">
        <v>250</v>
      </c>
      <c r="C272" s="3" t="s">
        <v>251</v>
      </c>
      <c r="D272" s="3" t="s">
        <v>832</v>
      </c>
      <c r="F272" s="38">
        <v>607016</v>
      </c>
      <c r="H272" s="22">
        <f t="shared" si="114"/>
        <v>0</v>
      </c>
      <c r="I272" s="22">
        <f t="shared" si="114"/>
        <v>0</v>
      </c>
      <c r="J272" s="22">
        <f t="shared" si="114"/>
        <v>0</v>
      </c>
      <c r="K272" s="22">
        <f t="shared" si="114"/>
        <v>0</v>
      </c>
      <c r="L272" s="22">
        <f t="shared" si="114"/>
        <v>0</v>
      </c>
      <c r="M272" s="22">
        <f t="shared" si="114"/>
        <v>0</v>
      </c>
      <c r="N272" s="22">
        <f t="shared" si="114"/>
        <v>0</v>
      </c>
      <c r="O272" s="22">
        <f t="shared" si="114"/>
        <v>0</v>
      </c>
      <c r="P272" s="22">
        <f t="shared" si="114"/>
        <v>0</v>
      </c>
      <c r="Q272" s="22">
        <f t="shared" si="114"/>
        <v>0</v>
      </c>
      <c r="R272" s="22">
        <f t="shared" si="115"/>
        <v>74596.40360782994</v>
      </c>
      <c r="S272" s="22">
        <f t="shared" si="115"/>
        <v>0</v>
      </c>
      <c r="T272" s="22">
        <f t="shared" si="115"/>
        <v>115272.90376872661</v>
      </c>
      <c r="U272" s="22">
        <f t="shared" si="115"/>
        <v>183140.12898409922</v>
      </c>
      <c r="V272" s="22">
        <f t="shared" si="115"/>
        <v>33489.957342057482</v>
      </c>
      <c r="W272" s="22">
        <f t="shared" si="115"/>
        <v>53591.811507625971</v>
      </c>
      <c r="X272" s="22">
        <f t="shared" si="115"/>
        <v>43467.812575263895</v>
      </c>
      <c r="Y272" s="22">
        <f t="shared" si="115"/>
        <v>25395.395663874129</v>
      </c>
      <c r="Z272" s="22">
        <f t="shared" si="115"/>
        <v>14731.774967083464</v>
      </c>
      <c r="AA272" s="22">
        <f t="shared" si="115"/>
        <v>16470.644727700721</v>
      </c>
      <c r="AB272" s="22">
        <f t="shared" si="115"/>
        <v>46859.16685573852</v>
      </c>
      <c r="AC272" s="22">
        <f t="shared" si="115"/>
        <v>0</v>
      </c>
      <c r="AD272" s="22">
        <f t="shared" si="115"/>
        <v>0</v>
      </c>
      <c r="AE272" s="22">
        <f t="shared" si="115"/>
        <v>0</v>
      </c>
      <c r="AF272" s="22">
        <f t="shared" si="116"/>
        <v>607016</v>
      </c>
      <c r="AG272" s="17" t="str">
        <f t="shared" si="117"/>
        <v>ok</v>
      </c>
    </row>
    <row r="273" spans="1:33">
      <c r="A273" s="19"/>
      <c r="B273" s="19"/>
      <c r="F273" s="38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7"/>
    </row>
    <row r="274" spans="1:33">
      <c r="A274" s="19" t="s">
        <v>918</v>
      </c>
      <c r="B274" s="19"/>
      <c r="C274" s="3" t="s">
        <v>919</v>
      </c>
      <c r="F274" s="35">
        <f t="shared" ref="F274:M274" si="118">SUM(F264:F273)</f>
        <v>22723171</v>
      </c>
      <c r="G274" s="21">
        <f t="shared" si="118"/>
        <v>0</v>
      </c>
      <c r="H274" s="21">
        <f t="shared" si="118"/>
        <v>0</v>
      </c>
      <c r="I274" s="21">
        <f t="shared" si="118"/>
        <v>0</v>
      </c>
      <c r="J274" s="21">
        <f t="shared" si="118"/>
        <v>0</v>
      </c>
      <c r="K274" s="21">
        <f t="shared" si="118"/>
        <v>0</v>
      </c>
      <c r="L274" s="21">
        <f t="shared" si="118"/>
        <v>0</v>
      </c>
      <c r="M274" s="21">
        <f t="shared" si="118"/>
        <v>0</v>
      </c>
      <c r="N274" s="21">
        <f>SUM(N264:N273)</f>
        <v>0</v>
      </c>
      <c r="O274" s="21">
        <f>SUM(O264:O273)</f>
        <v>0</v>
      </c>
      <c r="P274" s="21">
        <f>SUM(P264:P273)</f>
        <v>0</v>
      </c>
      <c r="Q274" s="21">
        <f t="shared" ref="Q274:AB274" si="119">SUM(Q264:Q273)</f>
        <v>0</v>
      </c>
      <c r="R274" s="21">
        <f t="shared" si="119"/>
        <v>1886151.4600698622</v>
      </c>
      <c r="S274" s="21">
        <f t="shared" si="119"/>
        <v>0</v>
      </c>
      <c r="T274" s="21">
        <f t="shared" si="119"/>
        <v>5551834.182533415</v>
      </c>
      <c r="U274" s="21">
        <f t="shared" si="119"/>
        <v>8919629.0470888764</v>
      </c>
      <c r="V274" s="21">
        <f t="shared" si="119"/>
        <v>2142530.0165930567</v>
      </c>
      <c r="W274" s="21">
        <f t="shared" si="119"/>
        <v>3448953.0485436809</v>
      </c>
      <c r="X274" s="21">
        <f t="shared" si="119"/>
        <v>155232.32317509316</v>
      </c>
      <c r="Y274" s="21">
        <f t="shared" si="119"/>
        <v>90692.078420740145</v>
      </c>
      <c r="Z274" s="21">
        <f t="shared" si="119"/>
        <v>14731.774967083464</v>
      </c>
      <c r="AA274" s="21">
        <f t="shared" si="119"/>
        <v>16470.644727700721</v>
      </c>
      <c r="AB274" s="21">
        <f t="shared" si="119"/>
        <v>496946.42388049141</v>
      </c>
      <c r="AC274" s="21">
        <f>SUM(AC264:AC273)</f>
        <v>0</v>
      </c>
      <c r="AD274" s="21">
        <f>SUM(AD264:AD273)</f>
        <v>0</v>
      </c>
      <c r="AE274" s="21">
        <f>SUM(AE264:AE273)</f>
        <v>0</v>
      </c>
      <c r="AF274" s="22">
        <f>SUM(H274:AE274)</f>
        <v>22723171</v>
      </c>
      <c r="AG274" s="17" t="str">
        <f>IF(ABS(AF274-F274)&lt;1,"ok","err")</f>
        <v>ok</v>
      </c>
    </row>
    <row r="275" spans="1:33">
      <c r="A275" s="19"/>
      <c r="B275" s="19"/>
      <c r="F275" s="38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G275" s="17"/>
    </row>
    <row r="276" spans="1:33">
      <c r="A276" s="19" t="s">
        <v>1049</v>
      </c>
      <c r="B276" s="19"/>
      <c r="F276" s="35">
        <f>F260+F274</f>
        <v>50100981</v>
      </c>
      <c r="G276" s="22">
        <f t="shared" ref="G276:M276" si="120">G260+G274</f>
        <v>0</v>
      </c>
      <c r="H276" s="22">
        <f t="shared" si="120"/>
        <v>0</v>
      </c>
      <c r="I276" s="22">
        <f t="shared" si="120"/>
        <v>0</v>
      </c>
      <c r="J276" s="22">
        <f t="shared" si="120"/>
        <v>0</v>
      </c>
      <c r="K276" s="22">
        <f t="shared" si="120"/>
        <v>0</v>
      </c>
      <c r="L276" s="22">
        <f t="shared" si="120"/>
        <v>0</v>
      </c>
      <c r="M276" s="22">
        <f t="shared" si="120"/>
        <v>0</v>
      </c>
      <c r="N276" s="22">
        <f>N260+N274</f>
        <v>0</v>
      </c>
      <c r="O276" s="22">
        <f>O260+O274</f>
        <v>0</v>
      </c>
      <c r="P276" s="22">
        <f>P260+P274</f>
        <v>0</v>
      </c>
      <c r="Q276" s="22">
        <f t="shared" ref="Q276:AB276" si="121">Q260+Q274</f>
        <v>0</v>
      </c>
      <c r="R276" s="22">
        <f t="shared" si="121"/>
        <v>4894962.1597224139</v>
      </c>
      <c r="S276" s="22">
        <f t="shared" si="121"/>
        <v>0</v>
      </c>
      <c r="T276" s="22">
        <f t="shared" si="121"/>
        <v>9361955.7606309224</v>
      </c>
      <c r="U276" s="22">
        <f t="shared" si="121"/>
        <v>15021357.568116387</v>
      </c>
      <c r="V276" s="22">
        <f t="shared" si="121"/>
        <v>3507950.812959983</v>
      </c>
      <c r="W276" s="22">
        <f t="shared" si="121"/>
        <v>5643904.9941992434</v>
      </c>
      <c r="X276" s="22">
        <f t="shared" si="121"/>
        <v>626537.92223086895</v>
      </c>
      <c r="Y276" s="22">
        <f t="shared" si="121"/>
        <v>366045.06854179833</v>
      </c>
      <c r="Z276" s="22">
        <f t="shared" si="121"/>
        <v>174463.02470490171</v>
      </c>
      <c r="AA276" s="22">
        <f t="shared" si="121"/>
        <v>9498780.4514406845</v>
      </c>
      <c r="AB276" s="22">
        <f t="shared" si="121"/>
        <v>1005023.2374527997</v>
      </c>
      <c r="AC276" s="22">
        <f>AC260+AC274</f>
        <v>0</v>
      </c>
      <c r="AD276" s="22">
        <f>AD260+AD274</f>
        <v>0</v>
      </c>
      <c r="AE276" s="22">
        <f>AE260+AE274</f>
        <v>0</v>
      </c>
      <c r="AF276" s="22">
        <f>SUM(H276:AE276)</f>
        <v>50100981</v>
      </c>
      <c r="AG276" s="17" t="str">
        <f>IF(ABS(AF276-F276)&lt;1,"ok","err")</f>
        <v>ok</v>
      </c>
    </row>
    <row r="277" spans="1:33">
      <c r="A277" s="19"/>
      <c r="B277" s="19"/>
      <c r="F277" s="38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G277" s="17"/>
    </row>
    <row r="278" spans="1:33">
      <c r="A278" s="19" t="s">
        <v>1050</v>
      </c>
      <c r="B278" s="19"/>
      <c r="F278" s="35">
        <f t="shared" ref="F278:M278" si="122">F276+F242</f>
        <v>73791138.5</v>
      </c>
      <c r="G278" s="22">
        <f t="shared" si="122"/>
        <v>0</v>
      </c>
      <c r="H278" s="22">
        <f t="shared" si="122"/>
        <v>0</v>
      </c>
      <c r="I278" s="22">
        <f t="shared" si="122"/>
        <v>0</v>
      </c>
      <c r="J278" s="22">
        <f t="shared" si="122"/>
        <v>0</v>
      </c>
      <c r="K278" s="22">
        <f t="shared" si="122"/>
        <v>0</v>
      </c>
      <c r="L278" s="22">
        <f t="shared" si="122"/>
        <v>0</v>
      </c>
      <c r="M278" s="22">
        <f t="shared" si="122"/>
        <v>0</v>
      </c>
      <c r="N278" s="22">
        <f>N276+N242</f>
        <v>23690157.5</v>
      </c>
      <c r="O278" s="22">
        <f>O276+O242</f>
        <v>0</v>
      </c>
      <c r="P278" s="22">
        <f>P276+P242</f>
        <v>0</v>
      </c>
      <c r="Q278" s="22">
        <f t="shared" ref="Q278:AB278" si="123">Q276+Q242</f>
        <v>0</v>
      </c>
      <c r="R278" s="22">
        <f t="shared" si="123"/>
        <v>4894962.1597224139</v>
      </c>
      <c r="S278" s="22">
        <f t="shared" si="123"/>
        <v>0</v>
      </c>
      <c r="T278" s="22">
        <f t="shared" si="123"/>
        <v>9361955.7606309224</v>
      </c>
      <c r="U278" s="22">
        <f t="shared" si="123"/>
        <v>15021357.568116387</v>
      </c>
      <c r="V278" s="22">
        <f t="shared" si="123"/>
        <v>3507950.812959983</v>
      </c>
      <c r="W278" s="22">
        <f t="shared" si="123"/>
        <v>5643904.9941992434</v>
      </c>
      <c r="X278" s="22">
        <f t="shared" si="123"/>
        <v>626537.92223086895</v>
      </c>
      <c r="Y278" s="22">
        <f t="shared" si="123"/>
        <v>366045.06854179833</v>
      </c>
      <c r="Z278" s="22">
        <f t="shared" si="123"/>
        <v>174463.02470490171</v>
      </c>
      <c r="AA278" s="22">
        <f t="shared" si="123"/>
        <v>9498780.4514406845</v>
      </c>
      <c r="AB278" s="22">
        <f t="shared" si="123"/>
        <v>1005023.2374527997</v>
      </c>
      <c r="AC278" s="22">
        <f>AC276+AC242</f>
        <v>0</v>
      </c>
      <c r="AD278" s="22">
        <f>AD276+AD242</f>
        <v>0</v>
      </c>
      <c r="AE278" s="22">
        <f>AE276+AE242</f>
        <v>0</v>
      </c>
      <c r="AF278" s="22">
        <f>SUM(H278:AE278)</f>
        <v>73791138.500000015</v>
      </c>
      <c r="AG278" s="17" t="str">
        <f>IF(ABS(AF278-F278)&lt;1,"ok","err")</f>
        <v>ok</v>
      </c>
    </row>
    <row r="279" spans="1:33">
      <c r="A279" s="19"/>
      <c r="B279" s="19"/>
      <c r="F279" s="38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G279" s="17"/>
    </row>
    <row r="280" spans="1:33">
      <c r="A280" s="19" t="s">
        <v>253</v>
      </c>
      <c r="B280" s="19"/>
      <c r="C280" s="3" t="s">
        <v>920</v>
      </c>
      <c r="F280" s="35">
        <f>F224+F242+F276</f>
        <v>530034981.94185925</v>
      </c>
      <c r="G280" s="21">
        <f>G278+G222</f>
        <v>0</v>
      </c>
      <c r="H280" s="21">
        <f t="shared" ref="H280:M280" si="124">H224+H242+H276</f>
        <v>77262113.727974325</v>
      </c>
      <c r="I280" s="21">
        <f t="shared" si="124"/>
        <v>0</v>
      </c>
      <c r="J280" s="21">
        <f t="shared" si="124"/>
        <v>0</v>
      </c>
      <c r="K280" s="21">
        <f t="shared" si="124"/>
        <v>378981729.71388489</v>
      </c>
      <c r="L280" s="21">
        <f t="shared" si="124"/>
        <v>0</v>
      </c>
      <c r="M280" s="21">
        <f t="shared" si="124"/>
        <v>0</v>
      </c>
      <c r="N280" s="21">
        <f>N224+N242+N276</f>
        <v>23690157.5</v>
      </c>
      <c r="O280" s="21">
        <f>O224+O242+O276</f>
        <v>0</v>
      </c>
      <c r="P280" s="21">
        <f>P224+P242+P276</f>
        <v>0</v>
      </c>
      <c r="Q280" s="21">
        <f t="shared" ref="Q280:AB280" si="125">Q224+Q242+Q276</f>
        <v>0</v>
      </c>
      <c r="R280" s="21">
        <f t="shared" si="125"/>
        <v>4894962.1597224139</v>
      </c>
      <c r="S280" s="21">
        <f t="shared" si="125"/>
        <v>0</v>
      </c>
      <c r="T280" s="21">
        <f t="shared" si="125"/>
        <v>9361955.7606309224</v>
      </c>
      <c r="U280" s="21">
        <f t="shared" si="125"/>
        <v>15021357.568116387</v>
      </c>
      <c r="V280" s="21">
        <f t="shared" si="125"/>
        <v>3507950.812959983</v>
      </c>
      <c r="W280" s="21">
        <f t="shared" si="125"/>
        <v>5643904.9941992434</v>
      </c>
      <c r="X280" s="21">
        <f t="shared" si="125"/>
        <v>626537.92223086895</v>
      </c>
      <c r="Y280" s="21">
        <f t="shared" si="125"/>
        <v>366045.06854179833</v>
      </c>
      <c r="Z280" s="21">
        <f t="shared" si="125"/>
        <v>174463.02470490171</v>
      </c>
      <c r="AA280" s="21">
        <f t="shared" si="125"/>
        <v>9498780.4514406845</v>
      </c>
      <c r="AB280" s="21">
        <f t="shared" si="125"/>
        <v>1005023.2374527997</v>
      </c>
      <c r="AC280" s="21">
        <f>AC224+AC242+AC276</f>
        <v>0</v>
      </c>
      <c r="AD280" s="21">
        <f>AD224+AD242+AD276</f>
        <v>0</v>
      </c>
      <c r="AE280" s="21">
        <f>AE224+AE242+AE276</f>
        <v>0</v>
      </c>
      <c r="AF280" s="22">
        <f>SUM(H280:AE280)</f>
        <v>530034981.94185913</v>
      </c>
      <c r="AG280" s="17" t="str">
        <f>IF(ABS(AF280-F280)&lt;1,"ok","err")</f>
        <v>ok</v>
      </c>
    </row>
    <row r="281" spans="1:33">
      <c r="A281" s="24"/>
      <c r="B281" s="19"/>
      <c r="F281" s="38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G281" s="17"/>
    </row>
    <row r="282" spans="1:33">
      <c r="A282" s="24"/>
      <c r="B282" s="19"/>
      <c r="F282" s="38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G282" s="17"/>
    </row>
    <row r="283" spans="1:33">
      <c r="A283" s="18" t="s">
        <v>921</v>
      </c>
      <c r="B283" s="19"/>
      <c r="F283" s="38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G283" s="17"/>
    </row>
    <row r="284" spans="1:33">
      <c r="A284" s="24"/>
      <c r="B284" s="19"/>
      <c r="F284" s="38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G284" s="17"/>
    </row>
    <row r="285" spans="1:33">
      <c r="A285" s="24" t="s">
        <v>922</v>
      </c>
      <c r="B285" s="19"/>
      <c r="F285" s="38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G285" s="17"/>
    </row>
    <row r="286" spans="1:33">
      <c r="A286" s="19">
        <v>901</v>
      </c>
      <c r="B286" s="19" t="s">
        <v>923</v>
      </c>
      <c r="C286" s="3" t="s">
        <v>924</v>
      </c>
      <c r="D286" s="3" t="s">
        <v>623</v>
      </c>
      <c r="F286" s="35">
        <v>1574018.32</v>
      </c>
      <c r="H286" s="22">
        <f t="shared" ref="H286:Q290" si="126">IF(VLOOKUP($D286,$C$6:$AE$653,H$2,)=0,0,((VLOOKUP($D286,$C$6:$AE$653,H$2,)/VLOOKUP($D286,$C$6:$AE$653,4,))*$F286))</f>
        <v>0</v>
      </c>
      <c r="I286" s="22">
        <f t="shared" si="126"/>
        <v>0</v>
      </c>
      <c r="J286" s="22">
        <f t="shared" si="126"/>
        <v>0</v>
      </c>
      <c r="K286" s="22">
        <f t="shared" si="126"/>
        <v>0</v>
      </c>
      <c r="L286" s="22">
        <f t="shared" si="126"/>
        <v>0</v>
      </c>
      <c r="M286" s="22">
        <f t="shared" si="126"/>
        <v>0</v>
      </c>
      <c r="N286" s="22">
        <f t="shared" si="126"/>
        <v>0</v>
      </c>
      <c r="O286" s="22">
        <f t="shared" si="126"/>
        <v>0</v>
      </c>
      <c r="P286" s="22">
        <f t="shared" si="126"/>
        <v>0</v>
      </c>
      <c r="Q286" s="22">
        <f t="shared" si="126"/>
        <v>0</v>
      </c>
      <c r="R286" s="22">
        <f t="shared" ref="R286:AE290" si="127">IF(VLOOKUP($D286,$C$6:$AE$653,R$2,)=0,0,((VLOOKUP($D286,$C$6:$AE$653,R$2,)/VLOOKUP($D286,$C$6:$AE$653,4,))*$F286))</f>
        <v>0</v>
      </c>
      <c r="S286" s="22">
        <f t="shared" si="127"/>
        <v>0</v>
      </c>
      <c r="T286" s="22">
        <f t="shared" si="127"/>
        <v>0</v>
      </c>
      <c r="U286" s="22">
        <f t="shared" si="127"/>
        <v>0</v>
      </c>
      <c r="V286" s="22">
        <f t="shared" si="127"/>
        <v>0</v>
      </c>
      <c r="W286" s="22">
        <f t="shared" si="127"/>
        <v>0</v>
      </c>
      <c r="X286" s="22">
        <f t="shared" si="127"/>
        <v>0</v>
      </c>
      <c r="Y286" s="22">
        <f t="shared" si="127"/>
        <v>0</v>
      </c>
      <c r="Z286" s="22">
        <f t="shared" si="127"/>
        <v>0</v>
      </c>
      <c r="AA286" s="22">
        <f t="shared" si="127"/>
        <v>0</v>
      </c>
      <c r="AB286" s="22">
        <f t="shared" si="127"/>
        <v>0</v>
      </c>
      <c r="AC286" s="22">
        <f t="shared" si="127"/>
        <v>1574018.32</v>
      </c>
      <c r="AD286" s="22">
        <f t="shared" si="127"/>
        <v>0</v>
      </c>
      <c r="AE286" s="22">
        <f t="shared" si="127"/>
        <v>0</v>
      </c>
      <c r="AF286" s="22">
        <f>SUM(H286:AE286)</f>
        <v>1574018.32</v>
      </c>
      <c r="AG286" s="17" t="str">
        <f>IF(ABS(AF286-F286)&lt;1,"ok","err")</f>
        <v>ok</v>
      </c>
    </row>
    <row r="287" spans="1:33">
      <c r="A287" s="19">
        <v>902</v>
      </c>
      <c r="B287" s="19" t="s">
        <v>926</v>
      </c>
      <c r="C287" s="3" t="s">
        <v>927</v>
      </c>
      <c r="D287" s="3" t="s">
        <v>623</v>
      </c>
      <c r="F287" s="38">
        <v>3447792</v>
      </c>
      <c r="H287" s="22">
        <f t="shared" si="126"/>
        <v>0</v>
      </c>
      <c r="I287" s="22">
        <f t="shared" si="126"/>
        <v>0</v>
      </c>
      <c r="J287" s="22">
        <f t="shared" si="126"/>
        <v>0</v>
      </c>
      <c r="K287" s="22">
        <f t="shared" si="126"/>
        <v>0</v>
      </c>
      <c r="L287" s="22">
        <f t="shared" si="126"/>
        <v>0</v>
      </c>
      <c r="M287" s="22">
        <f t="shared" si="126"/>
        <v>0</v>
      </c>
      <c r="N287" s="22">
        <f t="shared" si="126"/>
        <v>0</v>
      </c>
      <c r="O287" s="22">
        <f t="shared" si="126"/>
        <v>0</v>
      </c>
      <c r="P287" s="22">
        <f t="shared" si="126"/>
        <v>0</v>
      </c>
      <c r="Q287" s="22">
        <f t="shared" si="126"/>
        <v>0</v>
      </c>
      <c r="R287" s="22">
        <f t="shared" si="127"/>
        <v>0</v>
      </c>
      <c r="S287" s="22">
        <f t="shared" si="127"/>
        <v>0</v>
      </c>
      <c r="T287" s="22">
        <f t="shared" si="127"/>
        <v>0</v>
      </c>
      <c r="U287" s="22">
        <f t="shared" si="127"/>
        <v>0</v>
      </c>
      <c r="V287" s="22">
        <f t="shared" si="127"/>
        <v>0</v>
      </c>
      <c r="W287" s="22">
        <f t="shared" si="127"/>
        <v>0</v>
      </c>
      <c r="X287" s="22">
        <f t="shared" si="127"/>
        <v>0</v>
      </c>
      <c r="Y287" s="22">
        <f t="shared" si="127"/>
        <v>0</v>
      </c>
      <c r="Z287" s="22">
        <f t="shared" si="127"/>
        <v>0</v>
      </c>
      <c r="AA287" s="22">
        <f t="shared" si="127"/>
        <v>0</v>
      </c>
      <c r="AB287" s="22">
        <f t="shared" si="127"/>
        <v>0</v>
      </c>
      <c r="AC287" s="22">
        <f t="shared" si="127"/>
        <v>3447792</v>
      </c>
      <c r="AD287" s="22">
        <f t="shared" si="127"/>
        <v>0</v>
      </c>
      <c r="AE287" s="22">
        <f t="shared" si="127"/>
        <v>0</v>
      </c>
      <c r="AF287" s="22">
        <f>SUM(H287:AE287)</f>
        <v>3447792</v>
      </c>
      <c r="AG287" s="17" t="str">
        <f>IF(ABS(AF287-F287)&lt;1,"ok","err")</f>
        <v>ok</v>
      </c>
    </row>
    <row r="288" spans="1:33">
      <c r="A288" s="19">
        <v>903</v>
      </c>
      <c r="B288" s="19" t="s">
        <v>27</v>
      </c>
      <c r="C288" s="3" t="s">
        <v>928</v>
      </c>
      <c r="D288" s="3" t="s">
        <v>623</v>
      </c>
      <c r="F288" s="38">
        <v>7045716</v>
      </c>
      <c r="H288" s="22">
        <f t="shared" si="126"/>
        <v>0</v>
      </c>
      <c r="I288" s="22">
        <f t="shared" si="126"/>
        <v>0</v>
      </c>
      <c r="J288" s="22">
        <f t="shared" si="126"/>
        <v>0</v>
      </c>
      <c r="K288" s="22">
        <f t="shared" si="126"/>
        <v>0</v>
      </c>
      <c r="L288" s="22">
        <f t="shared" si="126"/>
        <v>0</v>
      </c>
      <c r="M288" s="22">
        <f t="shared" si="126"/>
        <v>0</v>
      </c>
      <c r="N288" s="22">
        <f t="shared" si="126"/>
        <v>0</v>
      </c>
      <c r="O288" s="22">
        <f t="shared" si="126"/>
        <v>0</v>
      </c>
      <c r="P288" s="22">
        <f t="shared" si="126"/>
        <v>0</v>
      </c>
      <c r="Q288" s="22">
        <f t="shared" si="126"/>
        <v>0</v>
      </c>
      <c r="R288" s="22">
        <f t="shared" si="127"/>
        <v>0</v>
      </c>
      <c r="S288" s="22">
        <f t="shared" si="127"/>
        <v>0</v>
      </c>
      <c r="T288" s="22">
        <f t="shared" si="127"/>
        <v>0</v>
      </c>
      <c r="U288" s="22">
        <f t="shared" si="127"/>
        <v>0</v>
      </c>
      <c r="V288" s="22">
        <f t="shared" si="127"/>
        <v>0</v>
      </c>
      <c r="W288" s="22">
        <f t="shared" si="127"/>
        <v>0</v>
      </c>
      <c r="X288" s="22">
        <f t="shared" si="127"/>
        <v>0</v>
      </c>
      <c r="Y288" s="22">
        <f t="shared" si="127"/>
        <v>0</v>
      </c>
      <c r="Z288" s="22">
        <f t="shared" si="127"/>
        <v>0</v>
      </c>
      <c r="AA288" s="22">
        <f t="shared" si="127"/>
        <v>0</v>
      </c>
      <c r="AB288" s="22">
        <f t="shared" si="127"/>
        <v>0</v>
      </c>
      <c r="AC288" s="22">
        <f t="shared" si="127"/>
        <v>7045716</v>
      </c>
      <c r="AD288" s="22">
        <f t="shared" si="127"/>
        <v>0</v>
      </c>
      <c r="AE288" s="22">
        <f t="shared" si="127"/>
        <v>0</v>
      </c>
      <c r="AF288" s="22">
        <f>SUM(H288:AE288)</f>
        <v>7045716</v>
      </c>
      <c r="AG288" s="17" t="str">
        <f>IF(ABS(AF288-F288)&lt;1,"ok","err")</f>
        <v>ok</v>
      </c>
    </row>
    <row r="289" spans="1:33">
      <c r="A289" s="19">
        <v>904</v>
      </c>
      <c r="B289" s="19" t="s">
        <v>929</v>
      </c>
      <c r="C289" s="3" t="s">
        <v>930</v>
      </c>
      <c r="D289" s="3" t="s">
        <v>623</v>
      </c>
      <c r="F289" s="38">
        <v>2034192</v>
      </c>
      <c r="H289" s="22">
        <f t="shared" si="126"/>
        <v>0</v>
      </c>
      <c r="I289" s="22">
        <f t="shared" si="126"/>
        <v>0</v>
      </c>
      <c r="J289" s="22">
        <f t="shared" si="126"/>
        <v>0</v>
      </c>
      <c r="K289" s="22">
        <f t="shared" si="126"/>
        <v>0</v>
      </c>
      <c r="L289" s="22">
        <f t="shared" si="126"/>
        <v>0</v>
      </c>
      <c r="M289" s="22">
        <f t="shared" si="126"/>
        <v>0</v>
      </c>
      <c r="N289" s="22">
        <f t="shared" si="126"/>
        <v>0</v>
      </c>
      <c r="O289" s="22">
        <f t="shared" si="126"/>
        <v>0</v>
      </c>
      <c r="P289" s="22">
        <f t="shared" si="126"/>
        <v>0</v>
      </c>
      <c r="Q289" s="22">
        <f t="shared" si="126"/>
        <v>0</v>
      </c>
      <c r="R289" s="22">
        <f t="shared" si="127"/>
        <v>0</v>
      </c>
      <c r="S289" s="22">
        <f t="shared" si="127"/>
        <v>0</v>
      </c>
      <c r="T289" s="22">
        <f t="shared" si="127"/>
        <v>0</v>
      </c>
      <c r="U289" s="22">
        <f t="shared" si="127"/>
        <v>0</v>
      </c>
      <c r="V289" s="22">
        <f t="shared" si="127"/>
        <v>0</v>
      </c>
      <c r="W289" s="22">
        <f t="shared" si="127"/>
        <v>0</v>
      </c>
      <c r="X289" s="22">
        <f t="shared" si="127"/>
        <v>0</v>
      </c>
      <c r="Y289" s="22">
        <f t="shared" si="127"/>
        <v>0</v>
      </c>
      <c r="Z289" s="22">
        <f t="shared" si="127"/>
        <v>0</v>
      </c>
      <c r="AA289" s="22">
        <f t="shared" si="127"/>
        <v>0</v>
      </c>
      <c r="AB289" s="22">
        <f t="shared" si="127"/>
        <v>0</v>
      </c>
      <c r="AC289" s="22">
        <f t="shared" si="127"/>
        <v>2034192</v>
      </c>
      <c r="AD289" s="22">
        <f t="shared" si="127"/>
        <v>0</v>
      </c>
      <c r="AE289" s="22">
        <f t="shared" si="127"/>
        <v>0</v>
      </c>
      <c r="AF289" s="22">
        <f>SUM(H289:AE289)</f>
        <v>2034192</v>
      </c>
      <c r="AG289" s="17" t="str">
        <f>IF(ABS(AF289-F289)&lt;1,"ok","err")</f>
        <v>ok</v>
      </c>
    </row>
    <row r="290" spans="1:33">
      <c r="A290" s="19">
        <v>905</v>
      </c>
      <c r="B290" s="19" t="s">
        <v>28</v>
      </c>
      <c r="C290" s="3" t="s">
        <v>928</v>
      </c>
      <c r="D290" s="3" t="s">
        <v>623</v>
      </c>
      <c r="F290" s="38"/>
      <c r="H290" s="22">
        <f t="shared" si="126"/>
        <v>0</v>
      </c>
      <c r="I290" s="22">
        <f t="shared" si="126"/>
        <v>0</v>
      </c>
      <c r="J290" s="22">
        <f t="shared" si="126"/>
        <v>0</v>
      </c>
      <c r="K290" s="22">
        <f t="shared" si="126"/>
        <v>0</v>
      </c>
      <c r="L290" s="22">
        <f t="shared" si="126"/>
        <v>0</v>
      </c>
      <c r="M290" s="22">
        <f t="shared" si="126"/>
        <v>0</v>
      </c>
      <c r="N290" s="22">
        <f t="shared" si="126"/>
        <v>0</v>
      </c>
      <c r="O290" s="22">
        <f t="shared" si="126"/>
        <v>0</v>
      </c>
      <c r="P290" s="22">
        <f t="shared" si="126"/>
        <v>0</v>
      </c>
      <c r="Q290" s="22">
        <f t="shared" si="126"/>
        <v>0</v>
      </c>
      <c r="R290" s="22">
        <f t="shared" si="127"/>
        <v>0</v>
      </c>
      <c r="S290" s="22">
        <f t="shared" si="127"/>
        <v>0</v>
      </c>
      <c r="T290" s="22">
        <f t="shared" si="127"/>
        <v>0</v>
      </c>
      <c r="U290" s="22">
        <f t="shared" si="127"/>
        <v>0</v>
      </c>
      <c r="V290" s="22">
        <f t="shared" si="127"/>
        <v>0</v>
      </c>
      <c r="W290" s="22">
        <f t="shared" si="127"/>
        <v>0</v>
      </c>
      <c r="X290" s="22">
        <f t="shared" si="127"/>
        <v>0</v>
      </c>
      <c r="Y290" s="22">
        <f t="shared" si="127"/>
        <v>0</v>
      </c>
      <c r="Z290" s="22">
        <f t="shared" si="127"/>
        <v>0</v>
      </c>
      <c r="AA290" s="22">
        <f t="shared" si="127"/>
        <v>0</v>
      </c>
      <c r="AB290" s="22">
        <f t="shared" si="127"/>
        <v>0</v>
      </c>
      <c r="AC290" s="22">
        <f t="shared" si="127"/>
        <v>0</v>
      </c>
      <c r="AD290" s="22">
        <f t="shared" si="127"/>
        <v>0</v>
      </c>
      <c r="AE290" s="22">
        <f t="shared" si="127"/>
        <v>0</v>
      </c>
      <c r="AF290" s="22">
        <f>SUM(H290:AE290)</f>
        <v>0</v>
      </c>
      <c r="AG290" s="17" t="str">
        <f>IF(ABS(AF290-F290)&lt;1,"ok","err")</f>
        <v>ok</v>
      </c>
    </row>
    <row r="291" spans="1:33">
      <c r="A291" s="24"/>
      <c r="B291" s="19"/>
      <c r="F291" s="38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7"/>
    </row>
    <row r="292" spans="1:33">
      <c r="A292" s="19" t="s">
        <v>931</v>
      </c>
      <c r="B292" s="19"/>
      <c r="C292" s="3" t="s">
        <v>932</v>
      </c>
      <c r="F292" s="35">
        <f t="shared" ref="F292:M292" si="128">SUM(F286:F291)</f>
        <v>14101718.32</v>
      </c>
      <c r="G292" s="21">
        <f t="shared" si="128"/>
        <v>0</v>
      </c>
      <c r="H292" s="21">
        <f t="shared" si="128"/>
        <v>0</v>
      </c>
      <c r="I292" s="21">
        <f t="shared" si="128"/>
        <v>0</v>
      </c>
      <c r="J292" s="21">
        <f t="shared" si="128"/>
        <v>0</v>
      </c>
      <c r="K292" s="21">
        <f t="shared" si="128"/>
        <v>0</v>
      </c>
      <c r="L292" s="21">
        <f t="shared" si="128"/>
        <v>0</v>
      </c>
      <c r="M292" s="21">
        <f t="shared" si="128"/>
        <v>0</v>
      </c>
      <c r="N292" s="21">
        <f>SUM(N286:N291)</f>
        <v>0</v>
      </c>
      <c r="O292" s="21">
        <f>SUM(O286:O291)</f>
        <v>0</v>
      </c>
      <c r="P292" s="21">
        <f>SUM(P286:P291)</f>
        <v>0</v>
      </c>
      <c r="Q292" s="21">
        <f t="shared" ref="Q292:AB292" si="129">SUM(Q286:Q291)</f>
        <v>0</v>
      </c>
      <c r="R292" s="21">
        <f t="shared" si="129"/>
        <v>0</v>
      </c>
      <c r="S292" s="21">
        <f t="shared" si="129"/>
        <v>0</v>
      </c>
      <c r="T292" s="21">
        <f t="shared" si="129"/>
        <v>0</v>
      </c>
      <c r="U292" s="21">
        <f t="shared" si="129"/>
        <v>0</v>
      </c>
      <c r="V292" s="21">
        <f t="shared" si="129"/>
        <v>0</v>
      </c>
      <c r="W292" s="21">
        <f t="shared" si="129"/>
        <v>0</v>
      </c>
      <c r="X292" s="21">
        <f t="shared" si="129"/>
        <v>0</v>
      </c>
      <c r="Y292" s="21">
        <f t="shared" si="129"/>
        <v>0</v>
      </c>
      <c r="Z292" s="21">
        <f t="shared" si="129"/>
        <v>0</v>
      </c>
      <c r="AA292" s="21">
        <f t="shared" si="129"/>
        <v>0</v>
      </c>
      <c r="AB292" s="21">
        <f t="shared" si="129"/>
        <v>0</v>
      </c>
      <c r="AC292" s="21">
        <f>SUM(AC286:AC291)</f>
        <v>14101718.32</v>
      </c>
      <c r="AD292" s="21">
        <f>SUM(AD286:AD291)</f>
        <v>0</v>
      </c>
      <c r="AE292" s="21">
        <f>SUM(AE286:AE291)</f>
        <v>0</v>
      </c>
      <c r="AF292" s="22">
        <f>SUM(H292:AE292)</f>
        <v>14101718.32</v>
      </c>
      <c r="AG292" s="17" t="str">
        <f>IF(ABS(AF292-F292)&lt;1,"ok","err")</f>
        <v>ok</v>
      </c>
    </row>
    <row r="293" spans="1:33">
      <c r="A293" s="19"/>
      <c r="B293" s="19"/>
      <c r="F293" s="38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G293" s="17"/>
    </row>
    <row r="294" spans="1:33">
      <c r="A294" s="24" t="s">
        <v>933</v>
      </c>
      <c r="B294" s="19"/>
      <c r="F294" s="38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G294" s="17"/>
    </row>
    <row r="295" spans="1:33">
      <c r="A295" s="19">
        <v>907</v>
      </c>
      <c r="B295" s="19" t="s">
        <v>1052</v>
      </c>
      <c r="C295" s="3" t="s">
        <v>934</v>
      </c>
      <c r="D295" s="3" t="s">
        <v>624</v>
      </c>
      <c r="F295" s="35">
        <v>372339</v>
      </c>
      <c r="H295" s="22">
        <f t="shared" ref="H295:Q304" si="130">IF(VLOOKUP($D295,$C$6:$AE$653,H$2,)=0,0,((VLOOKUP($D295,$C$6:$AE$653,H$2,)/VLOOKUP($D295,$C$6:$AE$653,4,))*$F295))</f>
        <v>0</v>
      </c>
      <c r="I295" s="22">
        <f t="shared" si="130"/>
        <v>0</v>
      </c>
      <c r="J295" s="22">
        <f t="shared" si="130"/>
        <v>0</v>
      </c>
      <c r="K295" s="22">
        <f t="shared" si="130"/>
        <v>0</v>
      </c>
      <c r="L295" s="22">
        <f t="shared" si="130"/>
        <v>0</v>
      </c>
      <c r="M295" s="22">
        <f t="shared" si="130"/>
        <v>0</v>
      </c>
      <c r="N295" s="22">
        <f t="shared" si="130"/>
        <v>0</v>
      </c>
      <c r="O295" s="22">
        <f t="shared" si="130"/>
        <v>0</v>
      </c>
      <c r="P295" s="22">
        <f t="shared" si="130"/>
        <v>0</v>
      </c>
      <c r="Q295" s="22">
        <f t="shared" si="130"/>
        <v>0</v>
      </c>
      <c r="R295" s="22">
        <f t="shared" ref="R295:AE304" si="131">IF(VLOOKUP($D295,$C$6:$AE$653,R$2,)=0,0,((VLOOKUP($D295,$C$6:$AE$653,R$2,)/VLOOKUP($D295,$C$6:$AE$653,4,))*$F295))</f>
        <v>0</v>
      </c>
      <c r="S295" s="22">
        <f t="shared" si="131"/>
        <v>0</v>
      </c>
      <c r="T295" s="22">
        <f t="shared" si="131"/>
        <v>0</v>
      </c>
      <c r="U295" s="22">
        <f t="shared" si="131"/>
        <v>0</v>
      </c>
      <c r="V295" s="22">
        <f t="shared" si="131"/>
        <v>0</v>
      </c>
      <c r="W295" s="22">
        <f t="shared" si="131"/>
        <v>0</v>
      </c>
      <c r="X295" s="22">
        <f t="shared" si="131"/>
        <v>0</v>
      </c>
      <c r="Y295" s="22">
        <f t="shared" si="131"/>
        <v>0</v>
      </c>
      <c r="Z295" s="22">
        <f t="shared" si="131"/>
        <v>0</v>
      </c>
      <c r="AA295" s="22">
        <f t="shared" si="131"/>
        <v>0</v>
      </c>
      <c r="AB295" s="22">
        <f t="shared" si="131"/>
        <v>0</v>
      </c>
      <c r="AC295" s="22">
        <f t="shared" si="131"/>
        <v>0</v>
      </c>
      <c r="AD295" s="22">
        <f t="shared" si="131"/>
        <v>372339</v>
      </c>
      <c r="AE295" s="22">
        <f t="shared" si="131"/>
        <v>0</v>
      </c>
      <c r="AF295" s="22">
        <f t="shared" ref="AF295:AF304" si="132">SUM(H295:AE295)</f>
        <v>372339</v>
      </c>
      <c r="AG295" s="17" t="str">
        <f t="shared" ref="AG295:AG304" si="133">IF(ABS(AF295-F295)&lt;1,"ok","err")</f>
        <v>ok</v>
      </c>
    </row>
    <row r="296" spans="1:33">
      <c r="A296" s="19">
        <v>908</v>
      </c>
      <c r="B296" s="19" t="s">
        <v>936</v>
      </c>
      <c r="C296" s="3" t="s">
        <v>937</v>
      </c>
      <c r="D296" s="3" t="s">
        <v>624</v>
      </c>
      <c r="F296" s="38">
        <f>5986632.76-5533059</f>
        <v>453573.75999999978</v>
      </c>
      <c r="H296" s="22">
        <f t="shared" si="130"/>
        <v>0</v>
      </c>
      <c r="I296" s="22">
        <f t="shared" si="130"/>
        <v>0</v>
      </c>
      <c r="J296" s="22">
        <f t="shared" si="130"/>
        <v>0</v>
      </c>
      <c r="K296" s="22">
        <f t="shared" si="130"/>
        <v>0</v>
      </c>
      <c r="L296" s="22">
        <f t="shared" si="130"/>
        <v>0</v>
      </c>
      <c r="M296" s="22">
        <f t="shared" si="130"/>
        <v>0</v>
      </c>
      <c r="N296" s="22">
        <f t="shared" si="130"/>
        <v>0</v>
      </c>
      <c r="O296" s="22">
        <f t="shared" si="130"/>
        <v>0</v>
      </c>
      <c r="P296" s="22">
        <f t="shared" si="130"/>
        <v>0</v>
      </c>
      <c r="Q296" s="22">
        <f t="shared" si="130"/>
        <v>0</v>
      </c>
      <c r="R296" s="22">
        <f t="shared" si="131"/>
        <v>0</v>
      </c>
      <c r="S296" s="22">
        <f t="shared" si="131"/>
        <v>0</v>
      </c>
      <c r="T296" s="22">
        <f t="shared" si="131"/>
        <v>0</v>
      </c>
      <c r="U296" s="22">
        <f t="shared" si="131"/>
        <v>0</v>
      </c>
      <c r="V296" s="22">
        <f t="shared" si="131"/>
        <v>0</v>
      </c>
      <c r="W296" s="22">
        <f t="shared" si="131"/>
        <v>0</v>
      </c>
      <c r="X296" s="22">
        <f t="shared" si="131"/>
        <v>0</v>
      </c>
      <c r="Y296" s="22">
        <f t="shared" si="131"/>
        <v>0</v>
      </c>
      <c r="Z296" s="22">
        <f t="shared" si="131"/>
        <v>0</v>
      </c>
      <c r="AA296" s="22">
        <f t="shared" si="131"/>
        <v>0</v>
      </c>
      <c r="AB296" s="22">
        <f t="shared" si="131"/>
        <v>0</v>
      </c>
      <c r="AC296" s="22">
        <f t="shared" si="131"/>
        <v>0</v>
      </c>
      <c r="AD296" s="22">
        <f t="shared" si="131"/>
        <v>453573.75999999978</v>
      </c>
      <c r="AE296" s="22">
        <f t="shared" si="131"/>
        <v>0</v>
      </c>
      <c r="AF296" s="22">
        <f t="shared" si="132"/>
        <v>453573.75999999978</v>
      </c>
      <c r="AG296" s="17" t="str">
        <f t="shared" si="133"/>
        <v>ok</v>
      </c>
    </row>
    <row r="297" spans="1:33">
      <c r="A297" s="19">
        <v>908</v>
      </c>
      <c r="B297" s="19" t="s">
        <v>167</v>
      </c>
      <c r="C297" s="3" t="s">
        <v>30</v>
      </c>
      <c r="D297" s="3" t="s">
        <v>624</v>
      </c>
      <c r="F297" s="38"/>
      <c r="H297" s="22">
        <f t="shared" si="130"/>
        <v>0</v>
      </c>
      <c r="I297" s="22">
        <f t="shared" si="130"/>
        <v>0</v>
      </c>
      <c r="J297" s="22">
        <f t="shared" si="130"/>
        <v>0</v>
      </c>
      <c r="K297" s="22">
        <f t="shared" si="130"/>
        <v>0</v>
      </c>
      <c r="L297" s="22">
        <f t="shared" si="130"/>
        <v>0</v>
      </c>
      <c r="M297" s="22">
        <f t="shared" si="130"/>
        <v>0</v>
      </c>
      <c r="N297" s="22">
        <f t="shared" si="130"/>
        <v>0</v>
      </c>
      <c r="O297" s="22">
        <f t="shared" si="130"/>
        <v>0</v>
      </c>
      <c r="P297" s="22">
        <f t="shared" si="130"/>
        <v>0</v>
      </c>
      <c r="Q297" s="22">
        <f t="shared" si="130"/>
        <v>0</v>
      </c>
      <c r="R297" s="22">
        <f t="shared" si="131"/>
        <v>0</v>
      </c>
      <c r="S297" s="22">
        <f t="shared" si="131"/>
        <v>0</v>
      </c>
      <c r="T297" s="22">
        <f t="shared" si="131"/>
        <v>0</v>
      </c>
      <c r="U297" s="22">
        <f t="shared" si="131"/>
        <v>0</v>
      </c>
      <c r="V297" s="22">
        <f t="shared" si="131"/>
        <v>0</v>
      </c>
      <c r="W297" s="22">
        <f t="shared" si="131"/>
        <v>0</v>
      </c>
      <c r="X297" s="22">
        <f t="shared" si="131"/>
        <v>0</v>
      </c>
      <c r="Y297" s="22">
        <f t="shared" si="131"/>
        <v>0</v>
      </c>
      <c r="Z297" s="22">
        <f t="shared" si="131"/>
        <v>0</v>
      </c>
      <c r="AA297" s="22">
        <f t="shared" si="131"/>
        <v>0</v>
      </c>
      <c r="AB297" s="22">
        <f t="shared" si="131"/>
        <v>0</v>
      </c>
      <c r="AC297" s="22">
        <f t="shared" si="131"/>
        <v>0</v>
      </c>
      <c r="AD297" s="22">
        <f t="shared" si="131"/>
        <v>0</v>
      </c>
      <c r="AE297" s="22">
        <f t="shared" si="131"/>
        <v>0</v>
      </c>
      <c r="AF297" s="22">
        <f t="shared" si="132"/>
        <v>0</v>
      </c>
      <c r="AG297" s="17" t="str">
        <f t="shared" si="133"/>
        <v>ok</v>
      </c>
    </row>
    <row r="298" spans="1:33">
      <c r="A298" s="19">
        <v>909</v>
      </c>
      <c r="B298" s="19" t="s">
        <v>938</v>
      </c>
      <c r="C298" s="3" t="s">
        <v>939</v>
      </c>
      <c r="D298" s="3" t="s">
        <v>624</v>
      </c>
      <c r="F298" s="38">
        <v>1231414.24</v>
      </c>
      <c r="H298" s="22">
        <f t="shared" si="130"/>
        <v>0</v>
      </c>
      <c r="I298" s="22">
        <f t="shared" si="130"/>
        <v>0</v>
      </c>
      <c r="J298" s="22">
        <f t="shared" si="130"/>
        <v>0</v>
      </c>
      <c r="K298" s="22">
        <f t="shared" si="130"/>
        <v>0</v>
      </c>
      <c r="L298" s="22">
        <f t="shared" si="130"/>
        <v>0</v>
      </c>
      <c r="M298" s="22">
        <f t="shared" si="130"/>
        <v>0</v>
      </c>
      <c r="N298" s="22">
        <f t="shared" si="130"/>
        <v>0</v>
      </c>
      <c r="O298" s="22">
        <f t="shared" si="130"/>
        <v>0</v>
      </c>
      <c r="P298" s="22">
        <f t="shared" si="130"/>
        <v>0</v>
      </c>
      <c r="Q298" s="22">
        <f t="shared" si="130"/>
        <v>0</v>
      </c>
      <c r="R298" s="22">
        <f t="shared" si="131"/>
        <v>0</v>
      </c>
      <c r="S298" s="22">
        <f t="shared" si="131"/>
        <v>0</v>
      </c>
      <c r="T298" s="22">
        <f t="shared" si="131"/>
        <v>0</v>
      </c>
      <c r="U298" s="22">
        <f t="shared" si="131"/>
        <v>0</v>
      </c>
      <c r="V298" s="22">
        <f t="shared" si="131"/>
        <v>0</v>
      </c>
      <c r="W298" s="22">
        <f t="shared" si="131"/>
        <v>0</v>
      </c>
      <c r="X298" s="22">
        <f t="shared" si="131"/>
        <v>0</v>
      </c>
      <c r="Y298" s="22">
        <f t="shared" si="131"/>
        <v>0</v>
      </c>
      <c r="Z298" s="22">
        <f t="shared" si="131"/>
        <v>0</v>
      </c>
      <c r="AA298" s="22">
        <f t="shared" si="131"/>
        <v>0</v>
      </c>
      <c r="AB298" s="22">
        <f t="shared" si="131"/>
        <v>0</v>
      </c>
      <c r="AC298" s="22">
        <f t="shared" si="131"/>
        <v>0</v>
      </c>
      <c r="AD298" s="22">
        <f t="shared" si="131"/>
        <v>1231414.24</v>
      </c>
      <c r="AE298" s="22">
        <f t="shared" si="131"/>
        <v>0</v>
      </c>
      <c r="AF298" s="22">
        <f t="shared" si="132"/>
        <v>1231414.24</v>
      </c>
      <c r="AG298" s="17" t="str">
        <f t="shared" si="133"/>
        <v>ok</v>
      </c>
    </row>
    <row r="299" spans="1:33">
      <c r="A299" s="19">
        <v>909</v>
      </c>
      <c r="B299" s="19" t="s">
        <v>31</v>
      </c>
      <c r="C299" s="3" t="s">
        <v>32</v>
      </c>
      <c r="D299" s="3" t="s">
        <v>624</v>
      </c>
      <c r="F299" s="38"/>
      <c r="H299" s="22">
        <f t="shared" si="130"/>
        <v>0</v>
      </c>
      <c r="I299" s="22">
        <f t="shared" si="130"/>
        <v>0</v>
      </c>
      <c r="J299" s="22">
        <f t="shared" si="130"/>
        <v>0</v>
      </c>
      <c r="K299" s="22">
        <f t="shared" si="130"/>
        <v>0</v>
      </c>
      <c r="L299" s="22">
        <f t="shared" si="130"/>
        <v>0</v>
      </c>
      <c r="M299" s="22">
        <f t="shared" si="130"/>
        <v>0</v>
      </c>
      <c r="N299" s="22">
        <f t="shared" si="130"/>
        <v>0</v>
      </c>
      <c r="O299" s="22">
        <f t="shared" si="130"/>
        <v>0</v>
      </c>
      <c r="P299" s="22">
        <f t="shared" si="130"/>
        <v>0</v>
      </c>
      <c r="Q299" s="22">
        <f t="shared" si="130"/>
        <v>0</v>
      </c>
      <c r="R299" s="22">
        <f t="shared" si="131"/>
        <v>0</v>
      </c>
      <c r="S299" s="22">
        <f t="shared" si="131"/>
        <v>0</v>
      </c>
      <c r="T299" s="22">
        <f t="shared" si="131"/>
        <v>0</v>
      </c>
      <c r="U299" s="22">
        <f t="shared" si="131"/>
        <v>0</v>
      </c>
      <c r="V299" s="22">
        <f t="shared" si="131"/>
        <v>0</v>
      </c>
      <c r="W299" s="22">
        <f t="shared" si="131"/>
        <v>0</v>
      </c>
      <c r="X299" s="22">
        <f t="shared" si="131"/>
        <v>0</v>
      </c>
      <c r="Y299" s="22">
        <f t="shared" si="131"/>
        <v>0</v>
      </c>
      <c r="Z299" s="22">
        <f t="shared" si="131"/>
        <v>0</v>
      </c>
      <c r="AA299" s="22">
        <f t="shared" si="131"/>
        <v>0</v>
      </c>
      <c r="AB299" s="22">
        <f t="shared" si="131"/>
        <v>0</v>
      </c>
      <c r="AC299" s="22">
        <f t="shared" si="131"/>
        <v>0</v>
      </c>
      <c r="AD299" s="22">
        <f t="shared" si="131"/>
        <v>0</v>
      </c>
      <c r="AE299" s="22">
        <f t="shared" si="131"/>
        <v>0</v>
      </c>
      <c r="AF299" s="22">
        <f t="shared" si="132"/>
        <v>0</v>
      </c>
      <c r="AG299" s="17" t="str">
        <f t="shared" si="133"/>
        <v>ok</v>
      </c>
    </row>
    <row r="300" spans="1:33">
      <c r="A300" s="19">
        <v>910</v>
      </c>
      <c r="B300" s="19" t="s">
        <v>940</v>
      </c>
      <c r="C300" s="3" t="s">
        <v>941</v>
      </c>
      <c r="D300" s="3" t="s">
        <v>624</v>
      </c>
      <c r="F300" s="38">
        <v>726137</v>
      </c>
      <c r="H300" s="22">
        <f t="shared" si="130"/>
        <v>0</v>
      </c>
      <c r="I300" s="22">
        <f t="shared" si="130"/>
        <v>0</v>
      </c>
      <c r="J300" s="22">
        <f t="shared" si="130"/>
        <v>0</v>
      </c>
      <c r="K300" s="22">
        <f t="shared" si="130"/>
        <v>0</v>
      </c>
      <c r="L300" s="22">
        <f t="shared" si="130"/>
        <v>0</v>
      </c>
      <c r="M300" s="22">
        <f t="shared" si="130"/>
        <v>0</v>
      </c>
      <c r="N300" s="22">
        <f t="shared" si="130"/>
        <v>0</v>
      </c>
      <c r="O300" s="22">
        <f t="shared" si="130"/>
        <v>0</v>
      </c>
      <c r="P300" s="22">
        <f t="shared" si="130"/>
        <v>0</v>
      </c>
      <c r="Q300" s="22">
        <f t="shared" si="130"/>
        <v>0</v>
      </c>
      <c r="R300" s="22">
        <f t="shared" si="131"/>
        <v>0</v>
      </c>
      <c r="S300" s="22">
        <f t="shared" si="131"/>
        <v>0</v>
      </c>
      <c r="T300" s="22">
        <f t="shared" si="131"/>
        <v>0</v>
      </c>
      <c r="U300" s="22">
        <f t="shared" si="131"/>
        <v>0</v>
      </c>
      <c r="V300" s="22">
        <f t="shared" si="131"/>
        <v>0</v>
      </c>
      <c r="W300" s="22">
        <f t="shared" si="131"/>
        <v>0</v>
      </c>
      <c r="X300" s="22">
        <f t="shared" si="131"/>
        <v>0</v>
      </c>
      <c r="Y300" s="22">
        <f t="shared" si="131"/>
        <v>0</v>
      </c>
      <c r="Z300" s="22">
        <f t="shared" si="131"/>
        <v>0</v>
      </c>
      <c r="AA300" s="22">
        <f t="shared" si="131"/>
        <v>0</v>
      </c>
      <c r="AB300" s="22">
        <f t="shared" si="131"/>
        <v>0</v>
      </c>
      <c r="AC300" s="22">
        <f t="shared" si="131"/>
        <v>0</v>
      </c>
      <c r="AD300" s="22">
        <f t="shared" si="131"/>
        <v>726137</v>
      </c>
      <c r="AE300" s="22">
        <f t="shared" si="131"/>
        <v>0</v>
      </c>
      <c r="AF300" s="22">
        <f t="shared" si="132"/>
        <v>726137</v>
      </c>
      <c r="AG300" s="17" t="str">
        <f t="shared" si="133"/>
        <v>ok</v>
      </c>
    </row>
    <row r="301" spans="1:33">
      <c r="A301" s="19">
        <v>911</v>
      </c>
      <c r="B301" s="19" t="s">
        <v>143</v>
      </c>
      <c r="C301" s="3" t="s">
        <v>159</v>
      </c>
      <c r="D301" s="3" t="s">
        <v>624</v>
      </c>
      <c r="F301" s="38"/>
      <c r="H301" s="22">
        <f t="shared" si="130"/>
        <v>0</v>
      </c>
      <c r="I301" s="22">
        <f t="shared" si="130"/>
        <v>0</v>
      </c>
      <c r="J301" s="22">
        <f t="shared" si="130"/>
        <v>0</v>
      </c>
      <c r="K301" s="22">
        <f t="shared" si="130"/>
        <v>0</v>
      </c>
      <c r="L301" s="22">
        <f t="shared" si="130"/>
        <v>0</v>
      </c>
      <c r="M301" s="22">
        <f t="shared" si="130"/>
        <v>0</v>
      </c>
      <c r="N301" s="22">
        <f t="shared" si="130"/>
        <v>0</v>
      </c>
      <c r="O301" s="22">
        <f t="shared" si="130"/>
        <v>0</v>
      </c>
      <c r="P301" s="22">
        <f t="shared" si="130"/>
        <v>0</v>
      </c>
      <c r="Q301" s="22">
        <f t="shared" si="130"/>
        <v>0</v>
      </c>
      <c r="R301" s="22">
        <f t="shared" si="131"/>
        <v>0</v>
      </c>
      <c r="S301" s="22">
        <f t="shared" si="131"/>
        <v>0</v>
      </c>
      <c r="T301" s="22">
        <f t="shared" si="131"/>
        <v>0</v>
      </c>
      <c r="U301" s="22">
        <f t="shared" si="131"/>
        <v>0</v>
      </c>
      <c r="V301" s="22">
        <f t="shared" si="131"/>
        <v>0</v>
      </c>
      <c r="W301" s="22">
        <f t="shared" si="131"/>
        <v>0</v>
      </c>
      <c r="X301" s="22">
        <f t="shared" si="131"/>
        <v>0</v>
      </c>
      <c r="Y301" s="22">
        <f t="shared" si="131"/>
        <v>0</v>
      </c>
      <c r="Z301" s="22">
        <f t="shared" si="131"/>
        <v>0</v>
      </c>
      <c r="AA301" s="22">
        <f t="shared" si="131"/>
        <v>0</v>
      </c>
      <c r="AB301" s="22">
        <f t="shared" si="131"/>
        <v>0</v>
      </c>
      <c r="AC301" s="22">
        <f t="shared" si="131"/>
        <v>0</v>
      </c>
      <c r="AD301" s="22">
        <f t="shared" si="131"/>
        <v>0</v>
      </c>
      <c r="AE301" s="22">
        <f t="shared" si="131"/>
        <v>0</v>
      </c>
      <c r="AF301" s="22">
        <f t="shared" si="132"/>
        <v>0</v>
      </c>
      <c r="AG301" s="17" t="str">
        <f t="shared" si="133"/>
        <v>ok</v>
      </c>
    </row>
    <row r="302" spans="1:33">
      <c r="A302" s="19">
        <v>912</v>
      </c>
      <c r="B302" s="19" t="s">
        <v>143</v>
      </c>
      <c r="C302" s="3" t="s">
        <v>144</v>
      </c>
      <c r="D302" s="3" t="s">
        <v>624</v>
      </c>
      <c r="F302" s="38"/>
      <c r="H302" s="22">
        <f t="shared" si="130"/>
        <v>0</v>
      </c>
      <c r="I302" s="22">
        <f t="shared" si="130"/>
        <v>0</v>
      </c>
      <c r="J302" s="22">
        <f t="shared" si="130"/>
        <v>0</v>
      </c>
      <c r="K302" s="22">
        <f t="shared" si="130"/>
        <v>0</v>
      </c>
      <c r="L302" s="22">
        <f t="shared" si="130"/>
        <v>0</v>
      </c>
      <c r="M302" s="22">
        <f t="shared" si="130"/>
        <v>0</v>
      </c>
      <c r="N302" s="22">
        <f t="shared" si="130"/>
        <v>0</v>
      </c>
      <c r="O302" s="22">
        <f t="shared" si="130"/>
        <v>0</v>
      </c>
      <c r="P302" s="22">
        <f t="shared" si="130"/>
        <v>0</v>
      </c>
      <c r="Q302" s="22">
        <f t="shared" si="130"/>
        <v>0</v>
      </c>
      <c r="R302" s="22">
        <f t="shared" si="131"/>
        <v>0</v>
      </c>
      <c r="S302" s="22">
        <f t="shared" si="131"/>
        <v>0</v>
      </c>
      <c r="T302" s="22">
        <f t="shared" si="131"/>
        <v>0</v>
      </c>
      <c r="U302" s="22">
        <f t="shared" si="131"/>
        <v>0</v>
      </c>
      <c r="V302" s="22">
        <f t="shared" si="131"/>
        <v>0</v>
      </c>
      <c r="W302" s="22">
        <f t="shared" si="131"/>
        <v>0</v>
      </c>
      <c r="X302" s="22">
        <f t="shared" si="131"/>
        <v>0</v>
      </c>
      <c r="Y302" s="22">
        <f t="shared" si="131"/>
        <v>0</v>
      </c>
      <c r="Z302" s="22">
        <f t="shared" si="131"/>
        <v>0</v>
      </c>
      <c r="AA302" s="22">
        <f t="shared" si="131"/>
        <v>0</v>
      </c>
      <c r="AB302" s="22">
        <f t="shared" si="131"/>
        <v>0</v>
      </c>
      <c r="AC302" s="22">
        <f t="shared" si="131"/>
        <v>0</v>
      </c>
      <c r="AD302" s="22">
        <f t="shared" si="131"/>
        <v>0</v>
      </c>
      <c r="AE302" s="22">
        <f t="shared" si="131"/>
        <v>0</v>
      </c>
      <c r="AF302" s="22">
        <f t="shared" si="132"/>
        <v>0</v>
      </c>
      <c r="AG302" s="17" t="str">
        <f t="shared" si="133"/>
        <v>ok</v>
      </c>
    </row>
    <row r="303" spans="1:33">
      <c r="A303" s="19">
        <v>913</v>
      </c>
      <c r="B303" s="19" t="s">
        <v>153</v>
      </c>
      <c r="C303" s="3" t="s">
        <v>137</v>
      </c>
      <c r="D303" s="3" t="s">
        <v>624</v>
      </c>
      <c r="F303" s="41">
        <f>1061814-1061814</f>
        <v>0</v>
      </c>
      <c r="H303" s="22">
        <f t="shared" si="130"/>
        <v>0</v>
      </c>
      <c r="I303" s="22">
        <f t="shared" si="130"/>
        <v>0</v>
      </c>
      <c r="J303" s="22">
        <f t="shared" si="130"/>
        <v>0</v>
      </c>
      <c r="K303" s="22">
        <f t="shared" si="130"/>
        <v>0</v>
      </c>
      <c r="L303" s="22">
        <f t="shared" si="130"/>
        <v>0</v>
      </c>
      <c r="M303" s="22">
        <f t="shared" si="130"/>
        <v>0</v>
      </c>
      <c r="N303" s="22">
        <f t="shared" si="130"/>
        <v>0</v>
      </c>
      <c r="O303" s="22">
        <f t="shared" si="130"/>
        <v>0</v>
      </c>
      <c r="P303" s="22">
        <f t="shared" si="130"/>
        <v>0</v>
      </c>
      <c r="Q303" s="22">
        <f t="shared" si="130"/>
        <v>0</v>
      </c>
      <c r="R303" s="22">
        <f t="shared" si="131"/>
        <v>0</v>
      </c>
      <c r="S303" s="22">
        <f t="shared" si="131"/>
        <v>0</v>
      </c>
      <c r="T303" s="22">
        <f t="shared" si="131"/>
        <v>0</v>
      </c>
      <c r="U303" s="22">
        <f t="shared" si="131"/>
        <v>0</v>
      </c>
      <c r="V303" s="22">
        <f t="shared" si="131"/>
        <v>0</v>
      </c>
      <c r="W303" s="22">
        <f t="shared" si="131"/>
        <v>0</v>
      </c>
      <c r="X303" s="22">
        <f t="shared" si="131"/>
        <v>0</v>
      </c>
      <c r="Y303" s="22">
        <f t="shared" si="131"/>
        <v>0</v>
      </c>
      <c r="Z303" s="22">
        <f t="shared" si="131"/>
        <v>0</v>
      </c>
      <c r="AA303" s="22">
        <f t="shared" si="131"/>
        <v>0</v>
      </c>
      <c r="AB303" s="22">
        <f t="shared" si="131"/>
        <v>0</v>
      </c>
      <c r="AC303" s="22">
        <f t="shared" si="131"/>
        <v>0</v>
      </c>
      <c r="AD303" s="22">
        <f t="shared" si="131"/>
        <v>0</v>
      </c>
      <c r="AE303" s="22">
        <f t="shared" si="131"/>
        <v>0</v>
      </c>
      <c r="AF303" s="22">
        <f t="shared" si="132"/>
        <v>0</v>
      </c>
      <c r="AG303" s="17" t="str">
        <f t="shared" si="133"/>
        <v>ok</v>
      </c>
    </row>
    <row r="304" spans="1:33">
      <c r="A304" s="19">
        <v>916</v>
      </c>
      <c r="B304" s="19" t="s">
        <v>155</v>
      </c>
      <c r="C304" s="3" t="s">
        <v>156</v>
      </c>
      <c r="D304" s="3" t="s">
        <v>624</v>
      </c>
      <c r="F304" s="38"/>
      <c r="H304" s="22">
        <f t="shared" si="130"/>
        <v>0</v>
      </c>
      <c r="I304" s="22">
        <f t="shared" si="130"/>
        <v>0</v>
      </c>
      <c r="J304" s="22">
        <f t="shared" si="130"/>
        <v>0</v>
      </c>
      <c r="K304" s="22">
        <f t="shared" si="130"/>
        <v>0</v>
      </c>
      <c r="L304" s="22">
        <f t="shared" si="130"/>
        <v>0</v>
      </c>
      <c r="M304" s="22">
        <f t="shared" si="130"/>
        <v>0</v>
      </c>
      <c r="N304" s="22">
        <f t="shared" si="130"/>
        <v>0</v>
      </c>
      <c r="O304" s="22">
        <f t="shared" si="130"/>
        <v>0</v>
      </c>
      <c r="P304" s="22">
        <f t="shared" si="130"/>
        <v>0</v>
      </c>
      <c r="Q304" s="22">
        <f t="shared" si="130"/>
        <v>0</v>
      </c>
      <c r="R304" s="22">
        <f t="shared" si="131"/>
        <v>0</v>
      </c>
      <c r="S304" s="22">
        <f t="shared" si="131"/>
        <v>0</v>
      </c>
      <c r="T304" s="22">
        <f t="shared" si="131"/>
        <v>0</v>
      </c>
      <c r="U304" s="22">
        <f t="shared" si="131"/>
        <v>0</v>
      </c>
      <c r="V304" s="22">
        <f t="shared" si="131"/>
        <v>0</v>
      </c>
      <c r="W304" s="22">
        <f t="shared" si="131"/>
        <v>0</v>
      </c>
      <c r="X304" s="22">
        <f t="shared" si="131"/>
        <v>0</v>
      </c>
      <c r="Y304" s="22">
        <f t="shared" si="131"/>
        <v>0</v>
      </c>
      <c r="Z304" s="22">
        <f t="shared" si="131"/>
        <v>0</v>
      </c>
      <c r="AA304" s="22">
        <f t="shared" si="131"/>
        <v>0</v>
      </c>
      <c r="AB304" s="22">
        <f t="shared" si="131"/>
        <v>0</v>
      </c>
      <c r="AC304" s="22">
        <f t="shared" si="131"/>
        <v>0</v>
      </c>
      <c r="AD304" s="22">
        <f t="shared" si="131"/>
        <v>0</v>
      </c>
      <c r="AE304" s="22">
        <f t="shared" si="131"/>
        <v>0</v>
      </c>
      <c r="AF304" s="22">
        <f t="shared" si="132"/>
        <v>0</v>
      </c>
      <c r="AG304" s="17" t="str">
        <f t="shared" si="133"/>
        <v>ok</v>
      </c>
    </row>
    <row r="305" spans="1:33">
      <c r="A305" s="19"/>
      <c r="B305" s="19"/>
      <c r="F305" s="38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7"/>
    </row>
    <row r="306" spans="1:33">
      <c r="A306" s="19" t="s">
        <v>942</v>
      </c>
      <c r="B306" s="19"/>
      <c r="C306" s="3" t="s">
        <v>943</v>
      </c>
      <c r="F306" s="35">
        <f t="shared" ref="F306:AE306" si="134">SUM(F295:F305)</f>
        <v>2783464</v>
      </c>
      <c r="G306" s="21">
        <f t="shared" si="134"/>
        <v>0</v>
      </c>
      <c r="H306" s="21">
        <f t="shared" si="134"/>
        <v>0</v>
      </c>
      <c r="I306" s="21">
        <f t="shared" si="134"/>
        <v>0</v>
      </c>
      <c r="J306" s="21">
        <f t="shared" si="134"/>
        <v>0</v>
      </c>
      <c r="K306" s="21">
        <f t="shared" si="134"/>
        <v>0</v>
      </c>
      <c r="L306" s="21">
        <f t="shared" si="134"/>
        <v>0</v>
      </c>
      <c r="M306" s="21">
        <f t="shared" si="134"/>
        <v>0</v>
      </c>
      <c r="N306" s="21">
        <f t="shared" si="134"/>
        <v>0</v>
      </c>
      <c r="O306" s="21">
        <f t="shared" si="134"/>
        <v>0</v>
      </c>
      <c r="P306" s="21">
        <f t="shared" si="134"/>
        <v>0</v>
      </c>
      <c r="Q306" s="21">
        <f t="shared" si="134"/>
        <v>0</v>
      </c>
      <c r="R306" s="21">
        <f t="shared" si="134"/>
        <v>0</v>
      </c>
      <c r="S306" s="21">
        <f t="shared" si="134"/>
        <v>0</v>
      </c>
      <c r="T306" s="21">
        <f t="shared" si="134"/>
        <v>0</v>
      </c>
      <c r="U306" s="21">
        <f t="shared" si="134"/>
        <v>0</v>
      </c>
      <c r="V306" s="21">
        <f t="shared" si="134"/>
        <v>0</v>
      </c>
      <c r="W306" s="21">
        <f t="shared" si="134"/>
        <v>0</v>
      </c>
      <c r="X306" s="21">
        <f t="shared" si="134"/>
        <v>0</v>
      </c>
      <c r="Y306" s="21">
        <f t="shared" si="134"/>
        <v>0</v>
      </c>
      <c r="Z306" s="21">
        <f t="shared" si="134"/>
        <v>0</v>
      </c>
      <c r="AA306" s="21">
        <f t="shared" si="134"/>
        <v>0</v>
      </c>
      <c r="AB306" s="21">
        <f t="shared" si="134"/>
        <v>0</v>
      </c>
      <c r="AC306" s="21">
        <f t="shared" si="134"/>
        <v>0</v>
      </c>
      <c r="AD306" s="21">
        <f t="shared" si="134"/>
        <v>2783464</v>
      </c>
      <c r="AE306" s="21">
        <f t="shared" si="134"/>
        <v>0</v>
      </c>
      <c r="AF306" s="22">
        <f>SUM(H306:AE306)</f>
        <v>2783464</v>
      </c>
      <c r="AG306" s="17" t="str">
        <f>IF(ABS(AF306-F306)&lt;1,"ok","err")</f>
        <v>ok</v>
      </c>
    </row>
    <row r="307" spans="1:33">
      <c r="A307" s="19"/>
      <c r="B307" s="19"/>
      <c r="F307" s="38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G307" s="17"/>
    </row>
    <row r="308" spans="1:33">
      <c r="A308" s="19" t="s">
        <v>254</v>
      </c>
      <c r="B308" s="19"/>
      <c r="C308" s="3" t="s">
        <v>17</v>
      </c>
      <c r="F308" s="38">
        <f>F280+F292+F306</f>
        <v>546920164.2618593</v>
      </c>
      <c r="G308" s="22">
        <f>G278+G292+G306</f>
        <v>0</v>
      </c>
      <c r="H308" s="22">
        <f t="shared" ref="H308:AF308" si="135">H280+H292+H306</f>
        <v>77262113.727974325</v>
      </c>
      <c r="I308" s="22">
        <f t="shared" si="135"/>
        <v>0</v>
      </c>
      <c r="J308" s="22">
        <f t="shared" si="135"/>
        <v>0</v>
      </c>
      <c r="K308" s="22">
        <f t="shared" si="135"/>
        <v>378981729.71388489</v>
      </c>
      <c r="L308" s="22">
        <f t="shared" si="135"/>
        <v>0</v>
      </c>
      <c r="M308" s="22">
        <f t="shared" si="135"/>
        <v>0</v>
      </c>
      <c r="N308" s="22">
        <f t="shared" si="135"/>
        <v>23690157.5</v>
      </c>
      <c r="O308" s="22">
        <f t="shared" si="135"/>
        <v>0</v>
      </c>
      <c r="P308" s="22">
        <f t="shared" si="135"/>
        <v>0</v>
      </c>
      <c r="Q308" s="22">
        <f t="shared" si="135"/>
        <v>0</v>
      </c>
      <c r="R308" s="22">
        <f t="shared" si="135"/>
        <v>4894962.1597224139</v>
      </c>
      <c r="S308" s="22">
        <f t="shared" si="135"/>
        <v>0</v>
      </c>
      <c r="T308" s="22">
        <f t="shared" si="135"/>
        <v>9361955.7606309224</v>
      </c>
      <c r="U308" s="22">
        <f t="shared" si="135"/>
        <v>15021357.568116387</v>
      </c>
      <c r="V308" s="22">
        <f t="shared" si="135"/>
        <v>3507950.812959983</v>
      </c>
      <c r="W308" s="22">
        <f t="shared" si="135"/>
        <v>5643904.9941992434</v>
      </c>
      <c r="X308" s="22">
        <f t="shared" si="135"/>
        <v>626537.92223086895</v>
      </c>
      <c r="Y308" s="22">
        <f t="shared" si="135"/>
        <v>366045.06854179833</v>
      </c>
      <c r="Z308" s="22">
        <f t="shared" si="135"/>
        <v>174463.02470490171</v>
      </c>
      <c r="AA308" s="22">
        <f t="shared" si="135"/>
        <v>9498780.4514406845</v>
      </c>
      <c r="AB308" s="22">
        <f t="shared" si="135"/>
        <v>1005023.2374527997</v>
      </c>
      <c r="AC308" s="22">
        <f t="shared" si="135"/>
        <v>14101718.32</v>
      </c>
      <c r="AD308" s="22">
        <f t="shared" si="135"/>
        <v>2783464</v>
      </c>
      <c r="AE308" s="22">
        <f t="shared" si="135"/>
        <v>0</v>
      </c>
      <c r="AF308" s="22">
        <f t="shared" si="135"/>
        <v>546920164.26185918</v>
      </c>
      <c r="AG308" s="17" t="str">
        <f>IF(ABS(AF308-F308)&lt;1,"ok","err")</f>
        <v>ok</v>
      </c>
    </row>
    <row r="309" spans="1:33">
      <c r="A309" s="19"/>
      <c r="B309" s="19"/>
      <c r="F309" s="38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G309" s="17"/>
    </row>
    <row r="310" spans="1:33">
      <c r="A310" s="19"/>
      <c r="B310" s="19"/>
      <c r="F310" s="38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G310" s="17"/>
    </row>
    <row r="311" spans="1:33">
      <c r="A311" s="19"/>
      <c r="B311" s="19"/>
      <c r="F311" s="38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G311" s="17"/>
    </row>
    <row r="312" spans="1:33">
      <c r="A312" s="19"/>
      <c r="B312" s="19"/>
      <c r="F312" s="38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G312" s="17"/>
    </row>
    <row r="313" spans="1:33">
      <c r="A313" s="19"/>
      <c r="B313" s="19"/>
      <c r="F313" s="38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G313" s="17"/>
    </row>
    <row r="314" spans="1:33">
      <c r="A314" s="18" t="s">
        <v>921</v>
      </c>
      <c r="B314" s="19"/>
      <c r="F314" s="38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G314" s="17"/>
    </row>
    <row r="315" spans="1:33">
      <c r="A315" s="19"/>
      <c r="B315" s="19"/>
      <c r="F315" s="38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G315" s="17"/>
    </row>
    <row r="316" spans="1:33">
      <c r="A316" s="24" t="s">
        <v>944</v>
      </c>
      <c r="B316" s="19"/>
      <c r="F316" s="38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G316" s="17"/>
    </row>
    <row r="317" spans="1:33">
      <c r="A317" s="19">
        <v>920</v>
      </c>
      <c r="B317" s="19" t="s">
        <v>945</v>
      </c>
      <c r="C317" s="3" t="s">
        <v>946</v>
      </c>
      <c r="D317" s="3" t="s">
        <v>625</v>
      </c>
      <c r="F317" s="35">
        <f>26605960.92</f>
        <v>26605960.920000002</v>
      </c>
      <c r="H317" s="22">
        <f t="shared" ref="H317:Q329" si="136">IF(VLOOKUP($D317,$C$6:$AE$653,H$2,)=0,0,((VLOOKUP($D317,$C$6:$AE$653,H$2,)/VLOOKUP($D317,$C$6:$AE$653,4,))*$F317))</f>
        <v>9269622.9881255664</v>
      </c>
      <c r="I317" s="22">
        <f t="shared" si="136"/>
        <v>0</v>
      </c>
      <c r="J317" s="22">
        <f t="shared" si="136"/>
        <v>0</v>
      </c>
      <c r="K317" s="22">
        <f t="shared" si="136"/>
        <v>6845348.8566131536</v>
      </c>
      <c r="L317" s="22">
        <f t="shared" si="136"/>
        <v>0</v>
      </c>
      <c r="M317" s="22">
        <f t="shared" si="136"/>
        <v>0</v>
      </c>
      <c r="N317" s="22">
        <f t="shared" si="136"/>
        <v>1747611.1707614074</v>
      </c>
      <c r="O317" s="22">
        <f t="shared" si="136"/>
        <v>0</v>
      </c>
      <c r="P317" s="22">
        <f t="shared" si="136"/>
        <v>0</v>
      </c>
      <c r="Q317" s="22">
        <f t="shared" si="136"/>
        <v>0</v>
      </c>
      <c r="R317" s="22">
        <f t="shared" ref="R317:AE329" si="137">IF(VLOOKUP($D317,$C$6:$AE$653,R$2,)=0,0,((VLOOKUP($D317,$C$6:$AE$653,R$2,)/VLOOKUP($D317,$C$6:$AE$653,4,))*$F317))</f>
        <v>864118.6592435909</v>
      </c>
      <c r="S317" s="22">
        <f t="shared" si="137"/>
        <v>0</v>
      </c>
      <c r="T317" s="22">
        <f t="shared" si="137"/>
        <v>840031.03713359393</v>
      </c>
      <c r="U317" s="22">
        <f t="shared" si="137"/>
        <v>1345362.328136587</v>
      </c>
      <c r="V317" s="22">
        <f t="shared" si="137"/>
        <v>301533.65220024629</v>
      </c>
      <c r="W317" s="22">
        <f t="shared" si="137"/>
        <v>484739.18420670164</v>
      </c>
      <c r="X317" s="22">
        <f t="shared" si="137"/>
        <v>79600.462568207295</v>
      </c>
      <c r="Y317" s="22">
        <f t="shared" si="137"/>
        <v>46505.336297906731</v>
      </c>
      <c r="Z317" s="22">
        <f t="shared" si="137"/>
        <v>19876.516167556878</v>
      </c>
      <c r="AA317" s="22">
        <f t="shared" si="137"/>
        <v>1836509.8653408154</v>
      </c>
      <c r="AB317" s="22">
        <f t="shared" si="137"/>
        <v>67824.01735179931</v>
      </c>
      <c r="AC317" s="22">
        <f t="shared" si="137"/>
        <v>2478345.0259592873</v>
      </c>
      <c r="AD317" s="22">
        <f t="shared" si="137"/>
        <v>378931.8198935822</v>
      </c>
      <c r="AE317" s="22">
        <f t="shared" si="137"/>
        <v>0</v>
      </c>
      <c r="AF317" s="22">
        <f t="shared" ref="AF317:AF328" si="138">SUM(H317:AE317)</f>
        <v>26605960.920000006</v>
      </c>
      <c r="AG317" s="17" t="str">
        <f t="shared" ref="AG317:AG328" si="139">IF(ABS(AF317-F317)&lt;1,"ok","err")</f>
        <v>ok</v>
      </c>
    </row>
    <row r="318" spans="1:33">
      <c r="A318" s="19">
        <v>921</v>
      </c>
      <c r="B318" s="19" t="s">
        <v>947</v>
      </c>
      <c r="C318" s="3" t="s">
        <v>948</v>
      </c>
      <c r="D318" s="3" t="s">
        <v>625</v>
      </c>
      <c r="F318" s="38">
        <f>7294109.82</f>
        <v>7294109.8200000003</v>
      </c>
      <c r="H318" s="22">
        <f t="shared" si="136"/>
        <v>2541296.977346099</v>
      </c>
      <c r="I318" s="22">
        <f t="shared" si="136"/>
        <v>0</v>
      </c>
      <c r="J318" s="22">
        <f t="shared" si="136"/>
        <v>0</v>
      </c>
      <c r="K318" s="22">
        <f t="shared" si="136"/>
        <v>1876674.421438178</v>
      </c>
      <c r="L318" s="22">
        <f t="shared" si="136"/>
        <v>0</v>
      </c>
      <c r="M318" s="22">
        <f t="shared" si="136"/>
        <v>0</v>
      </c>
      <c r="N318" s="22">
        <f t="shared" si="136"/>
        <v>479113.22731479368</v>
      </c>
      <c r="O318" s="22">
        <f t="shared" si="136"/>
        <v>0</v>
      </c>
      <c r="P318" s="22">
        <f t="shared" si="136"/>
        <v>0</v>
      </c>
      <c r="Q318" s="22">
        <f t="shared" si="136"/>
        <v>0</v>
      </c>
      <c r="R318" s="22">
        <f t="shared" si="137"/>
        <v>236900.91167862655</v>
      </c>
      <c r="S318" s="22">
        <f t="shared" si="137"/>
        <v>0</v>
      </c>
      <c r="T318" s="22">
        <f t="shared" si="137"/>
        <v>230297.21254889868</v>
      </c>
      <c r="U318" s="22">
        <f t="shared" si="137"/>
        <v>368835.4124335511</v>
      </c>
      <c r="V318" s="22">
        <f t="shared" si="137"/>
        <v>82666.421265053898</v>
      </c>
      <c r="W318" s="22">
        <f t="shared" si="137"/>
        <v>132892.80752882094</v>
      </c>
      <c r="X318" s="22">
        <f t="shared" si="137"/>
        <v>21822.723014632738</v>
      </c>
      <c r="Y318" s="22">
        <f t="shared" si="137"/>
        <v>12749.587627860197</v>
      </c>
      <c r="Z318" s="22">
        <f t="shared" si="137"/>
        <v>5449.210881768272</v>
      </c>
      <c r="AA318" s="22">
        <f t="shared" si="137"/>
        <v>503485.0905625294</v>
      </c>
      <c r="AB318" s="22">
        <f t="shared" si="137"/>
        <v>18594.172654960428</v>
      </c>
      <c r="AC318" s="22">
        <f t="shared" si="137"/>
        <v>679446.26565277949</v>
      </c>
      <c r="AD318" s="22">
        <f t="shared" si="137"/>
        <v>103885.37805144791</v>
      </c>
      <c r="AE318" s="22">
        <f t="shared" si="137"/>
        <v>0</v>
      </c>
      <c r="AF318" s="22">
        <f t="shared" si="138"/>
        <v>7294109.8199999994</v>
      </c>
      <c r="AG318" s="17" t="str">
        <f t="shared" si="139"/>
        <v>ok</v>
      </c>
    </row>
    <row r="319" spans="1:33">
      <c r="A319" s="19">
        <v>922</v>
      </c>
      <c r="B319" s="19" t="s">
        <v>255</v>
      </c>
      <c r="C319" s="3" t="s">
        <v>256</v>
      </c>
      <c r="D319" s="3" t="s">
        <v>625</v>
      </c>
      <c r="F319" s="38">
        <v>-4417049.43518213</v>
      </c>
      <c r="H319" s="22">
        <f t="shared" si="136"/>
        <v>-1538917.6548505328</v>
      </c>
      <c r="I319" s="22">
        <f t="shared" si="136"/>
        <v>0</v>
      </c>
      <c r="J319" s="22">
        <f t="shared" si="136"/>
        <v>0</v>
      </c>
      <c r="K319" s="22">
        <f t="shared" si="136"/>
        <v>-1136446.2419396716</v>
      </c>
      <c r="L319" s="22">
        <f t="shared" si="136"/>
        <v>0</v>
      </c>
      <c r="M319" s="22">
        <f t="shared" si="136"/>
        <v>0</v>
      </c>
      <c r="N319" s="22">
        <f t="shared" si="136"/>
        <v>-290133.66432959697</v>
      </c>
      <c r="O319" s="22">
        <f t="shared" si="136"/>
        <v>0</v>
      </c>
      <c r="P319" s="22">
        <f t="shared" si="136"/>
        <v>0</v>
      </c>
      <c r="Q319" s="22">
        <f t="shared" si="136"/>
        <v>0</v>
      </c>
      <c r="R319" s="22">
        <f t="shared" si="137"/>
        <v>-143458.63497352842</v>
      </c>
      <c r="S319" s="22">
        <f t="shared" si="137"/>
        <v>0</v>
      </c>
      <c r="T319" s="22">
        <f t="shared" si="137"/>
        <v>-139459.67331393043</v>
      </c>
      <c r="U319" s="22">
        <f t="shared" si="137"/>
        <v>-223353.40300165437</v>
      </c>
      <c r="V319" s="22">
        <f t="shared" si="137"/>
        <v>-50059.798709931449</v>
      </c>
      <c r="W319" s="22">
        <f t="shared" si="137"/>
        <v>-80475.083995231922</v>
      </c>
      <c r="X319" s="22">
        <f t="shared" si="137"/>
        <v>-13215.05279528676</v>
      </c>
      <c r="Y319" s="22">
        <f t="shared" si="137"/>
        <v>-7720.6897373591992</v>
      </c>
      <c r="Z319" s="22">
        <f t="shared" si="137"/>
        <v>-3299.8452781045266</v>
      </c>
      <c r="AA319" s="22">
        <f t="shared" si="137"/>
        <v>-304892.38437211298</v>
      </c>
      <c r="AB319" s="22">
        <f t="shared" si="137"/>
        <v>-11259.959316498467</v>
      </c>
      <c r="AC319" s="22">
        <f t="shared" si="137"/>
        <v>-411448.11608254851</v>
      </c>
      <c r="AD319" s="22">
        <f t="shared" si="137"/>
        <v>-62909.232486141816</v>
      </c>
      <c r="AE319" s="22">
        <f t="shared" si="137"/>
        <v>0</v>
      </c>
      <c r="AF319" s="22">
        <f>SUM(H319:AE319)</f>
        <v>-4417049.43518213</v>
      </c>
      <c r="AG319" s="17" t="str">
        <f t="shared" si="139"/>
        <v>ok</v>
      </c>
    </row>
    <row r="320" spans="1:33">
      <c r="A320" s="19">
        <v>923</v>
      </c>
      <c r="B320" s="19" t="s">
        <v>949</v>
      </c>
      <c r="C320" s="3" t="s">
        <v>950</v>
      </c>
      <c r="D320" s="3" t="s">
        <v>625</v>
      </c>
      <c r="F320" s="38">
        <v>15879770.6</v>
      </c>
      <c r="H320" s="22">
        <f t="shared" si="136"/>
        <v>5532575.4646684835</v>
      </c>
      <c r="I320" s="22">
        <f t="shared" si="136"/>
        <v>0</v>
      </c>
      <c r="J320" s="22">
        <f t="shared" si="136"/>
        <v>0</v>
      </c>
      <c r="K320" s="22">
        <f t="shared" si="136"/>
        <v>4085647.1918770736</v>
      </c>
      <c r="L320" s="22">
        <f t="shared" si="136"/>
        <v>0</v>
      </c>
      <c r="M320" s="22">
        <f t="shared" si="136"/>
        <v>0</v>
      </c>
      <c r="N320" s="22">
        <f t="shared" si="136"/>
        <v>1043061.9128222252</v>
      </c>
      <c r="O320" s="22">
        <f t="shared" si="136"/>
        <v>0</v>
      </c>
      <c r="P320" s="22">
        <f t="shared" si="136"/>
        <v>0</v>
      </c>
      <c r="Q320" s="22">
        <f t="shared" si="136"/>
        <v>0</v>
      </c>
      <c r="R320" s="22">
        <f t="shared" si="137"/>
        <v>515749.3135176638</v>
      </c>
      <c r="S320" s="22">
        <f t="shared" si="137"/>
        <v>0</v>
      </c>
      <c r="T320" s="22">
        <f t="shared" si="137"/>
        <v>501372.61370379973</v>
      </c>
      <c r="U320" s="22">
        <f t="shared" si="137"/>
        <v>802979.64839267777</v>
      </c>
      <c r="V320" s="22">
        <f t="shared" si="137"/>
        <v>179970.39233116695</v>
      </c>
      <c r="W320" s="22">
        <f t="shared" si="137"/>
        <v>289316.63356113672</v>
      </c>
      <c r="X320" s="22">
        <f t="shared" si="137"/>
        <v>47509.544535443849</v>
      </c>
      <c r="Y320" s="22">
        <f t="shared" si="137"/>
        <v>27756.714907127363</v>
      </c>
      <c r="Z320" s="22">
        <f t="shared" si="137"/>
        <v>11863.30078500297</v>
      </c>
      <c r="AA320" s="22">
        <f t="shared" si="137"/>
        <v>1096121.1081207977</v>
      </c>
      <c r="AB320" s="22">
        <f t="shared" si="137"/>
        <v>40480.771957662204</v>
      </c>
      <c r="AC320" s="22">
        <f t="shared" si="137"/>
        <v>1479200.4918830243</v>
      </c>
      <c r="AD320" s="22">
        <f t="shared" si="137"/>
        <v>226165.49693671433</v>
      </c>
      <c r="AE320" s="22">
        <f t="shared" si="137"/>
        <v>0</v>
      </c>
      <c r="AF320" s="22">
        <f t="shared" si="138"/>
        <v>15879770.599999998</v>
      </c>
      <c r="AG320" s="17" t="str">
        <f t="shared" si="139"/>
        <v>ok</v>
      </c>
    </row>
    <row r="321" spans="1:33">
      <c r="A321" s="19">
        <v>924</v>
      </c>
      <c r="B321" s="19" t="s">
        <v>951</v>
      </c>
      <c r="C321" s="3" t="s">
        <v>952</v>
      </c>
      <c r="D321" s="3" t="s">
        <v>865</v>
      </c>
      <c r="F321" s="38">
        <v>4891049.3599999901</v>
      </c>
      <c r="H321" s="22">
        <f t="shared" si="136"/>
        <v>2650367.6313247918</v>
      </c>
      <c r="I321" s="22">
        <f t="shared" si="136"/>
        <v>0</v>
      </c>
      <c r="J321" s="22">
        <f t="shared" si="136"/>
        <v>0</v>
      </c>
      <c r="K321" s="22">
        <f t="shared" si="136"/>
        <v>0</v>
      </c>
      <c r="L321" s="22">
        <f t="shared" si="136"/>
        <v>0</v>
      </c>
      <c r="M321" s="22">
        <f t="shared" si="136"/>
        <v>0</v>
      </c>
      <c r="N321" s="22">
        <f t="shared" si="136"/>
        <v>547840.49176241667</v>
      </c>
      <c r="O321" s="22">
        <f t="shared" si="136"/>
        <v>0</v>
      </c>
      <c r="P321" s="22">
        <f t="shared" si="136"/>
        <v>0</v>
      </c>
      <c r="Q321" s="22">
        <f t="shared" si="136"/>
        <v>0</v>
      </c>
      <c r="R321" s="22">
        <f t="shared" si="137"/>
        <v>208033.83790991316</v>
      </c>
      <c r="S321" s="22">
        <f t="shared" si="137"/>
        <v>0</v>
      </c>
      <c r="T321" s="22">
        <f t="shared" si="137"/>
        <v>321472.12758539984</v>
      </c>
      <c r="U321" s="22">
        <f t="shared" si="137"/>
        <v>510739.68804415135</v>
      </c>
      <c r="V321" s="22">
        <f t="shared" si="137"/>
        <v>93396.518067208832</v>
      </c>
      <c r="W321" s="22">
        <f t="shared" si="137"/>
        <v>149456.40391845707</v>
      </c>
      <c r="X321" s="22">
        <f t="shared" si="137"/>
        <v>121222.67881868458</v>
      </c>
      <c r="Y321" s="22">
        <f t="shared" si="137"/>
        <v>70822.470919254425</v>
      </c>
      <c r="Z321" s="22">
        <f t="shared" si="137"/>
        <v>41083.853073392296</v>
      </c>
      <c r="AA321" s="22">
        <f t="shared" si="137"/>
        <v>45933.198784862092</v>
      </c>
      <c r="AB321" s="22">
        <f t="shared" si="137"/>
        <v>130680.45979145649</v>
      </c>
      <c r="AC321" s="22">
        <f t="shared" si="137"/>
        <v>0</v>
      </c>
      <c r="AD321" s="22">
        <f t="shared" si="137"/>
        <v>0</v>
      </c>
      <c r="AE321" s="22">
        <f t="shared" si="137"/>
        <v>0</v>
      </c>
      <c r="AF321" s="22">
        <f t="shared" si="138"/>
        <v>4891049.3599999892</v>
      </c>
      <c r="AG321" s="17" t="str">
        <f t="shared" si="139"/>
        <v>ok</v>
      </c>
    </row>
    <row r="322" spans="1:33">
      <c r="A322" s="19">
        <v>925</v>
      </c>
      <c r="B322" s="19" t="s">
        <v>1117</v>
      </c>
      <c r="C322" s="3" t="s">
        <v>953</v>
      </c>
      <c r="D322" s="3" t="s">
        <v>625</v>
      </c>
      <c r="F322" s="38">
        <v>2666967.4</v>
      </c>
      <c r="H322" s="22">
        <f t="shared" si="136"/>
        <v>929182.08795224642</v>
      </c>
      <c r="I322" s="22">
        <f t="shared" si="136"/>
        <v>0</v>
      </c>
      <c r="J322" s="22">
        <f t="shared" si="136"/>
        <v>0</v>
      </c>
      <c r="K322" s="22">
        <f t="shared" si="136"/>
        <v>686174.13583025557</v>
      </c>
      <c r="L322" s="22">
        <f t="shared" si="136"/>
        <v>0</v>
      </c>
      <c r="M322" s="22">
        <f t="shared" si="136"/>
        <v>0</v>
      </c>
      <c r="N322" s="22">
        <f t="shared" si="136"/>
        <v>175179.61611350463</v>
      </c>
      <c r="O322" s="22">
        <f t="shared" si="136"/>
        <v>0</v>
      </c>
      <c r="P322" s="22">
        <f t="shared" si="136"/>
        <v>0</v>
      </c>
      <c r="Q322" s="22">
        <f t="shared" si="136"/>
        <v>0</v>
      </c>
      <c r="R322" s="22">
        <f t="shared" si="137"/>
        <v>86618.795722652867</v>
      </c>
      <c r="S322" s="22">
        <f t="shared" si="137"/>
        <v>0</v>
      </c>
      <c r="T322" s="22">
        <f t="shared" si="137"/>
        <v>84204.265268216594</v>
      </c>
      <c r="U322" s="22">
        <f t="shared" si="137"/>
        <v>134858.40564515046</v>
      </c>
      <c r="V322" s="22">
        <f t="shared" si="137"/>
        <v>30225.573240487007</v>
      </c>
      <c r="W322" s="22">
        <f t="shared" si="137"/>
        <v>48589.998522100665</v>
      </c>
      <c r="X322" s="22">
        <f t="shared" si="137"/>
        <v>7979.1081153827809</v>
      </c>
      <c r="Y322" s="22">
        <f t="shared" si="137"/>
        <v>4661.6702251607276</v>
      </c>
      <c r="Z322" s="22">
        <f t="shared" si="137"/>
        <v>1992.4114300490794</v>
      </c>
      <c r="AA322" s="22">
        <f t="shared" si="137"/>
        <v>184090.77407012682</v>
      </c>
      <c r="AB322" s="22">
        <f t="shared" si="137"/>
        <v>6798.6434979053965</v>
      </c>
      <c r="AC322" s="22">
        <f t="shared" si="137"/>
        <v>248427.98988015548</v>
      </c>
      <c r="AD322" s="22">
        <f t="shared" si="137"/>
        <v>37983.924486605429</v>
      </c>
      <c r="AE322" s="22">
        <f t="shared" si="137"/>
        <v>0</v>
      </c>
      <c r="AF322" s="22">
        <f t="shared" si="138"/>
        <v>2666967.4</v>
      </c>
      <c r="AG322" s="17" t="str">
        <f t="shared" si="139"/>
        <v>ok</v>
      </c>
    </row>
    <row r="323" spans="1:33">
      <c r="A323" s="19">
        <v>926</v>
      </c>
      <c r="B323" s="19" t="s">
        <v>954</v>
      </c>
      <c r="C323" s="3" t="s">
        <v>955</v>
      </c>
      <c r="D323" s="3" t="s">
        <v>625</v>
      </c>
      <c r="F323" s="38">
        <v>20921160.400000002</v>
      </c>
      <c r="H323" s="22">
        <f t="shared" si="136"/>
        <v>7289015.7948146863</v>
      </c>
      <c r="I323" s="22">
        <f t="shared" si="136"/>
        <v>0</v>
      </c>
      <c r="J323" s="22">
        <f t="shared" si="136"/>
        <v>0</v>
      </c>
      <c r="K323" s="22">
        <f t="shared" si="136"/>
        <v>5382727.6471531549</v>
      </c>
      <c r="L323" s="22">
        <f t="shared" si="136"/>
        <v>0</v>
      </c>
      <c r="M323" s="22">
        <f t="shared" si="136"/>
        <v>0</v>
      </c>
      <c r="N323" s="22">
        <f t="shared" si="136"/>
        <v>1374205.3418129727</v>
      </c>
      <c r="O323" s="22">
        <f t="shared" si="136"/>
        <v>0</v>
      </c>
      <c r="P323" s="22">
        <f t="shared" si="136"/>
        <v>0</v>
      </c>
      <c r="Q323" s="22">
        <f t="shared" si="136"/>
        <v>0</v>
      </c>
      <c r="R323" s="22">
        <f t="shared" si="137"/>
        <v>679485.51563414489</v>
      </c>
      <c r="S323" s="22">
        <f t="shared" si="137"/>
        <v>0</v>
      </c>
      <c r="T323" s="22">
        <f t="shared" si="137"/>
        <v>660544.60959684348</v>
      </c>
      <c r="U323" s="22">
        <f t="shared" si="137"/>
        <v>1057903.5708462198</v>
      </c>
      <c r="V323" s="22">
        <f t="shared" si="137"/>
        <v>237106.03509670816</v>
      </c>
      <c r="W323" s="22">
        <f t="shared" si="137"/>
        <v>381166.69626956485</v>
      </c>
      <c r="X323" s="22">
        <f t="shared" si="137"/>
        <v>62592.516403036985</v>
      </c>
      <c r="Y323" s="22">
        <f t="shared" si="137"/>
        <v>36568.70740620666</v>
      </c>
      <c r="Z323" s="22">
        <f t="shared" si="137"/>
        <v>15629.572041581827</v>
      </c>
      <c r="AA323" s="22">
        <f t="shared" si="137"/>
        <v>1444109.3702462523</v>
      </c>
      <c r="AB323" s="22">
        <f t="shared" si="137"/>
        <v>53332.30212041433</v>
      </c>
      <c r="AC323" s="22">
        <f t="shared" si="137"/>
        <v>1948805.907463402</v>
      </c>
      <c r="AD323" s="22">
        <f t="shared" si="137"/>
        <v>297966.8130948132</v>
      </c>
      <c r="AE323" s="22">
        <f t="shared" si="137"/>
        <v>0</v>
      </c>
      <c r="AF323" s="22">
        <f t="shared" si="138"/>
        <v>20921160.400000006</v>
      </c>
      <c r="AG323" s="17" t="str">
        <f t="shared" si="139"/>
        <v>ok</v>
      </c>
    </row>
    <row r="324" spans="1:33">
      <c r="A324" s="19">
        <v>927</v>
      </c>
      <c r="B324" s="19" t="s">
        <v>565</v>
      </c>
      <c r="C324" s="3" t="s">
        <v>564</v>
      </c>
      <c r="D324" s="3" t="s">
        <v>865</v>
      </c>
      <c r="F324" s="38"/>
      <c r="H324" s="22">
        <f t="shared" si="136"/>
        <v>0</v>
      </c>
      <c r="I324" s="22">
        <f t="shared" si="136"/>
        <v>0</v>
      </c>
      <c r="J324" s="22">
        <f t="shared" si="136"/>
        <v>0</v>
      </c>
      <c r="K324" s="22">
        <f t="shared" si="136"/>
        <v>0</v>
      </c>
      <c r="L324" s="22">
        <f t="shared" si="136"/>
        <v>0</v>
      </c>
      <c r="M324" s="22">
        <f t="shared" si="136"/>
        <v>0</v>
      </c>
      <c r="N324" s="22">
        <f t="shared" si="136"/>
        <v>0</v>
      </c>
      <c r="O324" s="22">
        <f t="shared" si="136"/>
        <v>0</v>
      </c>
      <c r="P324" s="22">
        <f t="shared" si="136"/>
        <v>0</v>
      </c>
      <c r="Q324" s="22">
        <f t="shared" si="136"/>
        <v>0</v>
      </c>
      <c r="R324" s="22">
        <f t="shared" si="137"/>
        <v>0</v>
      </c>
      <c r="S324" s="22">
        <f t="shared" si="137"/>
        <v>0</v>
      </c>
      <c r="T324" s="22">
        <f t="shared" si="137"/>
        <v>0</v>
      </c>
      <c r="U324" s="22">
        <f t="shared" si="137"/>
        <v>0</v>
      </c>
      <c r="V324" s="22">
        <f t="shared" si="137"/>
        <v>0</v>
      </c>
      <c r="W324" s="22">
        <f t="shared" si="137"/>
        <v>0</v>
      </c>
      <c r="X324" s="22">
        <f t="shared" si="137"/>
        <v>0</v>
      </c>
      <c r="Y324" s="22">
        <f t="shared" si="137"/>
        <v>0</v>
      </c>
      <c r="Z324" s="22">
        <f t="shared" si="137"/>
        <v>0</v>
      </c>
      <c r="AA324" s="22">
        <f t="shared" si="137"/>
        <v>0</v>
      </c>
      <c r="AB324" s="22">
        <f t="shared" si="137"/>
        <v>0</v>
      </c>
      <c r="AC324" s="22">
        <f t="shared" si="137"/>
        <v>0</v>
      </c>
      <c r="AD324" s="22">
        <f t="shared" si="137"/>
        <v>0</v>
      </c>
      <c r="AE324" s="22">
        <f t="shared" si="137"/>
        <v>0</v>
      </c>
      <c r="AF324" s="22">
        <f>SUM(H324:AE324)</f>
        <v>0</v>
      </c>
      <c r="AG324" s="17" t="str">
        <f t="shared" si="139"/>
        <v>ok</v>
      </c>
    </row>
    <row r="325" spans="1:33">
      <c r="A325" s="19">
        <v>928</v>
      </c>
      <c r="B325" s="19" t="s">
        <v>798</v>
      </c>
      <c r="C325" s="3" t="s">
        <v>956</v>
      </c>
      <c r="D325" s="3" t="s">
        <v>865</v>
      </c>
      <c r="F325" s="38">
        <v>1537950.5</v>
      </c>
      <c r="H325" s="22">
        <f t="shared" si="136"/>
        <v>833386.44200061541</v>
      </c>
      <c r="I325" s="22">
        <f t="shared" si="136"/>
        <v>0</v>
      </c>
      <c r="J325" s="22">
        <f t="shared" si="136"/>
        <v>0</v>
      </c>
      <c r="K325" s="22">
        <f t="shared" si="136"/>
        <v>0</v>
      </c>
      <c r="L325" s="22">
        <f t="shared" si="136"/>
        <v>0</v>
      </c>
      <c r="M325" s="22">
        <f t="shared" si="136"/>
        <v>0</v>
      </c>
      <c r="N325" s="22">
        <f t="shared" si="136"/>
        <v>172263.965503357</v>
      </c>
      <c r="O325" s="22">
        <f t="shared" si="136"/>
        <v>0</v>
      </c>
      <c r="P325" s="22">
        <f t="shared" si="136"/>
        <v>0</v>
      </c>
      <c r="Q325" s="22">
        <f t="shared" si="136"/>
        <v>0</v>
      </c>
      <c r="R325" s="22">
        <f t="shared" si="137"/>
        <v>65414.540210338535</v>
      </c>
      <c r="S325" s="22">
        <f t="shared" si="137"/>
        <v>0</v>
      </c>
      <c r="T325" s="22">
        <f t="shared" si="137"/>
        <v>101084.28334406148</v>
      </c>
      <c r="U325" s="22">
        <f t="shared" si="137"/>
        <v>160597.9209740276</v>
      </c>
      <c r="V325" s="22">
        <f t="shared" si="137"/>
        <v>29367.771839399949</v>
      </c>
      <c r="W325" s="22">
        <f t="shared" si="137"/>
        <v>46995.344805637673</v>
      </c>
      <c r="X325" s="22">
        <f t="shared" si="137"/>
        <v>38117.480683232308</v>
      </c>
      <c r="Y325" s="22">
        <f t="shared" si="137"/>
        <v>22269.547196208019</v>
      </c>
      <c r="Z325" s="22">
        <f t="shared" si="137"/>
        <v>12918.481848269541</v>
      </c>
      <c r="AA325" s="22">
        <f t="shared" si="137"/>
        <v>14443.318976805051</v>
      </c>
      <c r="AB325" s="22">
        <f t="shared" si="137"/>
        <v>41091.402618046937</v>
      </c>
      <c r="AC325" s="22">
        <f t="shared" si="137"/>
        <v>0</v>
      </c>
      <c r="AD325" s="22">
        <f t="shared" si="137"/>
        <v>0</v>
      </c>
      <c r="AE325" s="22">
        <f t="shared" si="137"/>
        <v>0</v>
      </c>
      <c r="AF325" s="22">
        <f t="shared" si="138"/>
        <v>1537950.4999999993</v>
      </c>
      <c r="AG325" s="17" t="str">
        <f t="shared" si="139"/>
        <v>ok</v>
      </c>
    </row>
    <row r="326" spans="1:33">
      <c r="A326" s="19">
        <v>929</v>
      </c>
      <c r="B326" s="19" t="s">
        <v>1053</v>
      </c>
      <c r="C326" s="3" t="s">
        <v>1054</v>
      </c>
      <c r="D326" s="3" t="s">
        <v>625</v>
      </c>
      <c r="F326" s="38">
        <v>-216193</v>
      </c>
      <c r="H326" s="22">
        <f t="shared" si="136"/>
        <v>-75322.504182338351</v>
      </c>
      <c r="I326" s="22">
        <f t="shared" si="136"/>
        <v>0</v>
      </c>
      <c r="J326" s="22">
        <f t="shared" si="136"/>
        <v>0</v>
      </c>
      <c r="K326" s="22">
        <f t="shared" si="136"/>
        <v>-55623.493915805069</v>
      </c>
      <c r="L326" s="22">
        <f t="shared" si="136"/>
        <v>0</v>
      </c>
      <c r="M326" s="22">
        <f t="shared" si="136"/>
        <v>0</v>
      </c>
      <c r="N326" s="22">
        <f t="shared" si="136"/>
        <v>-14200.626054306815</v>
      </c>
      <c r="O326" s="22">
        <f t="shared" si="136"/>
        <v>0</v>
      </c>
      <c r="P326" s="22">
        <f t="shared" si="136"/>
        <v>0</v>
      </c>
      <c r="Q326" s="22">
        <f t="shared" si="136"/>
        <v>0</v>
      </c>
      <c r="R326" s="22">
        <f t="shared" si="137"/>
        <v>-7021.5996279772644</v>
      </c>
      <c r="S326" s="22">
        <f t="shared" si="137"/>
        <v>0</v>
      </c>
      <c r="T326" s="22">
        <f t="shared" si="137"/>
        <v>-6825.8699829370062</v>
      </c>
      <c r="U326" s="22">
        <f t="shared" si="137"/>
        <v>-10932.05837148291</v>
      </c>
      <c r="V326" s="22">
        <f t="shared" si="137"/>
        <v>-2450.1826889899771</v>
      </c>
      <c r="W326" s="22">
        <f t="shared" si="137"/>
        <v>-3938.8623762287116</v>
      </c>
      <c r="X326" s="22">
        <f t="shared" si="137"/>
        <v>-646.81230103860651</v>
      </c>
      <c r="Y326" s="22">
        <f t="shared" si="137"/>
        <v>-377.89006006904071</v>
      </c>
      <c r="Z326" s="22">
        <f t="shared" si="137"/>
        <v>-161.51131217299493</v>
      </c>
      <c r="AA326" s="22">
        <f t="shared" si="137"/>
        <v>-14922.993328880935</v>
      </c>
      <c r="AB326" s="22">
        <f t="shared" si="137"/>
        <v>-551.12002259295014</v>
      </c>
      <c r="AC326" s="22">
        <f t="shared" si="137"/>
        <v>-20138.376050701052</v>
      </c>
      <c r="AD326" s="22">
        <f t="shared" si="137"/>
        <v>-3079.0997244783298</v>
      </c>
      <c r="AE326" s="22">
        <f t="shared" si="137"/>
        <v>0</v>
      </c>
      <c r="AF326" s="22">
        <f t="shared" si="138"/>
        <v>-216192.99999999997</v>
      </c>
      <c r="AG326" s="17" t="str">
        <f t="shared" si="139"/>
        <v>ok</v>
      </c>
    </row>
    <row r="327" spans="1:33">
      <c r="A327" s="19">
        <v>930</v>
      </c>
      <c r="B327" s="19" t="s">
        <v>957</v>
      </c>
      <c r="C327" s="3" t="s">
        <v>958</v>
      </c>
      <c r="D327" s="3" t="s">
        <v>625</v>
      </c>
      <c r="F327" s="38">
        <f>2562355.06</f>
        <v>2562355.06</v>
      </c>
      <c r="H327" s="22">
        <f t="shared" si="136"/>
        <v>892734.73111287516</v>
      </c>
      <c r="I327" s="22">
        <f t="shared" si="136"/>
        <v>0</v>
      </c>
      <c r="J327" s="22">
        <f t="shared" si="136"/>
        <v>0</v>
      </c>
      <c r="K327" s="22">
        <f t="shared" si="136"/>
        <v>659258.81545675546</v>
      </c>
      <c r="L327" s="22">
        <f t="shared" si="136"/>
        <v>0</v>
      </c>
      <c r="M327" s="22">
        <f t="shared" si="136"/>
        <v>0</v>
      </c>
      <c r="N327" s="22">
        <f t="shared" si="136"/>
        <v>168308.15995624696</v>
      </c>
      <c r="O327" s="22">
        <f t="shared" si="136"/>
        <v>0</v>
      </c>
      <c r="P327" s="22">
        <f t="shared" si="136"/>
        <v>0</v>
      </c>
      <c r="Q327" s="22">
        <f t="shared" si="136"/>
        <v>0</v>
      </c>
      <c r="R327" s="22">
        <f t="shared" si="137"/>
        <v>83221.155800796783</v>
      </c>
      <c r="S327" s="22">
        <f t="shared" si="137"/>
        <v>0</v>
      </c>
      <c r="T327" s="22">
        <f t="shared" si="137"/>
        <v>80901.335795704537</v>
      </c>
      <c r="U327" s="22">
        <f t="shared" si="137"/>
        <v>129568.55718910694</v>
      </c>
      <c r="V327" s="22">
        <f t="shared" si="137"/>
        <v>29039.968967810586</v>
      </c>
      <c r="W327" s="22">
        <f t="shared" si="137"/>
        <v>46684.045923657395</v>
      </c>
      <c r="X327" s="22">
        <f t="shared" si="137"/>
        <v>7666.1259727952183</v>
      </c>
      <c r="Y327" s="22">
        <f t="shared" si="137"/>
        <v>4478.8152601685088</v>
      </c>
      <c r="Z327" s="22">
        <f t="shared" si="137"/>
        <v>1914.2586854972787</v>
      </c>
      <c r="AA327" s="22">
        <f t="shared" si="137"/>
        <v>176869.77592523489</v>
      </c>
      <c r="AB327" s="22">
        <f t="shared" si="137"/>
        <v>6531.965320608716</v>
      </c>
      <c r="AC327" s="22">
        <f t="shared" si="137"/>
        <v>238683.35132819592</v>
      </c>
      <c r="AD327" s="22">
        <f t="shared" si="137"/>
        <v>36493.99730454573</v>
      </c>
      <c r="AE327" s="22">
        <f t="shared" si="137"/>
        <v>0</v>
      </c>
      <c r="AF327" s="22">
        <f t="shared" si="138"/>
        <v>2562355.06</v>
      </c>
      <c r="AG327" s="17" t="str">
        <f t="shared" si="139"/>
        <v>ok</v>
      </c>
    </row>
    <row r="328" spans="1:33">
      <c r="A328" s="19">
        <v>931</v>
      </c>
      <c r="B328" s="19" t="s">
        <v>959</v>
      </c>
      <c r="C328" s="3" t="s">
        <v>960</v>
      </c>
      <c r="D328" s="3" t="s">
        <v>855</v>
      </c>
      <c r="F328" s="38">
        <v>1862066.12</v>
      </c>
      <c r="H328" s="22">
        <f t="shared" si="136"/>
        <v>1013364.4413797674</v>
      </c>
      <c r="I328" s="22">
        <f t="shared" si="136"/>
        <v>0</v>
      </c>
      <c r="J328" s="22">
        <f t="shared" si="136"/>
        <v>0</v>
      </c>
      <c r="K328" s="22">
        <f t="shared" si="136"/>
        <v>0</v>
      </c>
      <c r="L328" s="22">
        <f t="shared" si="136"/>
        <v>0</v>
      </c>
      <c r="M328" s="22">
        <f t="shared" si="136"/>
        <v>0</v>
      </c>
      <c r="N328" s="22">
        <f t="shared" si="136"/>
        <v>206682.44791793011</v>
      </c>
      <c r="O328" s="22">
        <f t="shared" si="136"/>
        <v>0</v>
      </c>
      <c r="P328" s="22">
        <f t="shared" si="136"/>
        <v>0</v>
      </c>
      <c r="Q328" s="22">
        <f t="shared" si="136"/>
        <v>0</v>
      </c>
      <c r="R328" s="22">
        <f t="shared" si="137"/>
        <v>78897.962586583293</v>
      </c>
      <c r="S328" s="22">
        <f t="shared" si="137"/>
        <v>0</v>
      </c>
      <c r="T328" s="22">
        <f t="shared" si="137"/>
        <v>121920.04988075835</v>
      </c>
      <c r="U328" s="22">
        <f t="shared" si="137"/>
        <v>193700.79984891971</v>
      </c>
      <c r="V328" s="22">
        <f t="shared" si="137"/>
        <v>35421.136591128852</v>
      </c>
      <c r="W328" s="22">
        <f t="shared" si="137"/>
        <v>56682.152688016184</v>
      </c>
      <c r="X328" s="22">
        <f t="shared" si="137"/>
        <v>45974.35914355272</v>
      </c>
      <c r="Y328" s="22">
        <f t="shared" si="137"/>
        <v>26859.806640189152</v>
      </c>
      <c r="Z328" s="22">
        <f t="shared" si="137"/>
        <v>15581.274350670103</v>
      </c>
      <c r="AA328" s="22">
        <f t="shared" si="137"/>
        <v>17420.415042188921</v>
      </c>
      <c r="AB328" s="22">
        <f t="shared" si="137"/>
        <v>49561.27393029521</v>
      </c>
      <c r="AC328" s="22">
        <f t="shared" si="137"/>
        <v>0</v>
      </c>
      <c r="AD328" s="22">
        <f t="shared" si="137"/>
        <v>0</v>
      </c>
      <c r="AE328" s="22">
        <f t="shared" si="137"/>
        <v>0</v>
      </c>
      <c r="AF328" s="22">
        <f t="shared" si="138"/>
        <v>1862066.1199999999</v>
      </c>
      <c r="AG328" s="17" t="str">
        <f t="shared" si="139"/>
        <v>ok</v>
      </c>
    </row>
    <row r="329" spans="1:33">
      <c r="A329" s="19">
        <v>935</v>
      </c>
      <c r="B329" s="19" t="s">
        <v>961</v>
      </c>
      <c r="C329" s="3" t="s">
        <v>258</v>
      </c>
      <c r="D329" s="3" t="s">
        <v>855</v>
      </c>
      <c r="F329" s="38">
        <v>784180.86</v>
      </c>
      <c r="H329" s="22">
        <f t="shared" si="136"/>
        <v>426763.0405812902</v>
      </c>
      <c r="I329" s="22">
        <f t="shared" si="136"/>
        <v>0</v>
      </c>
      <c r="J329" s="22">
        <f t="shared" si="136"/>
        <v>0</v>
      </c>
      <c r="K329" s="22">
        <f t="shared" si="136"/>
        <v>0</v>
      </c>
      <c r="L329" s="22">
        <f t="shared" si="136"/>
        <v>0</v>
      </c>
      <c r="M329" s="22">
        <f t="shared" si="136"/>
        <v>0</v>
      </c>
      <c r="N329" s="22">
        <f t="shared" si="136"/>
        <v>87041.173250704785</v>
      </c>
      <c r="O329" s="22">
        <f t="shared" si="136"/>
        <v>0</v>
      </c>
      <c r="P329" s="22">
        <f t="shared" si="136"/>
        <v>0</v>
      </c>
      <c r="Q329" s="22">
        <f t="shared" si="136"/>
        <v>0</v>
      </c>
      <c r="R329" s="22">
        <f t="shared" si="137"/>
        <v>33226.678413221278</v>
      </c>
      <c r="S329" s="22">
        <f t="shared" si="137"/>
        <v>0</v>
      </c>
      <c r="T329" s="22">
        <f t="shared" si="137"/>
        <v>51344.776933450659</v>
      </c>
      <c r="U329" s="22">
        <f t="shared" si="137"/>
        <v>81574.149369203777</v>
      </c>
      <c r="V329" s="22">
        <f t="shared" si="137"/>
        <v>14917.073596832795</v>
      </c>
      <c r="W329" s="22">
        <f t="shared" si="137"/>
        <v>23870.827552321203</v>
      </c>
      <c r="X329" s="22">
        <f t="shared" si="137"/>
        <v>19361.40296196358</v>
      </c>
      <c r="Y329" s="22">
        <f t="shared" si="137"/>
        <v>11311.599542199521</v>
      </c>
      <c r="Z329" s="22">
        <f t="shared" si="137"/>
        <v>6561.8169993901301</v>
      </c>
      <c r="AA329" s="22">
        <f t="shared" si="137"/>
        <v>7336.3431634428989</v>
      </c>
      <c r="AB329" s="22">
        <f t="shared" si="137"/>
        <v>20871.977635979154</v>
      </c>
      <c r="AC329" s="22">
        <f t="shared" si="137"/>
        <v>0</v>
      </c>
      <c r="AD329" s="22">
        <f t="shared" si="137"/>
        <v>0</v>
      </c>
      <c r="AE329" s="22">
        <f t="shared" si="137"/>
        <v>0</v>
      </c>
      <c r="AF329" s="22"/>
      <c r="AG329" s="17"/>
    </row>
    <row r="330" spans="1:33">
      <c r="A330" s="19"/>
      <c r="B330" s="19"/>
      <c r="F330" s="38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7"/>
    </row>
    <row r="331" spans="1:33">
      <c r="A331" s="19" t="s">
        <v>962</v>
      </c>
      <c r="B331" s="19"/>
      <c r="C331" s="3" t="s">
        <v>963</v>
      </c>
      <c r="F331" s="35">
        <f t="shared" ref="F331:M331" si="140">SUM(F317:F330)</f>
        <v>80372328.604817867</v>
      </c>
      <c r="G331" s="21">
        <f t="shared" si="140"/>
        <v>0</v>
      </c>
      <c r="H331" s="21">
        <f t="shared" si="140"/>
        <v>29764069.440273549</v>
      </c>
      <c r="I331" s="21">
        <f t="shared" si="140"/>
        <v>0</v>
      </c>
      <c r="J331" s="21">
        <f t="shared" si="140"/>
        <v>0</v>
      </c>
      <c r="K331" s="21">
        <f t="shared" si="140"/>
        <v>18343761.332513098</v>
      </c>
      <c r="L331" s="21">
        <f t="shared" si="140"/>
        <v>0</v>
      </c>
      <c r="M331" s="21">
        <f t="shared" si="140"/>
        <v>0</v>
      </c>
      <c r="N331" s="21">
        <f>SUM(N317:N330)</f>
        <v>5696973.2168316552</v>
      </c>
      <c r="O331" s="21">
        <f>SUM(O317:O330)</f>
        <v>0</v>
      </c>
      <c r="P331" s="21">
        <f>SUM(P317:P330)</f>
        <v>0</v>
      </c>
      <c r="Q331" s="21">
        <f t="shared" ref="Q331:AB331" si="141">SUM(Q317:Q330)</f>
        <v>0</v>
      </c>
      <c r="R331" s="21">
        <f t="shared" si="141"/>
        <v>2701187.1361160255</v>
      </c>
      <c r="S331" s="21">
        <f t="shared" si="141"/>
        <v>0</v>
      </c>
      <c r="T331" s="21">
        <f t="shared" si="141"/>
        <v>2846886.7684938605</v>
      </c>
      <c r="U331" s="21">
        <f t="shared" si="141"/>
        <v>4551835.0195064573</v>
      </c>
      <c r="V331" s="21">
        <f t="shared" si="141"/>
        <v>981134.56179712201</v>
      </c>
      <c r="W331" s="21">
        <f t="shared" si="141"/>
        <v>1575980.1486049537</v>
      </c>
      <c r="X331" s="21">
        <f t="shared" si="141"/>
        <v>437984.53712060675</v>
      </c>
      <c r="Y331" s="21">
        <f t="shared" si="141"/>
        <v>255885.67622485303</v>
      </c>
      <c r="Z331" s="21">
        <f t="shared" si="141"/>
        <v>129409.33967290084</v>
      </c>
      <c r="AA331" s="21">
        <f t="shared" si="141"/>
        <v>5006503.882532062</v>
      </c>
      <c r="AB331" s="21">
        <f t="shared" si="141"/>
        <v>423955.90754003671</v>
      </c>
      <c r="AC331" s="21">
        <f>SUM(AC317:AC330)</f>
        <v>6641322.5400335956</v>
      </c>
      <c r="AD331" s="21">
        <f>SUM(AD317:AD330)</f>
        <v>1015439.0975570886</v>
      </c>
      <c r="AE331" s="21">
        <f>SUM(AE317:AE330)</f>
        <v>0</v>
      </c>
      <c r="AF331" s="22">
        <f>SUM(H331:AE331)</f>
        <v>80372328.604817867</v>
      </c>
      <c r="AG331" s="17" t="str">
        <f>IF(ABS(AF331-F331)&lt;1,"ok","err")</f>
        <v>ok</v>
      </c>
    </row>
    <row r="332" spans="1:33">
      <c r="A332" s="19"/>
      <c r="B332" s="19"/>
      <c r="F332" s="38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7"/>
    </row>
    <row r="333" spans="1:33">
      <c r="A333" s="19" t="s">
        <v>964</v>
      </c>
      <c r="B333" s="19"/>
      <c r="C333" s="3" t="s">
        <v>965</v>
      </c>
      <c r="F333" s="35">
        <f>F280+F292+F306+F331</f>
        <v>627292492.86667717</v>
      </c>
      <c r="G333" s="21"/>
      <c r="H333" s="21">
        <f t="shared" ref="H333:AE333" si="142">H280+H292+H306+H331</f>
        <v>107026183.16824788</v>
      </c>
      <c r="I333" s="21">
        <f t="shared" si="142"/>
        <v>0</v>
      </c>
      <c r="J333" s="21">
        <f t="shared" si="142"/>
        <v>0</v>
      </c>
      <c r="K333" s="21">
        <f t="shared" si="142"/>
        <v>397325491.04639798</v>
      </c>
      <c r="L333" s="21">
        <f t="shared" si="142"/>
        <v>0</v>
      </c>
      <c r="M333" s="21">
        <f t="shared" si="142"/>
        <v>0</v>
      </c>
      <c r="N333" s="21">
        <f t="shared" si="142"/>
        <v>29387130.716831654</v>
      </c>
      <c r="O333" s="21">
        <f t="shared" si="142"/>
        <v>0</v>
      </c>
      <c r="P333" s="21">
        <f t="shared" si="142"/>
        <v>0</v>
      </c>
      <c r="Q333" s="21">
        <f t="shared" si="142"/>
        <v>0</v>
      </c>
      <c r="R333" s="21">
        <f t="shared" si="142"/>
        <v>7596149.2958384398</v>
      </c>
      <c r="S333" s="21">
        <f t="shared" si="142"/>
        <v>0</v>
      </c>
      <c r="T333" s="21">
        <f t="shared" si="142"/>
        <v>12208842.529124783</v>
      </c>
      <c r="U333" s="21">
        <f t="shared" si="142"/>
        <v>19573192.587622844</v>
      </c>
      <c r="V333" s="21">
        <f t="shared" si="142"/>
        <v>4489085.3747571055</v>
      </c>
      <c r="W333" s="21">
        <f t="shared" si="142"/>
        <v>7219885.142804197</v>
      </c>
      <c r="X333" s="21">
        <f t="shared" si="142"/>
        <v>1064522.4593514758</v>
      </c>
      <c r="Y333" s="21">
        <f t="shared" si="142"/>
        <v>621930.74476665142</v>
      </c>
      <c r="Z333" s="21">
        <f t="shared" si="142"/>
        <v>303872.36437780253</v>
      </c>
      <c r="AA333" s="21">
        <f t="shared" si="142"/>
        <v>14505284.333972747</v>
      </c>
      <c r="AB333" s="21">
        <f t="shared" si="142"/>
        <v>1428979.1449928363</v>
      </c>
      <c r="AC333" s="21">
        <f t="shared" si="142"/>
        <v>20743040.860033594</v>
      </c>
      <c r="AD333" s="21">
        <f t="shared" si="142"/>
        <v>3798903.0975570884</v>
      </c>
      <c r="AE333" s="21">
        <f t="shared" si="142"/>
        <v>0</v>
      </c>
      <c r="AF333" s="22">
        <f>SUM(H333:AE333)</f>
        <v>627292492.86667693</v>
      </c>
      <c r="AG333" s="17" t="str">
        <f>IF(ABS(AF333-F333)&lt;1,"ok","err")</f>
        <v>ok</v>
      </c>
    </row>
    <row r="334" spans="1:33">
      <c r="A334" s="19"/>
      <c r="B334" s="19"/>
      <c r="F334" s="38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7"/>
    </row>
    <row r="335" spans="1:33">
      <c r="A335" s="19" t="s">
        <v>18</v>
      </c>
      <c r="B335" s="19"/>
      <c r="C335" s="3" t="s">
        <v>874</v>
      </c>
      <c r="F335" s="39">
        <f>F333-F214-F215-F216-F217</f>
        <v>578229518.01009631</v>
      </c>
      <c r="G335" s="23">
        <f>G333-G214</f>
        <v>0</v>
      </c>
      <c r="H335" s="23">
        <f t="shared" ref="H335:AE335" si="143">H333-H214-H215-H216-H217</f>
        <v>80172442.802786022</v>
      </c>
      <c r="I335" s="23">
        <f t="shared" si="143"/>
        <v>0</v>
      </c>
      <c r="J335" s="23">
        <f t="shared" si="143"/>
        <v>0</v>
      </c>
      <c r="K335" s="23">
        <f t="shared" si="143"/>
        <v>375116256.55527896</v>
      </c>
      <c r="L335" s="23">
        <f t="shared" si="143"/>
        <v>0</v>
      </c>
      <c r="M335" s="23">
        <f t="shared" si="143"/>
        <v>0</v>
      </c>
      <c r="N335" s="23">
        <f t="shared" si="143"/>
        <v>29387130.716831654</v>
      </c>
      <c r="O335" s="23">
        <f t="shared" si="143"/>
        <v>0</v>
      </c>
      <c r="P335" s="23">
        <f t="shared" si="143"/>
        <v>0</v>
      </c>
      <c r="Q335" s="23">
        <f t="shared" si="143"/>
        <v>0</v>
      </c>
      <c r="R335" s="23">
        <f t="shared" si="143"/>
        <v>7596149.2958384398</v>
      </c>
      <c r="S335" s="23">
        <f t="shared" si="143"/>
        <v>0</v>
      </c>
      <c r="T335" s="23">
        <f t="shared" si="143"/>
        <v>12208842.529124783</v>
      </c>
      <c r="U335" s="23">
        <f t="shared" si="143"/>
        <v>19573192.587622844</v>
      </c>
      <c r="V335" s="23">
        <f t="shared" si="143"/>
        <v>4489085.3747571055</v>
      </c>
      <c r="W335" s="23">
        <f t="shared" si="143"/>
        <v>7219885.142804197</v>
      </c>
      <c r="X335" s="23">
        <f t="shared" si="143"/>
        <v>1064522.4593514758</v>
      </c>
      <c r="Y335" s="23">
        <f t="shared" si="143"/>
        <v>621930.74476665142</v>
      </c>
      <c r="Z335" s="23">
        <f t="shared" si="143"/>
        <v>303872.36437780253</v>
      </c>
      <c r="AA335" s="23">
        <f t="shared" si="143"/>
        <v>14505284.333972747</v>
      </c>
      <c r="AB335" s="23">
        <f t="shared" si="143"/>
        <v>1428979.1449928363</v>
      </c>
      <c r="AC335" s="23">
        <f t="shared" si="143"/>
        <v>20743040.860033594</v>
      </c>
      <c r="AD335" s="23">
        <f t="shared" si="143"/>
        <v>3798903.0975570884</v>
      </c>
      <c r="AE335" s="23">
        <f t="shared" si="143"/>
        <v>0</v>
      </c>
      <c r="AF335" s="22">
        <f>SUM(H335:AE335)</f>
        <v>578229518.01009619</v>
      </c>
      <c r="AG335" s="17" t="str">
        <f>IF(ABS(AF335-F335)&lt;1,"ok","err")</f>
        <v>ok</v>
      </c>
    </row>
    <row r="336" spans="1:33">
      <c r="A336" s="19"/>
      <c r="B336" s="19"/>
      <c r="W336" s="3"/>
      <c r="AG336" s="17"/>
    </row>
    <row r="337" spans="1:33">
      <c r="A337" s="19"/>
      <c r="B337" s="19"/>
      <c r="W337" s="3"/>
      <c r="AA337" s="23">
        <f>R335+T335+U335+V335+W335+X335+Y335+Z335+AA335</f>
        <v>67582764.832616046</v>
      </c>
      <c r="AG337" s="17"/>
    </row>
    <row r="338" spans="1:33">
      <c r="A338" s="19"/>
      <c r="B338" s="19"/>
      <c r="W338" s="3"/>
      <c r="AG338" s="17"/>
    </row>
    <row r="339" spans="1:33">
      <c r="A339" s="19"/>
      <c r="B339" s="19"/>
      <c r="H339" s="23"/>
      <c r="W339" s="3"/>
      <c r="AG339" s="17"/>
    </row>
    <row r="340" spans="1:33">
      <c r="A340" s="19"/>
      <c r="B340" s="19"/>
      <c r="W340" s="3"/>
      <c r="AG340" s="17"/>
    </row>
    <row r="341" spans="1:33">
      <c r="A341" s="19"/>
      <c r="B341" s="19"/>
      <c r="W341" s="3"/>
      <c r="AG341" s="17"/>
    </row>
    <row r="342" spans="1:33">
      <c r="A342" s="19"/>
      <c r="B342" s="19"/>
      <c r="W342" s="3"/>
      <c r="AG342" s="17"/>
    </row>
    <row r="343" spans="1:33">
      <c r="A343" s="19"/>
      <c r="B343" s="19"/>
      <c r="W343" s="3"/>
      <c r="AG343" s="17"/>
    </row>
    <row r="344" spans="1:33">
      <c r="A344" s="19"/>
      <c r="B344" s="19"/>
      <c r="W344" s="3"/>
      <c r="AG344" s="17"/>
    </row>
    <row r="345" spans="1:33">
      <c r="A345" s="19"/>
      <c r="B345" s="19"/>
      <c r="W345" s="3"/>
      <c r="AG345" s="17"/>
    </row>
    <row r="346" spans="1:33">
      <c r="A346" s="19"/>
      <c r="B346" s="19"/>
      <c r="W346" s="3"/>
      <c r="AG346" s="17"/>
    </row>
    <row r="347" spans="1:33">
      <c r="A347" s="19"/>
      <c r="B347" s="19"/>
      <c r="W347" s="3"/>
      <c r="AG347" s="17"/>
    </row>
    <row r="348" spans="1:33">
      <c r="A348" s="19"/>
      <c r="B348" s="19"/>
      <c r="W348" s="3"/>
      <c r="AG348" s="17"/>
    </row>
    <row r="349" spans="1:33">
      <c r="A349" s="19"/>
      <c r="B349" s="19"/>
      <c r="AG349" s="17"/>
    </row>
    <row r="350" spans="1:33">
      <c r="A350" s="19"/>
      <c r="B350" s="19"/>
      <c r="AG350" s="17"/>
    </row>
    <row r="351" spans="1:33">
      <c r="A351" s="19"/>
      <c r="B351" s="19"/>
      <c r="AG351" s="17"/>
    </row>
    <row r="352" spans="1:33">
      <c r="A352" s="19"/>
      <c r="B352" s="19"/>
      <c r="AG352" s="17"/>
    </row>
    <row r="353" spans="1:33">
      <c r="A353" s="19"/>
      <c r="B353" s="19"/>
      <c r="AG353" s="17"/>
    </row>
    <row r="354" spans="1:33">
      <c r="A354" s="19"/>
      <c r="B354" s="19"/>
      <c r="AG354" s="17"/>
    </row>
    <row r="355" spans="1:33">
      <c r="A355" s="19"/>
      <c r="B355" s="19"/>
      <c r="AG355" s="17"/>
    </row>
    <row r="356" spans="1:33">
      <c r="A356" s="19"/>
      <c r="B356" s="19"/>
      <c r="AG356" s="17"/>
    </row>
    <row r="357" spans="1:33">
      <c r="A357" s="19"/>
      <c r="B357" s="19"/>
      <c r="AG357" s="17"/>
    </row>
    <row r="358" spans="1:33">
      <c r="A358" s="19"/>
      <c r="B358" s="19"/>
      <c r="AG358" s="17"/>
    </row>
    <row r="359" spans="1:33">
      <c r="A359" s="19"/>
      <c r="B359" s="19"/>
      <c r="AG359" s="17"/>
    </row>
    <row r="360" spans="1:33">
      <c r="A360" s="19"/>
      <c r="B360" s="19"/>
      <c r="AG360" s="17"/>
    </row>
    <row r="361" spans="1:33">
      <c r="A361" s="18" t="s">
        <v>966</v>
      </c>
      <c r="B361" s="19"/>
      <c r="W361" s="3"/>
      <c r="AG361" s="17"/>
    </row>
    <row r="362" spans="1:33">
      <c r="A362" s="18"/>
      <c r="B362" s="19"/>
      <c r="W362" s="3"/>
      <c r="AG362" s="17"/>
    </row>
    <row r="363" spans="1:33">
      <c r="A363" s="24" t="s">
        <v>194</v>
      </c>
      <c r="B363" s="19"/>
      <c r="W363" s="3"/>
      <c r="AG363" s="17"/>
    </row>
    <row r="364" spans="1:33">
      <c r="A364" s="19">
        <v>500</v>
      </c>
      <c r="B364" s="19" t="s">
        <v>186</v>
      </c>
      <c r="C364" s="3" t="s">
        <v>259</v>
      </c>
      <c r="D364" s="3" t="s">
        <v>604</v>
      </c>
      <c r="F364" s="35">
        <v>3499488</v>
      </c>
      <c r="H364" s="22">
        <f t="shared" ref="H364:Q370" si="144">IF(VLOOKUP($D364,$C$6:$AE$653,H$2,)=0,0,((VLOOKUP($D364,$C$6:$AE$653,H$2,)/VLOOKUP($D364,$C$6:$AE$653,4,))*$F364))</f>
        <v>3089070.2655282007</v>
      </c>
      <c r="I364" s="22">
        <f t="shared" si="144"/>
        <v>0</v>
      </c>
      <c r="J364" s="22">
        <f t="shared" si="144"/>
        <v>0</v>
      </c>
      <c r="K364" s="22">
        <f t="shared" si="144"/>
        <v>410417.73447179905</v>
      </c>
      <c r="L364" s="22">
        <f t="shared" si="144"/>
        <v>0</v>
      </c>
      <c r="M364" s="22">
        <f t="shared" si="144"/>
        <v>0</v>
      </c>
      <c r="N364" s="22">
        <f t="shared" si="144"/>
        <v>0</v>
      </c>
      <c r="O364" s="22">
        <f t="shared" si="144"/>
        <v>0</v>
      </c>
      <c r="P364" s="22">
        <f t="shared" si="144"/>
        <v>0</v>
      </c>
      <c r="Q364" s="22">
        <f t="shared" si="144"/>
        <v>0</v>
      </c>
      <c r="R364" s="22">
        <f t="shared" ref="R364:AE370" si="145">IF(VLOOKUP($D364,$C$6:$AE$653,R$2,)=0,0,((VLOOKUP($D364,$C$6:$AE$653,R$2,)/VLOOKUP($D364,$C$6:$AE$653,4,))*$F364))</f>
        <v>0</v>
      </c>
      <c r="S364" s="22">
        <f t="shared" si="145"/>
        <v>0</v>
      </c>
      <c r="T364" s="22">
        <f t="shared" si="145"/>
        <v>0</v>
      </c>
      <c r="U364" s="22">
        <f t="shared" si="145"/>
        <v>0</v>
      </c>
      <c r="V364" s="22">
        <f t="shared" si="145"/>
        <v>0</v>
      </c>
      <c r="W364" s="22">
        <f t="shared" si="145"/>
        <v>0</v>
      </c>
      <c r="X364" s="22">
        <f t="shared" si="145"/>
        <v>0</v>
      </c>
      <c r="Y364" s="22">
        <f t="shared" si="145"/>
        <v>0</v>
      </c>
      <c r="Z364" s="22">
        <f t="shared" si="145"/>
        <v>0</v>
      </c>
      <c r="AA364" s="22">
        <f t="shared" si="145"/>
        <v>0</v>
      </c>
      <c r="AB364" s="22">
        <f t="shared" si="145"/>
        <v>0</v>
      </c>
      <c r="AC364" s="22">
        <f t="shared" si="145"/>
        <v>0</v>
      </c>
      <c r="AD364" s="22">
        <f t="shared" si="145"/>
        <v>0</v>
      </c>
      <c r="AE364" s="22">
        <f t="shared" si="145"/>
        <v>0</v>
      </c>
      <c r="AF364" s="22">
        <f t="shared" ref="AF364:AF383" si="146">SUM(H364:AE364)</f>
        <v>3499487.9999999995</v>
      </c>
      <c r="AG364" s="17" t="str">
        <f t="shared" ref="AG364:AG370" si="147">IF(ABS(AF364-F364)&lt;1,"ok","err")</f>
        <v>ok</v>
      </c>
    </row>
    <row r="365" spans="1:33">
      <c r="A365" s="111">
        <v>501</v>
      </c>
      <c r="B365" s="19" t="s">
        <v>188</v>
      </c>
      <c r="C365" s="3" t="s">
        <v>260</v>
      </c>
      <c r="D365" s="3" t="s">
        <v>827</v>
      </c>
      <c r="F365" s="38">
        <v>1602025</v>
      </c>
      <c r="H365" s="22">
        <f t="shared" si="144"/>
        <v>0</v>
      </c>
      <c r="I365" s="22">
        <f t="shared" si="144"/>
        <v>0</v>
      </c>
      <c r="J365" s="22">
        <f t="shared" si="144"/>
        <v>0</v>
      </c>
      <c r="K365" s="22">
        <f t="shared" si="144"/>
        <v>1602025</v>
      </c>
      <c r="L365" s="22">
        <f t="shared" si="144"/>
        <v>0</v>
      </c>
      <c r="M365" s="22">
        <f t="shared" si="144"/>
        <v>0</v>
      </c>
      <c r="N365" s="22">
        <f t="shared" si="144"/>
        <v>0</v>
      </c>
      <c r="O365" s="22">
        <f t="shared" si="144"/>
        <v>0</v>
      </c>
      <c r="P365" s="22">
        <f t="shared" si="144"/>
        <v>0</v>
      </c>
      <c r="Q365" s="22">
        <f t="shared" si="144"/>
        <v>0</v>
      </c>
      <c r="R365" s="22">
        <f t="shared" si="145"/>
        <v>0</v>
      </c>
      <c r="S365" s="22">
        <f t="shared" si="145"/>
        <v>0</v>
      </c>
      <c r="T365" s="22">
        <f t="shared" si="145"/>
        <v>0</v>
      </c>
      <c r="U365" s="22">
        <f t="shared" si="145"/>
        <v>0</v>
      </c>
      <c r="V365" s="22">
        <f t="shared" si="145"/>
        <v>0</v>
      </c>
      <c r="W365" s="22">
        <f t="shared" si="145"/>
        <v>0</v>
      </c>
      <c r="X365" s="22">
        <f t="shared" si="145"/>
        <v>0</v>
      </c>
      <c r="Y365" s="22">
        <f t="shared" si="145"/>
        <v>0</v>
      </c>
      <c r="Z365" s="22">
        <f t="shared" si="145"/>
        <v>0</v>
      </c>
      <c r="AA365" s="22">
        <f t="shared" si="145"/>
        <v>0</v>
      </c>
      <c r="AB365" s="22">
        <f t="shared" si="145"/>
        <v>0</v>
      </c>
      <c r="AC365" s="22">
        <f t="shared" si="145"/>
        <v>0</v>
      </c>
      <c r="AD365" s="22">
        <f t="shared" si="145"/>
        <v>0</v>
      </c>
      <c r="AE365" s="22">
        <f t="shared" si="145"/>
        <v>0</v>
      </c>
      <c r="AF365" s="22">
        <f t="shared" si="146"/>
        <v>1602025</v>
      </c>
      <c r="AG365" s="17" t="str">
        <f t="shared" si="147"/>
        <v>ok</v>
      </c>
    </row>
    <row r="366" spans="1:33">
      <c r="A366" s="19">
        <v>502</v>
      </c>
      <c r="B366" s="19" t="s">
        <v>190</v>
      </c>
      <c r="C366" s="3" t="s">
        <v>261</v>
      </c>
      <c r="D366" s="3" t="s">
        <v>607</v>
      </c>
      <c r="F366" s="38">
        <v>8655974</v>
      </c>
      <c r="H366" s="22">
        <f t="shared" si="144"/>
        <v>8655974</v>
      </c>
      <c r="I366" s="22">
        <f t="shared" si="144"/>
        <v>0</v>
      </c>
      <c r="J366" s="22">
        <f t="shared" si="144"/>
        <v>0</v>
      </c>
      <c r="K366" s="22">
        <f t="shared" si="144"/>
        <v>0</v>
      </c>
      <c r="L366" s="22">
        <f t="shared" si="144"/>
        <v>0</v>
      </c>
      <c r="M366" s="22">
        <f t="shared" si="144"/>
        <v>0</v>
      </c>
      <c r="N366" s="22">
        <f t="shared" si="144"/>
        <v>0</v>
      </c>
      <c r="O366" s="22">
        <f t="shared" si="144"/>
        <v>0</v>
      </c>
      <c r="P366" s="22">
        <f t="shared" si="144"/>
        <v>0</v>
      </c>
      <c r="Q366" s="22">
        <f t="shared" si="144"/>
        <v>0</v>
      </c>
      <c r="R366" s="22">
        <f t="shared" si="145"/>
        <v>0</v>
      </c>
      <c r="S366" s="22">
        <f t="shared" si="145"/>
        <v>0</v>
      </c>
      <c r="T366" s="22">
        <f t="shared" si="145"/>
        <v>0</v>
      </c>
      <c r="U366" s="22">
        <f t="shared" si="145"/>
        <v>0</v>
      </c>
      <c r="V366" s="22">
        <f t="shared" si="145"/>
        <v>0</v>
      </c>
      <c r="W366" s="22">
        <f t="shared" si="145"/>
        <v>0</v>
      </c>
      <c r="X366" s="22">
        <f t="shared" si="145"/>
        <v>0</v>
      </c>
      <c r="Y366" s="22">
        <f t="shared" si="145"/>
        <v>0</v>
      </c>
      <c r="Z366" s="22">
        <f t="shared" si="145"/>
        <v>0</v>
      </c>
      <c r="AA366" s="22">
        <f t="shared" si="145"/>
        <v>0</v>
      </c>
      <c r="AB366" s="22">
        <f t="shared" si="145"/>
        <v>0</v>
      </c>
      <c r="AC366" s="22">
        <f t="shared" si="145"/>
        <v>0</v>
      </c>
      <c r="AD366" s="22">
        <f t="shared" si="145"/>
        <v>0</v>
      </c>
      <c r="AE366" s="22">
        <f t="shared" si="145"/>
        <v>0</v>
      </c>
      <c r="AF366" s="22">
        <f t="shared" si="146"/>
        <v>8655974</v>
      </c>
      <c r="AG366" s="17" t="str">
        <f t="shared" si="147"/>
        <v>ok</v>
      </c>
    </row>
    <row r="367" spans="1:33">
      <c r="A367" s="19">
        <v>504</v>
      </c>
      <c r="B367" s="19" t="s">
        <v>1088</v>
      </c>
      <c r="C367" s="3" t="s">
        <v>1087</v>
      </c>
      <c r="D367" s="3" t="s">
        <v>607</v>
      </c>
      <c r="F367" s="38">
        <v>0</v>
      </c>
      <c r="H367" s="22">
        <f t="shared" si="144"/>
        <v>0</v>
      </c>
      <c r="I367" s="22">
        <f t="shared" si="144"/>
        <v>0</v>
      </c>
      <c r="J367" s="22">
        <f t="shared" si="144"/>
        <v>0</v>
      </c>
      <c r="K367" s="22">
        <f t="shared" si="144"/>
        <v>0</v>
      </c>
      <c r="L367" s="22">
        <f t="shared" si="144"/>
        <v>0</v>
      </c>
      <c r="M367" s="22">
        <f t="shared" si="144"/>
        <v>0</v>
      </c>
      <c r="N367" s="22">
        <f t="shared" si="144"/>
        <v>0</v>
      </c>
      <c r="O367" s="22">
        <f t="shared" si="144"/>
        <v>0</v>
      </c>
      <c r="P367" s="22">
        <f t="shared" si="144"/>
        <v>0</v>
      </c>
      <c r="Q367" s="22">
        <f t="shared" si="144"/>
        <v>0</v>
      </c>
      <c r="R367" s="22">
        <f t="shared" si="145"/>
        <v>0</v>
      </c>
      <c r="S367" s="22">
        <f t="shared" si="145"/>
        <v>0</v>
      </c>
      <c r="T367" s="22">
        <f t="shared" si="145"/>
        <v>0</v>
      </c>
      <c r="U367" s="22">
        <f t="shared" si="145"/>
        <v>0</v>
      </c>
      <c r="V367" s="22">
        <f t="shared" si="145"/>
        <v>0</v>
      </c>
      <c r="W367" s="22">
        <f t="shared" si="145"/>
        <v>0</v>
      </c>
      <c r="X367" s="22">
        <f t="shared" si="145"/>
        <v>0</v>
      </c>
      <c r="Y367" s="22">
        <f t="shared" si="145"/>
        <v>0</v>
      </c>
      <c r="Z367" s="22">
        <f t="shared" si="145"/>
        <v>0</v>
      </c>
      <c r="AA367" s="22">
        <f t="shared" si="145"/>
        <v>0</v>
      </c>
      <c r="AB367" s="22">
        <f t="shared" si="145"/>
        <v>0</v>
      </c>
      <c r="AC367" s="22">
        <f t="shared" si="145"/>
        <v>0</v>
      </c>
      <c r="AD367" s="22">
        <f t="shared" si="145"/>
        <v>0</v>
      </c>
      <c r="AE367" s="22">
        <f t="shared" si="145"/>
        <v>0</v>
      </c>
      <c r="AF367" s="22">
        <f>SUM(H367:AE367)</f>
        <v>0</v>
      </c>
      <c r="AG367" s="17" t="str">
        <f>IF(ABS(AF367-F367)&lt;1,"ok","err")</f>
        <v>ok</v>
      </c>
    </row>
    <row r="368" spans="1:33">
      <c r="A368" s="19">
        <v>505</v>
      </c>
      <c r="B368" s="19" t="s">
        <v>192</v>
      </c>
      <c r="C368" s="3" t="s">
        <v>262</v>
      </c>
      <c r="D368" s="3" t="s">
        <v>607</v>
      </c>
      <c r="F368" s="38">
        <v>1845525</v>
      </c>
      <c r="H368" s="22">
        <f t="shared" si="144"/>
        <v>1845525</v>
      </c>
      <c r="I368" s="22">
        <f t="shared" si="144"/>
        <v>0</v>
      </c>
      <c r="J368" s="22">
        <f t="shared" si="144"/>
        <v>0</v>
      </c>
      <c r="K368" s="22">
        <f t="shared" si="144"/>
        <v>0</v>
      </c>
      <c r="L368" s="22">
        <f t="shared" si="144"/>
        <v>0</v>
      </c>
      <c r="M368" s="22">
        <f t="shared" si="144"/>
        <v>0</v>
      </c>
      <c r="N368" s="22">
        <f t="shared" si="144"/>
        <v>0</v>
      </c>
      <c r="O368" s="22">
        <f t="shared" si="144"/>
        <v>0</v>
      </c>
      <c r="P368" s="22">
        <f t="shared" si="144"/>
        <v>0</v>
      </c>
      <c r="Q368" s="22">
        <f t="shared" si="144"/>
        <v>0</v>
      </c>
      <c r="R368" s="22">
        <f t="shared" si="145"/>
        <v>0</v>
      </c>
      <c r="S368" s="22">
        <f t="shared" si="145"/>
        <v>0</v>
      </c>
      <c r="T368" s="22">
        <f t="shared" si="145"/>
        <v>0</v>
      </c>
      <c r="U368" s="22">
        <f t="shared" si="145"/>
        <v>0</v>
      </c>
      <c r="V368" s="22">
        <f t="shared" si="145"/>
        <v>0</v>
      </c>
      <c r="W368" s="22">
        <f t="shared" si="145"/>
        <v>0</v>
      </c>
      <c r="X368" s="22">
        <f t="shared" si="145"/>
        <v>0</v>
      </c>
      <c r="Y368" s="22">
        <f t="shared" si="145"/>
        <v>0</v>
      </c>
      <c r="Z368" s="22">
        <f t="shared" si="145"/>
        <v>0</v>
      </c>
      <c r="AA368" s="22">
        <f t="shared" si="145"/>
        <v>0</v>
      </c>
      <c r="AB368" s="22">
        <f t="shared" si="145"/>
        <v>0</v>
      </c>
      <c r="AC368" s="22">
        <f t="shared" si="145"/>
        <v>0</v>
      </c>
      <c r="AD368" s="22">
        <f t="shared" si="145"/>
        <v>0</v>
      </c>
      <c r="AE368" s="22">
        <f t="shared" si="145"/>
        <v>0</v>
      </c>
      <c r="AF368" s="22">
        <f t="shared" si="146"/>
        <v>1845525</v>
      </c>
      <c r="AG368" s="17" t="str">
        <f t="shared" si="147"/>
        <v>ok</v>
      </c>
    </row>
    <row r="369" spans="1:33">
      <c r="A369" s="19">
        <v>506</v>
      </c>
      <c r="B369" s="19" t="s">
        <v>195</v>
      </c>
      <c r="C369" s="3" t="s">
        <v>263</v>
      </c>
      <c r="D369" s="3" t="s">
        <v>607</v>
      </c>
      <c r="F369" s="38">
        <v>1556381</v>
      </c>
      <c r="H369" s="22">
        <f t="shared" si="144"/>
        <v>1556381</v>
      </c>
      <c r="I369" s="22">
        <f t="shared" si="144"/>
        <v>0</v>
      </c>
      <c r="J369" s="22">
        <f t="shared" si="144"/>
        <v>0</v>
      </c>
      <c r="K369" s="22">
        <f t="shared" si="144"/>
        <v>0</v>
      </c>
      <c r="L369" s="22">
        <f t="shared" si="144"/>
        <v>0</v>
      </c>
      <c r="M369" s="22">
        <f t="shared" si="144"/>
        <v>0</v>
      </c>
      <c r="N369" s="22">
        <f t="shared" si="144"/>
        <v>0</v>
      </c>
      <c r="O369" s="22">
        <f t="shared" si="144"/>
        <v>0</v>
      </c>
      <c r="P369" s="22">
        <f t="shared" si="144"/>
        <v>0</v>
      </c>
      <c r="Q369" s="22">
        <f t="shared" si="144"/>
        <v>0</v>
      </c>
      <c r="R369" s="22">
        <f t="shared" si="145"/>
        <v>0</v>
      </c>
      <c r="S369" s="22">
        <f t="shared" si="145"/>
        <v>0</v>
      </c>
      <c r="T369" s="22">
        <f t="shared" si="145"/>
        <v>0</v>
      </c>
      <c r="U369" s="22">
        <f t="shared" si="145"/>
        <v>0</v>
      </c>
      <c r="V369" s="22">
        <f t="shared" si="145"/>
        <v>0</v>
      </c>
      <c r="W369" s="22">
        <f t="shared" si="145"/>
        <v>0</v>
      </c>
      <c r="X369" s="22">
        <f t="shared" si="145"/>
        <v>0</v>
      </c>
      <c r="Y369" s="22">
        <f t="shared" si="145"/>
        <v>0</v>
      </c>
      <c r="Z369" s="22">
        <f t="shared" si="145"/>
        <v>0</v>
      </c>
      <c r="AA369" s="22">
        <f t="shared" si="145"/>
        <v>0</v>
      </c>
      <c r="AB369" s="22">
        <f t="shared" si="145"/>
        <v>0</v>
      </c>
      <c r="AC369" s="22">
        <f t="shared" si="145"/>
        <v>0</v>
      </c>
      <c r="AD369" s="22">
        <f t="shared" si="145"/>
        <v>0</v>
      </c>
      <c r="AE369" s="22">
        <f t="shared" si="145"/>
        <v>0</v>
      </c>
      <c r="AF369" s="22">
        <f t="shared" si="146"/>
        <v>1556381</v>
      </c>
      <c r="AG369" s="17" t="str">
        <f t="shared" si="147"/>
        <v>ok</v>
      </c>
    </row>
    <row r="370" spans="1:33">
      <c r="A370" s="19">
        <v>507</v>
      </c>
      <c r="B370" s="19" t="s">
        <v>901</v>
      </c>
      <c r="C370" s="3" t="s">
        <v>334</v>
      </c>
      <c r="D370" s="3" t="s">
        <v>607</v>
      </c>
      <c r="F370" s="38">
        <v>0</v>
      </c>
      <c r="H370" s="22">
        <f t="shared" si="144"/>
        <v>0</v>
      </c>
      <c r="I370" s="22">
        <f t="shared" si="144"/>
        <v>0</v>
      </c>
      <c r="J370" s="22">
        <f t="shared" si="144"/>
        <v>0</v>
      </c>
      <c r="K370" s="22">
        <f t="shared" si="144"/>
        <v>0</v>
      </c>
      <c r="L370" s="22">
        <f t="shared" si="144"/>
        <v>0</v>
      </c>
      <c r="M370" s="22">
        <f t="shared" si="144"/>
        <v>0</v>
      </c>
      <c r="N370" s="22">
        <f t="shared" si="144"/>
        <v>0</v>
      </c>
      <c r="O370" s="22">
        <f t="shared" si="144"/>
        <v>0</v>
      </c>
      <c r="P370" s="22">
        <f t="shared" si="144"/>
        <v>0</v>
      </c>
      <c r="Q370" s="22">
        <f t="shared" si="144"/>
        <v>0</v>
      </c>
      <c r="R370" s="22">
        <f t="shared" si="145"/>
        <v>0</v>
      </c>
      <c r="S370" s="22">
        <f t="shared" si="145"/>
        <v>0</v>
      </c>
      <c r="T370" s="22">
        <f t="shared" si="145"/>
        <v>0</v>
      </c>
      <c r="U370" s="22">
        <f t="shared" si="145"/>
        <v>0</v>
      </c>
      <c r="V370" s="22">
        <f t="shared" si="145"/>
        <v>0</v>
      </c>
      <c r="W370" s="22">
        <f t="shared" si="145"/>
        <v>0</v>
      </c>
      <c r="X370" s="22">
        <f t="shared" si="145"/>
        <v>0</v>
      </c>
      <c r="Y370" s="22">
        <f t="shared" si="145"/>
        <v>0</v>
      </c>
      <c r="Z370" s="22">
        <f t="shared" si="145"/>
        <v>0</v>
      </c>
      <c r="AA370" s="22">
        <f t="shared" si="145"/>
        <v>0</v>
      </c>
      <c r="AB370" s="22">
        <f t="shared" si="145"/>
        <v>0</v>
      </c>
      <c r="AC370" s="22">
        <f t="shared" si="145"/>
        <v>0</v>
      </c>
      <c r="AD370" s="22">
        <f t="shared" si="145"/>
        <v>0</v>
      </c>
      <c r="AE370" s="22">
        <f t="shared" si="145"/>
        <v>0</v>
      </c>
      <c r="AF370" s="22">
        <f t="shared" si="146"/>
        <v>0</v>
      </c>
      <c r="AG370" s="17" t="str">
        <f t="shared" si="147"/>
        <v>ok</v>
      </c>
    </row>
    <row r="371" spans="1:33">
      <c r="A371" s="19"/>
      <c r="B371" s="19"/>
      <c r="F371" s="35"/>
      <c r="W371" s="3"/>
      <c r="AF371" s="22"/>
      <c r="AG371" s="17"/>
    </row>
    <row r="372" spans="1:33">
      <c r="A372" s="19"/>
      <c r="B372" s="19" t="s">
        <v>197</v>
      </c>
      <c r="C372" s="3" t="s">
        <v>612</v>
      </c>
      <c r="F372" s="35">
        <f>SUM(F364:F371)</f>
        <v>17159393</v>
      </c>
      <c r="H372" s="21">
        <f t="shared" ref="H372:M372" si="148">SUM(H364:H371)</f>
        <v>15146950.2655282</v>
      </c>
      <c r="I372" s="21">
        <f t="shared" si="148"/>
        <v>0</v>
      </c>
      <c r="J372" s="21">
        <f t="shared" si="148"/>
        <v>0</v>
      </c>
      <c r="K372" s="21">
        <f t="shared" si="148"/>
        <v>2012442.7344717991</v>
      </c>
      <c r="L372" s="21">
        <f t="shared" si="148"/>
        <v>0</v>
      </c>
      <c r="M372" s="21">
        <f t="shared" si="148"/>
        <v>0</v>
      </c>
      <c r="N372" s="21">
        <f>SUM(N364:N371)</f>
        <v>0</v>
      </c>
      <c r="O372" s="21">
        <f>SUM(O364:O371)</f>
        <v>0</v>
      </c>
      <c r="P372" s="21">
        <f>SUM(P364:P371)</f>
        <v>0</v>
      </c>
      <c r="Q372" s="21">
        <f t="shared" ref="Q372:AB372" si="149">SUM(Q364:Q371)</f>
        <v>0</v>
      </c>
      <c r="R372" s="21">
        <f t="shared" si="149"/>
        <v>0</v>
      </c>
      <c r="S372" s="21">
        <f t="shared" si="149"/>
        <v>0</v>
      </c>
      <c r="T372" s="21">
        <f t="shared" si="149"/>
        <v>0</v>
      </c>
      <c r="U372" s="21">
        <f t="shared" si="149"/>
        <v>0</v>
      </c>
      <c r="V372" s="21">
        <f t="shared" si="149"/>
        <v>0</v>
      </c>
      <c r="W372" s="21">
        <f t="shared" si="149"/>
        <v>0</v>
      </c>
      <c r="X372" s="21">
        <f t="shared" si="149"/>
        <v>0</v>
      </c>
      <c r="Y372" s="21">
        <f t="shared" si="149"/>
        <v>0</v>
      </c>
      <c r="Z372" s="21">
        <f t="shared" si="149"/>
        <v>0</v>
      </c>
      <c r="AA372" s="21">
        <f t="shared" si="149"/>
        <v>0</v>
      </c>
      <c r="AB372" s="21">
        <f t="shared" si="149"/>
        <v>0</v>
      </c>
      <c r="AC372" s="21">
        <f>SUM(AC364:AC371)</f>
        <v>0</v>
      </c>
      <c r="AD372" s="21">
        <f>SUM(AD364:AD371)</f>
        <v>0</v>
      </c>
      <c r="AE372" s="21">
        <f>SUM(AE364:AE371)</f>
        <v>0</v>
      </c>
      <c r="AF372" s="22">
        <f t="shared" si="146"/>
        <v>17159393</v>
      </c>
      <c r="AG372" s="17" t="str">
        <f>IF(ABS(AF372-F372)&lt;1,"ok","err")</f>
        <v>ok</v>
      </c>
    </row>
    <row r="373" spans="1:33">
      <c r="A373" s="19"/>
      <c r="B373" s="19"/>
      <c r="F373" s="35"/>
      <c r="W373" s="3"/>
      <c r="AF373" s="22"/>
      <c r="AG373" s="17"/>
    </row>
    <row r="374" spans="1:33">
      <c r="A374" s="24" t="s">
        <v>198</v>
      </c>
      <c r="B374" s="19"/>
      <c r="F374" s="35"/>
      <c r="W374" s="3"/>
      <c r="AF374" s="22"/>
      <c r="AG374" s="17"/>
    </row>
    <row r="375" spans="1:33">
      <c r="A375" s="19">
        <v>510</v>
      </c>
      <c r="B375" s="19" t="s">
        <v>201</v>
      </c>
      <c r="C375" s="3" t="s">
        <v>264</v>
      </c>
      <c r="D375" s="3" t="s">
        <v>609</v>
      </c>
      <c r="F375" s="35">
        <v>3488538</v>
      </c>
      <c r="H375" s="22">
        <f t="shared" ref="H375:Q379" si="150">IF(VLOOKUP($D375,$C$6:$AE$653,H$2,)=0,0,((VLOOKUP($D375,$C$6:$AE$653,H$2,)/VLOOKUP($D375,$C$6:$AE$653,4,))*$F375))</f>
        <v>18575.30840955695</v>
      </c>
      <c r="I375" s="22">
        <f t="shared" si="150"/>
        <v>0</v>
      </c>
      <c r="J375" s="22">
        <f t="shared" si="150"/>
        <v>0</v>
      </c>
      <c r="K375" s="22">
        <f t="shared" si="150"/>
        <v>3469962.6915904433</v>
      </c>
      <c r="L375" s="22">
        <f t="shared" si="150"/>
        <v>0</v>
      </c>
      <c r="M375" s="22">
        <f t="shared" si="150"/>
        <v>0</v>
      </c>
      <c r="N375" s="22">
        <f t="shared" si="150"/>
        <v>0</v>
      </c>
      <c r="O375" s="22">
        <f t="shared" si="150"/>
        <v>0</v>
      </c>
      <c r="P375" s="22">
        <f t="shared" si="150"/>
        <v>0</v>
      </c>
      <c r="Q375" s="22">
        <f t="shared" si="150"/>
        <v>0</v>
      </c>
      <c r="R375" s="22">
        <f t="shared" ref="R375:AE379" si="151">IF(VLOOKUP($D375,$C$6:$AE$653,R$2,)=0,0,((VLOOKUP($D375,$C$6:$AE$653,R$2,)/VLOOKUP($D375,$C$6:$AE$653,4,))*$F375))</f>
        <v>0</v>
      </c>
      <c r="S375" s="22">
        <f t="shared" si="151"/>
        <v>0</v>
      </c>
      <c r="T375" s="22">
        <f t="shared" si="151"/>
        <v>0</v>
      </c>
      <c r="U375" s="22">
        <f t="shared" si="151"/>
        <v>0</v>
      </c>
      <c r="V375" s="22">
        <f t="shared" si="151"/>
        <v>0</v>
      </c>
      <c r="W375" s="22">
        <f t="shared" si="151"/>
        <v>0</v>
      </c>
      <c r="X375" s="22">
        <f t="shared" si="151"/>
        <v>0</v>
      </c>
      <c r="Y375" s="22">
        <f t="shared" si="151"/>
        <v>0</v>
      </c>
      <c r="Z375" s="22">
        <f t="shared" si="151"/>
        <v>0</v>
      </c>
      <c r="AA375" s="22">
        <f t="shared" si="151"/>
        <v>0</v>
      </c>
      <c r="AB375" s="22">
        <f t="shared" si="151"/>
        <v>0</v>
      </c>
      <c r="AC375" s="22">
        <f t="shared" si="151"/>
        <v>0</v>
      </c>
      <c r="AD375" s="22">
        <f t="shared" si="151"/>
        <v>0</v>
      </c>
      <c r="AE375" s="22">
        <f t="shared" si="151"/>
        <v>0</v>
      </c>
      <c r="AF375" s="22">
        <f t="shared" si="146"/>
        <v>3488538</v>
      </c>
      <c r="AG375" s="17" t="str">
        <f>IF(ABS(AF375-F375)&lt;1,"ok","err")</f>
        <v>ok</v>
      </c>
    </row>
    <row r="376" spans="1:33">
      <c r="A376" s="19">
        <v>511</v>
      </c>
      <c r="B376" s="19" t="s">
        <v>200</v>
      </c>
      <c r="C376" s="3" t="s">
        <v>265</v>
      </c>
      <c r="D376" s="3" t="s">
        <v>607</v>
      </c>
      <c r="F376" s="38">
        <v>42980</v>
      </c>
      <c r="H376" s="22">
        <f t="shared" si="150"/>
        <v>42980</v>
      </c>
      <c r="I376" s="22">
        <f t="shared" si="150"/>
        <v>0</v>
      </c>
      <c r="J376" s="22">
        <f t="shared" si="150"/>
        <v>0</v>
      </c>
      <c r="K376" s="22">
        <f t="shared" si="150"/>
        <v>0</v>
      </c>
      <c r="L376" s="22">
        <f t="shared" si="150"/>
        <v>0</v>
      </c>
      <c r="M376" s="22">
        <f t="shared" si="150"/>
        <v>0</v>
      </c>
      <c r="N376" s="22">
        <f t="shared" si="150"/>
        <v>0</v>
      </c>
      <c r="O376" s="22">
        <f t="shared" si="150"/>
        <v>0</v>
      </c>
      <c r="P376" s="22">
        <f t="shared" si="150"/>
        <v>0</v>
      </c>
      <c r="Q376" s="22">
        <f t="shared" si="150"/>
        <v>0</v>
      </c>
      <c r="R376" s="22">
        <f t="shared" si="151"/>
        <v>0</v>
      </c>
      <c r="S376" s="22">
        <f t="shared" si="151"/>
        <v>0</v>
      </c>
      <c r="T376" s="22">
        <f t="shared" si="151"/>
        <v>0</v>
      </c>
      <c r="U376" s="22">
        <f t="shared" si="151"/>
        <v>0</v>
      </c>
      <c r="V376" s="22">
        <f t="shared" si="151"/>
        <v>0</v>
      </c>
      <c r="W376" s="22">
        <f t="shared" si="151"/>
        <v>0</v>
      </c>
      <c r="X376" s="22">
        <f t="shared" si="151"/>
        <v>0</v>
      </c>
      <c r="Y376" s="22">
        <f t="shared" si="151"/>
        <v>0</v>
      </c>
      <c r="Z376" s="22">
        <f t="shared" si="151"/>
        <v>0</v>
      </c>
      <c r="AA376" s="22">
        <f t="shared" si="151"/>
        <v>0</v>
      </c>
      <c r="AB376" s="22">
        <f t="shared" si="151"/>
        <v>0</v>
      </c>
      <c r="AC376" s="22">
        <f t="shared" si="151"/>
        <v>0</v>
      </c>
      <c r="AD376" s="22">
        <f t="shared" si="151"/>
        <v>0</v>
      </c>
      <c r="AE376" s="22">
        <f t="shared" si="151"/>
        <v>0</v>
      </c>
      <c r="AF376" s="22">
        <f t="shared" si="146"/>
        <v>42980</v>
      </c>
      <c r="AG376" s="17" t="str">
        <f>IF(ABS(AF376-F376)&lt;1,"ok","err")</f>
        <v>ok</v>
      </c>
    </row>
    <row r="377" spans="1:33">
      <c r="A377" s="19">
        <v>512</v>
      </c>
      <c r="B377" s="19" t="s">
        <v>203</v>
      </c>
      <c r="C377" s="3" t="s">
        <v>266</v>
      </c>
      <c r="D377" s="3" t="s">
        <v>827</v>
      </c>
      <c r="F377" s="38">
        <v>4683457</v>
      </c>
      <c r="H377" s="22">
        <f t="shared" si="150"/>
        <v>0</v>
      </c>
      <c r="I377" s="22">
        <f t="shared" si="150"/>
        <v>0</v>
      </c>
      <c r="J377" s="22">
        <f t="shared" si="150"/>
        <v>0</v>
      </c>
      <c r="K377" s="22">
        <f t="shared" si="150"/>
        <v>4683457</v>
      </c>
      <c r="L377" s="22">
        <f t="shared" si="150"/>
        <v>0</v>
      </c>
      <c r="M377" s="22">
        <f t="shared" si="150"/>
        <v>0</v>
      </c>
      <c r="N377" s="22">
        <f t="shared" si="150"/>
        <v>0</v>
      </c>
      <c r="O377" s="22">
        <f t="shared" si="150"/>
        <v>0</v>
      </c>
      <c r="P377" s="22">
        <f t="shared" si="150"/>
        <v>0</v>
      </c>
      <c r="Q377" s="22">
        <f t="shared" si="150"/>
        <v>0</v>
      </c>
      <c r="R377" s="22">
        <f t="shared" si="151"/>
        <v>0</v>
      </c>
      <c r="S377" s="22">
        <f t="shared" si="151"/>
        <v>0</v>
      </c>
      <c r="T377" s="22">
        <f t="shared" si="151"/>
        <v>0</v>
      </c>
      <c r="U377" s="22">
        <f t="shared" si="151"/>
        <v>0</v>
      </c>
      <c r="V377" s="22">
        <f t="shared" si="151"/>
        <v>0</v>
      </c>
      <c r="W377" s="22">
        <f t="shared" si="151"/>
        <v>0</v>
      </c>
      <c r="X377" s="22">
        <f t="shared" si="151"/>
        <v>0</v>
      </c>
      <c r="Y377" s="22">
        <f t="shared" si="151"/>
        <v>0</v>
      </c>
      <c r="Z377" s="22">
        <f t="shared" si="151"/>
        <v>0</v>
      </c>
      <c r="AA377" s="22">
        <f t="shared" si="151"/>
        <v>0</v>
      </c>
      <c r="AB377" s="22">
        <f t="shared" si="151"/>
        <v>0</v>
      </c>
      <c r="AC377" s="22">
        <f t="shared" si="151"/>
        <v>0</v>
      </c>
      <c r="AD377" s="22">
        <f t="shared" si="151"/>
        <v>0</v>
      </c>
      <c r="AE377" s="22">
        <f t="shared" si="151"/>
        <v>0</v>
      </c>
      <c r="AF377" s="22">
        <f t="shared" si="146"/>
        <v>4683457</v>
      </c>
      <c r="AG377" s="17" t="str">
        <f>IF(ABS(AF377-F377)&lt;1,"ok","err")</f>
        <v>ok</v>
      </c>
    </row>
    <row r="378" spans="1:33">
      <c r="A378" s="19">
        <v>513</v>
      </c>
      <c r="B378" s="19" t="s">
        <v>204</v>
      </c>
      <c r="C378" s="3" t="s">
        <v>267</v>
      </c>
      <c r="D378" s="3" t="s">
        <v>827</v>
      </c>
      <c r="F378" s="38">
        <v>3282573</v>
      </c>
      <c r="H378" s="22">
        <f t="shared" si="150"/>
        <v>0</v>
      </c>
      <c r="I378" s="22">
        <f t="shared" si="150"/>
        <v>0</v>
      </c>
      <c r="J378" s="22">
        <f t="shared" si="150"/>
        <v>0</v>
      </c>
      <c r="K378" s="22">
        <f t="shared" si="150"/>
        <v>3282573</v>
      </c>
      <c r="L378" s="22">
        <f t="shared" si="150"/>
        <v>0</v>
      </c>
      <c r="M378" s="22">
        <f t="shared" si="150"/>
        <v>0</v>
      </c>
      <c r="N378" s="22">
        <f t="shared" si="150"/>
        <v>0</v>
      </c>
      <c r="O378" s="22">
        <f t="shared" si="150"/>
        <v>0</v>
      </c>
      <c r="P378" s="22">
        <f t="shared" si="150"/>
        <v>0</v>
      </c>
      <c r="Q378" s="22">
        <f t="shared" si="150"/>
        <v>0</v>
      </c>
      <c r="R378" s="22">
        <f t="shared" si="151"/>
        <v>0</v>
      </c>
      <c r="S378" s="22">
        <f t="shared" si="151"/>
        <v>0</v>
      </c>
      <c r="T378" s="22">
        <f t="shared" si="151"/>
        <v>0</v>
      </c>
      <c r="U378" s="22">
        <f t="shared" si="151"/>
        <v>0</v>
      </c>
      <c r="V378" s="22">
        <f t="shared" si="151"/>
        <v>0</v>
      </c>
      <c r="W378" s="22">
        <f t="shared" si="151"/>
        <v>0</v>
      </c>
      <c r="X378" s="22">
        <f t="shared" si="151"/>
        <v>0</v>
      </c>
      <c r="Y378" s="22">
        <f t="shared" si="151"/>
        <v>0</v>
      </c>
      <c r="Z378" s="22">
        <f t="shared" si="151"/>
        <v>0</v>
      </c>
      <c r="AA378" s="22">
        <f t="shared" si="151"/>
        <v>0</v>
      </c>
      <c r="AB378" s="22">
        <f t="shared" si="151"/>
        <v>0</v>
      </c>
      <c r="AC378" s="22">
        <f t="shared" si="151"/>
        <v>0</v>
      </c>
      <c r="AD378" s="22">
        <f t="shared" si="151"/>
        <v>0</v>
      </c>
      <c r="AE378" s="22">
        <f t="shared" si="151"/>
        <v>0</v>
      </c>
      <c r="AF378" s="22">
        <f t="shared" si="146"/>
        <v>3282573</v>
      </c>
      <c r="AG378" s="17" t="str">
        <f>IF(ABS(AF378-F378)&lt;1,"ok","err")</f>
        <v>ok</v>
      </c>
    </row>
    <row r="379" spans="1:33">
      <c r="A379" s="19">
        <v>514</v>
      </c>
      <c r="B379" s="19" t="s">
        <v>207</v>
      </c>
      <c r="C379" s="3" t="s">
        <v>268</v>
      </c>
      <c r="D379" s="3" t="s">
        <v>827</v>
      </c>
      <c r="F379" s="38">
        <v>62854</v>
      </c>
      <c r="H379" s="22">
        <f t="shared" si="150"/>
        <v>0</v>
      </c>
      <c r="I379" s="22">
        <f t="shared" si="150"/>
        <v>0</v>
      </c>
      <c r="J379" s="22">
        <f t="shared" si="150"/>
        <v>0</v>
      </c>
      <c r="K379" s="22">
        <f t="shared" si="150"/>
        <v>62854</v>
      </c>
      <c r="L379" s="22">
        <f t="shared" si="150"/>
        <v>0</v>
      </c>
      <c r="M379" s="22">
        <f t="shared" si="150"/>
        <v>0</v>
      </c>
      <c r="N379" s="22">
        <f t="shared" si="150"/>
        <v>0</v>
      </c>
      <c r="O379" s="22">
        <f t="shared" si="150"/>
        <v>0</v>
      </c>
      <c r="P379" s="22">
        <f t="shared" si="150"/>
        <v>0</v>
      </c>
      <c r="Q379" s="22">
        <f t="shared" si="150"/>
        <v>0</v>
      </c>
      <c r="R379" s="22">
        <f t="shared" si="151"/>
        <v>0</v>
      </c>
      <c r="S379" s="22">
        <f t="shared" si="151"/>
        <v>0</v>
      </c>
      <c r="T379" s="22">
        <f t="shared" si="151"/>
        <v>0</v>
      </c>
      <c r="U379" s="22">
        <f t="shared" si="151"/>
        <v>0</v>
      </c>
      <c r="V379" s="22">
        <f t="shared" si="151"/>
        <v>0</v>
      </c>
      <c r="W379" s="22">
        <f t="shared" si="151"/>
        <v>0</v>
      </c>
      <c r="X379" s="22">
        <f t="shared" si="151"/>
        <v>0</v>
      </c>
      <c r="Y379" s="22">
        <f t="shared" si="151"/>
        <v>0</v>
      </c>
      <c r="Z379" s="22">
        <f t="shared" si="151"/>
        <v>0</v>
      </c>
      <c r="AA379" s="22">
        <f t="shared" si="151"/>
        <v>0</v>
      </c>
      <c r="AB379" s="22">
        <f t="shared" si="151"/>
        <v>0</v>
      </c>
      <c r="AC379" s="22">
        <f t="shared" si="151"/>
        <v>0</v>
      </c>
      <c r="AD379" s="22">
        <f t="shared" si="151"/>
        <v>0</v>
      </c>
      <c r="AE379" s="22">
        <f t="shared" si="151"/>
        <v>0</v>
      </c>
      <c r="AF379" s="22">
        <f t="shared" si="146"/>
        <v>62854</v>
      </c>
      <c r="AG379" s="17" t="str">
        <f>IF(ABS(AF379-F379)&lt;1,"ok","err")</f>
        <v>ok</v>
      </c>
    </row>
    <row r="380" spans="1:33">
      <c r="A380" s="19"/>
      <c r="B380" s="19"/>
      <c r="F380" s="35"/>
      <c r="W380" s="3"/>
      <c r="AF380" s="22"/>
      <c r="AG380" s="17"/>
    </row>
    <row r="381" spans="1:33">
      <c r="A381" s="19"/>
      <c r="B381" s="19" t="s">
        <v>209</v>
      </c>
      <c r="C381" s="3" t="s">
        <v>85</v>
      </c>
      <c r="F381" s="35">
        <f>SUM(F375:F380)</f>
        <v>11560402</v>
      </c>
      <c r="H381" s="21">
        <f t="shared" ref="H381:M381" si="152">SUM(H375:H380)</f>
        <v>61555.30840955695</v>
      </c>
      <c r="I381" s="21">
        <f t="shared" si="152"/>
        <v>0</v>
      </c>
      <c r="J381" s="21">
        <f t="shared" si="152"/>
        <v>0</v>
      </c>
      <c r="K381" s="21">
        <f t="shared" si="152"/>
        <v>11498846.691590443</v>
      </c>
      <c r="L381" s="21">
        <f t="shared" si="152"/>
        <v>0</v>
      </c>
      <c r="M381" s="21">
        <f t="shared" si="152"/>
        <v>0</v>
      </c>
      <c r="N381" s="21">
        <f>SUM(N375:N380)</f>
        <v>0</v>
      </c>
      <c r="O381" s="21">
        <f>SUM(O375:O380)</f>
        <v>0</v>
      </c>
      <c r="P381" s="21">
        <f>SUM(P375:P380)</f>
        <v>0</v>
      </c>
      <c r="Q381" s="21">
        <f t="shared" ref="Q381:AB381" si="153">SUM(Q375:Q380)</f>
        <v>0</v>
      </c>
      <c r="R381" s="21">
        <f t="shared" si="153"/>
        <v>0</v>
      </c>
      <c r="S381" s="21">
        <f t="shared" si="153"/>
        <v>0</v>
      </c>
      <c r="T381" s="21">
        <f t="shared" si="153"/>
        <v>0</v>
      </c>
      <c r="U381" s="21">
        <f t="shared" si="153"/>
        <v>0</v>
      </c>
      <c r="V381" s="21">
        <f t="shared" si="153"/>
        <v>0</v>
      </c>
      <c r="W381" s="21">
        <f t="shared" si="153"/>
        <v>0</v>
      </c>
      <c r="X381" s="21">
        <f t="shared" si="153"/>
        <v>0</v>
      </c>
      <c r="Y381" s="21">
        <f t="shared" si="153"/>
        <v>0</v>
      </c>
      <c r="Z381" s="21">
        <f t="shared" si="153"/>
        <v>0</v>
      </c>
      <c r="AA381" s="21">
        <f t="shared" si="153"/>
        <v>0</v>
      </c>
      <c r="AB381" s="21">
        <f t="shared" si="153"/>
        <v>0</v>
      </c>
      <c r="AC381" s="21">
        <f>SUM(AC375:AC380)</f>
        <v>0</v>
      </c>
      <c r="AD381" s="21">
        <f>SUM(AD375:AD380)</f>
        <v>0</v>
      </c>
      <c r="AE381" s="21">
        <f>SUM(AE375:AE380)</f>
        <v>0</v>
      </c>
      <c r="AF381" s="22">
        <f t="shared" si="146"/>
        <v>11560402</v>
      </c>
      <c r="AG381" s="17" t="str">
        <f>IF(ABS(AF381-F381)&lt;1,"ok","err")</f>
        <v>ok</v>
      </c>
    </row>
    <row r="382" spans="1:33">
      <c r="A382" s="19"/>
      <c r="B382" s="19"/>
      <c r="F382" s="35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2"/>
      <c r="AG382" s="17"/>
    </row>
    <row r="383" spans="1:33">
      <c r="A383" s="19"/>
      <c r="B383" s="19" t="s">
        <v>210</v>
      </c>
      <c r="F383" s="35">
        <f>F372+F381</f>
        <v>28719795</v>
      </c>
      <c r="H383" s="21">
        <f t="shared" ref="H383:M383" si="154">H372+H381</f>
        <v>15208505.573937757</v>
      </c>
      <c r="I383" s="21">
        <f t="shared" si="154"/>
        <v>0</v>
      </c>
      <c r="J383" s="21">
        <f t="shared" si="154"/>
        <v>0</v>
      </c>
      <c r="K383" s="21">
        <f t="shared" si="154"/>
        <v>13511289.426062243</v>
      </c>
      <c r="L383" s="21">
        <f t="shared" si="154"/>
        <v>0</v>
      </c>
      <c r="M383" s="21">
        <f t="shared" si="154"/>
        <v>0</v>
      </c>
      <c r="N383" s="21">
        <f>N372+N381</f>
        <v>0</v>
      </c>
      <c r="O383" s="21">
        <f>O372+O381</f>
        <v>0</v>
      </c>
      <c r="P383" s="21">
        <f>P372+P381</f>
        <v>0</v>
      </c>
      <c r="Q383" s="21">
        <f t="shared" ref="Q383:AB383" si="155">Q372+Q381</f>
        <v>0</v>
      </c>
      <c r="R383" s="21">
        <f t="shared" si="155"/>
        <v>0</v>
      </c>
      <c r="S383" s="21">
        <f t="shared" si="155"/>
        <v>0</v>
      </c>
      <c r="T383" s="21">
        <f t="shared" si="155"/>
        <v>0</v>
      </c>
      <c r="U383" s="21">
        <f t="shared" si="155"/>
        <v>0</v>
      </c>
      <c r="V383" s="21">
        <f t="shared" si="155"/>
        <v>0</v>
      </c>
      <c r="W383" s="21">
        <f t="shared" si="155"/>
        <v>0</v>
      </c>
      <c r="X383" s="21">
        <f t="shared" si="155"/>
        <v>0</v>
      </c>
      <c r="Y383" s="21">
        <f t="shared" si="155"/>
        <v>0</v>
      </c>
      <c r="Z383" s="21">
        <f t="shared" si="155"/>
        <v>0</v>
      </c>
      <c r="AA383" s="21">
        <f t="shared" si="155"/>
        <v>0</v>
      </c>
      <c r="AB383" s="21">
        <f t="shared" si="155"/>
        <v>0</v>
      </c>
      <c r="AC383" s="21">
        <f>AC372+AC381</f>
        <v>0</v>
      </c>
      <c r="AD383" s="21">
        <f>AD372+AD381</f>
        <v>0</v>
      </c>
      <c r="AE383" s="21">
        <f>AE372+AE381</f>
        <v>0</v>
      </c>
      <c r="AF383" s="22">
        <f t="shared" si="146"/>
        <v>28719795</v>
      </c>
      <c r="AG383" s="17" t="str">
        <f>IF(ABS(AF383-F383)&lt;1,"ok","err")</f>
        <v>ok</v>
      </c>
    </row>
    <row r="384" spans="1:33">
      <c r="A384" s="19"/>
      <c r="B384" s="19"/>
      <c r="F384" s="35"/>
      <c r="W384" s="3"/>
      <c r="AF384" s="22"/>
      <c r="AG384" s="17"/>
    </row>
    <row r="385" spans="1:33">
      <c r="A385" s="24" t="s">
        <v>296</v>
      </c>
      <c r="B385" s="19"/>
      <c r="W385" s="3"/>
      <c r="AG385" s="17"/>
    </row>
    <row r="386" spans="1:33">
      <c r="A386" s="29">
        <v>535</v>
      </c>
      <c r="B386" s="19" t="s">
        <v>186</v>
      </c>
      <c r="C386" s="3" t="s">
        <v>566</v>
      </c>
      <c r="D386" s="3" t="s">
        <v>611</v>
      </c>
      <c r="F386" s="35">
        <v>103607</v>
      </c>
      <c r="H386" s="22">
        <f t="shared" ref="H386:Q391" si="156">IF(VLOOKUP($D386,$C$6:$AE$653,H$2,)=0,0,((VLOOKUP($D386,$C$6:$AE$653,H$2,)/VLOOKUP($D386,$C$6:$AE$653,4,))*$F386))</f>
        <v>103607</v>
      </c>
      <c r="I386" s="22">
        <f t="shared" si="156"/>
        <v>0</v>
      </c>
      <c r="J386" s="22">
        <f t="shared" si="156"/>
        <v>0</v>
      </c>
      <c r="K386" s="22">
        <f t="shared" si="156"/>
        <v>0</v>
      </c>
      <c r="L386" s="22">
        <f t="shared" si="156"/>
        <v>0</v>
      </c>
      <c r="M386" s="22">
        <f t="shared" si="156"/>
        <v>0</v>
      </c>
      <c r="N386" s="22">
        <f t="shared" si="156"/>
        <v>0</v>
      </c>
      <c r="O386" s="22">
        <f t="shared" si="156"/>
        <v>0</v>
      </c>
      <c r="P386" s="22">
        <f t="shared" si="156"/>
        <v>0</v>
      </c>
      <c r="Q386" s="22">
        <f t="shared" si="156"/>
        <v>0</v>
      </c>
      <c r="R386" s="22">
        <f t="shared" ref="R386:AE391" si="157">IF(VLOOKUP($D386,$C$6:$AE$653,R$2,)=0,0,((VLOOKUP($D386,$C$6:$AE$653,R$2,)/VLOOKUP($D386,$C$6:$AE$653,4,))*$F386))</f>
        <v>0</v>
      </c>
      <c r="S386" s="22">
        <f t="shared" si="157"/>
        <v>0</v>
      </c>
      <c r="T386" s="22">
        <f t="shared" si="157"/>
        <v>0</v>
      </c>
      <c r="U386" s="22">
        <f t="shared" si="157"/>
        <v>0</v>
      </c>
      <c r="V386" s="22">
        <f t="shared" si="157"/>
        <v>0</v>
      </c>
      <c r="W386" s="22">
        <f t="shared" si="157"/>
        <v>0</v>
      </c>
      <c r="X386" s="22">
        <f t="shared" si="157"/>
        <v>0</v>
      </c>
      <c r="Y386" s="22">
        <f t="shared" si="157"/>
        <v>0</v>
      </c>
      <c r="Z386" s="22">
        <f t="shared" si="157"/>
        <v>0</v>
      </c>
      <c r="AA386" s="22">
        <f t="shared" si="157"/>
        <v>0</v>
      </c>
      <c r="AB386" s="22">
        <f t="shared" si="157"/>
        <v>0</v>
      </c>
      <c r="AC386" s="22">
        <f t="shared" si="157"/>
        <v>0</v>
      </c>
      <c r="AD386" s="22">
        <f t="shared" si="157"/>
        <v>0</v>
      </c>
      <c r="AE386" s="22">
        <f t="shared" si="157"/>
        <v>0</v>
      </c>
      <c r="AF386" s="22">
        <f t="shared" ref="AF386:AF391" si="158">SUM(H386:AE386)</f>
        <v>103607</v>
      </c>
      <c r="AG386" s="17" t="str">
        <f t="shared" ref="AG386:AG391" si="159">IF(ABS(AF386-F386)&lt;1,"ok","err")</f>
        <v>ok</v>
      </c>
    </row>
    <row r="387" spans="1:33">
      <c r="A387" s="112">
        <v>536</v>
      </c>
      <c r="B387" s="19" t="s">
        <v>303</v>
      </c>
      <c r="C387" s="3" t="s">
        <v>567</v>
      </c>
      <c r="D387" s="3" t="s">
        <v>607</v>
      </c>
      <c r="F387" s="38">
        <v>0</v>
      </c>
      <c r="H387" s="22">
        <f t="shared" si="156"/>
        <v>0</v>
      </c>
      <c r="I387" s="22">
        <f t="shared" si="156"/>
        <v>0</v>
      </c>
      <c r="J387" s="22">
        <f t="shared" si="156"/>
        <v>0</v>
      </c>
      <c r="K387" s="22">
        <f t="shared" si="156"/>
        <v>0</v>
      </c>
      <c r="L387" s="22">
        <f t="shared" si="156"/>
        <v>0</v>
      </c>
      <c r="M387" s="22">
        <f t="shared" si="156"/>
        <v>0</v>
      </c>
      <c r="N387" s="22">
        <f t="shared" si="156"/>
        <v>0</v>
      </c>
      <c r="O387" s="22">
        <f t="shared" si="156"/>
        <v>0</v>
      </c>
      <c r="P387" s="22">
        <f t="shared" si="156"/>
        <v>0</v>
      </c>
      <c r="Q387" s="22">
        <f t="shared" si="156"/>
        <v>0</v>
      </c>
      <c r="R387" s="22">
        <f t="shared" si="157"/>
        <v>0</v>
      </c>
      <c r="S387" s="22">
        <f t="shared" si="157"/>
        <v>0</v>
      </c>
      <c r="T387" s="22">
        <f t="shared" si="157"/>
        <v>0</v>
      </c>
      <c r="U387" s="22">
        <f t="shared" si="157"/>
        <v>0</v>
      </c>
      <c r="V387" s="22">
        <f t="shared" si="157"/>
        <v>0</v>
      </c>
      <c r="W387" s="22">
        <f t="shared" si="157"/>
        <v>0</v>
      </c>
      <c r="X387" s="22">
        <f t="shared" si="157"/>
        <v>0</v>
      </c>
      <c r="Y387" s="22">
        <f t="shared" si="157"/>
        <v>0</v>
      </c>
      <c r="Z387" s="22">
        <f t="shared" si="157"/>
        <v>0</v>
      </c>
      <c r="AA387" s="22">
        <f t="shared" si="157"/>
        <v>0</v>
      </c>
      <c r="AB387" s="22">
        <f t="shared" si="157"/>
        <v>0</v>
      </c>
      <c r="AC387" s="22">
        <f t="shared" si="157"/>
        <v>0</v>
      </c>
      <c r="AD387" s="22">
        <f t="shared" si="157"/>
        <v>0</v>
      </c>
      <c r="AE387" s="22">
        <f t="shared" si="157"/>
        <v>0</v>
      </c>
      <c r="AF387" s="22">
        <f t="shared" si="158"/>
        <v>0</v>
      </c>
      <c r="AG387" s="17" t="str">
        <f t="shared" si="159"/>
        <v>ok</v>
      </c>
    </row>
    <row r="388" spans="1:33">
      <c r="A388" s="19">
        <v>537</v>
      </c>
      <c r="B388" s="19" t="s">
        <v>302</v>
      </c>
      <c r="C388" s="3" t="s">
        <v>568</v>
      </c>
      <c r="D388" s="3" t="s">
        <v>607</v>
      </c>
      <c r="F388" s="38">
        <v>0</v>
      </c>
      <c r="H388" s="22">
        <f t="shared" si="156"/>
        <v>0</v>
      </c>
      <c r="I388" s="22">
        <f t="shared" si="156"/>
        <v>0</v>
      </c>
      <c r="J388" s="22">
        <f t="shared" si="156"/>
        <v>0</v>
      </c>
      <c r="K388" s="22">
        <f t="shared" si="156"/>
        <v>0</v>
      </c>
      <c r="L388" s="22">
        <f t="shared" si="156"/>
        <v>0</v>
      </c>
      <c r="M388" s="22">
        <f t="shared" si="156"/>
        <v>0</v>
      </c>
      <c r="N388" s="22">
        <f t="shared" si="156"/>
        <v>0</v>
      </c>
      <c r="O388" s="22">
        <f t="shared" si="156"/>
        <v>0</v>
      </c>
      <c r="P388" s="22">
        <f t="shared" si="156"/>
        <v>0</v>
      </c>
      <c r="Q388" s="22">
        <f t="shared" si="156"/>
        <v>0</v>
      </c>
      <c r="R388" s="22">
        <f t="shared" si="157"/>
        <v>0</v>
      </c>
      <c r="S388" s="22">
        <f t="shared" si="157"/>
        <v>0</v>
      </c>
      <c r="T388" s="22">
        <f t="shared" si="157"/>
        <v>0</v>
      </c>
      <c r="U388" s="22">
        <f t="shared" si="157"/>
        <v>0</v>
      </c>
      <c r="V388" s="22">
        <f t="shared" si="157"/>
        <v>0</v>
      </c>
      <c r="W388" s="22">
        <f t="shared" si="157"/>
        <v>0</v>
      </c>
      <c r="X388" s="22">
        <f t="shared" si="157"/>
        <v>0</v>
      </c>
      <c r="Y388" s="22">
        <f t="shared" si="157"/>
        <v>0</v>
      </c>
      <c r="Z388" s="22">
        <f t="shared" si="157"/>
        <v>0</v>
      </c>
      <c r="AA388" s="22">
        <f t="shared" si="157"/>
        <v>0</v>
      </c>
      <c r="AB388" s="22">
        <f t="shared" si="157"/>
        <v>0</v>
      </c>
      <c r="AC388" s="22">
        <f t="shared" si="157"/>
        <v>0</v>
      </c>
      <c r="AD388" s="22">
        <f t="shared" si="157"/>
        <v>0</v>
      </c>
      <c r="AE388" s="22">
        <f t="shared" si="157"/>
        <v>0</v>
      </c>
      <c r="AF388" s="22">
        <f t="shared" si="158"/>
        <v>0</v>
      </c>
      <c r="AG388" s="17" t="str">
        <f t="shared" si="159"/>
        <v>ok</v>
      </c>
    </row>
    <row r="389" spans="1:33">
      <c r="A389" s="111">
        <v>538</v>
      </c>
      <c r="B389" s="19" t="s">
        <v>192</v>
      </c>
      <c r="C389" s="3" t="s">
        <v>569</v>
      </c>
      <c r="D389" s="3" t="s">
        <v>607</v>
      </c>
      <c r="F389" s="38">
        <v>276115</v>
      </c>
      <c r="H389" s="22">
        <f t="shared" si="156"/>
        <v>276115</v>
      </c>
      <c r="I389" s="22">
        <f t="shared" si="156"/>
        <v>0</v>
      </c>
      <c r="J389" s="22">
        <f t="shared" si="156"/>
        <v>0</v>
      </c>
      <c r="K389" s="22">
        <f t="shared" si="156"/>
        <v>0</v>
      </c>
      <c r="L389" s="22">
        <f t="shared" si="156"/>
        <v>0</v>
      </c>
      <c r="M389" s="22">
        <f t="shared" si="156"/>
        <v>0</v>
      </c>
      <c r="N389" s="22">
        <f t="shared" si="156"/>
        <v>0</v>
      </c>
      <c r="O389" s="22">
        <f t="shared" si="156"/>
        <v>0</v>
      </c>
      <c r="P389" s="22">
        <f t="shared" si="156"/>
        <v>0</v>
      </c>
      <c r="Q389" s="22">
        <f t="shared" si="156"/>
        <v>0</v>
      </c>
      <c r="R389" s="22">
        <f t="shared" si="157"/>
        <v>0</v>
      </c>
      <c r="S389" s="22">
        <f t="shared" si="157"/>
        <v>0</v>
      </c>
      <c r="T389" s="22">
        <f t="shared" si="157"/>
        <v>0</v>
      </c>
      <c r="U389" s="22">
        <f t="shared" si="157"/>
        <v>0</v>
      </c>
      <c r="V389" s="22">
        <f t="shared" si="157"/>
        <v>0</v>
      </c>
      <c r="W389" s="22">
        <f t="shared" si="157"/>
        <v>0</v>
      </c>
      <c r="X389" s="22">
        <f t="shared" si="157"/>
        <v>0</v>
      </c>
      <c r="Y389" s="22">
        <f t="shared" si="157"/>
        <v>0</v>
      </c>
      <c r="Z389" s="22">
        <f t="shared" si="157"/>
        <v>0</v>
      </c>
      <c r="AA389" s="22">
        <f t="shared" si="157"/>
        <v>0</v>
      </c>
      <c r="AB389" s="22">
        <f t="shared" si="157"/>
        <v>0</v>
      </c>
      <c r="AC389" s="22">
        <f t="shared" si="157"/>
        <v>0</v>
      </c>
      <c r="AD389" s="22">
        <f t="shared" si="157"/>
        <v>0</v>
      </c>
      <c r="AE389" s="22">
        <f t="shared" si="157"/>
        <v>0</v>
      </c>
      <c r="AF389" s="22">
        <f t="shared" si="158"/>
        <v>276115</v>
      </c>
      <c r="AG389" s="17" t="str">
        <f t="shared" si="159"/>
        <v>ok</v>
      </c>
    </row>
    <row r="390" spans="1:33">
      <c r="A390" s="19">
        <v>539</v>
      </c>
      <c r="B390" s="19" t="s">
        <v>304</v>
      </c>
      <c r="C390" s="3" t="s">
        <v>570</v>
      </c>
      <c r="D390" s="3" t="s">
        <v>607</v>
      </c>
      <c r="F390" s="38"/>
      <c r="H390" s="22">
        <f t="shared" si="156"/>
        <v>0</v>
      </c>
      <c r="I390" s="22">
        <f t="shared" si="156"/>
        <v>0</v>
      </c>
      <c r="J390" s="22">
        <f t="shared" si="156"/>
        <v>0</v>
      </c>
      <c r="K390" s="22">
        <f t="shared" si="156"/>
        <v>0</v>
      </c>
      <c r="L390" s="22">
        <f t="shared" si="156"/>
        <v>0</v>
      </c>
      <c r="M390" s="22">
        <f t="shared" si="156"/>
        <v>0</v>
      </c>
      <c r="N390" s="22">
        <f t="shared" si="156"/>
        <v>0</v>
      </c>
      <c r="O390" s="22">
        <f t="shared" si="156"/>
        <v>0</v>
      </c>
      <c r="P390" s="22">
        <f t="shared" si="156"/>
        <v>0</v>
      </c>
      <c r="Q390" s="22">
        <f t="shared" si="156"/>
        <v>0</v>
      </c>
      <c r="R390" s="22">
        <f t="shared" si="157"/>
        <v>0</v>
      </c>
      <c r="S390" s="22">
        <f t="shared" si="157"/>
        <v>0</v>
      </c>
      <c r="T390" s="22">
        <f t="shared" si="157"/>
        <v>0</v>
      </c>
      <c r="U390" s="22">
        <f t="shared" si="157"/>
        <v>0</v>
      </c>
      <c r="V390" s="22">
        <f t="shared" si="157"/>
        <v>0</v>
      </c>
      <c r="W390" s="22">
        <f t="shared" si="157"/>
        <v>0</v>
      </c>
      <c r="X390" s="22">
        <f t="shared" si="157"/>
        <v>0</v>
      </c>
      <c r="Y390" s="22">
        <f t="shared" si="157"/>
        <v>0</v>
      </c>
      <c r="Z390" s="22">
        <f t="shared" si="157"/>
        <v>0</v>
      </c>
      <c r="AA390" s="22">
        <f t="shared" si="157"/>
        <v>0</v>
      </c>
      <c r="AB390" s="22">
        <f t="shared" si="157"/>
        <v>0</v>
      </c>
      <c r="AC390" s="22">
        <f t="shared" si="157"/>
        <v>0</v>
      </c>
      <c r="AD390" s="22">
        <f t="shared" si="157"/>
        <v>0</v>
      </c>
      <c r="AE390" s="22">
        <f t="shared" si="157"/>
        <v>0</v>
      </c>
      <c r="AF390" s="22">
        <f t="shared" si="158"/>
        <v>0</v>
      </c>
      <c r="AG390" s="17" t="str">
        <f t="shared" si="159"/>
        <v>ok</v>
      </c>
    </row>
    <row r="391" spans="1:33">
      <c r="A391" s="111">
        <v>540</v>
      </c>
      <c r="B391" s="19" t="s">
        <v>901</v>
      </c>
      <c r="D391" s="3" t="s">
        <v>607</v>
      </c>
      <c r="F391" s="38"/>
      <c r="H391" s="22">
        <f t="shared" si="156"/>
        <v>0</v>
      </c>
      <c r="I391" s="22">
        <f t="shared" si="156"/>
        <v>0</v>
      </c>
      <c r="J391" s="22">
        <f t="shared" si="156"/>
        <v>0</v>
      </c>
      <c r="K391" s="22">
        <f t="shared" si="156"/>
        <v>0</v>
      </c>
      <c r="L391" s="22">
        <f t="shared" si="156"/>
        <v>0</v>
      </c>
      <c r="M391" s="22">
        <f t="shared" si="156"/>
        <v>0</v>
      </c>
      <c r="N391" s="22">
        <f t="shared" si="156"/>
        <v>0</v>
      </c>
      <c r="O391" s="22">
        <f t="shared" si="156"/>
        <v>0</v>
      </c>
      <c r="P391" s="22">
        <f t="shared" si="156"/>
        <v>0</v>
      </c>
      <c r="Q391" s="22">
        <f t="shared" si="156"/>
        <v>0</v>
      </c>
      <c r="R391" s="22">
        <f t="shared" si="157"/>
        <v>0</v>
      </c>
      <c r="S391" s="22">
        <f t="shared" si="157"/>
        <v>0</v>
      </c>
      <c r="T391" s="22">
        <f t="shared" si="157"/>
        <v>0</v>
      </c>
      <c r="U391" s="22">
        <f t="shared" si="157"/>
        <v>0</v>
      </c>
      <c r="V391" s="22">
        <f t="shared" si="157"/>
        <v>0</v>
      </c>
      <c r="W391" s="22">
        <f t="shared" si="157"/>
        <v>0</v>
      </c>
      <c r="X391" s="22">
        <f t="shared" si="157"/>
        <v>0</v>
      </c>
      <c r="Y391" s="22">
        <f t="shared" si="157"/>
        <v>0</v>
      </c>
      <c r="Z391" s="22">
        <f t="shared" si="157"/>
        <v>0</v>
      </c>
      <c r="AA391" s="22">
        <f t="shared" si="157"/>
        <v>0</v>
      </c>
      <c r="AB391" s="22">
        <f t="shared" si="157"/>
        <v>0</v>
      </c>
      <c r="AC391" s="22">
        <f t="shared" si="157"/>
        <v>0</v>
      </c>
      <c r="AD391" s="22">
        <f t="shared" si="157"/>
        <v>0</v>
      </c>
      <c r="AE391" s="22">
        <f t="shared" si="157"/>
        <v>0</v>
      </c>
      <c r="AF391" s="22">
        <f t="shared" si="158"/>
        <v>0</v>
      </c>
      <c r="AG391" s="17" t="str">
        <f t="shared" si="159"/>
        <v>ok</v>
      </c>
    </row>
    <row r="392" spans="1:33">
      <c r="A392" s="19"/>
      <c r="B392" s="19"/>
      <c r="F392" s="35"/>
      <c r="W392" s="3"/>
      <c r="AF392" s="22"/>
      <c r="AG392" s="17"/>
    </row>
    <row r="393" spans="1:33">
      <c r="A393" s="19"/>
      <c r="B393" s="19" t="s">
        <v>299</v>
      </c>
      <c r="C393" s="3" t="s">
        <v>613</v>
      </c>
      <c r="F393" s="35">
        <f>SUM(F386:F392)</f>
        <v>379722</v>
      </c>
      <c r="H393" s="21">
        <f t="shared" ref="H393:M393" si="160">SUM(H386:H392)</f>
        <v>379722</v>
      </c>
      <c r="I393" s="21">
        <f t="shared" si="160"/>
        <v>0</v>
      </c>
      <c r="J393" s="21">
        <f t="shared" si="160"/>
        <v>0</v>
      </c>
      <c r="K393" s="21">
        <f t="shared" si="160"/>
        <v>0</v>
      </c>
      <c r="L393" s="21">
        <f t="shared" si="160"/>
        <v>0</v>
      </c>
      <c r="M393" s="21">
        <f t="shared" si="160"/>
        <v>0</v>
      </c>
      <c r="N393" s="21">
        <f>SUM(N386:N392)</f>
        <v>0</v>
      </c>
      <c r="O393" s="21">
        <f>SUM(O386:O392)</f>
        <v>0</v>
      </c>
      <c r="P393" s="21">
        <f>SUM(P386:P392)</f>
        <v>0</v>
      </c>
      <c r="Q393" s="21">
        <f t="shared" ref="Q393:AB393" si="161">SUM(Q386:Q392)</f>
        <v>0</v>
      </c>
      <c r="R393" s="21">
        <f t="shared" si="161"/>
        <v>0</v>
      </c>
      <c r="S393" s="21">
        <f t="shared" si="161"/>
        <v>0</v>
      </c>
      <c r="T393" s="21">
        <f t="shared" si="161"/>
        <v>0</v>
      </c>
      <c r="U393" s="21">
        <f t="shared" si="161"/>
        <v>0</v>
      </c>
      <c r="V393" s="21">
        <f t="shared" si="161"/>
        <v>0</v>
      </c>
      <c r="W393" s="21">
        <f t="shared" si="161"/>
        <v>0</v>
      </c>
      <c r="X393" s="21">
        <f t="shared" si="161"/>
        <v>0</v>
      </c>
      <c r="Y393" s="21">
        <f t="shared" si="161"/>
        <v>0</v>
      </c>
      <c r="Z393" s="21">
        <f t="shared" si="161"/>
        <v>0</v>
      </c>
      <c r="AA393" s="21">
        <f t="shared" si="161"/>
        <v>0</v>
      </c>
      <c r="AB393" s="21">
        <f t="shared" si="161"/>
        <v>0</v>
      </c>
      <c r="AC393" s="21">
        <f>SUM(AC386:AC392)</f>
        <v>0</v>
      </c>
      <c r="AD393" s="21">
        <f>SUM(AD386:AD392)</f>
        <v>0</v>
      </c>
      <c r="AE393" s="21">
        <f>SUM(AE386:AE392)</f>
        <v>0</v>
      </c>
      <c r="AF393" s="22">
        <f>SUM(H393:AE393)</f>
        <v>379722</v>
      </c>
      <c r="AG393" s="17" t="str">
        <f>IF(ABS(AF393-F393)&lt;1,"ok","err")</f>
        <v>ok</v>
      </c>
    </row>
    <row r="394" spans="1:33">
      <c r="A394" s="19"/>
      <c r="B394" s="19"/>
      <c r="F394" s="35"/>
      <c r="W394" s="3"/>
      <c r="AG394" s="17"/>
    </row>
    <row r="395" spans="1:33">
      <c r="A395" s="24" t="s">
        <v>297</v>
      </c>
      <c r="B395" s="19"/>
      <c r="F395" s="35"/>
      <c r="W395" s="3"/>
      <c r="AG395" s="17"/>
    </row>
    <row r="396" spans="1:33">
      <c r="A396" s="29">
        <v>541</v>
      </c>
      <c r="B396" s="19" t="s">
        <v>201</v>
      </c>
      <c r="C396" s="3" t="s">
        <v>571</v>
      </c>
      <c r="D396" s="3" t="s">
        <v>618</v>
      </c>
      <c r="F396" s="35">
        <v>0</v>
      </c>
      <c r="H396" s="22">
        <f t="shared" ref="H396:Q400" si="162">IF(VLOOKUP($D396,$C$6:$AE$653,H$2,)=0,0,((VLOOKUP($D396,$C$6:$AE$653,H$2,)/VLOOKUP($D396,$C$6:$AE$653,4,))*$F396))</f>
        <v>0</v>
      </c>
      <c r="I396" s="22">
        <f t="shared" si="162"/>
        <v>0</v>
      </c>
      <c r="J396" s="22">
        <f t="shared" si="162"/>
        <v>0</v>
      </c>
      <c r="K396" s="22">
        <f t="shared" si="162"/>
        <v>0</v>
      </c>
      <c r="L396" s="22">
        <f t="shared" si="162"/>
        <v>0</v>
      </c>
      <c r="M396" s="22">
        <f t="shared" si="162"/>
        <v>0</v>
      </c>
      <c r="N396" s="22">
        <f t="shared" si="162"/>
        <v>0</v>
      </c>
      <c r="O396" s="22">
        <f t="shared" si="162"/>
        <v>0</v>
      </c>
      <c r="P396" s="22">
        <f t="shared" si="162"/>
        <v>0</v>
      </c>
      <c r="Q396" s="22">
        <f t="shared" si="162"/>
        <v>0</v>
      </c>
      <c r="R396" s="22">
        <f t="shared" ref="R396:AE400" si="163">IF(VLOOKUP($D396,$C$6:$AE$653,R$2,)=0,0,((VLOOKUP($D396,$C$6:$AE$653,R$2,)/VLOOKUP($D396,$C$6:$AE$653,4,))*$F396))</f>
        <v>0</v>
      </c>
      <c r="S396" s="22">
        <f t="shared" si="163"/>
        <v>0</v>
      </c>
      <c r="T396" s="22">
        <f t="shared" si="163"/>
        <v>0</v>
      </c>
      <c r="U396" s="22">
        <f t="shared" si="163"/>
        <v>0</v>
      </c>
      <c r="V396" s="22">
        <f t="shared" si="163"/>
        <v>0</v>
      </c>
      <c r="W396" s="22">
        <f t="shared" si="163"/>
        <v>0</v>
      </c>
      <c r="X396" s="22">
        <f t="shared" si="163"/>
        <v>0</v>
      </c>
      <c r="Y396" s="22">
        <f t="shared" si="163"/>
        <v>0</v>
      </c>
      <c r="Z396" s="22">
        <f t="shared" si="163"/>
        <v>0</v>
      </c>
      <c r="AA396" s="22">
        <f t="shared" si="163"/>
        <v>0</v>
      </c>
      <c r="AB396" s="22">
        <f t="shared" si="163"/>
        <v>0</v>
      </c>
      <c r="AC396" s="22">
        <f t="shared" si="163"/>
        <v>0</v>
      </c>
      <c r="AD396" s="22">
        <f t="shared" si="163"/>
        <v>0</v>
      </c>
      <c r="AE396" s="22">
        <f t="shared" si="163"/>
        <v>0</v>
      </c>
      <c r="AF396" s="22">
        <f>SUM(H396:AE396)</f>
        <v>0</v>
      </c>
      <c r="AG396" s="17" t="str">
        <f>IF(ABS(AF396-F396)&lt;1,"ok","err")</f>
        <v>ok</v>
      </c>
    </row>
    <row r="397" spans="1:33">
      <c r="A397" s="29">
        <v>542</v>
      </c>
      <c r="B397" s="19" t="s">
        <v>200</v>
      </c>
      <c r="C397" s="3" t="s">
        <v>572</v>
      </c>
      <c r="D397" s="3" t="s">
        <v>607</v>
      </c>
      <c r="F397" s="38">
        <v>40711</v>
      </c>
      <c r="H397" s="22">
        <f t="shared" si="162"/>
        <v>40711</v>
      </c>
      <c r="I397" s="22">
        <f t="shared" si="162"/>
        <v>0</v>
      </c>
      <c r="J397" s="22">
        <f t="shared" si="162"/>
        <v>0</v>
      </c>
      <c r="K397" s="22">
        <f t="shared" si="162"/>
        <v>0</v>
      </c>
      <c r="L397" s="22">
        <f t="shared" si="162"/>
        <v>0</v>
      </c>
      <c r="M397" s="22">
        <f t="shared" si="162"/>
        <v>0</v>
      </c>
      <c r="N397" s="22">
        <f t="shared" si="162"/>
        <v>0</v>
      </c>
      <c r="O397" s="22">
        <f t="shared" si="162"/>
        <v>0</v>
      </c>
      <c r="P397" s="22">
        <f t="shared" si="162"/>
        <v>0</v>
      </c>
      <c r="Q397" s="22">
        <f t="shared" si="162"/>
        <v>0</v>
      </c>
      <c r="R397" s="22">
        <f t="shared" si="163"/>
        <v>0</v>
      </c>
      <c r="S397" s="22">
        <f t="shared" si="163"/>
        <v>0</v>
      </c>
      <c r="T397" s="22">
        <f t="shared" si="163"/>
        <v>0</v>
      </c>
      <c r="U397" s="22">
        <f t="shared" si="163"/>
        <v>0</v>
      </c>
      <c r="V397" s="22">
        <f t="shared" si="163"/>
        <v>0</v>
      </c>
      <c r="W397" s="22">
        <f t="shared" si="163"/>
        <v>0</v>
      </c>
      <c r="X397" s="22">
        <f t="shared" si="163"/>
        <v>0</v>
      </c>
      <c r="Y397" s="22">
        <f t="shared" si="163"/>
        <v>0</v>
      </c>
      <c r="Z397" s="22">
        <f t="shared" si="163"/>
        <v>0</v>
      </c>
      <c r="AA397" s="22">
        <f t="shared" si="163"/>
        <v>0</v>
      </c>
      <c r="AB397" s="22">
        <f t="shared" si="163"/>
        <v>0</v>
      </c>
      <c r="AC397" s="22">
        <f t="shared" si="163"/>
        <v>0</v>
      </c>
      <c r="AD397" s="22">
        <f t="shared" si="163"/>
        <v>0</v>
      </c>
      <c r="AE397" s="22">
        <f t="shared" si="163"/>
        <v>0</v>
      </c>
      <c r="AF397" s="22">
        <f>SUM(H397:AE397)</f>
        <v>40711</v>
      </c>
      <c r="AG397" s="17" t="str">
        <f>IF(ABS(AF397-F397)&lt;1,"ok","err")</f>
        <v>ok</v>
      </c>
    </row>
    <row r="398" spans="1:33">
      <c r="A398" s="29">
        <v>543</v>
      </c>
      <c r="B398" s="19" t="s">
        <v>298</v>
      </c>
      <c r="C398" s="3" t="s">
        <v>573</v>
      </c>
      <c r="D398" s="3" t="s">
        <v>607</v>
      </c>
      <c r="F398" s="38">
        <v>30970</v>
      </c>
      <c r="H398" s="22">
        <f t="shared" si="162"/>
        <v>30970</v>
      </c>
      <c r="I398" s="22">
        <f t="shared" si="162"/>
        <v>0</v>
      </c>
      <c r="J398" s="22">
        <f t="shared" si="162"/>
        <v>0</v>
      </c>
      <c r="K398" s="22">
        <f t="shared" si="162"/>
        <v>0</v>
      </c>
      <c r="L398" s="22">
        <f t="shared" si="162"/>
        <v>0</v>
      </c>
      <c r="M398" s="22">
        <f t="shared" si="162"/>
        <v>0</v>
      </c>
      <c r="N398" s="22">
        <f t="shared" si="162"/>
        <v>0</v>
      </c>
      <c r="O398" s="22">
        <f t="shared" si="162"/>
        <v>0</v>
      </c>
      <c r="P398" s="22">
        <f t="shared" si="162"/>
        <v>0</v>
      </c>
      <c r="Q398" s="22">
        <f t="shared" si="162"/>
        <v>0</v>
      </c>
      <c r="R398" s="22">
        <f t="shared" si="163"/>
        <v>0</v>
      </c>
      <c r="S398" s="22">
        <f t="shared" si="163"/>
        <v>0</v>
      </c>
      <c r="T398" s="22">
        <f t="shared" si="163"/>
        <v>0</v>
      </c>
      <c r="U398" s="22">
        <f t="shared" si="163"/>
        <v>0</v>
      </c>
      <c r="V398" s="22">
        <f t="shared" si="163"/>
        <v>0</v>
      </c>
      <c r="W398" s="22">
        <f t="shared" si="163"/>
        <v>0</v>
      </c>
      <c r="X398" s="22">
        <f t="shared" si="163"/>
        <v>0</v>
      </c>
      <c r="Y398" s="22">
        <f t="shared" si="163"/>
        <v>0</v>
      </c>
      <c r="Z398" s="22">
        <f t="shared" si="163"/>
        <v>0</v>
      </c>
      <c r="AA398" s="22">
        <f t="shared" si="163"/>
        <v>0</v>
      </c>
      <c r="AB398" s="22">
        <f t="shared" si="163"/>
        <v>0</v>
      </c>
      <c r="AC398" s="22">
        <f t="shared" si="163"/>
        <v>0</v>
      </c>
      <c r="AD398" s="22">
        <f t="shared" si="163"/>
        <v>0</v>
      </c>
      <c r="AE398" s="22">
        <f t="shared" si="163"/>
        <v>0</v>
      </c>
      <c r="AF398" s="22">
        <f>SUM(H398:AE398)</f>
        <v>30970</v>
      </c>
      <c r="AG398" s="17" t="str">
        <f>IF(ABS(AF398-F398)&lt;1,"ok","err")</f>
        <v>ok</v>
      </c>
    </row>
    <row r="399" spans="1:33">
      <c r="A399" s="19">
        <v>544</v>
      </c>
      <c r="B399" s="19" t="s">
        <v>204</v>
      </c>
      <c r="C399" s="3" t="s">
        <v>574</v>
      </c>
      <c r="D399" s="3" t="s">
        <v>827</v>
      </c>
      <c r="F399" s="38">
        <v>99532</v>
      </c>
      <c r="H399" s="22">
        <f t="shared" si="162"/>
        <v>0</v>
      </c>
      <c r="I399" s="22">
        <f t="shared" si="162"/>
        <v>0</v>
      </c>
      <c r="J399" s="22">
        <f t="shared" si="162"/>
        <v>0</v>
      </c>
      <c r="K399" s="22">
        <f t="shared" si="162"/>
        <v>99532</v>
      </c>
      <c r="L399" s="22">
        <f t="shared" si="162"/>
        <v>0</v>
      </c>
      <c r="M399" s="22">
        <f t="shared" si="162"/>
        <v>0</v>
      </c>
      <c r="N399" s="22">
        <f t="shared" si="162"/>
        <v>0</v>
      </c>
      <c r="O399" s="22">
        <f t="shared" si="162"/>
        <v>0</v>
      </c>
      <c r="P399" s="22">
        <f t="shared" si="162"/>
        <v>0</v>
      </c>
      <c r="Q399" s="22">
        <f t="shared" si="162"/>
        <v>0</v>
      </c>
      <c r="R399" s="22">
        <f t="shared" si="163"/>
        <v>0</v>
      </c>
      <c r="S399" s="22">
        <f t="shared" si="163"/>
        <v>0</v>
      </c>
      <c r="T399" s="22">
        <f t="shared" si="163"/>
        <v>0</v>
      </c>
      <c r="U399" s="22">
        <f t="shared" si="163"/>
        <v>0</v>
      </c>
      <c r="V399" s="22">
        <f t="shared" si="163"/>
        <v>0</v>
      </c>
      <c r="W399" s="22">
        <f t="shared" si="163"/>
        <v>0</v>
      </c>
      <c r="X399" s="22">
        <f t="shared" si="163"/>
        <v>0</v>
      </c>
      <c r="Y399" s="22">
        <f t="shared" si="163"/>
        <v>0</v>
      </c>
      <c r="Z399" s="22">
        <f t="shared" si="163"/>
        <v>0</v>
      </c>
      <c r="AA399" s="22">
        <f t="shared" si="163"/>
        <v>0</v>
      </c>
      <c r="AB399" s="22">
        <f t="shared" si="163"/>
        <v>0</v>
      </c>
      <c r="AC399" s="22">
        <f t="shared" si="163"/>
        <v>0</v>
      </c>
      <c r="AD399" s="22">
        <f t="shared" si="163"/>
        <v>0</v>
      </c>
      <c r="AE399" s="22">
        <f t="shared" si="163"/>
        <v>0</v>
      </c>
      <c r="AF399" s="22">
        <f>SUM(H399:AE399)</f>
        <v>99532</v>
      </c>
      <c r="AG399" s="17" t="str">
        <f>IF(ABS(AF399-F399)&lt;1,"ok","err")</f>
        <v>ok</v>
      </c>
    </row>
    <row r="400" spans="1:33">
      <c r="A400" s="19">
        <v>545</v>
      </c>
      <c r="B400" s="19" t="s">
        <v>305</v>
      </c>
      <c r="C400" s="3" t="s">
        <v>575</v>
      </c>
      <c r="D400" s="3" t="s">
        <v>827</v>
      </c>
      <c r="F400" s="38">
        <v>0</v>
      </c>
      <c r="H400" s="22">
        <f t="shared" si="162"/>
        <v>0</v>
      </c>
      <c r="I400" s="22">
        <f t="shared" si="162"/>
        <v>0</v>
      </c>
      <c r="J400" s="22">
        <f t="shared" si="162"/>
        <v>0</v>
      </c>
      <c r="K400" s="22">
        <f t="shared" si="162"/>
        <v>0</v>
      </c>
      <c r="L400" s="22">
        <f t="shared" si="162"/>
        <v>0</v>
      </c>
      <c r="M400" s="22">
        <f t="shared" si="162"/>
        <v>0</v>
      </c>
      <c r="N400" s="22">
        <f t="shared" si="162"/>
        <v>0</v>
      </c>
      <c r="O400" s="22">
        <f t="shared" si="162"/>
        <v>0</v>
      </c>
      <c r="P400" s="22">
        <f t="shared" si="162"/>
        <v>0</v>
      </c>
      <c r="Q400" s="22">
        <f t="shared" si="162"/>
        <v>0</v>
      </c>
      <c r="R400" s="22">
        <f t="shared" si="163"/>
        <v>0</v>
      </c>
      <c r="S400" s="22">
        <f t="shared" si="163"/>
        <v>0</v>
      </c>
      <c r="T400" s="22">
        <f t="shared" si="163"/>
        <v>0</v>
      </c>
      <c r="U400" s="22">
        <f t="shared" si="163"/>
        <v>0</v>
      </c>
      <c r="V400" s="22">
        <f t="shared" si="163"/>
        <v>0</v>
      </c>
      <c r="W400" s="22">
        <f t="shared" si="163"/>
        <v>0</v>
      </c>
      <c r="X400" s="22">
        <f t="shared" si="163"/>
        <v>0</v>
      </c>
      <c r="Y400" s="22">
        <f t="shared" si="163"/>
        <v>0</v>
      </c>
      <c r="Z400" s="22">
        <f t="shared" si="163"/>
        <v>0</v>
      </c>
      <c r="AA400" s="22">
        <f t="shared" si="163"/>
        <v>0</v>
      </c>
      <c r="AB400" s="22">
        <f t="shared" si="163"/>
        <v>0</v>
      </c>
      <c r="AC400" s="22">
        <f t="shared" si="163"/>
        <v>0</v>
      </c>
      <c r="AD400" s="22">
        <f t="shared" si="163"/>
        <v>0</v>
      </c>
      <c r="AE400" s="22">
        <f t="shared" si="163"/>
        <v>0</v>
      </c>
      <c r="AF400" s="22">
        <f>SUM(H400:AE400)</f>
        <v>0</v>
      </c>
      <c r="AG400" s="17" t="str">
        <f>IF(ABS(AF400-F400)&lt;1,"ok","err")</f>
        <v>ok</v>
      </c>
    </row>
    <row r="401" spans="1:33">
      <c r="A401" s="19"/>
      <c r="B401" s="19"/>
      <c r="F401" s="35"/>
      <c r="W401" s="3"/>
      <c r="AG401" s="17"/>
    </row>
    <row r="402" spans="1:33">
      <c r="A402" s="19"/>
      <c r="B402" s="19" t="s">
        <v>301</v>
      </c>
      <c r="C402" s="3" t="s">
        <v>614</v>
      </c>
      <c r="F402" s="35">
        <f>SUM(F396:F401)</f>
        <v>171213</v>
      </c>
      <c r="H402" s="21">
        <f t="shared" ref="H402:M402" si="164">SUM(H396:H401)</f>
        <v>71681</v>
      </c>
      <c r="I402" s="21">
        <f t="shared" si="164"/>
        <v>0</v>
      </c>
      <c r="J402" s="21">
        <f t="shared" si="164"/>
        <v>0</v>
      </c>
      <c r="K402" s="21">
        <f t="shared" si="164"/>
        <v>99532</v>
      </c>
      <c r="L402" s="21">
        <f t="shared" si="164"/>
        <v>0</v>
      </c>
      <c r="M402" s="21">
        <f t="shared" si="164"/>
        <v>0</v>
      </c>
      <c r="N402" s="21">
        <f>SUM(N396:N401)</f>
        <v>0</v>
      </c>
      <c r="O402" s="21">
        <f>SUM(O396:O401)</f>
        <v>0</v>
      </c>
      <c r="P402" s="21">
        <f>SUM(P396:P401)</f>
        <v>0</v>
      </c>
      <c r="Q402" s="21">
        <f t="shared" ref="Q402:AB402" si="165">SUM(Q396:Q401)</f>
        <v>0</v>
      </c>
      <c r="R402" s="21">
        <f t="shared" si="165"/>
        <v>0</v>
      </c>
      <c r="S402" s="21">
        <f t="shared" si="165"/>
        <v>0</v>
      </c>
      <c r="T402" s="21">
        <f t="shared" si="165"/>
        <v>0</v>
      </c>
      <c r="U402" s="21">
        <f t="shared" si="165"/>
        <v>0</v>
      </c>
      <c r="V402" s="21">
        <f t="shared" si="165"/>
        <v>0</v>
      </c>
      <c r="W402" s="21">
        <f t="shared" si="165"/>
        <v>0</v>
      </c>
      <c r="X402" s="21">
        <f t="shared" si="165"/>
        <v>0</v>
      </c>
      <c r="Y402" s="21">
        <f t="shared" si="165"/>
        <v>0</v>
      </c>
      <c r="Z402" s="21">
        <f t="shared" si="165"/>
        <v>0</v>
      </c>
      <c r="AA402" s="21">
        <f t="shared" si="165"/>
        <v>0</v>
      </c>
      <c r="AB402" s="21">
        <f t="shared" si="165"/>
        <v>0</v>
      </c>
      <c r="AC402" s="21">
        <f>SUM(AC396:AC401)</f>
        <v>0</v>
      </c>
      <c r="AD402" s="21">
        <f>SUM(AD396:AD401)</f>
        <v>0</v>
      </c>
      <c r="AE402" s="21">
        <f>SUM(AE396:AE401)</f>
        <v>0</v>
      </c>
      <c r="AF402" s="22">
        <f>SUM(H402:AE402)</f>
        <v>171213</v>
      </c>
      <c r="AG402" s="17" t="str">
        <f>IF(ABS(AF402-F402)&lt;1,"ok","err")</f>
        <v>ok</v>
      </c>
    </row>
    <row r="403" spans="1:33">
      <c r="A403" s="19"/>
      <c r="B403" s="19"/>
      <c r="F403" s="35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2"/>
      <c r="AG403" s="17"/>
    </row>
    <row r="404" spans="1:33">
      <c r="A404" s="19"/>
      <c r="B404" s="19" t="s">
        <v>300</v>
      </c>
      <c r="F404" s="35">
        <f>F393+F402</f>
        <v>550935</v>
      </c>
      <c r="H404" s="21">
        <f t="shared" ref="H404:M404" si="166">H393+H402</f>
        <v>451403</v>
      </c>
      <c r="I404" s="21">
        <f t="shared" si="166"/>
        <v>0</v>
      </c>
      <c r="J404" s="21">
        <f t="shared" si="166"/>
        <v>0</v>
      </c>
      <c r="K404" s="21">
        <f t="shared" si="166"/>
        <v>99532</v>
      </c>
      <c r="L404" s="21">
        <f t="shared" si="166"/>
        <v>0</v>
      </c>
      <c r="M404" s="21">
        <f t="shared" si="166"/>
        <v>0</v>
      </c>
      <c r="N404" s="21">
        <f>N393+N402</f>
        <v>0</v>
      </c>
      <c r="O404" s="21">
        <f>O393+O402</f>
        <v>0</v>
      </c>
      <c r="P404" s="21">
        <f>P393+P402</f>
        <v>0</v>
      </c>
      <c r="Q404" s="21">
        <f t="shared" ref="Q404:AB404" si="167">Q393+Q402</f>
        <v>0</v>
      </c>
      <c r="R404" s="21">
        <f t="shared" si="167"/>
        <v>0</v>
      </c>
      <c r="S404" s="21">
        <f t="shared" si="167"/>
        <v>0</v>
      </c>
      <c r="T404" s="21">
        <f t="shared" si="167"/>
        <v>0</v>
      </c>
      <c r="U404" s="21">
        <f t="shared" si="167"/>
        <v>0</v>
      </c>
      <c r="V404" s="21">
        <f t="shared" si="167"/>
        <v>0</v>
      </c>
      <c r="W404" s="21">
        <f t="shared" si="167"/>
        <v>0</v>
      </c>
      <c r="X404" s="21">
        <f t="shared" si="167"/>
        <v>0</v>
      </c>
      <c r="Y404" s="21">
        <f t="shared" si="167"/>
        <v>0</v>
      </c>
      <c r="Z404" s="21">
        <f t="shared" si="167"/>
        <v>0</v>
      </c>
      <c r="AA404" s="21">
        <f t="shared" si="167"/>
        <v>0</v>
      </c>
      <c r="AB404" s="21">
        <f t="shared" si="167"/>
        <v>0</v>
      </c>
      <c r="AC404" s="21">
        <f>AC393+AC402</f>
        <v>0</v>
      </c>
      <c r="AD404" s="21">
        <f>AD393+AD402</f>
        <v>0</v>
      </c>
      <c r="AE404" s="21">
        <f>AE393+AE402</f>
        <v>0</v>
      </c>
      <c r="AF404" s="22">
        <f>SUM(H404:AE404)</f>
        <v>550935</v>
      </c>
      <c r="AG404" s="17" t="str">
        <f>IF(ABS(AF404-F404)&lt;1,"ok","err")</f>
        <v>ok</v>
      </c>
    </row>
    <row r="405" spans="1:33">
      <c r="A405" s="19"/>
      <c r="B405" s="19"/>
      <c r="F405" s="35"/>
      <c r="W405" s="3"/>
      <c r="AF405" s="22"/>
      <c r="AG405" s="17"/>
    </row>
    <row r="406" spans="1:33">
      <c r="A406" s="18" t="s">
        <v>43</v>
      </c>
      <c r="B406" s="19"/>
      <c r="F406" s="35"/>
      <c r="W406" s="3"/>
      <c r="AF406" s="22"/>
      <c r="AG406" s="17"/>
    </row>
    <row r="407" spans="1:33">
      <c r="A407" s="19"/>
      <c r="B407" s="19"/>
      <c r="F407" s="35"/>
      <c r="W407" s="3"/>
      <c r="AF407" s="22"/>
      <c r="AG407" s="17"/>
    </row>
    <row r="408" spans="1:33">
      <c r="A408" s="24" t="s">
        <v>211</v>
      </c>
      <c r="B408" s="19"/>
      <c r="F408" s="35"/>
      <c r="W408" s="3"/>
      <c r="AF408" s="22"/>
      <c r="AG408" s="17"/>
    </row>
    <row r="409" spans="1:33">
      <c r="A409" s="19">
        <v>546</v>
      </c>
      <c r="B409" s="19" t="s">
        <v>186</v>
      </c>
      <c r="C409" s="3" t="s">
        <v>269</v>
      </c>
      <c r="D409" s="3" t="s">
        <v>607</v>
      </c>
      <c r="F409" s="35">
        <v>237135</v>
      </c>
      <c r="H409" s="22">
        <f t="shared" ref="H409:Q413" si="168">IF(VLOOKUP($D409,$C$6:$AE$653,H$2,)=0,0,((VLOOKUP($D409,$C$6:$AE$653,H$2,)/VLOOKUP($D409,$C$6:$AE$653,4,))*$F409))</f>
        <v>237135</v>
      </c>
      <c r="I409" s="22">
        <f t="shared" si="168"/>
        <v>0</v>
      </c>
      <c r="J409" s="22">
        <f t="shared" si="168"/>
        <v>0</v>
      </c>
      <c r="K409" s="22">
        <f t="shared" si="168"/>
        <v>0</v>
      </c>
      <c r="L409" s="22">
        <f t="shared" si="168"/>
        <v>0</v>
      </c>
      <c r="M409" s="22">
        <f t="shared" si="168"/>
        <v>0</v>
      </c>
      <c r="N409" s="22">
        <f t="shared" si="168"/>
        <v>0</v>
      </c>
      <c r="O409" s="22">
        <f t="shared" si="168"/>
        <v>0</v>
      </c>
      <c r="P409" s="22">
        <f t="shared" si="168"/>
        <v>0</v>
      </c>
      <c r="Q409" s="22">
        <f t="shared" si="168"/>
        <v>0</v>
      </c>
      <c r="R409" s="22">
        <f t="shared" ref="R409:AE413" si="169">IF(VLOOKUP($D409,$C$6:$AE$653,R$2,)=0,0,((VLOOKUP($D409,$C$6:$AE$653,R$2,)/VLOOKUP($D409,$C$6:$AE$653,4,))*$F409))</f>
        <v>0</v>
      </c>
      <c r="S409" s="22">
        <f t="shared" si="169"/>
        <v>0</v>
      </c>
      <c r="T409" s="22">
        <f t="shared" si="169"/>
        <v>0</v>
      </c>
      <c r="U409" s="22">
        <f t="shared" si="169"/>
        <v>0</v>
      </c>
      <c r="V409" s="22">
        <f t="shared" si="169"/>
        <v>0</v>
      </c>
      <c r="W409" s="22">
        <f t="shared" si="169"/>
        <v>0</v>
      </c>
      <c r="X409" s="22">
        <f t="shared" si="169"/>
        <v>0</v>
      </c>
      <c r="Y409" s="22">
        <f t="shared" si="169"/>
        <v>0</v>
      </c>
      <c r="Z409" s="22">
        <f t="shared" si="169"/>
        <v>0</v>
      </c>
      <c r="AA409" s="22">
        <f t="shared" si="169"/>
        <v>0</v>
      </c>
      <c r="AB409" s="22">
        <f t="shared" si="169"/>
        <v>0</v>
      </c>
      <c r="AC409" s="22">
        <f t="shared" si="169"/>
        <v>0</v>
      </c>
      <c r="AD409" s="22">
        <f t="shared" si="169"/>
        <v>0</v>
      </c>
      <c r="AE409" s="22">
        <f t="shared" si="169"/>
        <v>0</v>
      </c>
      <c r="AF409" s="22">
        <f t="shared" ref="AF409:AF415" si="170">SUM(H409:AE409)</f>
        <v>237135</v>
      </c>
      <c r="AG409" s="17" t="str">
        <f>IF(ABS(AF409-F409)&lt;1,"ok","err")</f>
        <v>ok</v>
      </c>
    </row>
    <row r="410" spans="1:33">
      <c r="A410" s="19">
        <v>547</v>
      </c>
      <c r="B410" s="19" t="s">
        <v>188</v>
      </c>
      <c r="C410" s="3" t="s">
        <v>270</v>
      </c>
      <c r="D410" s="3" t="s">
        <v>827</v>
      </c>
      <c r="F410" s="38">
        <v>0</v>
      </c>
      <c r="H410" s="22">
        <f t="shared" si="168"/>
        <v>0</v>
      </c>
      <c r="I410" s="22">
        <f t="shared" si="168"/>
        <v>0</v>
      </c>
      <c r="J410" s="22">
        <f t="shared" si="168"/>
        <v>0</v>
      </c>
      <c r="K410" s="22">
        <f t="shared" si="168"/>
        <v>0</v>
      </c>
      <c r="L410" s="22">
        <f t="shared" si="168"/>
        <v>0</v>
      </c>
      <c r="M410" s="22">
        <f t="shared" si="168"/>
        <v>0</v>
      </c>
      <c r="N410" s="22">
        <f t="shared" si="168"/>
        <v>0</v>
      </c>
      <c r="O410" s="22">
        <f t="shared" si="168"/>
        <v>0</v>
      </c>
      <c r="P410" s="22">
        <f t="shared" si="168"/>
        <v>0</v>
      </c>
      <c r="Q410" s="22">
        <f t="shared" si="168"/>
        <v>0</v>
      </c>
      <c r="R410" s="22">
        <f t="shared" si="169"/>
        <v>0</v>
      </c>
      <c r="S410" s="22">
        <f t="shared" si="169"/>
        <v>0</v>
      </c>
      <c r="T410" s="22">
        <f t="shared" si="169"/>
        <v>0</v>
      </c>
      <c r="U410" s="22">
        <f t="shared" si="169"/>
        <v>0</v>
      </c>
      <c r="V410" s="22">
        <f t="shared" si="169"/>
        <v>0</v>
      </c>
      <c r="W410" s="22">
        <f t="shared" si="169"/>
        <v>0</v>
      </c>
      <c r="X410" s="22">
        <f t="shared" si="169"/>
        <v>0</v>
      </c>
      <c r="Y410" s="22">
        <f t="shared" si="169"/>
        <v>0</v>
      </c>
      <c r="Z410" s="22">
        <f t="shared" si="169"/>
        <v>0</v>
      </c>
      <c r="AA410" s="22">
        <f t="shared" si="169"/>
        <v>0</v>
      </c>
      <c r="AB410" s="22">
        <f t="shared" si="169"/>
        <v>0</v>
      </c>
      <c r="AC410" s="22">
        <f t="shared" si="169"/>
        <v>0</v>
      </c>
      <c r="AD410" s="22">
        <f t="shared" si="169"/>
        <v>0</v>
      </c>
      <c r="AE410" s="22">
        <f t="shared" si="169"/>
        <v>0</v>
      </c>
      <c r="AF410" s="22">
        <f t="shared" si="170"/>
        <v>0</v>
      </c>
      <c r="AG410" s="17" t="str">
        <f>IF(ABS(AF410-F410)&lt;1,"ok","err")</f>
        <v>ok</v>
      </c>
    </row>
    <row r="411" spans="1:33">
      <c r="A411" s="19">
        <v>548</v>
      </c>
      <c r="B411" s="19" t="s">
        <v>214</v>
      </c>
      <c r="C411" s="3" t="s">
        <v>271</v>
      </c>
      <c r="D411" s="3" t="s">
        <v>607</v>
      </c>
      <c r="F411" s="38">
        <v>135928</v>
      </c>
      <c r="H411" s="22">
        <f t="shared" si="168"/>
        <v>135928</v>
      </c>
      <c r="I411" s="22">
        <f t="shared" si="168"/>
        <v>0</v>
      </c>
      <c r="J411" s="22">
        <f t="shared" si="168"/>
        <v>0</v>
      </c>
      <c r="K411" s="22">
        <f t="shared" si="168"/>
        <v>0</v>
      </c>
      <c r="L411" s="22">
        <f t="shared" si="168"/>
        <v>0</v>
      </c>
      <c r="M411" s="22">
        <f t="shared" si="168"/>
        <v>0</v>
      </c>
      <c r="N411" s="22">
        <f t="shared" si="168"/>
        <v>0</v>
      </c>
      <c r="O411" s="22">
        <f t="shared" si="168"/>
        <v>0</v>
      </c>
      <c r="P411" s="22">
        <f t="shared" si="168"/>
        <v>0</v>
      </c>
      <c r="Q411" s="22">
        <f t="shared" si="168"/>
        <v>0</v>
      </c>
      <c r="R411" s="22">
        <f t="shared" si="169"/>
        <v>0</v>
      </c>
      <c r="S411" s="22">
        <f t="shared" si="169"/>
        <v>0</v>
      </c>
      <c r="T411" s="22">
        <f t="shared" si="169"/>
        <v>0</v>
      </c>
      <c r="U411" s="22">
        <f t="shared" si="169"/>
        <v>0</v>
      </c>
      <c r="V411" s="22">
        <f t="shared" si="169"/>
        <v>0</v>
      </c>
      <c r="W411" s="22">
        <f t="shared" si="169"/>
        <v>0</v>
      </c>
      <c r="X411" s="22">
        <f t="shared" si="169"/>
        <v>0</v>
      </c>
      <c r="Y411" s="22">
        <f t="shared" si="169"/>
        <v>0</v>
      </c>
      <c r="Z411" s="22">
        <f t="shared" si="169"/>
        <v>0</v>
      </c>
      <c r="AA411" s="22">
        <f t="shared" si="169"/>
        <v>0</v>
      </c>
      <c r="AB411" s="22">
        <f t="shared" si="169"/>
        <v>0</v>
      </c>
      <c r="AC411" s="22">
        <f t="shared" si="169"/>
        <v>0</v>
      </c>
      <c r="AD411" s="22">
        <f t="shared" si="169"/>
        <v>0</v>
      </c>
      <c r="AE411" s="22">
        <f t="shared" si="169"/>
        <v>0</v>
      </c>
      <c r="AF411" s="22">
        <f t="shared" si="170"/>
        <v>135928</v>
      </c>
      <c r="AG411" s="17" t="str">
        <f>IF(ABS(AF411-F411)&lt;1,"ok","err")</f>
        <v>ok</v>
      </c>
    </row>
    <row r="412" spans="1:33">
      <c r="A412" s="19">
        <v>549</v>
      </c>
      <c r="B412" s="19" t="s">
        <v>216</v>
      </c>
      <c r="C412" s="3" t="s">
        <v>272</v>
      </c>
      <c r="D412" s="3" t="s">
        <v>607</v>
      </c>
      <c r="F412" s="38">
        <v>514441</v>
      </c>
      <c r="H412" s="22">
        <f t="shared" si="168"/>
        <v>514441</v>
      </c>
      <c r="I412" s="22">
        <f t="shared" si="168"/>
        <v>0</v>
      </c>
      <c r="J412" s="22">
        <f t="shared" si="168"/>
        <v>0</v>
      </c>
      <c r="K412" s="22">
        <f t="shared" si="168"/>
        <v>0</v>
      </c>
      <c r="L412" s="22">
        <f t="shared" si="168"/>
        <v>0</v>
      </c>
      <c r="M412" s="22">
        <f t="shared" si="168"/>
        <v>0</v>
      </c>
      <c r="N412" s="22">
        <f t="shared" si="168"/>
        <v>0</v>
      </c>
      <c r="O412" s="22">
        <f t="shared" si="168"/>
        <v>0</v>
      </c>
      <c r="P412" s="22">
        <f t="shared" si="168"/>
        <v>0</v>
      </c>
      <c r="Q412" s="22">
        <f t="shared" si="168"/>
        <v>0</v>
      </c>
      <c r="R412" s="22">
        <f t="shared" si="169"/>
        <v>0</v>
      </c>
      <c r="S412" s="22">
        <f t="shared" si="169"/>
        <v>0</v>
      </c>
      <c r="T412" s="22">
        <f t="shared" si="169"/>
        <v>0</v>
      </c>
      <c r="U412" s="22">
        <f t="shared" si="169"/>
        <v>0</v>
      </c>
      <c r="V412" s="22">
        <f t="shared" si="169"/>
        <v>0</v>
      </c>
      <c r="W412" s="22">
        <f t="shared" si="169"/>
        <v>0</v>
      </c>
      <c r="X412" s="22">
        <f t="shared" si="169"/>
        <v>0</v>
      </c>
      <c r="Y412" s="22">
        <f t="shared" si="169"/>
        <v>0</v>
      </c>
      <c r="Z412" s="22">
        <f t="shared" si="169"/>
        <v>0</v>
      </c>
      <c r="AA412" s="22">
        <f t="shared" si="169"/>
        <v>0</v>
      </c>
      <c r="AB412" s="22">
        <f t="shared" si="169"/>
        <v>0</v>
      </c>
      <c r="AC412" s="22">
        <f t="shared" si="169"/>
        <v>0</v>
      </c>
      <c r="AD412" s="22">
        <f t="shared" si="169"/>
        <v>0</v>
      </c>
      <c r="AE412" s="22">
        <f t="shared" si="169"/>
        <v>0</v>
      </c>
      <c r="AF412" s="22">
        <f t="shared" si="170"/>
        <v>514441</v>
      </c>
      <c r="AG412" s="17" t="str">
        <f>IF(ABS(AF412-F412)&lt;1,"ok","err")</f>
        <v>ok</v>
      </c>
    </row>
    <row r="413" spans="1:33">
      <c r="A413" s="19">
        <v>550</v>
      </c>
      <c r="B413" s="19" t="s">
        <v>901</v>
      </c>
      <c r="C413" s="3" t="s">
        <v>273</v>
      </c>
      <c r="D413" s="3" t="s">
        <v>607</v>
      </c>
      <c r="F413" s="38">
        <v>0</v>
      </c>
      <c r="H413" s="22">
        <f t="shared" si="168"/>
        <v>0</v>
      </c>
      <c r="I413" s="22">
        <f t="shared" si="168"/>
        <v>0</v>
      </c>
      <c r="J413" s="22">
        <f t="shared" si="168"/>
        <v>0</v>
      </c>
      <c r="K413" s="22">
        <f t="shared" si="168"/>
        <v>0</v>
      </c>
      <c r="L413" s="22">
        <f t="shared" si="168"/>
        <v>0</v>
      </c>
      <c r="M413" s="22">
        <f t="shared" si="168"/>
        <v>0</v>
      </c>
      <c r="N413" s="22">
        <f t="shared" si="168"/>
        <v>0</v>
      </c>
      <c r="O413" s="22">
        <f t="shared" si="168"/>
        <v>0</v>
      </c>
      <c r="P413" s="22">
        <f t="shared" si="168"/>
        <v>0</v>
      </c>
      <c r="Q413" s="22">
        <f t="shared" si="168"/>
        <v>0</v>
      </c>
      <c r="R413" s="22">
        <f t="shared" si="169"/>
        <v>0</v>
      </c>
      <c r="S413" s="22">
        <f t="shared" si="169"/>
        <v>0</v>
      </c>
      <c r="T413" s="22">
        <f t="shared" si="169"/>
        <v>0</v>
      </c>
      <c r="U413" s="22">
        <f t="shared" si="169"/>
        <v>0</v>
      </c>
      <c r="V413" s="22">
        <f t="shared" si="169"/>
        <v>0</v>
      </c>
      <c r="W413" s="22">
        <f t="shared" si="169"/>
        <v>0</v>
      </c>
      <c r="X413" s="22">
        <f t="shared" si="169"/>
        <v>0</v>
      </c>
      <c r="Y413" s="22">
        <f t="shared" si="169"/>
        <v>0</v>
      </c>
      <c r="Z413" s="22">
        <f t="shared" si="169"/>
        <v>0</v>
      </c>
      <c r="AA413" s="22">
        <f t="shared" si="169"/>
        <v>0</v>
      </c>
      <c r="AB413" s="22">
        <f t="shared" si="169"/>
        <v>0</v>
      </c>
      <c r="AC413" s="22">
        <f t="shared" si="169"/>
        <v>0</v>
      </c>
      <c r="AD413" s="22">
        <f t="shared" si="169"/>
        <v>0</v>
      </c>
      <c r="AE413" s="22">
        <f t="shared" si="169"/>
        <v>0</v>
      </c>
      <c r="AF413" s="22">
        <f t="shared" si="170"/>
        <v>0</v>
      </c>
      <c r="AG413" s="17" t="str">
        <f>IF(ABS(AF413-F413)&lt;1,"ok","err")</f>
        <v>ok</v>
      </c>
    </row>
    <row r="414" spans="1:33">
      <c r="A414" s="19"/>
      <c r="B414" s="19"/>
      <c r="F414" s="38"/>
      <c r="W414" s="3"/>
      <c r="AF414" s="22"/>
      <c r="AG414" s="17"/>
    </row>
    <row r="415" spans="1:33">
      <c r="A415" s="19"/>
      <c r="B415" s="19" t="s">
        <v>219</v>
      </c>
      <c r="C415" s="3" t="s">
        <v>615</v>
      </c>
      <c r="F415" s="35">
        <f>SUM(F409:F414)</f>
        <v>887504</v>
      </c>
      <c r="H415" s="21">
        <f t="shared" ref="H415:M415" si="171">SUM(H409:H414)</f>
        <v>887504</v>
      </c>
      <c r="I415" s="21">
        <f t="shared" si="171"/>
        <v>0</v>
      </c>
      <c r="J415" s="21">
        <f t="shared" si="171"/>
        <v>0</v>
      </c>
      <c r="K415" s="21">
        <f t="shared" si="171"/>
        <v>0</v>
      </c>
      <c r="L415" s="21">
        <f t="shared" si="171"/>
        <v>0</v>
      </c>
      <c r="M415" s="21">
        <f t="shared" si="171"/>
        <v>0</v>
      </c>
      <c r="N415" s="21">
        <f>SUM(N409:N414)</f>
        <v>0</v>
      </c>
      <c r="O415" s="21">
        <f>SUM(O409:O414)</f>
        <v>0</v>
      </c>
      <c r="P415" s="21">
        <f>SUM(P409:P414)</f>
        <v>0</v>
      </c>
      <c r="Q415" s="21">
        <f t="shared" ref="Q415:AB415" si="172">SUM(Q409:Q414)</f>
        <v>0</v>
      </c>
      <c r="R415" s="21">
        <f t="shared" si="172"/>
        <v>0</v>
      </c>
      <c r="S415" s="21">
        <f t="shared" si="172"/>
        <v>0</v>
      </c>
      <c r="T415" s="21">
        <f t="shared" si="172"/>
        <v>0</v>
      </c>
      <c r="U415" s="21">
        <f t="shared" si="172"/>
        <v>0</v>
      </c>
      <c r="V415" s="21">
        <f t="shared" si="172"/>
        <v>0</v>
      </c>
      <c r="W415" s="21">
        <f t="shared" si="172"/>
        <v>0</v>
      </c>
      <c r="X415" s="21">
        <f t="shared" si="172"/>
        <v>0</v>
      </c>
      <c r="Y415" s="21">
        <f t="shared" si="172"/>
        <v>0</v>
      </c>
      <c r="Z415" s="21">
        <f t="shared" si="172"/>
        <v>0</v>
      </c>
      <c r="AA415" s="21">
        <f t="shared" si="172"/>
        <v>0</v>
      </c>
      <c r="AB415" s="21">
        <f t="shared" si="172"/>
        <v>0</v>
      </c>
      <c r="AC415" s="21">
        <f>SUM(AC409:AC414)</f>
        <v>0</v>
      </c>
      <c r="AD415" s="21">
        <f>SUM(AD409:AD414)</f>
        <v>0</v>
      </c>
      <c r="AE415" s="21">
        <f>SUM(AE409:AE414)</f>
        <v>0</v>
      </c>
      <c r="AF415" s="22">
        <f t="shared" si="170"/>
        <v>887504</v>
      </c>
      <c r="AG415" s="17" t="str">
        <f>IF(ABS(AF415-F415)&lt;1,"ok","err")</f>
        <v>ok</v>
      </c>
    </row>
    <row r="416" spans="1:33">
      <c r="A416" s="19"/>
      <c r="B416" s="19"/>
      <c r="F416" s="35"/>
      <c r="W416" s="3"/>
      <c r="AF416" s="22"/>
      <c r="AG416" s="17"/>
    </row>
    <row r="417" spans="1:33">
      <c r="A417" s="24" t="s">
        <v>220</v>
      </c>
      <c r="B417" s="19"/>
      <c r="F417" s="35"/>
      <c r="W417" s="3"/>
      <c r="AF417" s="22"/>
      <c r="AG417" s="17"/>
    </row>
    <row r="418" spans="1:33">
      <c r="A418" s="19">
        <v>551</v>
      </c>
      <c r="B418" s="19" t="s">
        <v>201</v>
      </c>
      <c r="C418" s="3" t="s">
        <v>274</v>
      </c>
      <c r="D418" s="3" t="s">
        <v>607</v>
      </c>
      <c r="F418" s="35">
        <v>67298</v>
      </c>
      <c r="H418" s="22">
        <f t="shared" ref="H418:Q421" si="173">IF(VLOOKUP($D418,$C$6:$AE$653,H$2,)=0,0,((VLOOKUP($D418,$C$6:$AE$653,H$2,)/VLOOKUP($D418,$C$6:$AE$653,4,))*$F418))</f>
        <v>67298</v>
      </c>
      <c r="I418" s="22">
        <f t="shared" si="173"/>
        <v>0</v>
      </c>
      <c r="J418" s="22">
        <f t="shared" si="173"/>
        <v>0</v>
      </c>
      <c r="K418" s="22">
        <f t="shared" si="173"/>
        <v>0</v>
      </c>
      <c r="L418" s="22">
        <f t="shared" si="173"/>
        <v>0</v>
      </c>
      <c r="M418" s="22">
        <f t="shared" si="173"/>
        <v>0</v>
      </c>
      <c r="N418" s="22">
        <f t="shared" si="173"/>
        <v>0</v>
      </c>
      <c r="O418" s="22">
        <f t="shared" si="173"/>
        <v>0</v>
      </c>
      <c r="P418" s="22">
        <f t="shared" si="173"/>
        <v>0</v>
      </c>
      <c r="Q418" s="22">
        <f t="shared" si="173"/>
        <v>0</v>
      </c>
      <c r="R418" s="22">
        <f t="shared" ref="R418:AE421" si="174">IF(VLOOKUP($D418,$C$6:$AE$653,R$2,)=0,0,((VLOOKUP($D418,$C$6:$AE$653,R$2,)/VLOOKUP($D418,$C$6:$AE$653,4,))*$F418))</f>
        <v>0</v>
      </c>
      <c r="S418" s="22">
        <f t="shared" si="174"/>
        <v>0</v>
      </c>
      <c r="T418" s="22">
        <f t="shared" si="174"/>
        <v>0</v>
      </c>
      <c r="U418" s="22">
        <f t="shared" si="174"/>
        <v>0</v>
      </c>
      <c r="V418" s="22">
        <f t="shared" si="174"/>
        <v>0</v>
      </c>
      <c r="W418" s="22">
        <f t="shared" si="174"/>
        <v>0</v>
      </c>
      <c r="X418" s="22">
        <f t="shared" si="174"/>
        <v>0</v>
      </c>
      <c r="Y418" s="22">
        <f t="shared" si="174"/>
        <v>0</v>
      </c>
      <c r="Z418" s="22">
        <f t="shared" si="174"/>
        <v>0</v>
      </c>
      <c r="AA418" s="22">
        <f t="shared" si="174"/>
        <v>0</v>
      </c>
      <c r="AB418" s="22">
        <f t="shared" si="174"/>
        <v>0</v>
      </c>
      <c r="AC418" s="22">
        <f t="shared" si="174"/>
        <v>0</v>
      </c>
      <c r="AD418" s="22">
        <f t="shared" si="174"/>
        <v>0</v>
      </c>
      <c r="AE418" s="22">
        <f t="shared" si="174"/>
        <v>0</v>
      </c>
      <c r="AF418" s="22">
        <f t="shared" ref="AF418:AF425" si="175">SUM(H418:AE418)</f>
        <v>67298</v>
      </c>
      <c r="AG418" s="17" t="str">
        <f>IF(ABS(AF418-F418)&lt;1,"ok","err")</f>
        <v>ok</v>
      </c>
    </row>
    <row r="419" spans="1:33">
      <c r="A419" s="19">
        <v>552</v>
      </c>
      <c r="B419" s="19" t="s">
        <v>200</v>
      </c>
      <c r="C419" s="3" t="s">
        <v>275</v>
      </c>
      <c r="D419" s="3" t="s">
        <v>607</v>
      </c>
      <c r="F419" s="38">
        <v>55186</v>
      </c>
      <c r="H419" s="22">
        <f t="shared" si="173"/>
        <v>55186</v>
      </c>
      <c r="I419" s="22">
        <f t="shared" si="173"/>
        <v>0</v>
      </c>
      <c r="J419" s="22">
        <f t="shared" si="173"/>
        <v>0</v>
      </c>
      <c r="K419" s="22">
        <f t="shared" si="173"/>
        <v>0</v>
      </c>
      <c r="L419" s="22">
        <f t="shared" si="173"/>
        <v>0</v>
      </c>
      <c r="M419" s="22">
        <f t="shared" si="173"/>
        <v>0</v>
      </c>
      <c r="N419" s="22">
        <f t="shared" si="173"/>
        <v>0</v>
      </c>
      <c r="O419" s="22">
        <f t="shared" si="173"/>
        <v>0</v>
      </c>
      <c r="P419" s="22">
        <f t="shared" si="173"/>
        <v>0</v>
      </c>
      <c r="Q419" s="22">
        <f t="shared" si="173"/>
        <v>0</v>
      </c>
      <c r="R419" s="22">
        <f t="shared" si="174"/>
        <v>0</v>
      </c>
      <c r="S419" s="22">
        <f t="shared" si="174"/>
        <v>0</v>
      </c>
      <c r="T419" s="22">
        <f t="shared" si="174"/>
        <v>0</v>
      </c>
      <c r="U419" s="22">
        <f t="shared" si="174"/>
        <v>0</v>
      </c>
      <c r="V419" s="22">
        <f t="shared" si="174"/>
        <v>0</v>
      </c>
      <c r="W419" s="22">
        <f t="shared" si="174"/>
        <v>0</v>
      </c>
      <c r="X419" s="22">
        <f t="shared" si="174"/>
        <v>0</v>
      </c>
      <c r="Y419" s="22">
        <f t="shared" si="174"/>
        <v>0</v>
      </c>
      <c r="Z419" s="22">
        <f t="shared" si="174"/>
        <v>0</v>
      </c>
      <c r="AA419" s="22">
        <f t="shared" si="174"/>
        <v>0</v>
      </c>
      <c r="AB419" s="22">
        <f t="shared" si="174"/>
        <v>0</v>
      </c>
      <c r="AC419" s="22">
        <f t="shared" si="174"/>
        <v>0</v>
      </c>
      <c r="AD419" s="22">
        <f t="shared" si="174"/>
        <v>0</v>
      </c>
      <c r="AE419" s="22">
        <f t="shared" si="174"/>
        <v>0</v>
      </c>
      <c r="AF419" s="22">
        <f t="shared" si="175"/>
        <v>55186</v>
      </c>
      <c r="AG419" s="17" t="str">
        <f>IF(ABS(AF419-F419)&lt;1,"ok","err")</f>
        <v>ok</v>
      </c>
    </row>
    <row r="420" spans="1:33">
      <c r="A420" s="19">
        <v>553</v>
      </c>
      <c r="B420" s="19" t="s">
        <v>223</v>
      </c>
      <c r="C420" s="3" t="s">
        <v>276</v>
      </c>
      <c r="D420" s="3" t="s">
        <v>607</v>
      </c>
      <c r="F420" s="38">
        <v>474691</v>
      </c>
      <c r="H420" s="22">
        <f t="shared" si="173"/>
        <v>474691</v>
      </c>
      <c r="I420" s="22">
        <f t="shared" si="173"/>
        <v>0</v>
      </c>
      <c r="J420" s="22">
        <f t="shared" si="173"/>
        <v>0</v>
      </c>
      <c r="K420" s="22">
        <f t="shared" si="173"/>
        <v>0</v>
      </c>
      <c r="L420" s="22">
        <f t="shared" si="173"/>
        <v>0</v>
      </c>
      <c r="M420" s="22">
        <f t="shared" si="173"/>
        <v>0</v>
      </c>
      <c r="N420" s="22">
        <f t="shared" si="173"/>
        <v>0</v>
      </c>
      <c r="O420" s="22">
        <f t="shared" si="173"/>
        <v>0</v>
      </c>
      <c r="P420" s="22">
        <f t="shared" si="173"/>
        <v>0</v>
      </c>
      <c r="Q420" s="22">
        <f t="shared" si="173"/>
        <v>0</v>
      </c>
      <c r="R420" s="22">
        <f t="shared" si="174"/>
        <v>0</v>
      </c>
      <c r="S420" s="22">
        <f t="shared" si="174"/>
        <v>0</v>
      </c>
      <c r="T420" s="22">
        <f t="shared" si="174"/>
        <v>0</v>
      </c>
      <c r="U420" s="22">
        <f t="shared" si="174"/>
        <v>0</v>
      </c>
      <c r="V420" s="22">
        <f t="shared" si="174"/>
        <v>0</v>
      </c>
      <c r="W420" s="22">
        <f t="shared" si="174"/>
        <v>0</v>
      </c>
      <c r="X420" s="22">
        <f t="shared" si="174"/>
        <v>0</v>
      </c>
      <c r="Y420" s="22">
        <f t="shared" si="174"/>
        <v>0</v>
      </c>
      <c r="Z420" s="22">
        <f t="shared" si="174"/>
        <v>0</v>
      </c>
      <c r="AA420" s="22">
        <f t="shared" si="174"/>
        <v>0</v>
      </c>
      <c r="AB420" s="22">
        <f t="shared" si="174"/>
        <v>0</v>
      </c>
      <c r="AC420" s="22">
        <f t="shared" si="174"/>
        <v>0</v>
      </c>
      <c r="AD420" s="22">
        <f t="shared" si="174"/>
        <v>0</v>
      </c>
      <c r="AE420" s="22">
        <f t="shared" si="174"/>
        <v>0</v>
      </c>
      <c r="AF420" s="22">
        <f t="shared" si="175"/>
        <v>474691</v>
      </c>
      <c r="AG420" s="17" t="str">
        <f>IF(ABS(AF420-F420)&lt;1,"ok","err")</f>
        <v>ok</v>
      </c>
    </row>
    <row r="421" spans="1:33">
      <c r="A421" s="19">
        <v>554</v>
      </c>
      <c r="B421" s="19" t="s">
        <v>225</v>
      </c>
      <c r="C421" s="3" t="s">
        <v>277</v>
      </c>
      <c r="D421" s="3" t="s">
        <v>607</v>
      </c>
      <c r="F421" s="38">
        <v>346317</v>
      </c>
      <c r="H421" s="22">
        <f t="shared" si="173"/>
        <v>346317</v>
      </c>
      <c r="I421" s="22">
        <f t="shared" si="173"/>
        <v>0</v>
      </c>
      <c r="J421" s="22">
        <f t="shared" si="173"/>
        <v>0</v>
      </c>
      <c r="K421" s="22">
        <f t="shared" si="173"/>
        <v>0</v>
      </c>
      <c r="L421" s="22">
        <f t="shared" si="173"/>
        <v>0</v>
      </c>
      <c r="M421" s="22">
        <f t="shared" si="173"/>
        <v>0</v>
      </c>
      <c r="N421" s="22">
        <f t="shared" si="173"/>
        <v>0</v>
      </c>
      <c r="O421" s="22">
        <f t="shared" si="173"/>
        <v>0</v>
      </c>
      <c r="P421" s="22">
        <f t="shared" si="173"/>
        <v>0</v>
      </c>
      <c r="Q421" s="22">
        <f t="shared" si="173"/>
        <v>0</v>
      </c>
      <c r="R421" s="22">
        <f t="shared" si="174"/>
        <v>0</v>
      </c>
      <c r="S421" s="22">
        <f t="shared" si="174"/>
        <v>0</v>
      </c>
      <c r="T421" s="22">
        <f t="shared" si="174"/>
        <v>0</v>
      </c>
      <c r="U421" s="22">
        <f t="shared" si="174"/>
        <v>0</v>
      </c>
      <c r="V421" s="22">
        <f t="shared" si="174"/>
        <v>0</v>
      </c>
      <c r="W421" s="22">
        <f t="shared" si="174"/>
        <v>0</v>
      </c>
      <c r="X421" s="22">
        <f t="shared" si="174"/>
        <v>0</v>
      </c>
      <c r="Y421" s="22">
        <f t="shared" si="174"/>
        <v>0</v>
      </c>
      <c r="Z421" s="22">
        <f t="shared" si="174"/>
        <v>0</v>
      </c>
      <c r="AA421" s="22">
        <f t="shared" si="174"/>
        <v>0</v>
      </c>
      <c r="AB421" s="22">
        <f t="shared" si="174"/>
        <v>0</v>
      </c>
      <c r="AC421" s="22">
        <f t="shared" si="174"/>
        <v>0</v>
      </c>
      <c r="AD421" s="22">
        <f t="shared" si="174"/>
        <v>0</v>
      </c>
      <c r="AE421" s="22">
        <f t="shared" si="174"/>
        <v>0</v>
      </c>
      <c r="AF421" s="22">
        <f t="shared" si="175"/>
        <v>346317</v>
      </c>
      <c r="AG421" s="17" t="str">
        <f>IF(ABS(AF421-F421)&lt;1,"ok","err")</f>
        <v>ok</v>
      </c>
    </row>
    <row r="422" spans="1:33">
      <c r="A422" s="19"/>
      <c r="B422" s="19"/>
      <c r="F422" s="38"/>
      <c r="W422" s="3"/>
      <c r="AF422" s="22"/>
      <c r="AG422" s="17"/>
    </row>
    <row r="423" spans="1:33">
      <c r="A423" s="19"/>
      <c r="B423" s="19" t="s">
        <v>228</v>
      </c>
      <c r="C423" s="3" t="s">
        <v>616</v>
      </c>
      <c r="F423" s="35">
        <f>SUM(F418:F422)</f>
        <v>943492</v>
      </c>
      <c r="H423" s="21">
        <f t="shared" ref="H423:M423" si="176">SUM(H418:H422)</f>
        <v>943492</v>
      </c>
      <c r="I423" s="21">
        <f t="shared" si="176"/>
        <v>0</v>
      </c>
      <c r="J423" s="21">
        <f t="shared" si="176"/>
        <v>0</v>
      </c>
      <c r="K423" s="21">
        <f t="shared" si="176"/>
        <v>0</v>
      </c>
      <c r="L423" s="21">
        <f t="shared" si="176"/>
        <v>0</v>
      </c>
      <c r="M423" s="21">
        <f t="shared" si="176"/>
        <v>0</v>
      </c>
      <c r="N423" s="21">
        <f>SUM(N418:N422)</f>
        <v>0</v>
      </c>
      <c r="O423" s="21">
        <f>SUM(O418:O422)</f>
        <v>0</v>
      </c>
      <c r="P423" s="21">
        <f>SUM(P418:P422)</f>
        <v>0</v>
      </c>
      <c r="Q423" s="21">
        <f t="shared" ref="Q423:AB423" si="177">SUM(Q418:Q422)</f>
        <v>0</v>
      </c>
      <c r="R423" s="21">
        <f t="shared" si="177"/>
        <v>0</v>
      </c>
      <c r="S423" s="21">
        <f t="shared" si="177"/>
        <v>0</v>
      </c>
      <c r="T423" s="21">
        <f t="shared" si="177"/>
        <v>0</v>
      </c>
      <c r="U423" s="21">
        <f t="shared" si="177"/>
        <v>0</v>
      </c>
      <c r="V423" s="21">
        <f t="shared" si="177"/>
        <v>0</v>
      </c>
      <c r="W423" s="21">
        <f t="shared" si="177"/>
        <v>0</v>
      </c>
      <c r="X423" s="21">
        <f t="shared" si="177"/>
        <v>0</v>
      </c>
      <c r="Y423" s="21">
        <f t="shared" si="177"/>
        <v>0</v>
      </c>
      <c r="Z423" s="21">
        <f t="shared" si="177"/>
        <v>0</v>
      </c>
      <c r="AA423" s="21">
        <f t="shared" si="177"/>
        <v>0</v>
      </c>
      <c r="AB423" s="21">
        <f t="shared" si="177"/>
        <v>0</v>
      </c>
      <c r="AC423" s="21">
        <f>SUM(AC418:AC422)</f>
        <v>0</v>
      </c>
      <c r="AD423" s="21">
        <f>SUM(AD418:AD422)</f>
        <v>0</v>
      </c>
      <c r="AE423" s="21">
        <f>SUM(AE418:AE422)</f>
        <v>0</v>
      </c>
      <c r="AF423" s="22">
        <f t="shared" si="175"/>
        <v>943492</v>
      </c>
      <c r="AG423" s="17" t="str">
        <f>IF(ABS(AF423-F423)&lt;1,"ok","err")</f>
        <v>ok</v>
      </c>
    </row>
    <row r="424" spans="1:33">
      <c r="A424" s="19"/>
      <c r="B424" s="19"/>
      <c r="F424" s="35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2"/>
      <c r="AG424" s="17"/>
    </row>
    <row r="425" spans="1:33">
      <c r="A425" s="19"/>
      <c r="B425" s="19" t="s">
        <v>227</v>
      </c>
      <c r="F425" s="35">
        <f>F415+F423</f>
        <v>1830996</v>
      </c>
      <c r="H425" s="21">
        <f t="shared" ref="H425:M425" si="178">H415+H423</f>
        <v>1830996</v>
      </c>
      <c r="I425" s="21">
        <f t="shared" si="178"/>
        <v>0</v>
      </c>
      <c r="J425" s="21">
        <f t="shared" si="178"/>
        <v>0</v>
      </c>
      <c r="K425" s="21">
        <f t="shared" si="178"/>
        <v>0</v>
      </c>
      <c r="L425" s="21">
        <f t="shared" si="178"/>
        <v>0</v>
      </c>
      <c r="M425" s="21">
        <f t="shared" si="178"/>
        <v>0</v>
      </c>
      <c r="N425" s="21">
        <f>N415+N423</f>
        <v>0</v>
      </c>
      <c r="O425" s="21">
        <f>O415+O423</f>
        <v>0</v>
      </c>
      <c r="P425" s="21">
        <f>P415+P423</f>
        <v>0</v>
      </c>
      <c r="Q425" s="21">
        <f t="shared" ref="Q425:AB425" si="179">Q415+Q423</f>
        <v>0</v>
      </c>
      <c r="R425" s="21">
        <f t="shared" si="179"/>
        <v>0</v>
      </c>
      <c r="S425" s="21">
        <f t="shared" si="179"/>
        <v>0</v>
      </c>
      <c r="T425" s="21">
        <f t="shared" si="179"/>
        <v>0</v>
      </c>
      <c r="U425" s="21">
        <f t="shared" si="179"/>
        <v>0</v>
      </c>
      <c r="V425" s="21">
        <f t="shared" si="179"/>
        <v>0</v>
      </c>
      <c r="W425" s="21">
        <f t="shared" si="179"/>
        <v>0</v>
      </c>
      <c r="X425" s="21">
        <f t="shared" si="179"/>
        <v>0</v>
      </c>
      <c r="Y425" s="21">
        <f t="shared" si="179"/>
        <v>0</v>
      </c>
      <c r="Z425" s="21">
        <f t="shared" si="179"/>
        <v>0</v>
      </c>
      <c r="AA425" s="21">
        <f t="shared" si="179"/>
        <v>0</v>
      </c>
      <c r="AB425" s="21">
        <f t="shared" si="179"/>
        <v>0</v>
      </c>
      <c r="AC425" s="21">
        <f>AC415+AC423</f>
        <v>0</v>
      </c>
      <c r="AD425" s="21">
        <f>AD415+AD423</f>
        <v>0</v>
      </c>
      <c r="AE425" s="21">
        <f>AE415+AE423</f>
        <v>0</v>
      </c>
      <c r="AF425" s="22">
        <f t="shared" si="175"/>
        <v>1830996</v>
      </c>
      <c r="AG425" s="17" t="str">
        <f>IF(ABS(AF425-F425)&lt;1,"ok","err")</f>
        <v>ok</v>
      </c>
    </row>
    <row r="426" spans="1:33">
      <c r="A426" s="19"/>
      <c r="B426" s="19"/>
      <c r="F426" s="35"/>
      <c r="W426" s="3"/>
      <c r="AF426" s="22"/>
      <c r="AG426" s="17"/>
    </row>
    <row r="427" spans="1:33">
      <c r="A427" s="19"/>
      <c r="B427" s="19" t="s">
        <v>317</v>
      </c>
      <c r="C427" s="3" t="s">
        <v>318</v>
      </c>
      <c r="F427" s="35">
        <f>F383+F404+F425</f>
        <v>31101726</v>
      </c>
      <c r="H427" s="21">
        <f t="shared" ref="H427:M427" si="180">H383+H404+H425</f>
        <v>17490904.573937759</v>
      </c>
      <c r="I427" s="21">
        <f t="shared" si="180"/>
        <v>0</v>
      </c>
      <c r="J427" s="21">
        <f t="shared" si="180"/>
        <v>0</v>
      </c>
      <c r="K427" s="21">
        <f t="shared" si="180"/>
        <v>13610821.426062243</v>
      </c>
      <c r="L427" s="21">
        <f t="shared" si="180"/>
        <v>0</v>
      </c>
      <c r="M427" s="21">
        <f t="shared" si="180"/>
        <v>0</v>
      </c>
      <c r="N427" s="21">
        <f>N383+N404+N425</f>
        <v>0</v>
      </c>
      <c r="O427" s="21">
        <f>O383+O404+O425</f>
        <v>0</v>
      </c>
      <c r="P427" s="21">
        <f>P383+P404+P425</f>
        <v>0</v>
      </c>
      <c r="Q427" s="21">
        <f t="shared" ref="Q427:AB427" si="181">Q383+Q404+Q425</f>
        <v>0</v>
      </c>
      <c r="R427" s="21">
        <f t="shared" si="181"/>
        <v>0</v>
      </c>
      <c r="S427" s="21">
        <f t="shared" si="181"/>
        <v>0</v>
      </c>
      <c r="T427" s="21">
        <f t="shared" si="181"/>
        <v>0</v>
      </c>
      <c r="U427" s="21">
        <f t="shared" si="181"/>
        <v>0</v>
      </c>
      <c r="V427" s="21">
        <f t="shared" si="181"/>
        <v>0</v>
      </c>
      <c r="W427" s="21">
        <f t="shared" si="181"/>
        <v>0</v>
      </c>
      <c r="X427" s="21">
        <f t="shared" si="181"/>
        <v>0</v>
      </c>
      <c r="Y427" s="21">
        <f t="shared" si="181"/>
        <v>0</v>
      </c>
      <c r="Z427" s="21">
        <f t="shared" si="181"/>
        <v>0</v>
      </c>
      <c r="AA427" s="21">
        <f t="shared" si="181"/>
        <v>0</v>
      </c>
      <c r="AB427" s="21">
        <f t="shared" si="181"/>
        <v>0</v>
      </c>
      <c r="AC427" s="21">
        <f>AC383+AC404+AC425</f>
        <v>0</v>
      </c>
      <c r="AD427" s="21">
        <f>AD383+AD404+AD425</f>
        <v>0</v>
      </c>
      <c r="AE427" s="21">
        <f>AE383+AE404+AE425</f>
        <v>0</v>
      </c>
      <c r="AF427" s="22">
        <f>SUM(H427:AE427)</f>
        <v>31101726</v>
      </c>
      <c r="AG427" s="17" t="str">
        <f>IF(ABS(AF427-F427)&lt;1,"ok","err")</f>
        <v>ok</v>
      </c>
    </row>
    <row r="428" spans="1:33">
      <c r="A428" s="18"/>
      <c r="B428" s="19"/>
      <c r="W428" s="3"/>
      <c r="AG428" s="17"/>
    </row>
    <row r="429" spans="1:33">
      <c r="A429" s="24" t="s">
        <v>882</v>
      </c>
      <c r="B429" s="19"/>
      <c r="W429" s="3"/>
      <c r="AG429" s="17"/>
    </row>
    <row r="430" spans="1:33">
      <c r="A430" s="19">
        <v>555</v>
      </c>
      <c r="B430" s="19" t="s">
        <v>1046</v>
      </c>
      <c r="C430" s="3" t="s">
        <v>99</v>
      </c>
      <c r="D430" s="3" t="s">
        <v>883</v>
      </c>
      <c r="F430" s="35">
        <v>0</v>
      </c>
      <c r="G430" s="21"/>
      <c r="H430" s="22">
        <f t="shared" ref="H430:Q432" si="182">IF(VLOOKUP($D430,$C$6:$AE$653,H$2,)=0,0,((VLOOKUP($D430,$C$6:$AE$653,H$2,)/VLOOKUP($D430,$C$6:$AE$653,4,))*$F430))</f>
        <v>0</v>
      </c>
      <c r="I430" s="22">
        <f t="shared" si="182"/>
        <v>0</v>
      </c>
      <c r="J430" s="22">
        <f t="shared" si="182"/>
        <v>0</v>
      </c>
      <c r="K430" s="22">
        <f t="shared" si="182"/>
        <v>0</v>
      </c>
      <c r="L430" s="22">
        <f t="shared" si="182"/>
        <v>0</v>
      </c>
      <c r="M430" s="22">
        <f t="shared" si="182"/>
        <v>0</v>
      </c>
      <c r="N430" s="22">
        <f t="shared" si="182"/>
        <v>0</v>
      </c>
      <c r="O430" s="22">
        <f t="shared" si="182"/>
        <v>0</v>
      </c>
      <c r="P430" s="22">
        <f t="shared" si="182"/>
        <v>0</v>
      </c>
      <c r="Q430" s="22">
        <f t="shared" si="182"/>
        <v>0</v>
      </c>
      <c r="R430" s="22">
        <f t="shared" ref="R430:AE432" si="183">IF(VLOOKUP($D430,$C$6:$AE$653,R$2,)=0,0,((VLOOKUP($D430,$C$6:$AE$653,R$2,)/VLOOKUP($D430,$C$6:$AE$653,4,))*$F430))</f>
        <v>0</v>
      </c>
      <c r="S430" s="22">
        <f t="shared" si="183"/>
        <v>0</v>
      </c>
      <c r="T430" s="22">
        <f t="shared" si="183"/>
        <v>0</v>
      </c>
      <c r="U430" s="22">
        <f t="shared" si="183"/>
        <v>0</v>
      </c>
      <c r="V430" s="22">
        <f t="shared" si="183"/>
        <v>0</v>
      </c>
      <c r="W430" s="22">
        <f t="shared" si="183"/>
        <v>0</v>
      </c>
      <c r="X430" s="22">
        <f t="shared" si="183"/>
        <v>0</v>
      </c>
      <c r="Y430" s="22">
        <f t="shared" si="183"/>
        <v>0</v>
      </c>
      <c r="Z430" s="22">
        <f t="shared" si="183"/>
        <v>0</v>
      </c>
      <c r="AA430" s="22">
        <f t="shared" si="183"/>
        <v>0</v>
      </c>
      <c r="AB430" s="22">
        <f t="shared" si="183"/>
        <v>0</v>
      </c>
      <c r="AC430" s="22">
        <f t="shared" si="183"/>
        <v>0</v>
      </c>
      <c r="AD430" s="22">
        <f t="shared" si="183"/>
        <v>0</v>
      </c>
      <c r="AE430" s="22">
        <f t="shared" si="183"/>
        <v>0</v>
      </c>
      <c r="AF430" s="22">
        <f>SUM(H430:AE430)</f>
        <v>0</v>
      </c>
      <c r="AG430" s="17" t="str">
        <f>IF(ABS(AF430-F430)&lt;1,"ok","err")</f>
        <v>ok</v>
      </c>
    </row>
    <row r="431" spans="1:33">
      <c r="A431" s="19">
        <v>556</v>
      </c>
      <c r="B431" s="19" t="s">
        <v>237</v>
      </c>
      <c r="C431" s="3" t="s">
        <v>576</v>
      </c>
      <c r="D431" s="3" t="s">
        <v>607</v>
      </c>
      <c r="F431" s="38">
        <v>940177</v>
      </c>
      <c r="G431" s="21"/>
      <c r="H431" s="22">
        <f t="shared" si="182"/>
        <v>940177</v>
      </c>
      <c r="I431" s="22">
        <f t="shared" si="182"/>
        <v>0</v>
      </c>
      <c r="J431" s="22">
        <f t="shared" si="182"/>
        <v>0</v>
      </c>
      <c r="K431" s="22">
        <f t="shared" si="182"/>
        <v>0</v>
      </c>
      <c r="L431" s="22">
        <f t="shared" si="182"/>
        <v>0</v>
      </c>
      <c r="M431" s="22">
        <f t="shared" si="182"/>
        <v>0</v>
      </c>
      <c r="N431" s="22">
        <f t="shared" si="182"/>
        <v>0</v>
      </c>
      <c r="O431" s="22">
        <f t="shared" si="182"/>
        <v>0</v>
      </c>
      <c r="P431" s="22">
        <f t="shared" si="182"/>
        <v>0</v>
      </c>
      <c r="Q431" s="22">
        <f t="shared" si="182"/>
        <v>0</v>
      </c>
      <c r="R431" s="22">
        <f t="shared" si="183"/>
        <v>0</v>
      </c>
      <c r="S431" s="22">
        <f t="shared" si="183"/>
        <v>0</v>
      </c>
      <c r="T431" s="22">
        <f t="shared" si="183"/>
        <v>0</v>
      </c>
      <c r="U431" s="22">
        <f t="shared" si="183"/>
        <v>0</v>
      </c>
      <c r="V431" s="22">
        <f t="shared" si="183"/>
        <v>0</v>
      </c>
      <c r="W431" s="22">
        <f t="shared" si="183"/>
        <v>0</v>
      </c>
      <c r="X431" s="22">
        <f t="shared" si="183"/>
        <v>0</v>
      </c>
      <c r="Y431" s="22">
        <f t="shared" si="183"/>
        <v>0</v>
      </c>
      <c r="Z431" s="22">
        <f t="shared" si="183"/>
        <v>0</v>
      </c>
      <c r="AA431" s="22">
        <f t="shared" si="183"/>
        <v>0</v>
      </c>
      <c r="AB431" s="22">
        <f t="shared" si="183"/>
        <v>0</v>
      </c>
      <c r="AC431" s="22">
        <f t="shared" si="183"/>
        <v>0</v>
      </c>
      <c r="AD431" s="22">
        <f t="shared" si="183"/>
        <v>0</v>
      </c>
      <c r="AE431" s="22">
        <f t="shared" si="183"/>
        <v>0</v>
      </c>
      <c r="AF431" s="22">
        <f>SUM(H431:AE431)</f>
        <v>940177</v>
      </c>
      <c r="AG431" s="17" t="str">
        <f>IF(ABS(AF431-F431)&lt;1,"ok","err")</f>
        <v>ok</v>
      </c>
    </row>
    <row r="432" spans="1:33">
      <c r="A432" s="19">
        <v>557</v>
      </c>
      <c r="B432" s="19" t="s">
        <v>6</v>
      </c>
      <c r="C432" s="3" t="s">
        <v>45</v>
      </c>
      <c r="D432" s="3" t="s">
        <v>607</v>
      </c>
      <c r="F432" s="38">
        <v>0</v>
      </c>
      <c r="G432" s="21"/>
      <c r="H432" s="22">
        <f t="shared" si="182"/>
        <v>0</v>
      </c>
      <c r="I432" s="22">
        <f t="shared" si="182"/>
        <v>0</v>
      </c>
      <c r="J432" s="22">
        <f t="shared" si="182"/>
        <v>0</v>
      </c>
      <c r="K432" s="22">
        <f t="shared" si="182"/>
        <v>0</v>
      </c>
      <c r="L432" s="22">
        <f t="shared" si="182"/>
        <v>0</v>
      </c>
      <c r="M432" s="22">
        <f t="shared" si="182"/>
        <v>0</v>
      </c>
      <c r="N432" s="22">
        <f t="shared" si="182"/>
        <v>0</v>
      </c>
      <c r="O432" s="22">
        <f t="shared" si="182"/>
        <v>0</v>
      </c>
      <c r="P432" s="22">
        <f t="shared" si="182"/>
        <v>0</v>
      </c>
      <c r="Q432" s="22">
        <f t="shared" si="182"/>
        <v>0</v>
      </c>
      <c r="R432" s="22">
        <f t="shared" si="183"/>
        <v>0</v>
      </c>
      <c r="S432" s="22">
        <f t="shared" si="183"/>
        <v>0</v>
      </c>
      <c r="T432" s="22">
        <f t="shared" si="183"/>
        <v>0</v>
      </c>
      <c r="U432" s="22">
        <f t="shared" si="183"/>
        <v>0</v>
      </c>
      <c r="V432" s="22">
        <f t="shared" si="183"/>
        <v>0</v>
      </c>
      <c r="W432" s="22">
        <f t="shared" si="183"/>
        <v>0</v>
      </c>
      <c r="X432" s="22">
        <f t="shared" si="183"/>
        <v>0</v>
      </c>
      <c r="Y432" s="22">
        <f t="shared" si="183"/>
        <v>0</v>
      </c>
      <c r="Z432" s="22">
        <f t="shared" si="183"/>
        <v>0</v>
      </c>
      <c r="AA432" s="22">
        <f t="shared" si="183"/>
        <v>0</v>
      </c>
      <c r="AB432" s="22">
        <f t="shared" si="183"/>
        <v>0</v>
      </c>
      <c r="AC432" s="22">
        <f t="shared" si="183"/>
        <v>0</v>
      </c>
      <c r="AD432" s="22">
        <f t="shared" si="183"/>
        <v>0</v>
      </c>
      <c r="AE432" s="22">
        <f t="shared" si="183"/>
        <v>0</v>
      </c>
      <c r="AF432" s="22">
        <f>SUM(H432:AE432)</f>
        <v>0</v>
      </c>
      <c r="AG432" s="17" t="str">
        <f>IF(ABS(AF432-F432)&lt;1,"ok","err")</f>
        <v>ok</v>
      </c>
    </row>
    <row r="433" spans="1:33">
      <c r="A433" s="19"/>
      <c r="B433" s="19"/>
      <c r="F433" s="35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2"/>
      <c r="AG433" s="17"/>
    </row>
    <row r="434" spans="1:33">
      <c r="A434" s="19"/>
      <c r="B434" s="19" t="s">
        <v>101</v>
      </c>
      <c r="C434" s="3" t="s">
        <v>44</v>
      </c>
      <c r="F434" s="35">
        <f>SUM(F430:F432)</f>
        <v>940177</v>
      </c>
      <c r="G434" s="21"/>
      <c r="H434" s="21">
        <f t="shared" ref="H434:M434" si="184">SUM(H430:H432)</f>
        <v>940177</v>
      </c>
      <c r="I434" s="21">
        <f t="shared" si="184"/>
        <v>0</v>
      </c>
      <c r="J434" s="21">
        <f t="shared" si="184"/>
        <v>0</v>
      </c>
      <c r="K434" s="21">
        <f t="shared" si="184"/>
        <v>0</v>
      </c>
      <c r="L434" s="21">
        <f t="shared" si="184"/>
        <v>0</v>
      </c>
      <c r="M434" s="21">
        <f t="shared" si="184"/>
        <v>0</v>
      </c>
      <c r="N434" s="21">
        <f>SUM(N430:N432)</f>
        <v>0</v>
      </c>
      <c r="O434" s="21">
        <f>SUM(O430:O432)</f>
        <v>0</v>
      </c>
      <c r="P434" s="21">
        <f>SUM(P430:P432)</f>
        <v>0</v>
      </c>
      <c r="Q434" s="21">
        <f t="shared" ref="Q434:AB434" si="185">SUM(Q430:Q432)</f>
        <v>0</v>
      </c>
      <c r="R434" s="21">
        <f t="shared" si="185"/>
        <v>0</v>
      </c>
      <c r="S434" s="21">
        <f t="shared" si="185"/>
        <v>0</v>
      </c>
      <c r="T434" s="21">
        <f t="shared" si="185"/>
        <v>0</v>
      </c>
      <c r="U434" s="21">
        <f t="shared" si="185"/>
        <v>0</v>
      </c>
      <c r="V434" s="21">
        <f t="shared" si="185"/>
        <v>0</v>
      </c>
      <c r="W434" s="21">
        <f t="shared" si="185"/>
        <v>0</v>
      </c>
      <c r="X434" s="21">
        <f t="shared" si="185"/>
        <v>0</v>
      </c>
      <c r="Y434" s="21">
        <f t="shared" si="185"/>
        <v>0</v>
      </c>
      <c r="Z434" s="21">
        <f t="shared" si="185"/>
        <v>0</v>
      </c>
      <c r="AA434" s="21">
        <f t="shared" si="185"/>
        <v>0</v>
      </c>
      <c r="AB434" s="21">
        <f t="shared" si="185"/>
        <v>0</v>
      </c>
      <c r="AC434" s="21">
        <f>SUM(AC430:AC432)</f>
        <v>0</v>
      </c>
      <c r="AD434" s="21">
        <f>SUM(AD430:AD432)</f>
        <v>0</v>
      </c>
      <c r="AE434" s="21">
        <f>SUM(AE430:AE432)</f>
        <v>0</v>
      </c>
      <c r="AF434" s="22">
        <f>SUM(H434:AE434)</f>
        <v>940177</v>
      </c>
      <c r="AG434" s="17" t="str">
        <f>IF(ABS(AF434-F434)&lt;1,"ok","err")</f>
        <v>ok</v>
      </c>
    </row>
    <row r="435" spans="1:33">
      <c r="A435" s="19"/>
      <c r="B435" s="19"/>
      <c r="F435" s="35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2"/>
      <c r="AG435" s="17"/>
    </row>
    <row r="436" spans="1:33">
      <c r="A436" s="19"/>
      <c r="B436" s="19"/>
      <c r="F436" s="35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2"/>
      <c r="AG436" s="17"/>
    </row>
    <row r="437" spans="1:33">
      <c r="A437" s="18" t="s">
        <v>43</v>
      </c>
      <c r="B437" s="19"/>
      <c r="F437" s="35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2"/>
      <c r="AG437" s="17"/>
    </row>
    <row r="438" spans="1:33">
      <c r="A438" s="19"/>
      <c r="B438" s="19"/>
      <c r="F438" s="35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2"/>
      <c r="AG438" s="17"/>
    </row>
    <row r="439" spans="1:33">
      <c r="A439" s="24" t="s">
        <v>103</v>
      </c>
      <c r="B439" s="19"/>
      <c r="F439" s="35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2"/>
      <c r="AG439" s="17"/>
    </row>
    <row r="440" spans="1:33">
      <c r="A440" s="19">
        <v>560</v>
      </c>
      <c r="B440" s="19" t="s">
        <v>1041</v>
      </c>
      <c r="C440" s="3" t="s">
        <v>100</v>
      </c>
      <c r="D440" s="3" t="s">
        <v>1056</v>
      </c>
      <c r="F440" s="35">
        <v>673194</v>
      </c>
      <c r="G440" s="21"/>
      <c r="H440" s="22">
        <f t="shared" ref="H440:Q448" si="186">IF(VLOOKUP($D440,$C$6:$AE$653,H$2,)=0,0,((VLOOKUP($D440,$C$6:$AE$653,H$2,)/VLOOKUP($D440,$C$6:$AE$653,4,))*$F440))</f>
        <v>0</v>
      </c>
      <c r="I440" s="22">
        <f t="shared" si="186"/>
        <v>0</v>
      </c>
      <c r="J440" s="22">
        <f t="shared" si="186"/>
        <v>0</v>
      </c>
      <c r="K440" s="22">
        <f t="shared" si="186"/>
        <v>0</v>
      </c>
      <c r="L440" s="22">
        <f t="shared" si="186"/>
        <v>0</v>
      </c>
      <c r="M440" s="22">
        <f t="shared" si="186"/>
        <v>0</v>
      </c>
      <c r="N440" s="22">
        <f t="shared" si="186"/>
        <v>673194</v>
      </c>
      <c r="O440" s="22">
        <f t="shared" si="186"/>
        <v>0</v>
      </c>
      <c r="P440" s="22">
        <f t="shared" si="186"/>
        <v>0</v>
      </c>
      <c r="Q440" s="22">
        <f t="shared" si="186"/>
        <v>0</v>
      </c>
      <c r="R440" s="22">
        <f t="shared" ref="R440:AE448" si="187">IF(VLOOKUP($D440,$C$6:$AE$653,R$2,)=0,0,((VLOOKUP($D440,$C$6:$AE$653,R$2,)/VLOOKUP($D440,$C$6:$AE$653,4,))*$F440))</f>
        <v>0</v>
      </c>
      <c r="S440" s="22">
        <f t="shared" si="187"/>
        <v>0</v>
      </c>
      <c r="T440" s="22">
        <f t="shared" si="187"/>
        <v>0</v>
      </c>
      <c r="U440" s="22">
        <f t="shared" si="187"/>
        <v>0</v>
      </c>
      <c r="V440" s="22">
        <f t="shared" si="187"/>
        <v>0</v>
      </c>
      <c r="W440" s="22">
        <f t="shared" si="187"/>
        <v>0</v>
      </c>
      <c r="X440" s="22">
        <f t="shared" si="187"/>
        <v>0</v>
      </c>
      <c r="Y440" s="22">
        <f t="shared" si="187"/>
        <v>0</v>
      </c>
      <c r="Z440" s="22">
        <f t="shared" si="187"/>
        <v>0</v>
      </c>
      <c r="AA440" s="22">
        <f t="shared" si="187"/>
        <v>0</v>
      </c>
      <c r="AB440" s="22">
        <f t="shared" si="187"/>
        <v>0</v>
      </c>
      <c r="AC440" s="22">
        <f t="shared" si="187"/>
        <v>0</v>
      </c>
      <c r="AD440" s="22">
        <f t="shared" si="187"/>
        <v>0</v>
      </c>
      <c r="AE440" s="22">
        <f t="shared" si="187"/>
        <v>0</v>
      </c>
      <c r="AF440" s="22">
        <f t="shared" ref="AF440:AF447" si="188">SUM(H440:AE440)</f>
        <v>673194</v>
      </c>
      <c r="AG440" s="17" t="str">
        <f t="shared" ref="AG440:AG448" si="189">IF(ABS(AF440-F440)&lt;1,"ok","err")</f>
        <v>ok</v>
      </c>
    </row>
    <row r="441" spans="1:33">
      <c r="A441" s="19">
        <v>561</v>
      </c>
      <c r="B441" s="19" t="s">
        <v>887</v>
      </c>
      <c r="C441" s="3" t="s">
        <v>46</v>
      </c>
      <c r="D441" s="3" t="s">
        <v>1056</v>
      </c>
      <c r="F441" s="38">
        <v>1730156</v>
      </c>
      <c r="G441" s="21"/>
      <c r="H441" s="22">
        <f t="shared" si="186"/>
        <v>0</v>
      </c>
      <c r="I441" s="22">
        <f t="shared" si="186"/>
        <v>0</v>
      </c>
      <c r="J441" s="22">
        <f t="shared" si="186"/>
        <v>0</v>
      </c>
      <c r="K441" s="22">
        <f t="shared" si="186"/>
        <v>0</v>
      </c>
      <c r="L441" s="22">
        <f t="shared" si="186"/>
        <v>0</v>
      </c>
      <c r="M441" s="22">
        <f t="shared" si="186"/>
        <v>0</v>
      </c>
      <c r="N441" s="22">
        <f t="shared" si="186"/>
        <v>1730156</v>
      </c>
      <c r="O441" s="22">
        <f t="shared" si="186"/>
        <v>0</v>
      </c>
      <c r="P441" s="22">
        <f t="shared" si="186"/>
        <v>0</v>
      </c>
      <c r="Q441" s="22">
        <f t="shared" si="186"/>
        <v>0</v>
      </c>
      <c r="R441" s="22">
        <f t="shared" si="187"/>
        <v>0</v>
      </c>
      <c r="S441" s="22">
        <f t="shared" si="187"/>
        <v>0</v>
      </c>
      <c r="T441" s="22">
        <f t="shared" si="187"/>
        <v>0</v>
      </c>
      <c r="U441" s="22">
        <f t="shared" si="187"/>
        <v>0</v>
      </c>
      <c r="V441" s="22">
        <f t="shared" si="187"/>
        <v>0</v>
      </c>
      <c r="W441" s="22">
        <f t="shared" si="187"/>
        <v>0</v>
      </c>
      <c r="X441" s="22">
        <f t="shared" si="187"/>
        <v>0</v>
      </c>
      <c r="Y441" s="22">
        <f t="shared" si="187"/>
        <v>0</v>
      </c>
      <c r="Z441" s="22">
        <f t="shared" si="187"/>
        <v>0</v>
      </c>
      <c r="AA441" s="22">
        <f t="shared" si="187"/>
        <v>0</v>
      </c>
      <c r="AB441" s="22">
        <f t="shared" si="187"/>
        <v>0</v>
      </c>
      <c r="AC441" s="22">
        <f t="shared" si="187"/>
        <v>0</v>
      </c>
      <c r="AD441" s="22">
        <f t="shared" si="187"/>
        <v>0</v>
      </c>
      <c r="AE441" s="22">
        <f t="shared" si="187"/>
        <v>0</v>
      </c>
      <c r="AF441" s="22">
        <f t="shared" si="188"/>
        <v>1730156</v>
      </c>
      <c r="AG441" s="17" t="str">
        <f t="shared" si="189"/>
        <v>ok</v>
      </c>
    </row>
    <row r="442" spans="1:33">
      <c r="A442" s="19">
        <v>562</v>
      </c>
      <c r="B442" s="19" t="s">
        <v>1039</v>
      </c>
      <c r="C442" s="3" t="s">
        <v>47</v>
      </c>
      <c r="D442" s="3" t="s">
        <v>1056</v>
      </c>
      <c r="F442" s="38">
        <v>289960</v>
      </c>
      <c r="G442" s="21"/>
      <c r="H442" s="22">
        <f t="shared" si="186"/>
        <v>0</v>
      </c>
      <c r="I442" s="22">
        <f t="shared" si="186"/>
        <v>0</v>
      </c>
      <c r="J442" s="22">
        <f t="shared" si="186"/>
        <v>0</v>
      </c>
      <c r="K442" s="22">
        <f t="shared" si="186"/>
        <v>0</v>
      </c>
      <c r="L442" s="22">
        <f t="shared" si="186"/>
        <v>0</v>
      </c>
      <c r="M442" s="22">
        <f t="shared" si="186"/>
        <v>0</v>
      </c>
      <c r="N442" s="22">
        <f t="shared" si="186"/>
        <v>289960</v>
      </c>
      <c r="O442" s="22">
        <f t="shared" si="186"/>
        <v>0</v>
      </c>
      <c r="P442" s="22">
        <f t="shared" si="186"/>
        <v>0</v>
      </c>
      <c r="Q442" s="22">
        <f t="shared" si="186"/>
        <v>0</v>
      </c>
      <c r="R442" s="22">
        <f t="shared" si="187"/>
        <v>0</v>
      </c>
      <c r="S442" s="22">
        <f t="shared" si="187"/>
        <v>0</v>
      </c>
      <c r="T442" s="22">
        <f t="shared" si="187"/>
        <v>0</v>
      </c>
      <c r="U442" s="22">
        <f t="shared" si="187"/>
        <v>0</v>
      </c>
      <c r="V442" s="22">
        <f t="shared" si="187"/>
        <v>0</v>
      </c>
      <c r="W442" s="22">
        <f t="shared" si="187"/>
        <v>0</v>
      </c>
      <c r="X442" s="22">
        <f t="shared" si="187"/>
        <v>0</v>
      </c>
      <c r="Y442" s="22">
        <f t="shared" si="187"/>
        <v>0</v>
      </c>
      <c r="Z442" s="22">
        <f t="shared" si="187"/>
        <v>0</v>
      </c>
      <c r="AA442" s="22">
        <f t="shared" si="187"/>
        <v>0</v>
      </c>
      <c r="AB442" s="22">
        <f t="shared" si="187"/>
        <v>0</v>
      </c>
      <c r="AC442" s="22">
        <f t="shared" si="187"/>
        <v>0</v>
      </c>
      <c r="AD442" s="22">
        <f t="shared" si="187"/>
        <v>0</v>
      </c>
      <c r="AE442" s="22">
        <f t="shared" si="187"/>
        <v>0</v>
      </c>
      <c r="AF442" s="22">
        <f t="shared" si="188"/>
        <v>289960</v>
      </c>
      <c r="AG442" s="17" t="str">
        <f t="shared" si="189"/>
        <v>ok</v>
      </c>
    </row>
    <row r="443" spans="1:33">
      <c r="A443" s="19">
        <v>563</v>
      </c>
      <c r="B443" s="19" t="s">
        <v>889</v>
      </c>
      <c r="C443" s="3" t="s">
        <v>48</v>
      </c>
      <c r="D443" s="3" t="s">
        <v>1056</v>
      </c>
      <c r="F443" s="38">
        <v>11416</v>
      </c>
      <c r="G443" s="21"/>
      <c r="H443" s="22">
        <f t="shared" si="186"/>
        <v>0</v>
      </c>
      <c r="I443" s="22">
        <f t="shared" si="186"/>
        <v>0</v>
      </c>
      <c r="J443" s="22">
        <f t="shared" si="186"/>
        <v>0</v>
      </c>
      <c r="K443" s="22">
        <f t="shared" si="186"/>
        <v>0</v>
      </c>
      <c r="L443" s="22">
        <f t="shared" si="186"/>
        <v>0</v>
      </c>
      <c r="M443" s="22">
        <f t="shared" si="186"/>
        <v>0</v>
      </c>
      <c r="N443" s="22">
        <f t="shared" si="186"/>
        <v>11416</v>
      </c>
      <c r="O443" s="22">
        <f t="shared" si="186"/>
        <v>0</v>
      </c>
      <c r="P443" s="22">
        <f t="shared" si="186"/>
        <v>0</v>
      </c>
      <c r="Q443" s="22">
        <f t="shared" si="186"/>
        <v>0</v>
      </c>
      <c r="R443" s="22">
        <f t="shared" si="187"/>
        <v>0</v>
      </c>
      <c r="S443" s="22">
        <f t="shared" si="187"/>
        <v>0</v>
      </c>
      <c r="T443" s="22">
        <f t="shared" si="187"/>
        <v>0</v>
      </c>
      <c r="U443" s="22">
        <f t="shared" si="187"/>
        <v>0</v>
      </c>
      <c r="V443" s="22">
        <f t="shared" si="187"/>
        <v>0</v>
      </c>
      <c r="W443" s="22">
        <f t="shared" si="187"/>
        <v>0</v>
      </c>
      <c r="X443" s="22">
        <f t="shared" si="187"/>
        <v>0</v>
      </c>
      <c r="Y443" s="22">
        <f t="shared" si="187"/>
        <v>0</v>
      </c>
      <c r="Z443" s="22">
        <f t="shared" si="187"/>
        <v>0</v>
      </c>
      <c r="AA443" s="22">
        <f t="shared" si="187"/>
        <v>0</v>
      </c>
      <c r="AB443" s="22">
        <f t="shared" si="187"/>
        <v>0</v>
      </c>
      <c r="AC443" s="22">
        <f t="shared" si="187"/>
        <v>0</v>
      </c>
      <c r="AD443" s="22">
        <f t="shared" si="187"/>
        <v>0</v>
      </c>
      <c r="AE443" s="22">
        <f t="shared" si="187"/>
        <v>0</v>
      </c>
      <c r="AF443" s="22">
        <f t="shared" si="188"/>
        <v>11416</v>
      </c>
      <c r="AG443" s="17" t="str">
        <f t="shared" si="189"/>
        <v>ok</v>
      </c>
    </row>
    <row r="444" spans="1:33">
      <c r="A444" s="19">
        <v>566</v>
      </c>
      <c r="B444" s="19" t="s">
        <v>141</v>
      </c>
      <c r="C444" s="3" t="s">
        <v>145</v>
      </c>
      <c r="D444" s="3" t="s">
        <v>1056</v>
      </c>
      <c r="F444" s="38">
        <v>47798</v>
      </c>
      <c r="G444" s="21"/>
      <c r="H444" s="22">
        <f t="shared" si="186"/>
        <v>0</v>
      </c>
      <c r="I444" s="22">
        <f t="shared" si="186"/>
        <v>0</v>
      </c>
      <c r="J444" s="22">
        <f t="shared" si="186"/>
        <v>0</v>
      </c>
      <c r="K444" s="22">
        <f t="shared" si="186"/>
        <v>0</v>
      </c>
      <c r="L444" s="22">
        <f t="shared" si="186"/>
        <v>0</v>
      </c>
      <c r="M444" s="22">
        <f t="shared" si="186"/>
        <v>0</v>
      </c>
      <c r="N444" s="22">
        <f t="shared" si="186"/>
        <v>47798</v>
      </c>
      <c r="O444" s="22">
        <f t="shared" si="186"/>
        <v>0</v>
      </c>
      <c r="P444" s="22">
        <f t="shared" si="186"/>
        <v>0</v>
      </c>
      <c r="Q444" s="22">
        <f t="shared" si="186"/>
        <v>0</v>
      </c>
      <c r="R444" s="22">
        <f t="shared" si="187"/>
        <v>0</v>
      </c>
      <c r="S444" s="22">
        <f t="shared" si="187"/>
        <v>0</v>
      </c>
      <c r="T444" s="22">
        <f t="shared" si="187"/>
        <v>0</v>
      </c>
      <c r="U444" s="22">
        <f t="shared" si="187"/>
        <v>0</v>
      </c>
      <c r="V444" s="22">
        <f t="shared" si="187"/>
        <v>0</v>
      </c>
      <c r="W444" s="22">
        <f t="shared" si="187"/>
        <v>0</v>
      </c>
      <c r="X444" s="22">
        <f t="shared" si="187"/>
        <v>0</v>
      </c>
      <c r="Y444" s="22">
        <f t="shared" si="187"/>
        <v>0</v>
      </c>
      <c r="Z444" s="22">
        <f t="shared" si="187"/>
        <v>0</v>
      </c>
      <c r="AA444" s="22">
        <f t="shared" si="187"/>
        <v>0</v>
      </c>
      <c r="AB444" s="22">
        <f t="shared" si="187"/>
        <v>0</v>
      </c>
      <c r="AC444" s="22">
        <f t="shared" si="187"/>
        <v>0</v>
      </c>
      <c r="AD444" s="22">
        <f t="shared" si="187"/>
        <v>0</v>
      </c>
      <c r="AE444" s="22">
        <f t="shared" si="187"/>
        <v>0</v>
      </c>
      <c r="AF444" s="22">
        <f t="shared" si="188"/>
        <v>47798</v>
      </c>
      <c r="AG444" s="17" t="str">
        <f t="shared" si="189"/>
        <v>ok</v>
      </c>
    </row>
    <row r="445" spans="1:33">
      <c r="A445" s="19">
        <v>569</v>
      </c>
      <c r="B445" s="19" t="s">
        <v>577</v>
      </c>
      <c r="C445" s="3" t="s">
        <v>578</v>
      </c>
      <c r="D445" s="3" t="s">
        <v>1056</v>
      </c>
      <c r="F445" s="38">
        <v>0</v>
      </c>
      <c r="G445" s="21"/>
      <c r="H445" s="22">
        <f t="shared" si="186"/>
        <v>0</v>
      </c>
      <c r="I445" s="22">
        <f t="shared" si="186"/>
        <v>0</v>
      </c>
      <c r="J445" s="22">
        <f t="shared" si="186"/>
        <v>0</v>
      </c>
      <c r="K445" s="22">
        <f t="shared" si="186"/>
        <v>0</v>
      </c>
      <c r="L445" s="22">
        <f t="shared" si="186"/>
        <v>0</v>
      </c>
      <c r="M445" s="22">
        <f t="shared" si="186"/>
        <v>0</v>
      </c>
      <c r="N445" s="22">
        <f t="shared" si="186"/>
        <v>0</v>
      </c>
      <c r="O445" s="22">
        <f t="shared" si="186"/>
        <v>0</v>
      </c>
      <c r="P445" s="22">
        <f t="shared" si="186"/>
        <v>0</v>
      </c>
      <c r="Q445" s="22">
        <f t="shared" si="186"/>
        <v>0</v>
      </c>
      <c r="R445" s="22">
        <f t="shared" si="187"/>
        <v>0</v>
      </c>
      <c r="S445" s="22">
        <f t="shared" si="187"/>
        <v>0</v>
      </c>
      <c r="T445" s="22">
        <f t="shared" si="187"/>
        <v>0</v>
      </c>
      <c r="U445" s="22">
        <f t="shared" si="187"/>
        <v>0</v>
      </c>
      <c r="V445" s="22">
        <f t="shared" si="187"/>
        <v>0</v>
      </c>
      <c r="W445" s="22">
        <f t="shared" si="187"/>
        <v>0</v>
      </c>
      <c r="X445" s="22">
        <f t="shared" si="187"/>
        <v>0</v>
      </c>
      <c r="Y445" s="22">
        <f t="shared" si="187"/>
        <v>0</v>
      </c>
      <c r="Z445" s="22">
        <f t="shared" si="187"/>
        <v>0</v>
      </c>
      <c r="AA445" s="22">
        <f t="shared" si="187"/>
        <v>0</v>
      </c>
      <c r="AB445" s="22">
        <f t="shared" si="187"/>
        <v>0</v>
      </c>
      <c r="AC445" s="22">
        <f t="shared" si="187"/>
        <v>0</v>
      </c>
      <c r="AD445" s="22">
        <f t="shared" si="187"/>
        <v>0</v>
      </c>
      <c r="AE445" s="22">
        <f t="shared" si="187"/>
        <v>0</v>
      </c>
      <c r="AF445" s="22">
        <f t="shared" si="188"/>
        <v>0</v>
      </c>
      <c r="AG445" s="17" t="str">
        <f t="shared" si="189"/>
        <v>ok</v>
      </c>
    </row>
    <row r="446" spans="1:33">
      <c r="A446" s="19">
        <v>570</v>
      </c>
      <c r="B446" s="19" t="s">
        <v>1042</v>
      </c>
      <c r="C446" s="3" t="s">
        <v>49</v>
      </c>
      <c r="D446" s="3" t="s">
        <v>1056</v>
      </c>
      <c r="F446" s="38">
        <v>678822</v>
      </c>
      <c r="G446" s="21"/>
      <c r="H446" s="22">
        <f t="shared" si="186"/>
        <v>0</v>
      </c>
      <c r="I446" s="22">
        <f t="shared" si="186"/>
        <v>0</v>
      </c>
      <c r="J446" s="22">
        <f t="shared" si="186"/>
        <v>0</v>
      </c>
      <c r="K446" s="22">
        <f t="shared" si="186"/>
        <v>0</v>
      </c>
      <c r="L446" s="22">
        <f t="shared" si="186"/>
        <v>0</v>
      </c>
      <c r="M446" s="22">
        <f t="shared" si="186"/>
        <v>0</v>
      </c>
      <c r="N446" s="22">
        <f t="shared" si="186"/>
        <v>678822</v>
      </c>
      <c r="O446" s="22">
        <f t="shared" si="186"/>
        <v>0</v>
      </c>
      <c r="P446" s="22">
        <f t="shared" si="186"/>
        <v>0</v>
      </c>
      <c r="Q446" s="22">
        <f t="shared" si="186"/>
        <v>0</v>
      </c>
      <c r="R446" s="22">
        <f t="shared" si="187"/>
        <v>0</v>
      </c>
      <c r="S446" s="22">
        <f t="shared" si="187"/>
        <v>0</v>
      </c>
      <c r="T446" s="22">
        <f t="shared" si="187"/>
        <v>0</v>
      </c>
      <c r="U446" s="22">
        <f t="shared" si="187"/>
        <v>0</v>
      </c>
      <c r="V446" s="22">
        <f t="shared" si="187"/>
        <v>0</v>
      </c>
      <c r="W446" s="22">
        <f t="shared" si="187"/>
        <v>0</v>
      </c>
      <c r="X446" s="22">
        <f t="shared" si="187"/>
        <v>0</v>
      </c>
      <c r="Y446" s="22">
        <f t="shared" si="187"/>
        <v>0</v>
      </c>
      <c r="Z446" s="22">
        <f t="shared" si="187"/>
        <v>0</v>
      </c>
      <c r="AA446" s="22">
        <f t="shared" si="187"/>
        <v>0</v>
      </c>
      <c r="AB446" s="22">
        <f t="shared" si="187"/>
        <v>0</v>
      </c>
      <c r="AC446" s="22">
        <f t="shared" si="187"/>
        <v>0</v>
      </c>
      <c r="AD446" s="22">
        <f t="shared" si="187"/>
        <v>0</v>
      </c>
      <c r="AE446" s="22">
        <f t="shared" si="187"/>
        <v>0</v>
      </c>
      <c r="AF446" s="22">
        <f t="shared" si="188"/>
        <v>678822</v>
      </c>
      <c r="AG446" s="17" t="str">
        <f t="shared" si="189"/>
        <v>ok</v>
      </c>
    </row>
    <row r="447" spans="1:33">
      <c r="A447" s="19">
        <v>571</v>
      </c>
      <c r="B447" s="19" t="s">
        <v>1043</v>
      </c>
      <c r="C447" s="3" t="s">
        <v>50</v>
      </c>
      <c r="D447" s="3" t="s">
        <v>1056</v>
      </c>
      <c r="F447" s="38">
        <v>43484</v>
      </c>
      <c r="G447" s="21"/>
      <c r="H447" s="22">
        <f t="shared" si="186"/>
        <v>0</v>
      </c>
      <c r="I447" s="22">
        <f t="shared" si="186"/>
        <v>0</v>
      </c>
      <c r="J447" s="22">
        <f t="shared" si="186"/>
        <v>0</v>
      </c>
      <c r="K447" s="22">
        <f t="shared" si="186"/>
        <v>0</v>
      </c>
      <c r="L447" s="22">
        <f t="shared" si="186"/>
        <v>0</v>
      </c>
      <c r="M447" s="22">
        <f t="shared" si="186"/>
        <v>0</v>
      </c>
      <c r="N447" s="22">
        <f t="shared" si="186"/>
        <v>43484</v>
      </c>
      <c r="O447" s="22">
        <f t="shared" si="186"/>
        <v>0</v>
      </c>
      <c r="P447" s="22">
        <f t="shared" si="186"/>
        <v>0</v>
      </c>
      <c r="Q447" s="22">
        <f t="shared" si="186"/>
        <v>0</v>
      </c>
      <c r="R447" s="22">
        <f t="shared" si="187"/>
        <v>0</v>
      </c>
      <c r="S447" s="22">
        <f t="shared" si="187"/>
        <v>0</v>
      </c>
      <c r="T447" s="22">
        <f t="shared" si="187"/>
        <v>0</v>
      </c>
      <c r="U447" s="22">
        <f t="shared" si="187"/>
        <v>0</v>
      </c>
      <c r="V447" s="22">
        <f t="shared" si="187"/>
        <v>0</v>
      </c>
      <c r="W447" s="22">
        <f t="shared" si="187"/>
        <v>0</v>
      </c>
      <c r="X447" s="22">
        <f t="shared" si="187"/>
        <v>0</v>
      </c>
      <c r="Y447" s="22">
        <f t="shared" si="187"/>
        <v>0</v>
      </c>
      <c r="Z447" s="22">
        <f t="shared" si="187"/>
        <v>0</v>
      </c>
      <c r="AA447" s="22">
        <f t="shared" si="187"/>
        <v>0</v>
      </c>
      <c r="AB447" s="22">
        <f t="shared" si="187"/>
        <v>0</v>
      </c>
      <c r="AC447" s="22">
        <f t="shared" si="187"/>
        <v>0</v>
      </c>
      <c r="AD447" s="22">
        <f t="shared" si="187"/>
        <v>0</v>
      </c>
      <c r="AE447" s="22">
        <f t="shared" si="187"/>
        <v>0</v>
      </c>
      <c r="AF447" s="22">
        <f t="shared" si="188"/>
        <v>43484</v>
      </c>
      <c r="AG447" s="17" t="str">
        <f t="shared" si="189"/>
        <v>ok</v>
      </c>
    </row>
    <row r="448" spans="1:33">
      <c r="A448" s="19">
        <v>573</v>
      </c>
      <c r="B448" s="19" t="s">
        <v>579</v>
      </c>
      <c r="C448" s="3" t="s">
        <v>580</v>
      </c>
      <c r="D448" s="3" t="s">
        <v>1056</v>
      </c>
      <c r="F448" s="38">
        <v>0</v>
      </c>
      <c r="G448" s="21"/>
      <c r="H448" s="22">
        <f t="shared" si="186"/>
        <v>0</v>
      </c>
      <c r="I448" s="22">
        <f t="shared" si="186"/>
        <v>0</v>
      </c>
      <c r="J448" s="22">
        <f t="shared" si="186"/>
        <v>0</v>
      </c>
      <c r="K448" s="22">
        <f t="shared" si="186"/>
        <v>0</v>
      </c>
      <c r="L448" s="22">
        <f t="shared" si="186"/>
        <v>0</v>
      </c>
      <c r="M448" s="22">
        <f t="shared" si="186"/>
        <v>0</v>
      </c>
      <c r="N448" s="22">
        <f t="shared" si="186"/>
        <v>0</v>
      </c>
      <c r="O448" s="22">
        <f t="shared" si="186"/>
        <v>0</v>
      </c>
      <c r="P448" s="22">
        <f t="shared" si="186"/>
        <v>0</v>
      </c>
      <c r="Q448" s="22">
        <f t="shared" si="186"/>
        <v>0</v>
      </c>
      <c r="R448" s="22">
        <f t="shared" si="187"/>
        <v>0</v>
      </c>
      <c r="S448" s="22">
        <f t="shared" si="187"/>
        <v>0</v>
      </c>
      <c r="T448" s="22">
        <f t="shared" si="187"/>
        <v>0</v>
      </c>
      <c r="U448" s="22">
        <f t="shared" si="187"/>
        <v>0</v>
      </c>
      <c r="V448" s="22">
        <f t="shared" si="187"/>
        <v>0</v>
      </c>
      <c r="W448" s="22">
        <f t="shared" si="187"/>
        <v>0</v>
      </c>
      <c r="X448" s="22">
        <f t="shared" si="187"/>
        <v>0</v>
      </c>
      <c r="Y448" s="22">
        <f t="shared" si="187"/>
        <v>0</v>
      </c>
      <c r="Z448" s="22">
        <f t="shared" si="187"/>
        <v>0</v>
      </c>
      <c r="AA448" s="22">
        <f t="shared" si="187"/>
        <v>0</v>
      </c>
      <c r="AB448" s="22">
        <f t="shared" si="187"/>
        <v>0</v>
      </c>
      <c r="AC448" s="22">
        <f t="shared" si="187"/>
        <v>0</v>
      </c>
      <c r="AD448" s="22">
        <f t="shared" si="187"/>
        <v>0</v>
      </c>
      <c r="AE448" s="22">
        <f t="shared" si="187"/>
        <v>0</v>
      </c>
      <c r="AF448" s="22">
        <f>SUM(H448:AE448)</f>
        <v>0</v>
      </c>
      <c r="AG448" s="17" t="str">
        <f t="shared" si="189"/>
        <v>ok</v>
      </c>
    </row>
    <row r="449" spans="1:33">
      <c r="A449" s="19"/>
      <c r="B449" s="19"/>
      <c r="F449" s="35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2"/>
      <c r="AG449" s="17"/>
    </row>
    <row r="450" spans="1:33">
      <c r="A450" s="19" t="s">
        <v>102</v>
      </c>
      <c r="B450" s="19"/>
      <c r="C450" s="3" t="s">
        <v>627</v>
      </c>
      <c r="F450" s="39">
        <f>SUM(F440:F449)</f>
        <v>3474830</v>
      </c>
      <c r="G450" s="23">
        <f>SUM(G440:G447)</f>
        <v>0</v>
      </c>
      <c r="H450" s="23">
        <f t="shared" ref="H450:M450" si="190">SUM(H440:H449)</f>
        <v>0</v>
      </c>
      <c r="I450" s="23">
        <f t="shared" si="190"/>
        <v>0</v>
      </c>
      <c r="J450" s="23">
        <f t="shared" si="190"/>
        <v>0</v>
      </c>
      <c r="K450" s="23">
        <f t="shared" si="190"/>
        <v>0</v>
      </c>
      <c r="L450" s="23">
        <f t="shared" si="190"/>
        <v>0</v>
      </c>
      <c r="M450" s="23">
        <f t="shared" si="190"/>
        <v>0</v>
      </c>
      <c r="N450" s="23">
        <f>SUM(N440:N449)</f>
        <v>3474830</v>
      </c>
      <c r="O450" s="23">
        <f>SUM(O440:O449)</f>
        <v>0</v>
      </c>
      <c r="P450" s="23">
        <f>SUM(P440:P449)</f>
        <v>0</v>
      </c>
      <c r="Q450" s="23">
        <f t="shared" ref="Q450:AB450" si="191">SUM(Q440:Q449)</f>
        <v>0</v>
      </c>
      <c r="R450" s="23">
        <f t="shared" si="191"/>
        <v>0</v>
      </c>
      <c r="S450" s="23">
        <f t="shared" si="191"/>
        <v>0</v>
      </c>
      <c r="T450" s="23">
        <f t="shared" si="191"/>
        <v>0</v>
      </c>
      <c r="U450" s="23">
        <f t="shared" si="191"/>
        <v>0</v>
      </c>
      <c r="V450" s="23">
        <f t="shared" si="191"/>
        <v>0</v>
      </c>
      <c r="W450" s="23">
        <f t="shared" si="191"/>
        <v>0</v>
      </c>
      <c r="X450" s="23">
        <f t="shared" si="191"/>
        <v>0</v>
      </c>
      <c r="Y450" s="23">
        <f t="shared" si="191"/>
        <v>0</v>
      </c>
      <c r="Z450" s="23">
        <f t="shared" si="191"/>
        <v>0</v>
      </c>
      <c r="AA450" s="23">
        <f t="shared" si="191"/>
        <v>0</v>
      </c>
      <c r="AB450" s="23">
        <f t="shared" si="191"/>
        <v>0</v>
      </c>
      <c r="AC450" s="23">
        <f>SUM(AC440:AC449)</f>
        <v>0</v>
      </c>
      <c r="AD450" s="23">
        <f>SUM(AD440:AD449)</f>
        <v>0</v>
      </c>
      <c r="AE450" s="23">
        <f>SUM(AE440:AE449)</f>
        <v>0</v>
      </c>
      <c r="AF450" s="21">
        <f>SUM(H450:AE450)</f>
        <v>3474830</v>
      </c>
      <c r="AG450" s="17" t="str">
        <f>IF(ABS(AF450-F450)&lt;1,"ok","err")</f>
        <v>ok</v>
      </c>
    </row>
    <row r="451" spans="1:33">
      <c r="A451" s="19"/>
      <c r="B451" s="19"/>
      <c r="W451" s="3"/>
      <c r="AG451" s="17"/>
    </row>
    <row r="452" spans="1:33">
      <c r="A452" s="24" t="s">
        <v>104</v>
      </c>
      <c r="B452" s="19"/>
      <c r="W452" s="3"/>
      <c r="AG452" s="17"/>
    </row>
    <row r="453" spans="1:33">
      <c r="A453" s="19">
        <v>580</v>
      </c>
      <c r="B453" s="19" t="s">
        <v>885</v>
      </c>
      <c r="C453" s="3" t="s">
        <v>51</v>
      </c>
      <c r="D453" s="3" t="s">
        <v>619</v>
      </c>
      <c r="F453" s="35">
        <v>1132905</v>
      </c>
      <c r="H453" s="22">
        <f t="shared" ref="H453:Q463" si="192">IF(VLOOKUP($D453,$C$6:$AE$653,H$2,)=0,0,((VLOOKUP($D453,$C$6:$AE$653,H$2,)/VLOOKUP($D453,$C$6:$AE$653,4,))*$F453))</f>
        <v>0</v>
      </c>
      <c r="I453" s="22">
        <f t="shared" si="192"/>
        <v>0</v>
      </c>
      <c r="J453" s="22">
        <f t="shared" si="192"/>
        <v>0</v>
      </c>
      <c r="K453" s="22">
        <f t="shared" si="192"/>
        <v>0</v>
      </c>
      <c r="L453" s="22">
        <f t="shared" si="192"/>
        <v>0</v>
      </c>
      <c r="M453" s="22">
        <f t="shared" si="192"/>
        <v>0</v>
      </c>
      <c r="N453" s="22">
        <f t="shared" si="192"/>
        <v>0</v>
      </c>
      <c r="O453" s="22">
        <f t="shared" si="192"/>
        <v>0</v>
      </c>
      <c r="P453" s="22">
        <f t="shared" si="192"/>
        <v>0</v>
      </c>
      <c r="Q453" s="22">
        <f t="shared" si="192"/>
        <v>0</v>
      </c>
      <c r="R453" s="22">
        <f t="shared" ref="R453:AE463" si="193">IF(VLOOKUP($D453,$C$6:$AE$653,R$2,)=0,0,((VLOOKUP($D453,$C$6:$AE$653,R$2,)/VLOOKUP($D453,$C$6:$AE$653,4,))*$F453))</f>
        <v>173142.48219254694</v>
      </c>
      <c r="S453" s="22">
        <f t="shared" si="193"/>
        <v>0</v>
      </c>
      <c r="T453" s="22">
        <f t="shared" si="193"/>
        <v>129919.43607184011</v>
      </c>
      <c r="U453" s="22">
        <f t="shared" si="193"/>
        <v>207947.73989899526</v>
      </c>
      <c r="V453" s="22">
        <f t="shared" si="193"/>
        <v>45960.213774396798</v>
      </c>
      <c r="W453" s="22">
        <f t="shared" si="193"/>
        <v>73863.628676619963</v>
      </c>
      <c r="X453" s="22">
        <f t="shared" si="193"/>
        <v>14631.129902683761</v>
      </c>
      <c r="Y453" s="22">
        <f t="shared" si="193"/>
        <v>8548.0108354851691</v>
      </c>
      <c r="Z453" s="22">
        <f t="shared" si="193"/>
        <v>4958.6694261942484</v>
      </c>
      <c r="AA453" s="22">
        <f t="shared" si="193"/>
        <v>458161.04006364016</v>
      </c>
      <c r="AB453" s="22">
        <f t="shared" si="193"/>
        <v>15772.649157597536</v>
      </c>
      <c r="AC453" s="22">
        <f t="shared" si="193"/>
        <v>0</v>
      </c>
      <c r="AD453" s="22">
        <f t="shared" si="193"/>
        <v>0</v>
      </c>
      <c r="AE453" s="22">
        <f t="shared" si="193"/>
        <v>0</v>
      </c>
      <c r="AF453" s="22">
        <f t="shared" ref="AF453:AF463" si="194">SUM(H453:AE453)</f>
        <v>1132905</v>
      </c>
      <c r="AG453" s="17" t="str">
        <f t="shared" ref="AG453:AG463" si="195">IF(ABS(AF453-F453)&lt;1,"ok","err")</f>
        <v>ok</v>
      </c>
    </row>
    <row r="454" spans="1:33">
      <c r="A454" s="19">
        <v>581</v>
      </c>
      <c r="B454" s="19" t="s">
        <v>887</v>
      </c>
      <c r="C454" s="3" t="s">
        <v>52</v>
      </c>
      <c r="D454" s="3" t="s">
        <v>836</v>
      </c>
      <c r="F454" s="38">
        <v>143893</v>
      </c>
      <c r="H454" s="22">
        <f t="shared" si="192"/>
        <v>0</v>
      </c>
      <c r="I454" s="22">
        <f t="shared" si="192"/>
        <v>0</v>
      </c>
      <c r="J454" s="22">
        <f t="shared" si="192"/>
        <v>0</v>
      </c>
      <c r="K454" s="22">
        <f t="shared" si="192"/>
        <v>0</v>
      </c>
      <c r="L454" s="22">
        <f t="shared" si="192"/>
        <v>0</v>
      </c>
      <c r="M454" s="22">
        <f t="shared" si="192"/>
        <v>0</v>
      </c>
      <c r="N454" s="22">
        <f t="shared" si="192"/>
        <v>0</v>
      </c>
      <c r="O454" s="22">
        <f t="shared" si="192"/>
        <v>0</v>
      </c>
      <c r="P454" s="22">
        <f t="shared" si="192"/>
        <v>0</v>
      </c>
      <c r="Q454" s="22">
        <f t="shared" si="192"/>
        <v>0</v>
      </c>
      <c r="R454" s="22">
        <f t="shared" si="193"/>
        <v>143893</v>
      </c>
      <c r="S454" s="22">
        <f t="shared" si="193"/>
        <v>0</v>
      </c>
      <c r="T454" s="22">
        <f t="shared" si="193"/>
        <v>0</v>
      </c>
      <c r="U454" s="22">
        <f t="shared" si="193"/>
        <v>0</v>
      </c>
      <c r="V454" s="22">
        <f t="shared" si="193"/>
        <v>0</v>
      </c>
      <c r="W454" s="22">
        <f t="shared" si="193"/>
        <v>0</v>
      </c>
      <c r="X454" s="22">
        <f t="shared" si="193"/>
        <v>0</v>
      </c>
      <c r="Y454" s="22">
        <f t="shared" si="193"/>
        <v>0</v>
      </c>
      <c r="Z454" s="22">
        <f t="shared" si="193"/>
        <v>0</v>
      </c>
      <c r="AA454" s="22">
        <f t="shared" si="193"/>
        <v>0</v>
      </c>
      <c r="AB454" s="22">
        <f t="shared" si="193"/>
        <v>0</v>
      </c>
      <c r="AC454" s="22">
        <f t="shared" si="193"/>
        <v>0</v>
      </c>
      <c r="AD454" s="22">
        <f t="shared" si="193"/>
        <v>0</v>
      </c>
      <c r="AE454" s="22">
        <f t="shared" si="193"/>
        <v>0</v>
      </c>
      <c r="AF454" s="22">
        <f t="shared" si="194"/>
        <v>143893</v>
      </c>
      <c r="AG454" s="17" t="str">
        <f t="shared" si="195"/>
        <v>ok</v>
      </c>
    </row>
    <row r="455" spans="1:33">
      <c r="A455" s="19">
        <v>582</v>
      </c>
      <c r="B455" s="19" t="s">
        <v>1039</v>
      </c>
      <c r="C455" s="3" t="s">
        <v>53</v>
      </c>
      <c r="D455" s="3" t="s">
        <v>836</v>
      </c>
      <c r="F455" s="38">
        <v>887916</v>
      </c>
      <c r="H455" s="22">
        <f t="shared" si="192"/>
        <v>0</v>
      </c>
      <c r="I455" s="22">
        <f t="shared" si="192"/>
        <v>0</v>
      </c>
      <c r="J455" s="22">
        <f t="shared" si="192"/>
        <v>0</v>
      </c>
      <c r="K455" s="22">
        <f t="shared" si="192"/>
        <v>0</v>
      </c>
      <c r="L455" s="22">
        <f t="shared" si="192"/>
        <v>0</v>
      </c>
      <c r="M455" s="22">
        <f t="shared" si="192"/>
        <v>0</v>
      </c>
      <c r="N455" s="22">
        <f t="shared" si="192"/>
        <v>0</v>
      </c>
      <c r="O455" s="22">
        <f t="shared" si="192"/>
        <v>0</v>
      </c>
      <c r="P455" s="22">
        <f t="shared" si="192"/>
        <v>0</v>
      </c>
      <c r="Q455" s="22">
        <f t="shared" si="192"/>
        <v>0</v>
      </c>
      <c r="R455" s="22">
        <f t="shared" si="193"/>
        <v>887916</v>
      </c>
      <c r="S455" s="22">
        <f t="shared" si="193"/>
        <v>0</v>
      </c>
      <c r="T455" s="22">
        <f t="shared" si="193"/>
        <v>0</v>
      </c>
      <c r="U455" s="22">
        <f t="shared" si="193"/>
        <v>0</v>
      </c>
      <c r="V455" s="22">
        <f t="shared" si="193"/>
        <v>0</v>
      </c>
      <c r="W455" s="22">
        <f t="shared" si="193"/>
        <v>0</v>
      </c>
      <c r="X455" s="22">
        <f t="shared" si="193"/>
        <v>0</v>
      </c>
      <c r="Y455" s="22">
        <f t="shared" si="193"/>
        <v>0</v>
      </c>
      <c r="Z455" s="22">
        <f t="shared" si="193"/>
        <v>0</v>
      </c>
      <c r="AA455" s="22">
        <f t="shared" si="193"/>
        <v>0</v>
      </c>
      <c r="AB455" s="22">
        <f t="shared" si="193"/>
        <v>0</v>
      </c>
      <c r="AC455" s="22">
        <f t="shared" si="193"/>
        <v>0</v>
      </c>
      <c r="AD455" s="22">
        <f t="shared" si="193"/>
        <v>0</v>
      </c>
      <c r="AE455" s="22">
        <f t="shared" si="193"/>
        <v>0</v>
      </c>
      <c r="AF455" s="22">
        <f t="shared" si="194"/>
        <v>887916</v>
      </c>
      <c r="AG455" s="17" t="str">
        <f t="shared" si="195"/>
        <v>ok</v>
      </c>
    </row>
    <row r="456" spans="1:33">
      <c r="A456" s="19">
        <v>583</v>
      </c>
      <c r="B456" s="19" t="s">
        <v>889</v>
      </c>
      <c r="C456" s="3" t="s">
        <v>54</v>
      </c>
      <c r="D456" s="3" t="s">
        <v>839</v>
      </c>
      <c r="F456" s="38">
        <v>2062370</v>
      </c>
      <c r="H456" s="22">
        <f t="shared" si="192"/>
        <v>0</v>
      </c>
      <c r="I456" s="22">
        <f t="shared" si="192"/>
        <v>0</v>
      </c>
      <c r="J456" s="22">
        <f t="shared" si="192"/>
        <v>0</v>
      </c>
      <c r="K456" s="22">
        <f t="shared" si="192"/>
        <v>0</v>
      </c>
      <c r="L456" s="22">
        <f t="shared" si="192"/>
        <v>0</v>
      </c>
      <c r="M456" s="22">
        <f t="shared" si="192"/>
        <v>0</v>
      </c>
      <c r="N456" s="22">
        <f t="shared" si="192"/>
        <v>0</v>
      </c>
      <c r="O456" s="22">
        <f t="shared" si="192"/>
        <v>0</v>
      </c>
      <c r="P456" s="22">
        <f t="shared" si="192"/>
        <v>0</v>
      </c>
      <c r="Q456" s="22">
        <f t="shared" si="192"/>
        <v>0</v>
      </c>
      <c r="R456" s="22">
        <f t="shared" si="193"/>
        <v>0</v>
      </c>
      <c r="S456" s="22">
        <f t="shared" si="193"/>
        <v>0</v>
      </c>
      <c r="T456" s="22">
        <f t="shared" si="193"/>
        <v>558936.54658939992</v>
      </c>
      <c r="U456" s="22">
        <f t="shared" si="193"/>
        <v>900808.9394106</v>
      </c>
      <c r="V456" s="22">
        <f t="shared" si="193"/>
        <v>230744.92641060002</v>
      </c>
      <c r="W456" s="22">
        <f t="shared" si="193"/>
        <v>371879.58758940001</v>
      </c>
      <c r="X456" s="22">
        <f t="shared" si="193"/>
        <v>0</v>
      </c>
      <c r="Y456" s="22">
        <f t="shared" si="193"/>
        <v>0</v>
      </c>
      <c r="Z456" s="22">
        <f t="shared" si="193"/>
        <v>0</v>
      </c>
      <c r="AA456" s="22">
        <f t="shared" si="193"/>
        <v>0</v>
      </c>
      <c r="AB456" s="22">
        <f t="shared" si="193"/>
        <v>0</v>
      </c>
      <c r="AC456" s="22">
        <f t="shared" si="193"/>
        <v>0</v>
      </c>
      <c r="AD456" s="22">
        <f t="shared" si="193"/>
        <v>0</v>
      </c>
      <c r="AE456" s="22">
        <f t="shared" si="193"/>
        <v>0</v>
      </c>
      <c r="AF456" s="22">
        <f t="shared" si="194"/>
        <v>2062370</v>
      </c>
      <c r="AG456" s="17" t="str">
        <f t="shared" si="195"/>
        <v>ok</v>
      </c>
    </row>
    <row r="457" spans="1:33">
      <c r="A457" s="19">
        <v>584</v>
      </c>
      <c r="B457" s="19" t="s">
        <v>891</v>
      </c>
      <c r="C457" s="3" t="s">
        <v>55</v>
      </c>
      <c r="D457" s="3" t="s">
        <v>842</v>
      </c>
      <c r="F457" s="38">
        <v>223368</v>
      </c>
      <c r="H457" s="22">
        <f t="shared" si="192"/>
        <v>0</v>
      </c>
      <c r="I457" s="22">
        <f t="shared" si="192"/>
        <v>0</v>
      </c>
      <c r="J457" s="22">
        <f t="shared" si="192"/>
        <v>0</v>
      </c>
      <c r="K457" s="22">
        <f t="shared" si="192"/>
        <v>0</v>
      </c>
      <c r="L457" s="22">
        <f t="shared" si="192"/>
        <v>0</v>
      </c>
      <c r="M457" s="22">
        <f t="shared" si="192"/>
        <v>0</v>
      </c>
      <c r="N457" s="22">
        <f t="shared" si="192"/>
        <v>0</v>
      </c>
      <c r="O457" s="22">
        <f t="shared" si="192"/>
        <v>0</v>
      </c>
      <c r="P457" s="22">
        <f t="shared" si="192"/>
        <v>0</v>
      </c>
      <c r="Q457" s="22">
        <f t="shared" si="192"/>
        <v>0</v>
      </c>
      <c r="R457" s="22">
        <f t="shared" si="193"/>
        <v>0</v>
      </c>
      <c r="S457" s="22">
        <f t="shared" si="193"/>
        <v>0</v>
      </c>
      <c r="T457" s="22">
        <f t="shared" si="193"/>
        <v>76171.704499200016</v>
      </c>
      <c r="U457" s="22">
        <f t="shared" si="193"/>
        <v>118940.24350080003</v>
      </c>
      <c r="V457" s="22">
        <f t="shared" si="193"/>
        <v>11031.1627008</v>
      </c>
      <c r="W457" s="22">
        <f t="shared" si="193"/>
        <v>17224.8892992</v>
      </c>
      <c r="X457" s="22">
        <f t="shared" si="193"/>
        <v>0</v>
      </c>
      <c r="Y457" s="22">
        <f t="shared" si="193"/>
        <v>0</v>
      </c>
      <c r="Z457" s="22">
        <f t="shared" si="193"/>
        <v>0</v>
      </c>
      <c r="AA457" s="22">
        <f t="shared" si="193"/>
        <v>0</v>
      </c>
      <c r="AB457" s="22">
        <f t="shared" si="193"/>
        <v>0</v>
      </c>
      <c r="AC457" s="22">
        <f t="shared" si="193"/>
        <v>0</v>
      </c>
      <c r="AD457" s="22">
        <f t="shared" si="193"/>
        <v>0</v>
      </c>
      <c r="AE457" s="22">
        <f t="shared" si="193"/>
        <v>0</v>
      </c>
      <c r="AF457" s="22">
        <f t="shared" si="194"/>
        <v>223368.00000000003</v>
      </c>
      <c r="AG457" s="17" t="str">
        <f t="shared" si="195"/>
        <v>ok</v>
      </c>
    </row>
    <row r="458" spans="1:33">
      <c r="A458" s="19">
        <v>585</v>
      </c>
      <c r="B458" s="19" t="s">
        <v>893</v>
      </c>
      <c r="C458" s="3" t="s">
        <v>56</v>
      </c>
      <c r="D458" s="3" t="s">
        <v>850</v>
      </c>
      <c r="F458" s="38">
        <v>0</v>
      </c>
      <c r="H458" s="22">
        <f t="shared" si="192"/>
        <v>0</v>
      </c>
      <c r="I458" s="22">
        <f t="shared" si="192"/>
        <v>0</v>
      </c>
      <c r="J458" s="22">
        <f t="shared" si="192"/>
        <v>0</v>
      </c>
      <c r="K458" s="22">
        <f t="shared" si="192"/>
        <v>0</v>
      </c>
      <c r="L458" s="22">
        <f t="shared" si="192"/>
        <v>0</v>
      </c>
      <c r="M458" s="22">
        <f t="shared" si="192"/>
        <v>0</v>
      </c>
      <c r="N458" s="22">
        <f t="shared" si="192"/>
        <v>0</v>
      </c>
      <c r="O458" s="22">
        <f t="shared" si="192"/>
        <v>0</v>
      </c>
      <c r="P458" s="22">
        <f t="shared" si="192"/>
        <v>0</v>
      </c>
      <c r="Q458" s="22">
        <f t="shared" si="192"/>
        <v>0</v>
      </c>
      <c r="R458" s="22">
        <f t="shared" si="193"/>
        <v>0</v>
      </c>
      <c r="S458" s="22">
        <f t="shared" si="193"/>
        <v>0</v>
      </c>
      <c r="T458" s="22">
        <f t="shared" si="193"/>
        <v>0</v>
      </c>
      <c r="U458" s="22">
        <f t="shared" si="193"/>
        <v>0</v>
      </c>
      <c r="V458" s="22">
        <f t="shared" si="193"/>
        <v>0</v>
      </c>
      <c r="W458" s="22">
        <f t="shared" si="193"/>
        <v>0</v>
      </c>
      <c r="X458" s="22">
        <f t="shared" si="193"/>
        <v>0</v>
      </c>
      <c r="Y458" s="22">
        <f t="shared" si="193"/>
        <v>0</v>
      </c>
      <c r="Z458" s="22">
        <f t="shared" si="193"/>
        <v>0</v>
      </c>
      <c r="AA458" s="22">
        <f t="shared" si="193"/>
        <v>0</v>
      </c>
      <c r="AB458" s="22">
        <f t="shared" si="193"/>
        <v>0</v>
      </c>
      <c r="AC458" s="22">
        <f t="shared" si="193"/>
        <v>0</v>
      </c>
      <c r="AD458" s="22">
        <f t="shared" si="193"/>
        <v>0</v>
      </c>
      <c r="AE458" s="22">
        <f t="shared" si="193"/>
        <v>0</v>
      </c>
      <c r="AF458" s="22">
        <f t="shared" si="194"/>
        <v>0</v>
      </c>
      <c r="AG458" s="17" t="str">
        <f t="shared" si="195"/>
        <v>ok</v>
      </c>
    </row>
    <row r="459" spans="1:33">
      <c r="A459" s="19">
        <v>586</v>
      </c>
      <c r="B459" s="19" t="s">
        <v>895</v>
      </c>
      <c r="C459" s="3" t="s">
        <v>57</v>
      </c>
      <c r="D459" s="3" t="s">
        <v>847</v>
      </c>
      <c r="F459" s="38">
        <v>3154787</v>
      </c>
      <c r="H459" s="22">
        <f t="shared" si="192"/>
        <v>0</v>
      </c>
      <c r="I459" s="22">
        <f t="shared" si="192"/>
        <v>0</v>
      </c>
      <c r="J459" s="22">
        <f t="shared" si="192"/>
        <v>0</v>
      </c>
      <c r="K459" s="22">
        <f t="shared" si="192"/>
        <v>0</v>
      </c>
      <c r="L459" s="22">
        <f t="shared" si="192"/>
        <v>0</v>
      </c>
      <c r="M459" s="22">
        <f t="shared" si="192"/>
        <v>0</v>
      </c>
      <c r="N459" s="22">
        <f t="shared" si="192"/>
        <v>0</v>
      </c>
      <c r="O459" s="22">
        <f t="shared" si="192"/>
        <v>0</v>
      </c>
      <c r="P459" s="22">
        <f t="shared" si="192"/>
        <v>0</v>
      </c>
      <c r="Q459" s="22">
        <f t="shared" si="192"/>
        <v>0</v>
      </c>
      <c r="R459" s="22">
        <f t="shared" si="193"/>
        <v>0</v>
      </c>
      <c r="S459" s="22">
        <f t="shared" si="193"/>
        <v>0</v>
      </c>
      <c r="T459" s="22">
        <f t="shared" si="193"/>
        <v>0</v>
      </c>
      <c r="U459" s="22">
        <f t="shared" si="193"/>
        <v>0</v>
      </c>
      <c r="V459" s="22">
        <f t="shared" si="193"/>
        <v>0</v>
      </c>
      <c r="W459" s="22">
        <f t="shared" si="193"/>
        <v>0</v>
      </c>
      <c r="X459" s="22">
        <f t="shared" si="193"/>
        <v>0</v>
      </c>
      <c r="Y459" s="22">
        <f t="shared" si="193"/>
        <v>0</v>
      </c>
      <c r="Z459" s="22">
        <f t="shared" si="193"/>
        <v>0</v>
      </c>
      <c r="AA459" s="22">
        <f t="shared" si="193"/>
        <v>3154787</v>
      </c>
      <c r="AB459" s="22">
        <f t="shared" si="193"/>
        <v>0</v>
      </c>
      <c r="AC459" s="22">
        <f t="shared" si="193"/>
        <v>0</v>
      </c>
      <c r="AD459" s="22">
        <f t="shared" si="193"/>
        <v>0</v>
      </c>
      <c r="AE459" s="22">
        <f t="shared" si="193"/>
        <v>0</v>
      </c>
      <c r="AF459" s="22">
        <f t="shared" si="194"/>
        <v>3154787</v>
      </c>
      <c r="AG459" s="17" t="str">
        <f t="shared" si="195"/>
        <v>ok</v>
      </c>
    </row>
    <row r="460" spans="1:33">
      <c r="A460" s="19">
        <v>586</v>
      </c>
      <c r="B460" s="19" t="s">
        <v>25</v>
      </c>
      <c r="C460" s="3" t="s">
        <v>58</v>
      </c>
      <c r="D460" s="3" t="s">
        <v>40</v>
      </c>
      <c r="F460" s="38">
        <v>0</v>
      </c>
      <c r="H460" s="22">
        <f t="shared" si="192"/>
        <v>0</v>
      </c>
      <c r="I460" s="22">
        <f t="shared" si="192"/>
        <v>0</v>
      </c>
      <c r="J460" s="22">
        <f t="shared" si="192"/>
        <v>0</v>
      </c>
      <c r="K460" s="22">
        <f t="shared" si="192"/>
        <v>0</v>
      </c>
      <c r="L460" s="22">
        <f t="shared" si="192"/>
        <v>0</v>
      </c>
      <c r="M460" s="22">
        <f t="shared" si="192"/>
        <v>0</v>
      </c>
      <c r="N460" s="22">
        <f t="shared" si="192"/>
        <v>0</v>
      </c>
      <c r="O460" s="22">
        <f t="shared" si="192"/>
        <v>0</v>
      </c>
      <c r="P460" s="22">
        <f t="shared" si="192"/>
        <v>0</v>
      </c>
      <c r="Q460" s="22">
        <f t="shared" si="192"/>
        <v>0</v>
      </c>
      <c r="R460" s="22">
        <f t="shared" si="193"/>
        <v>0</v>
      </c>
      <c r="S460" s="22">
        <f t="shared" si="193"/>
        <v>0</v>
      </c>
      <c r="T460" s="22">
        <f t="shared" si="193"/>
        <v>0</v>
      </c>
      <c r="U460" s="22">
        <f t="shared" si="193"/>
        <v>0</v>
      </c>
      <c r="V460" s="22">
        <f t="shared" si="193"/>
        <v>0</v>
      </c>
      <c r="W460" s="22">
        <f t="shared" si="193"/>
        <v>0</v>
      </c>
      <c r="X460" s="22">
        <f t="shared" si="193"/>
        <v>0</v>
      </c>
      <c r="Y460" s="22">
        <f t="shared" si="193"/>
        <v>0</v>
      </c>
      <c r="Z460" s="22">
        <f t="shared" si="193"/>
        <v>0</v>
      </c>
      <c r="AA460" s="22">
        <f t="shared" si="193"/>
        <v>0</v>
      </c>
      <c r="AB460" s="22">
        <f t="shared" si="193"/>
        <v>0</v>
      </c>
      <c r="AC460" s="22">
        <f t="shared" si="193"/>
        <v>0</v>
      </c>
      <c r="AD460" s="22">
        <f t="shared" si="193"/>
        <v>0</v>
      </c>
      <c r="AE460" s="22">
        <f t="shared" si="193"/>
        <v>0</v>
      </c>
      <c r="AF460" s="22">
        <f t="shared" si="194"/>
        <v>0</v>
      </c>
      <c r="AG460" s="17" t="str">
        <f t="shared" si="195"/>
        <v>ok</v>
      </c>
    </row>
    <row r="461" spans="1:33">
      <c r="A461" s="19">
        <v>587</v>
      </c>
      <c r="B461" s="19" t="s">
        <v>897</v>
      </c>
      <c r="C461" s="3" t="s">
        <v>59</v>
      </c>
      <c r="D461" s="3" t="s">
        <v>849</v>
      </c>
      <c r="F461" s="38">
        <v>0</v>
      </c>
      <c r="H461" s="22">
        <f t="shared" si="192"/>
        <v>0</v>
      </c>
      <c r="I461" s="22">
        <f t="shared" si="192"/>
        <v>0</v>
      </c>
      <c r="J461" s="22">
        <f t="shared" si="192"/>
        <v>0</v>
      </c>
      <c r="K461" s="22">
        <f t="shared" si="192"/>
        <v>0</v>
      </c>
      <c r="L461" s="22">
        <f t="shared" si="192"/>
        <v>0</v>
      </c>
      <c r="M461" s="22">
        <f t="shared" si="192"/>
        <v>0</v>
      </c>
      <c r="N461" s="22">
        <f t="shared" si="192"/>
        <v>0</v>
      </c>
      <c r="O461" s="22">
        <f t="shared" si="192"/>
        <v>0</v>
      </c>
      <c r="P461" s="22">
        <f t="shared" si="192"/>
        <v>0</v>
      </c>
      <c r="Q461" s="22">
        <f t="shared" si="192"/>
        <v>0</v>
      </c>
      <c r="R461" s="22">
        <f t="shared" si="193"/>
        <v>0</v>
      </c>
      <c r="S461" s="22">
        <f t="shared" si="193"/>
        <v>0</v>
      </c>
      <c r="T461" s="22">
        <f t="shared" si="193"/>
        <v>0</v>
      </c>
      <c r="U461" s="22">
        <f t="shared" si="193"/>
        <v>0</v>
      </c>
      <c r="V461" s="22">
        <f t="shared" si="193"/>
        <v>0</v>
      </c>
      <c r="W461" s="22">
        <f t="shared" si="193"/>
        <v>0</v>
      </c>
      <c r="X461" s="22">
        <f t="shared" si="193"/>
        <v>0</v>
      </c>
      <c r="Y461" s="22">
        <f t="shared" si="193"/>
        <v>0</v>
      </c>
      <c r="Z461" s="22">
        <f t="shared" si="193"/>
        <v>0</v>
      </c>
      <c r="AA461" s="22">
        <f t="shared" si="193"/>
        <v>0</v>
      </c>
      <c r="AB461" s="22">
        <f t="shared" si="193"/>
        <v>0</v>
      </c>
      <c r="AC461" s="22">
        <f t="shared" si="193"/>
        <v>0</v>
      </c>
      <c r="AD461" s="22">
        <f t="shared" si="193"/>
        <v>0</v>
      </c>
      <c r="AE461" s="22">
        <f t="shared" si="193"/>
        <v>0</v>
      </c>
      <c r="AF461" s="22">
        <f t="shared" si="194"/>
        <v>0</v>
      </c>
      <c r="AG461" s="17" t="str">
        <f t="shared" si="195"/>
        <v>ok</v>
      </c>
    </row>
    <row r="462" spans="1:33">
      <c r="A462" s="19">
        <v>588</v>
      </c>
      <c r="B462" s="19" t="s">
        <v>899</v>
      </c>
      <c r="C462" s="3" t="s">
        <v>60</v>
      </c>
      <c r="D462" s="3" t="s">
        <v>832</v>
      </c>
      <c r="F462" s="38">
        <v>1424129</v>
      </c>
      <c r="H462" s="22">
        <f t="shared" si="192"/>
        <v>0</v>
      </c>
      <c r="I462" s="22">
        <f t="shared" si="192"/>
        <v>0</v>
      </c>
      <c r="J462" s="22">
        <f t="shared" si="192"/>
        <v>0</v>
      </c>
      <c r="K462" s="22">
        <f t="shared" si="192"/>
        <v>0</v>
      </c>
      <c r="L462" s="22">
        <f t="shared" si="192"/>
        <v>0</v>
      </c>
      <c r="M462" s="22">
        <f t="shared" si="192"/>
        <v>0</v>
      </c>
      <c r="N462" s="22">
        <f t="shared" si="192"/>
        <v>0</v>
      </c>
      <c r="O462" s="22">
        <f t="shared" si="192"/>
        <v>0</v>
      </c>
      <c r="P462" s="22">
        <f t="shared" si="192"/>
        <v>0</v>
      </c>
      <c r="Q462" s="22">
        <f t="shared" si="192"/>
        <v>0</v>
      </c>
      <c r="R462" s="22">
        <f t="shared" si="193"/>
        <v>175011.69931865923</v>
      </c>
      <c r="S462" s="22">
        <f t="shared" si="193"/>
        <v>0</v>
      </c>
      <c r="T462" s="22">
        <f t="shared" si="193"/>
        <v>270443.42351973068</v>
      </c>
      <c r="U462" s="22">
        <f t="shared" si="193"/>
        <v>429667.70027478063</v>
      </c>
      <c r="V462" s="22">
        <f t="shared" si="193"/>
        <v>78571.272354578759</v>
      </c>
      <c r="W462" s="22">
        <f t="shared" si="193"/>
        <v>125732.52258679157</v>
      </c>
      <c r="X462" s="22">
        <f t="shared" si="193"/>
        <v>101980.46254958352</v>
      </c>
      <c r="Y462" s="22">
        <f t="shared" si="193"/>
        <v>59580.504354740893</v>
      </c>
      <c r="Z462" s="22">
        <f t="shared" si="193"/>
        <v>34562.429906456513</v>
      </c>
      <c r="AA462" s="22">
        <f t="shared" si="193"/>
        <v>38642.017352780975</v>
      </c>
      <c r="AB462" s="22">
        <f t="shared" si="193"/>
        <v>109936.96778189708</v>
      </c>
      <c r="AC462" s="22">
        <f t="shared" si="193"/>
        <v>0</v>
      </c>
      <c r="AD462" s="22">
        <f t="shared" si="193"/>
        <v>0</v>
      </c>
      <c r="AE462" s="22">
        <f t="shared" si="193"/>
        <v>0</v>
      </c>
      <c r="AF462" s="22">
        <f t="shared" si="194"/>
        <v>1424129</v>
      </c>
      <c r="AG462" s="17" t="str">
        <f t="shared" si="195"/>
        <v>ok</v>
      </c>
    </row>
    <row r="463" spans="1:33">
      <c r="A463" s="19">
        <v>589</v>
      </c>
      <c r="B463" s="19" t="s">
        <v>901</v>
      </c>
      <c r="C463" s="3" t="s">
        <v>61</v>
      </c>
      <c r="D463" s="3" t="s">
        <v>832</v>
      </c>
      <c r="F463" s="38">
        <v>0</v>
      </c>
      <c r="H463" s="22">
        <f t="shared" si="192"/>
        <v>0</v>
      </c>
      <c r="I463" s="22">
        <f t="shared" si="192"/>
        <v>0</v>
      </c>
      <c r="J463" s="22">
        <f t="shared" si="192"/>
        <v>0</v>
      </c>
      <c r="K463" s="22">
        <f t="shared" si="192"/>
        <v>0</v>
      </c>
      <c r="L463" s="22">
        <f t="shared" si="192"/>
        <v>0</v>
      </c>
      <c r="M463" s="22">
        <f t="shared" si="192"/>
        <v>0</v>
      </c>
      <c r="N463" s="22">
        <f t="shared" si="192"/>
        <v>0</v>
      </c>
      <c r="O463" s="22">
        <f t="shared" si="192"/>
        <v>0</v>
      </c>
      <c r="P463" s="22">
        <f t="shared" si="192"/>
        <v>0</v>
      </c>
      <c r="Q463" s="22">
        <f t="shared" si="192"/>
        <v>0</v>
      </c>
      <c r="R463" s="22">
        <f t="shared" si="193"/>
        <v>0</v>
      </c>
      <c r="S463" s="22">
        <f t="shared" si="193"/>
        <v>0</v>
      </c>
      <c r="T463" s="22">
        <f t="shared" si="193"/>
        <v>0</v>
      </c>
      <c r="U463" s="22">
        <f t="shared" si="193"/>
        <v>0</v>
      </c>
      <c r="V463" s="22">
        <f t="shared" si="193"/>
        <v>0</v>
      </c>
      <c r="W463" s="22">
        <f t="shared" si="193"/>
        <v>0</v>
      </c>
      <c r="X463" s="22">
        <f t="shared" si="193"/>
        <v>0</v>
      </c>
      <c r="Y463" s="22">
        <f t="shared" si="193"/>
        <v>0</v>
      </c>
      <c r="Z463" s="22">
        <f t="shared" si="193"/>
        <v>0</v>
      </c>
      <c r="AA463" s="22">
        <f t="shared" si="193"/>
        <v>0</v>
      </c>
      <c r="AB463" s="22">
        <f t="shared" si="193"/>
        <v>0</v>
      </c>
      <c r="AC463" s="22">
        <f t="shared" si="193"/>
        <v>0</v>
      </c>
      <c r="AD463" s="22">
        <f t="shared" si="193"/>
        <v>0</v>
      </c>
      <c r="AE463" s="22">
        <f t="shared" si="193"/>
        <v>0</v>
      </c>
      <c r="AF463" s="22">
        <f t="shared" si="194"/>
        <v>0</v>
      </c>
      <c r="AG463" s="17" t="str">
        <f t="shared" si="195"/>
        <v>ok</v>
      </c>
    </row>
    <row r="464" spans="1:33">
      <c r="A464" s="19"/>
      <c r="B464" s="19"/>
      <c r="F464" s="38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G464" s="17"/>
    </row>
    <row r="465" spans="1:33">
      <c r="A465" s="19" t="s">
        <v>105</v>
      </c>
      <c r="B465" s="19"/>
      <c r="C465" s="3" t="s">
        <v>62</v>
      </c>
      <c r="F465" s="35">
        <f>SUM(F453:F464)</f>
        <v>9029368</v>
      </c>
      <c r="G465" s="21">
        <f t="shared" ref="G465:M465" si="196">SUM(G453:G464)</f>
        <v>0</v>
      </c>
      <c r="H465" s="21">
        <f t="shared" si="196"/>
        <v>0</v>
      </c>
      <c r="I465" s="21">
        <f t="shared" si="196"/>
        <v>0</v>
      </c>
      <c r="J465" s="21">
        <f t="shared" si="196"/>
        <v>0</v>
      </c>
      <c r="K465" s="21">
        <f t="shared" si="196"/>
        <v>0</v>
      </c>
      <c r="L465" s="21">
        <f t="shared" si="196"/>
        <v>0</v>
      </c>
      <c r="M465" s="21">
        <f t="shared" si="196"/>
        <v>0</v>
      </c>
      <c r="N465" s="21">
        <f>SUM(N453:N464)</f>
        <v>0</v>
      </c>
      <c r="O465" s="21">
        <f>SUM(O453:O464)</f>
        <v>0</v>
      </c>
      <c r="P465" s="21">
        <f>SUM(P453:P464)</f>
        <v>0</v>
      </c>
      <c r="Q465" s="21">
        <f t="shared" ref="Q465:AB465" si="197">SUM(Q453:Q464)</f>
        <v>0</v>
      </c>
      <c r="R465" s="21">
        <f t="shared" si="197"/>
        <v>1379963.1815112063</v>
      </c>
      <c r="S465" s="21">
        <f t="shared" si="197"/>
        <v>0</v>
      </c>
      <c r="T465" s="21">
        <f t="shared" si="197"/>
        <v>1035471.1106801707</v>
      </c>
      <c r="U465" s="21">
        <f t="shared" si="197"/>
        <v>1657364.6230851761</v>
      </c>
      <c r="V465" s="21">
        <f t="shared" si="197"/>
        <v>366307.57524037559</v>
      </c>
      <c r="W465" s="21">
        <f t="shared" si="197"/>
        <v>588700.62815201154</v>
      </c>
      <c r="X465" s="21">
        <f t="shared" si="197"/>
        <v>116611.59245226729</v>
      </c>
      <c r="Y465" s="21">
        <f t="shared" si="197"/>
        <v>68128.515190226055</v>
      </c>
      <c r="Z465" s="21">
        <f t="shared" si="197"/>
        <v>39521.09933265076</v>
      </c>
      <c r="AA465" s="21">
        <f t="shared" si="197"/>
        <v>3651590.0574164209</v>
      </c>
      <c r="AB465" s="21">
        <f t="shared" si="197"/>
        <v>125709.61693949462</v>
      </c>
      <c r="AC465" s="21">
        <f>SUM(AC453:AC464)</f>
        <v>0</v>
      </c>
      <c r="AD465" s="21">
        <f>SUM(AD453:AD464)</f>
        <v>0</v>
      </c>
      <c r="AE465" s="21">
        <f>SUM(AE453:AE464)</f>
        <v>0</v>
      </c>
      <c r="AF465" s="22">
        <f>SUM(H465:AE465)</f>
        <v>9029368</v>
      </c>
      <c r="AG465" s="17" t="str">
        <f>IF(ABS(AF465-F465)&lt;1,"ok","err")</f>
        <v>ok</v>
      </c>
    </row>
    <row r="466" spans="1:33">
      <c r="A466" s="19"/>
      <c r="B466" s="19"/>
      <c r="F466" s="35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2"/>
      <c r="AG466" s="17"/>
    </row>
    <row r="467" spans="1:33">
      <c r="A467" s="19"/>
      <c r="B467" s="19"/>
      <c r="F467" s="35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2"/>
      <c r="AG467" s="17"/>
    </row>
    <row r="468" spans="1:33">
      <c r="A468" s="19"/>
      <c r="B468" s="19"/>
      <c r="F468" s="35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2"/>
      <c r="AG468" s="17"/>
    </row>
    <row r="469" spans="1:33">
      <c r="A469" s="19"/>
      <c r="B469" s="19"/>
      <c r="F469" s="35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2"/>
      <c r="AG469" s="17"/>
    </row>
    <row r="470" spans="1:33">
      <c r="A470" s="24"/>
      <c r="B470" s="19"/>
      <c r="F470" s="38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G470" s="17"/>
    </row>
    <row r="471" spans="1:33">
      <c r="A471" s="18" t="s">
        <v>43</v>
      </c>
      <c r="B471" s="19"/>
      <c r="F471" s="38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G471" s="17"/>
    </row>
    <row r="472" spans="1:33">
      <c r="A472" s="19"/>
      <c r="B472" s="19"/>
      <c r="F472" s="38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G472" s="17"/>
    </row>
    <row r="473" spans="1:33">
      <c r="A473" s="24" t="s">
        <v>106</v>
      </c>
      <c r="B473" s="19"/>
      <c r="F473" s="38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G473" s="17"/>
    </row>
    <row r="474" spans="1:33">
      <c r="A474" s="19">
        <v>590</v>
      </c>
      <c r="B474" s="19" t="s">
        <v>906</v>
      </c>
      <c r="C474" s="3" t="s">
        <v>63</v>
      </c>
      <c r="D474" s="3" t="s">
        <v>622</v>
      </c>
      <c r="F474" s="35">
        <v>0</v>
      </c>
      <c r="H474" s="22">
        <f t="shared" ref="H474:Q482" si="198">IF(VLOOKUP($D474,$C$6:$AE$653,H$2,)=0,0,((VLOOKUP($D474,$C$6:$AE$653,H$2,)/VLOOKUP($D474,$C$6:$AE$653,4,))*$F474))</f>
        <v>0</v>
      </c>
      <c r="I474" s="22">
        <f t="shared" si="198"/>
        <v>0</v>
      </c>
      <c r="J474" s="22">
        <f t="shared" si="198"/>
        <v>0</v>
      </c>
      <c r="K474" s="22">
        <f t="shared" si="198"/>
        <v>0</v>
      </c>
      <c r="L474" s="22">
        <f t="shared" si="198"/>
        <v>0</v>
      </c>
      <c r="M474" s="22">
        <f t="shared" si="198"/>
        <v>0</v>
      </c>
      <c r="N474" s="22">
        <f t="shared" si="198"/>
        <v>0</v>
      </c>
      <c r="O474" s="22">
        <f t="shared" si="198"/>
        <v>0</v>
      </c>
      <c r="P474" s="22">
        <f t="shared" si="198"/>
        <v>0</v>
      </c>
      <c r="Q474" s="22">
        <f t="shared" si="198"/>
        <v>0</v>
      </c>
      <c r="R474" s="22">
        <f t="shared" ref="R474:AE482" si="199">IF(VLOOKUP($D474,$C$6:$AE$653,R$2,)=0,0,((VLOOKUP($D474,$C$6:$AE$653,R$2,)/VLOOKUP($D474,$C$6:$AE$653,4,))*$F474))</f>
        <v>0</v>
      </c>
      <c r="S474" s="22">
        <f t="shared" si="199"/>
        <v>0</v>
      </c>
      <c r="T474" s="22">
        <f t="shared" si="199"/>
        <v>0</v>
      </c>
      <c r="U474" s="22">
        <f t="shared" si="199"/>
        <v>0</v>
      </c>
      <c r="V474" s="22">
        <f t="shared" si="199"/>
        <v>0</v>
      </c>
      <c r="W474" s="22">
        <f t="shared" si="199"/>
        <v>0</v>
      </c>
      <c r="X474" s="22">
        <f t="shared" si="199"/>
        <v>0</v>
      </c>
      <c r="Y474" s="22">
        <f t="shared" si="199"/>
        <v>0</v>
      </c>
      <c r="Z474" s="22">
        <f t="shared" si="199"/>
        <v>0</v>
      </c>
      <c r="AA474" s="22">
        <f t="shared" si="199"/>
        <v>0</v>
      </c>
      <c r="AB474" s="22">
        <f t="shared" si="199"/>
        <v>0</v>
      </c>
      <c r="AC474" s="22">
        <f t="shared" si="199"/>
        <v>0</v>
      </c>
      <c r="AD474" s="22">
        <f t="shared" si="199"/>
        <v>0</v>
      </c>
      <c r="AE474" s="22">
        <f t="shared" si="199"/>
        <v>0</v>
      </c>
      <c r="AF474" s="22">
        <f t="shared" ref="AF474:AF482" si="200">SUM(H474:AE474)</f>
        <v>0</v>
      </c>
      <c r="AG474" s="17" t="str">
        <f t="shared" ref="AG474:AG482" si="201">IF(ABS(AF474-F474)&lt;1,"ok","err")</f>
        <v>ok</v>
      </c>
    </row>
    <row r="475" spans="1:33">
      <c r="A475" s="19">
        <v>591</v>
      </c>
      <c r="B475" s="19" t="s">
        <v>200</v>
      </c>
      <c r="C475" s="3" t="s">
        <v>581</v>
      </c>
      <c r="D475" s="3" t="s">
        <v>836</v>
      </c>
      <c r="F475" s="38">
        <v>0</v>
      </c>
      <c r="H475" s="22">
        <f t="shared" si="198"/>
        <v>0</v>
      </c>
      <c r="I475" s="22">
        <f t="shared" si="198"/>
        <v>0</v>
      </c>
      <c r="J475" s="22">
        <f t="shared" si="198"/>
        <v>0</v>
      </c>
      <c r="K475" s="22">
        <f t="shared" si="198"/>
        <v>0</v>
      </c>
      <c r="L475" s="22">
        <f t="shared" si="198"/>
        <v>0</v>
      </c>
      <c r="M475" s="22">
        <f t="shared" si="198"/>
        <v>0</v>
      </c>
      <c r="N475" s="22">
        <f t="shared" si="198"/>
        <v>0</v>
      </c>
      <c r="O475" s="22">
        <f t="shared" si="198"/>
        <v>0</v>
      </c>
      <c r="P475" s="22">
        <f t="shared" si="198"/>
        <v>0</v>
      </c>
      <c r="Q475" s="22">
        <f t="shared" si="198"/>
        <v>0</v>
      </c>
      <c r="R475" s="22">
        <f t="shared" si="199"/>
        <v>0</v>
      </c>
      <c r="S475" s="22">
        <f t="shared" si="199"/>
        <v>0</v>
      </c>
      <c r="T475" s="22">
        <f t="shared" si="199"/>
        <v>0</v>
      </c>
      <c r="U475" s="22">
        <f t="shared" si="199"/>
        <v>0</v>
      </c>
      <c r="V475" s="22">
        <f t="shared" si="199"/>
        <v>0</v>
      </c>
      <c r="W475" s="22">
        <f t="shared" si="199"/>
        <v>0</v>
      </c>
      <c r="X475" s="22">
        <f t="shared" si="199"/>
        <v>0</v>
      </c>
      <c r="Y475" s="22">
        <f t="shared" si="199"/>
        <v>0</v>
      </c>
      <c r="Z475" s="22">
        <f t="shared" si="199"/>
        <v>0</v>
      </c>
      <c r="AA475" s="22">
        <f t="shared" si="199"/>
        <v>0</v>
      </c>
      <c r="AB475" s="22">
        <f t="shared" si="199"/>
        <v>0</v>
      </c>
      <c r="AC475" s="22">
        <f t="shared" si="199"/>
        <v>0</v>
      </c>
      <c r="AD475" s="22">
        <f t="shared" si="199"/>
        <v>0</v>
      </c>
      <c r="AE475" s="22">
        <f t="shared" si="199"/>
        <v>0</v>
      </c>
      <c r="AF475" s="22">
        <f>SUM(H475:AE475)</f>
        <v>0</v>
      </c>
      <c r="AG475" s="17" t="str">
        <f t="shared" si="201"/>
        <v>ok</v>
      </c>
    </row>
    <row r="476" spans="1:33">
      <c r="A476" s="19">
        <v>592</v>
      </c>
      <c r="B476" s="19" t="s">
        <v>908</v>
      </c>
      <c r="C476" s="3" t="s">
        <v>64</v>
      </c>
      <c r="D476" s="3" t="s">
        <v>836</v>
      </c>
      <c r="F476" s="38">
        <v>338191</v>
      </c>
      <c r="H476" s="22">
        <f t="shared" si="198"/>
        <v>0</v>
      </c>
      <c r="I476" s="22">
        <f t="shared" si="198"/>
        <v>0</v>
      </c>
      <c r="J476" s="22">
        <f t="shared" si="198"/>
        <v>0</v>
      </c>
      <c r="K476" s="22">
        <f t="shared" si="198"/>
        <v>0</v>
      </c>
      <c r="L476" s="22">
        <f t="shared" si="198"/>
        <v>0</v>
      </c>
      <c r="M476" s="22">
        <f t="shared" si="198"/>
        <v>0</v>
      </c>
      <c r="N476" s="22">
        <f t="shared" si="198"/>
        <v>0</v>
      </c>
      <c r="O476" s="22">
        <f t="shared" si="198"/>
        <v>0</v>
      </c>
      <c r="P476" s="22">
        <f t="shared" si="198"/>
        <v>0</v>
      </c>
      <c r="Q476" s="22">
        <f t="shared" si="198"/>
        <v>0</v>
      </c>
      <c r="R476" s="22">
        <f t="shared" si="199"/>
        <v>338191</v>
      </c>
      <c r="S476" s="22">
        <f t="shared" si="199"/>
        <v>0</v>
      </c>
      <c r="T476" s="22">
        <f t="shared" si="199"/>
        <v>0</v>
      </c>
      <c r="U476" s="22">
        <f t="shared" si="199"/>
        <v>0</v>
      </c>
      <c r="V476" s="22">
        <f t="shared" si="199"/>
        <v>0</v>
      </c>
      <c r="W476" s="22">
        <f t="shared" si="199"/>
        <v>0</v>
      </c>
      <c r="X476" s="22">
        <f t="shared" si="199"/>
        <v>0</v>
      </c>
      <c r="Y476" s="22">
        <f t="shared" si="199"/>
        <v>0</v>
      </c>
      <c r="Z476" s="22">
        <f t="shared" si="199"/>
        <v>0</v>
      </c>
      <c r="AA476" s="22">
        <f t="shared" si="199"/>
        <v>0</v>
      </c>
      <c r="AB476" s="22">
        <f t="shared" si="199"/>
        <v>0</v>
      </c>
      <c r="AC476" s="22">
        <f t="shared" si="199"/>
        <v>0</v>
      </c>
      <c r="AD476" s="22">
        <f t="shared" si="199"/>
        <v>0</v>
      </c>
      <c r="AE476" s="22">
        <f t="shared" si="199"/>
        <v>0</v>
      </c>
      <c r="AF476" s="22">
        <f t="shared" si="200"/>
        <v>338191</v>
      </c>
      <c r="AG476" s="17" t="str">
        <f t="shared" si="201"/>
        <v>ok</v>
      </c>
    </row>
    <row r="477" spans="1:33">
      <c r="A477" s="19">
        <v>593</v>
      </c>
      <c r="B477" s="19" t="s">
        <v>910</v>
      </c>
      <c r="C477" s="3" t="s">
        <v>65</v>
      </c>
      <c r="D477" s="3" t="s">
        <v>839</v>
      </c>
      <c r="F477" s="38">
        <v>1945503</v>
      </c>
      <c r="H477" s="22">
        <f t="shared" si="198"/>
        <v>0</v>
      </c>
      <c r="I477" s="22">
        <f t="shared" si="198"/>
        <v>0</v>
      </c>
      <c r="J477" s="22">
        <f t="shared" si="198"/>
        <v>0</v>
      </c>
      <c r="K477" s="22">
        <f t="shared" si="198"/>
        <v>0</v>
      </c>
      <c r="L477" s="22">
        <f t="shared" si="198"/>
        <v>0</v>
      </c>
      <c r="M477" s="22">
        <f t="shared" si="198"/>
        <v>0</v>
      </c>
      <c r="N477" s="22">
        <f t="shared" si="198"/>
        <v>0</v>
      </c>
      <c r="O477" s="22">
        <f t="shared" si="198"/>
        <v>0</v>
      </c>
      <c r="P477" s="22">
        <f t="shared" si="198"/>
        <v>0</v>
      </c>
      <c r="Q477" s="22">
        <f t="shared" si="198"/>
        <v>0</v>
      </c>
      <c r="R477" s="22">
        <f t="shared" si="199"/>
        <v>0</v>
      </c>
      <c r="S477" s="22">
        <f t="shared" si="199"/>
        <v>0</v>
      </c>
      <c r="T477" s="22">
        <f t="shared" si="199"/>
        <v>527263.64725985995</v>
      </c>
      <c r="U477" s="22">
        <f t="shared" si="199"/>
        <v>849763.37614014</v>
      </c>
      <c r="V477" s="22">
        <f t="shared" si="199"/>
        <v>217669.45144014002</v>
      </c>
      <c r="W477" s="22">
        <f t="shared" si="199"/>
        <v>350806.52515986003</v>
      </c>
      <c r="X477" s="22">
        <f t="shared" si="199"/>
        <v>0</v>
      </c>
      <c r="Y477" s="22">
        <f t="shared" si="199"/>
        <v>0</v>
      </c>
      <c r="Z477" s="22">
        <f t="shared" si="199"/>
        <v>0</v>
      </c>
      <c r="AA477" s="22">
        <f t="shared" si="199"/>
        <v>0</v>
      </c>
      <c r="AB477" s="22">
        <f t="shared" si="199"/>
        <v>0</v>
      </c>
      <c r="AC477" s="22">
        <f t="shared" si="199"/>
        <v>0</v>
      </c>
      <c r="AD477" s="22">
        <f t="shared" si="199"/>
        <v>0</v>
      </c>
      <c r="AE477" s="22">
        <f t="shared" si="199"/>
        <v>0</v>
      </c>
      <c r="AF477" s="22">
        <f t="shared" si="200"/>
        <v>1945503</v>
      </c>
      <c r="AG477" s="17" t="str">
        <f t="shared" si="201"/>
        <v>ok</v>
      </c>
    </row>
    <row r="478" spans="1:33">
      <c r="A478" s="19">
        <v>594</v>
      </c>
      <c r="B478" s="19" t="s">
        <v>912</v>
      </c>
      <c r="C478" s="3" t="s">
        <v>66</v>
      </c>
      <c r="D478" s="3" t="s">
        <v>842</v>
      </c>
      <c r="F478" s="38">
        <v>315310</v>
      </c>
      <c r="H478" s="22">
        <f t="shared" si="198"/>
        <v>0</v>
      </c>
      <c r="I478" s="22">
        <f t="shared" si="198"/>
        <v>0</v>
      </c>
      <c r="J478" s="22">
        <f t="shared" si="198"/>
        <v>0</v>
      </c>
      <c r="K478" s="22">
        <f t="shared" si="198"/>
        <v>0</v>
      </c>
      <c r="L478" s="22">
        <f t="shared" si="198"/>
        <v>0</v>
      </c>
      <c r="M478" s="22">
        <f t="shared" si="198"/>
        <v>0</v>
      </c>
      <c r="N478" s="22">
        <f t="shared" si="198"/>
        <v>0</v>
      </c>
      <c r="O478" s="22">
        <f t="shared" si="198"/>
        <v>0</v>
      </c>
      <c r="P478" s="22">
        <f t="shared" si="198"/>
        <v>0</v>
      </c>
      <c r="Q478" s="22">
        <f t="shared" si="198"/>
        <v>0</v>
      </c>
      <c r="R478" s="22">
        <f t="shared" si="199"/>
        <v>0</v>
      </c>
      <c r="S478" s="22">
        <f t="shared" si="199"/>
        <v>0</v>
      </c>
      <c r="T478" s="22">
        <f t="shared" si="199"/>
        <v>107525.25046400001</v>
      </c>
      <c r="U478" s="22">
        <f t="shared" si="199"/>
        <v>167898.03453600005</v>
      </c>
      <c r="V478" s="22">
        <f t="shared" si="199"/>
        <v>15571.773536000001</v>
      </c>
      <c r="W478" s="22">
        <f t="shared" si="199"/>
        <v>24314.941464</v>
      </c>
      <c r="X478" s="22">
        <f t="shared" si="199"/>
        <v>0</v>
      </c>
      <c r="Y478" s="22">
        <f t="shared" si="199"/>
        <v>0</v>
      </c>
      <c r="Z478" s="22">
        <f t="shared" si="199"/>
        <v>0</v>
      </c>
      <c r="AA478" s="22">
        <f t="shared" si="199"/>
        <v>0</v>
      </c>
      <c r="AB478" s="22">
        <f t="shared" si="199"/>
        <v>0</v>
      </c>
      <c r="AC478" s="22">
        <f t="shared" si="199"/>
        <v>0</v>
      </c>
      <c r="AD478" s="22">
        <f t="shared" si="199"/>
        <v>0</v>
      </c>
      <c r="AE478" s="22">
        <f t="shared" si="199"/>
        <v>0</v>
      </c>
      <c r="AF478" s="22">
        <f t="shared" si="200"/>
        <v>315310</v>
      </c>
      <c r="AG478" s="17" t="str">
        <f t="shared" si="201"/>
        <v>ok</v>
      </c>
    </row>
    <row r="479" spans="1:33">
      <c r="A479" s="19">
        <v>595</v>
      </c>
      <c r="B479" s="19" t="s">
        <v>914</v>
      </c>
      <c r="C479" s="3" t="s">
        <v>67</v>
      </c>
      <c r="D479" s="3" t="s">
        <v>843</v>
      </c>
      <c r="F479" s="38">
        <v>66000</v>
      </c>
      <c r="H479" s="22">
        <f t="shared" si="198"/>
        <v>0</v>
      </c>
      <c r="I479" s="22">
        <f t="shared" si="198"/>
        <v>0</v>
      </c>
      <c r="J479" s="22">
        <f t="shared" si="198"/>
        <v>0</v>
      </c>
      <c r="K479" s="22">
        <f t="shared" si="198"/>
        <v>0</v>
      </c>
      <c r="L479" s="22">
        <f t="shared" si="198"/>
        <v>0</v>
      </c>
      <c r="M479" s="22">
        <f t="shared" si="198"/>
        <v>0</v>
      </c>
      <c r="N479" s="22">
        <f t="shared" si="198"/>
        <v>0</v>
      </c>
      <c r="O479" s="22">
        <f t="shared" si="198"/>
        <v>0</v>
      </c>
      <c r="P479" s="22">
        <f t="shared" si="198"/>
        <v>0</v>
      </c>
      <c r="Q479" s="22">
        <f t="shared" si="198"/>
        <v>0</v>
      </c>
      <c r="R479" s="22">
        <f t="shared" si="199"/>
        <v>0</v>
      </c>
      <c r="S479" s="22">
        <f t="shared" si="199"/>
        <v>0</v>
      </c>
      <c r="T479" s="22">
        <f t="shared" si="199"/>
        <v>0</v>
      </c>
      <c r="U479" s="22">
        <f t="shared" si="199"/>
        <v>0</v>
      </c>
      <c r="V479" s="22">
        <f t="shared" si="199"/>
        <v>0</v>
      </c>
      <c r="W479" s="22">
        <f t="shared" si="199"/>
        <v>0</v>
      </c>
      <c r="X479" s="22">
        <f t="shared" si="199"/>
        <v>41660.499174026394</v>
      </c>
      <c r="Y479" s="22">
        <f t="shared" si="199"/>
        <v>24339.50082597361</v>
      </c>
      <c r="Z479" s="22">
        <f t="shared" si="199"/>
        <v>0</v>
      </c>
      <c r="AA479" s="22">
        <f t="shared" si="199"/>
        <v>0</v>
      </c>
      <c r="AB479" s="22">
        <f t="shared" si="199"/>
        <v>0</v>
      </c>
      <c r="AC479" s="22">
        <f t="shared" si="199"/>
        <v>0</v>
      </c>
      <c r="AD479" s="22">
        <f t="shared" si="199"/>
        <v>0</v>
      </c>
      <c r="AE479" s="22">
        <f t="shared" si="199"/>
        <v>0</v>
      </c>
      <c r="AF479" s="22">
        <f t="shared" si="200"/>
        <v>66000</v>
      </c>
      <c r="AG479" s="17" t="str">
        <f t="shared" si="201"/>
        <v>ok</v>
      </c>
    </row>
    <row r="480" spans="1:33">
      <c r="A480" s="19">
        <v>596</v>
      </c>
      <c r="B480" s="19" t="s">
        <v>1047</v>
      </c>
      <c r="C480" s="3" t="s">
        <v>68</v>
      </c>
      <c r="D480" s="3" t="s">
        <v>850</v>
      </c>
      <c r="F480" s="38">
        <v>9147</v>
      </c>
      <c r="H480" s="22">
        <f t="shared" si="198"/>
        <v>0</v>
      </c>
      <c r="I480" s="22">
        <f t="shared" si="198"/>
        <v>0</v>
      </c>
      <c r="J480" s="22">
        <f t="shared" si="198"/>
        <v>0</v>
      </c>
      <c r="K480" s="22">
        <f t="shared" si="198"/>
        <v>0</v>
      </c>
      <c r="L480" s="22">
        <f t="shared" si="198"/>
        <v>0</v>
      </c>
      <c r="M480" s="22">
        <f t="shared" si="198"/>
        <v>0</v>
      </c>
      <c r="N480" s="22">
        <f t="shared" si="198"/>
        <v>0</v>
      </c>
      <c r="O480" s="22">
        <f t="shared" si="198"/>
        <v>0</v>
      </c>
      <c r="P480" s="22">
        <f t="shared" si="198"/>
        <v>0</v>
      </c>
      <c r="Q480" s="22">
        <f t="shared" si="198"/>
        <v>0</v>
      </c>
      <c r="R480" s="22">
        <f t="shared" si="199"/>
        <v>0</v>
      </c>
      <c r="S480" s="22">
        <f t="shared" si="199"/>
        <v>0</v>
      </c>
      <c r="T480" s="22">
        <f t="shared" si="199"/>
        <v>0</v>
      </c>
      <c r="U480" s="22">
        <f t="shared" si="199"/>
        <v>0</v>
      </c>
      <c r="V480" s="22">
        <f t="shared" si="199"/>
        <v>0</v>
      </c>
      <c r="W480" s="22">
        <f t="shared" si="199"/>
        <v>0</v>
      </c>
      <c r="X480" s="22">
        <f t="shared" si="199"/>
        <v>0</v>
      </c>
      <c r="Y480" s="22">
        <f t="shared" si="199"/>
        <v>0</v>
      </c>
      <c r="Z480" s="22">
        <f t="shared" si="199"/>
        <v>0</v>
      </c>
      <c r="AA480" s="22">
        <f t="shared" si="199"/>
        <v>0</v>
      </c>
      <c r="AB480" s="22">
        <f t="shared" si="199"/>
        <v>9147</v>
      </c>
      <c r="AC480" s="22">
        <f t="shared" si="199"/>
        <v>0</v>
      </c>
      <c r="AD480" s="22">
        <f t="shared" si="199"/>
        <v>0</v>
      </c>
      <c r="AE480" s="22">
        <f t="shared" si="199"/>
        <v>0</v>
      </c>
      <c r="AF480" s="22">
        <f t="shared" si="200"/>
        <v>9147</v>
      </c>
      <c r="AG480" s="17" t="str">
        <f t="shared" si="201"/>
        <v>ok</v>
      </c>
    </row>
    <row r="481" spans="1:33">
      <c r="A481" s="19">
        <v>597</v>
      </c>
      <c r="B481" s="19" t="s">
        <v>916</v>
      </c>
      <c r="C481" s="3" t="s">
        <v>69</v>
      </c>
      <c r="D481" s="3" t="s">
        <v>847</v>
      </c>
      <c r="F481" s="38">
        <v>0</v>
      </c>
      <c r="H481" s="22">
        <f t="shared" si="198"/>
        <v>0</v>
      </c>
      <c r="I481" s="22">
        <f t="shared" si="198"/>
        <v>0</v>
      </c>
      <c r="J481" s="22">
        <f t="shared" si="198"/>
        <v>0</v>
      </c>
      <c r="K481" s="22">
        <f t="shared" si="198"/>
        <v>0</v>
      </c>
      <c r="L481" s="22">
        <f t="shared" si="198"/>
        <v>0</v>
      </c>
      <c r="M481" s="22">
        <f t="shared" si="198"/>
        <v>0</v>
      </c>
      <c r="N481" s="22">
        <f t="shared" si="198"/>
        <v>0</v>
      </c>
      <c r="O481" s="22">
        <f t="shared" si="198"/>
        <v>0</v>
      </c>
      <c r="P481" s="22">
        <f t="shared" si="198"/>
        <v>0</v>
      </c>
      <c r="Q481" s="22">
        <f t="shared" si="198"/>
        <v>0</v>
      </c>
      <c r="R481" s="22">
        <f t="shared" si="199"/>
        <v>0</v>
      </c>
      <c r="S481" s="22">
        <f t="shared" si="199"/>
        <v>0</v>
      </c>
      <c r="T481" s="22">
        <f t="shared" si="199"/>
        <v>0</v>
      </c>
      <c r="U481" s="22">
        <f t="shared" si="199"/>
        <v>0</v>
      </c>
      <c r="V481" s="22">
        <f t="shared" si="199"/>
        <v>0</v>
      </c>
      <c r="W481" s="22">
        <f t="shared" si="199"/>
        <v>0</v>
      </c>
      <c r="X481" s="22">
        <f t="shared" si="199"/>
        <v>0</v>
      </c>
      <c r="Y481" s="22">
        <f t="shared" si="199"/>
        <v>0</v>
      </c>
      <c r="Z481" s="22">
        <f t="shared" si="199"/>
        <v>0</v>
      </c>
      <c r="AA481" s="22">
        <f t="shared" si="199"/>
        <v>0</v>
      </c>
      <c r="AB481" s="22">
        <f t="shared" si="199"/>
        <v>0</v>
      </c>
      <c r="AC481" s="22">
        <f t="shared" si="199"/>
        <v>0</v>
      </c>
      <c r="AD481" s="22">
        <f t="shared" si="199"/>
        <v>0</v>
      </c>
      <c r="AE481" s="22">
        <f t="shared" si="199"/>
        <v>0</v>
      </c>
      <c r="AF481" s="22">
        <f t="shared" si="200"/>
        <v>0</v>
      </c>
      <c r="AG481" s="17" t="str">
        <f t="shared" si="201"/>
        <v>ok</v>
      </c>
    </row>
    <row r="482" spans="1:33">
      <c r="A482" s="19">
        <v>598</v>
      </c>
      <c r="B482" s="19" t="s">
        <v>1051</v>
      </c>
      <c r="C482" s="3" t="s">
        <v>70</v>
      </c>
      <c r="D482" s="3" t="s">
        <v>832</v>
      </c>
      <c r="F482" s="38">
        <v>0</v>
      </c>
      <c r="H482" s="22">
        <f t="shared" si="198"/>
        <v>0</v>
      </c>
      <c r="I482" s="22">
        <f t="shared" si="198"/>
        <v>0</v>
      </c>
      <c r="J482" s="22">
        <f t="shared" si="198"/>
        <v>0</v>
      </c>
      <c r="K482" s="22">
        <f t="shared" si="198"/>
        <v>0</v>
      </c>
      <c r="L482" s="22">
        <f t="shared" si="198"/>
        <v>0</v>
      </c>
      <c r="M482" s="22">
        <f t="shared" si="198"/>
        <v>0</v>
      </c>
      <c r="N482" s="22">
        <f t="shared" si="198"/>
        <v>0</v>
      </c>
      <c r="O482" s="22">
        <f t="shared" si="198"/>
        <v>0</v>
      </c>
      <c r="P482" s="22">
        <f t="shared" si="198"/>
        <v>0</v>
      </c>
      <c r="Q482" s="22">
        <f t="shared" si="198"/>
        <v>0</v>
      </c>
      <c r="R482" s="22">
        <f t="shared" si="199"/>
        <v>0</v>
      </c>
      <c r="S482" s="22">
        <f t="shared" si="199"/>
        <v>0</v>
      </c>
      <c r="T482" s="22">
        <f t="shared" si="199"/>
        <v>0</v>
      </c>
      <c r="U482" s="22">
        <f t="shared" si="199"/>
        <v>0</v>
      </c>
      <c r="V482" s="22">
        <f t="shared" si="199"/>
        <v>0</v>
      </c>
      <c r="W482" s="22">
        <f t="shared" si="199"/>
        <v>0</v>
      </c>
      <c r="X482" s="22">
        <f t="shared" si="199"/>
        <v>0</v>
      </c>
      <c r="Y482" s="22">
        <f t="shared" si="199"/>
        <v>0</v>
      </c>
      <c r="Z482" s="22">
        <f t="shared" si="199"/>
        <v>0</v>
      </c>
      <c r="AA482" s="22">
        <f t="shared" si="199"/>
        <v>0</v>
      </c>
      <c r="AB482" s="22">
        <f t="shared" si="199"/>
        <v>0</v>
      </c>
      <c r="AC482" s="22">
        <f t="shared" si="199"/>
        <v>0</v>
      </c>
      <c r="AD482" s="22">
        <f t="shared" si="199"/>
        <v>0</v>
      </c>
      <c r="AE482" s="22">
        <f t="shared" si="199"/>
        <v>0</v>
      </c>
      <c r="AF482" s="22">
        <f t="shared" si="200"/>
        <v>0</v>
      </c>
      <c r="AG482" s="17" t="str">
        <f t="shared" si="201"/>
        <v>ok</v>
      </c>
    </row>
    <row r="483" spans="1:33">
      <c r="A483" s="19"/>
      <c r="B483" s="19"/>
      <c r="F483" s="38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7"/>
    </row>
    <row r="484" spans="1:33">
      <c r="A484" s="19" t="s">
        <v>107</v>
      </c>
      <c r="B484" s="19"/>
      <c r="C484" s="3" t="s">
        <v>71</v>
      </c>
      <c r="F484" s="35">
        <f t="shared" ref="F484:M484" si="202">SUM(F474:F483)</f>
        <v>2674151</v>
      </c>
      <c r="G484" s="21">
        <f t="shared" si="202"/>
        <v>0</v>
      </c>
      <c r="H484" s="21">
        <f t="shared" si="202"/>
        <v>0</v>
      </c>
      <c r="I484" s="21">
        <f t="shared" si="202"/>
        <v>0</v>
      </c>
      <c r="J484" s="21">
        <f t="shared" si="202"/>
        <v>0</v>
      </c>
      <c r="K484" s="21">
        <f t="shared" si="202"/>
        <v>0</v>
      </c>
      <c r="L484" s="21">
        <f t="shared" si="202"/>
        <v>0</v>
      </c>
      <c r="M484" s="21">
        <f t="shared" si="202"/>
        <v>0</v>
      </c>
      <c r="N484" s="21">
        <f>SUM(N474:N483)</f>
        <v>0</v>
      </c>
      <c r="O484" s="21">
        <f>SUM(O474:O483)</f>
        <v>0</v>
      </c>
      <c r="P484" s="21">
        <f>SUM(P474:P483)</f>
        <v>0</v>
      </c>
      <c r="Q484" s="21">
        <f t="shared" ref="Q484:AB484" si="203">SUM(Q474:Q483)</f>
        <v>0</v>
      </c>
      <c r="R484" s="21">
        <f t="shared" si="203"/>
        <v>338191</v>
      </c>
      <c r="S484" s="21">
        <f t="shared" si="203"/>
        <v>0</v>
      </c>
      <c r="T484" s="21">
        <f t="shared" si="203"/>
        <v>634788.89772385999</v>
      </c>
      <c r="U484" s="21">
        <f t="shared" si="203"/>
        <v>1017661.4106761401</v>
      </c>
      <c r="V484" s="21">
        <f t="shared" si="203"/>
        <v>233241.22497614002</v>
      </c>
      <c r="W484" s="21">
        <f t="shared" si="203"/>
        <v>375121.46662386</v>
      </c>
      <c r="X484" s="21">
        <f t="shared" si="203"/>
        <v>41660.499174026394</v>
      </c>
      <c r="Y484" s="21">
        <f t="shared" si="203"/>
        <v>24339.50082597361</v>
      </c>
      <c r="Z484" s="21">
        <f t="shared" si="203"/>
        <v>0</v>
      </c>
      <c r="AA484" s="21">
        <f t="shared" si="203"/>
        <v>0</v>
      </c>
      <c r="AB484" s="21">
        <f t="shared" si="203"/>
        <v>9147</v>
      </c>
      <c r="AC484" s="21">
        <f>SUM(AC474:AC483)</f>
        <v>0</v>
      </c>
      <c r="AD484" s="21">
        <f>SUM(AD474:AD483)</f>
        <v>0</v>
      </c>
      <c r="AE484" s="21">
        <f>SUM(AE474:AE483)</f>
        <v>0</v>
      </c>
      <c r="AF484" s="22">
        <f>SUM(H484:AE484)</f>
        <v>2674151</v>
      </c>
      <c r="AG484" s="17" t="str">
        <f>IF(ABS(AF484-F484)&lt;1,"ok","err")</f>
        <v>ok</v>
      </c>
    </row>
    <row r="485" spans="1:33">
      <c r="A485" s="19"/>
      <c r="B485" s="19"/>
      <c r="F485" s="38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G485" s="17"/>
    </row>
    <row r="486" spans="1:33">
      <c r="A486" s="19" t="s">
        <v>108</v>
      </c>
      <c r="B486" s="19"/>
      <c r="D486" s="3" t="s">
        <v>832</v>
      </c>
      <c r="F486" s="35">
        <f>F484+F465</f>
        <v>11703519</v>
      </c>
      <c r="G486" s="22">
        <f>G465+G484</f>
        <v>0</v>
      </c>
      <c r="H486" s="22">
        <f t="shared" ref="H486:M486" si="204">H484+H465</f>
        <v>0</v>
      </c>
      <c r="I486" s="22">
        <f t="shared" si="204"/>
        <v>0</v>
      </c>
      <c r="J486" s="22">
        <f t="shared" si="204"/>
        <v>0</v>
      </c>
      <c r="K486" s="22">
        <f t="shared" si="204"/>
        <v>0</v>
      </c>
      <c r="L486" s="22">
        <f t="shared" si="204"/>
        <v>0</v>
      </c>
      <c r="M486" s="22">
        <f t="shared" si="204"/>
        <v>0</v>
      </c>
      <c r="N486" s="22">
        <f>N484+N465</f>
        <v>0</v>
      </c>
      <c r="O486" s="22">
        <f>O484+O465</f>
        <v>0</v>
      </c>
      <c r="P486" s="22">
        <f>P484+P465</f>
        <v>0</v>
      </c>
      <c r="Q486" s="22">
        <f t="shared" ref="Q486:AB486" si="205">Q484+Q465</f>
        <v>0</v>
      </c>
      <c r="R486" s="22">
        <f t="shared" si="205"/>
        <v>1718154.1815112063</v>
      </c>
      <c r="S486" s="22">
        <f t="shared" si="205"/>
        <v>0</v>
      </c>
      <c r="T486" s="22">
        <f t="shared" si="205"/>
        <v>1670260.0084040307</v>
      </c>
      <c r="U486" s="22">
        <f t="shared" si="205"/>
        <v>2675026.033761316</v>
      </c>
      <c r="V486" s="22">
        <f t="shared" si="205"/>
        <v>599548.80021651555</v>
      </c>
      <c r="W486" s="22">
        <f t="shared" si="205"/>
        <v>963822.09477587161</v>
      </c>
      <c r="X486" s="22">
        <f t="shared" si="205"/>
        <v>158272.09162629367</v>
      </c>
      <c r="Y486" s="22">
        <f t="shared" si="205"/>
        <v>92468.016016199661</v>
      </c>
      <c r="Z486" s="22">
        <f t="shared" si="205"/>
        <v>39521.09933265076</v>
      </c>
      <c r="AA486" s="22">
        <f t="shared" si="205"/>
        <v>3651590.0574164209</v>
      </c>
      <c r="AB486" s="22">
        <f t="shared" si="205"/>
        <v>134856.61693949462</v>
      </c>
      <c r="AC486" s="22">
        <f>AC484+AC465</f>
        <v>0</v>
      </c>
      <c r="AD486" s="22">
        <f>AD484+AD465</f>
        <v>0</v>
      </c>
      <c r="AE486" s="22">
        <f>AE484+AE465</f>
        <v>0</v>
      </c>
      <c r="AF486" s="22">
        <f>SUM(H486:AE486)</f>
        <v>11703519</v>
      </c>
      <c r="AG486" s="17" t="str">
        <f>IF(ABS(AF486-F486)&lt;1,"ok","err")</f>
        <v>ok</v>
      </c>
    </row>
    <row r="487" spans="1:33">
      <c r="A487" s="19"/>
      <c r="B487" s="19"/>
      <c r="F487" s="38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G487" s="17"/>
    </row>
    <row r="488" spans="1:33">
      <c r="A488" s="19" t="s">
        <v>109</v>
      </c>
      <c r="B488" s="19"/>
      <c r="F488" s="35">
        <f t="shared" ref="F488:M488" si="206">F486+F450</f>
        <v>15178349</v>
      </c>
      <c r="G488" s="22">
        <f t="shared" si="206"/>
        <v>0</v>
      </c>
      <c r="H488" s="22">
        <f t="shared" si="206"/>
        <v>0</v>
      </c>
      <c r="I488" s="22">
        <f t="shared" si="206"/>
        <v>0</v>
      </c>
      <c r="J488" s="22">
        <f t="shared" si="206"/>
        <v>0</v>
      </c>
      <c r="K488" s="22">
        <f t="shared" si="206"/>
        <v>0</v>
      </c>
      <c r="L488" s="22">
        <f t="shared" si="206"/>
        <v>0</v>
      </c>
      <c r="M488" s="22">
        <f t="shared" si="206"/>
        <v>0</v>
      </c>
      <c r="N488" s="22">
        <f>N486+N450</f>
        <v>3474830</v>
      </c>
      <c r="O488" s="22">
        <f>O486+O450</f>
        <v>0</v>
      </c>
      <c r="P488" s="22">
        <f>P486+P450</f>
        <v>0</v>
      </c>
      <c r="Q488" s="22">
        <f t="shared" ref="Q488:AB488" si="207">Q486+Q450</f>
        <v>0</v>
      </c>
      <c r="R488" s="22">
        <f t="shared" si="207"/>
        <v>1718154.1815112063</v>
      </c>
      <c r="S488" s="22">
        <f t="shared" si="207"/>
        <v>0</v>
      </c>
      <c r="T488" s="22">
        <f t="shared" si="207"/>
        <v>1670260.0084040307</v>
      </c>
      <c r="U488" s="22">
        <f t="shared" si="207"/>
        <v>2675026.033761316</v>
      </c>
      <c r="V488" s="22">
        <f t="shared" si="207"/>
        <v>599548.80021651555</v>
      </c>
      <c r="W488" s="22">
        <f t="shared" si="207"/>
        <v>963822.09477587161</v>
      </c>
      <c r="X488" s="22">
        <f t="shared" si="207"/>
        <v>158272.09162629367</v>
      </c>
      <c r="Y488" s="22">
        <f t="shared" si="207"/>
        <v>92468.016016199661</v>
      </c>
      <c r="Z488" s="22">
        <f t="shared" si="207"/>
        <v>39521.09933265076</v>
      </c>
      <c r="AA488" s="22">
        <f t="shared" si="207"/>
        <v>3651590.0574164209</v>
      </c>
      <c r="AB488" s="22">
        <f t="shared" si="207"/>
        <v>134856.61693949462</v>
      </c>
      <c r="AC488" s="22">
        <f>AC486+AC450</f>
        <v>0</v>
      </c>
      <c r="AD488" s="22">
        <f>AD486+AD450</f>
        <v>0</v>
      </c>
      <c r="AE488" s="22">
        <f>AE486+AE450</f>
        <v>0</v>
      </c>
      <c r="AF488" s="22">
        <f>SUM(H488:AE488)</f>
        <v>15178349.000000002</v>
      </c>
      <c r="AG488" s="17" t="str">
        <f>IF(ABS(AF488-F488)&lt;1,"ok","err")</f>
        <v>ok</v>
      </c>
    </row>
    <row r="489" spans="1:33">
      <c r="A489" s="19"/>
      <c r="B489" s="19"/>
      <c r="F489" s="38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G489" s="17"/>
    </row>
    <row r="490" spans="1:33">
      <c r="A490" s="19" t="s">
        <v>316</v>
      </c>
      <c r="B490" s="19"/>
      <c r="C490" s="3" t="s">
        <v>72</v>
      </c>
      <c r="F490" s="35">
        <f>F488+F427+F434</f>
        <v>47220252</v>
      </c>
      <c r="G490" s="21">
        <f>G488+G434</f>
        <v>0</v>
      </c>
      <c r="H490" s="21">
        <f>H488+H427+H434</f>
        <v>18431081.573937759</v>
      </c>
      <c r="I490" s="21">
        <f t="shared" ref="I490:AE490" si="208">I488+I427+I434</f>
        <v>0</v>
      </c>
      <c r="J490" s="21">
        <f t="shared" si="208"/>
        <v>0</v>
      </c>
      <c r="K490" s="21">
        <f t="shared" si="208"/>
        <v>13610821.426062243</v>
      </c>
      <c r="L490" s="21">
        <f t="shared" si="208"/>
        <v>0</v>
      </c>
      <c r="M490" s="21">
        <f t="shared" si="208"/>
        <v>0</v>
      </c>
      <c r="N490" s="21">
        <f t="shared" si="208"/>
        <v>3474830</v>
      </c>
      <c r="O490" s="21">
        <f t="shared" si="208"/>
        <v>0</v>
      </c>
      <c r="P490" s="21">
        <f t="shared" si="208"/>
        <v>0</v>
      </c>
      <c r="Q490" s="21">
        <f t="shared" si="208"/>
        <v>0</v>
      </c>
      <c r="R490" s="21">
        <f t="shared" si="208"/>
        <v>1718154.1815112063</v>
      </c>
      <c r="S490" s="21">
        <f t="shared" si="208"/>
        <v>0</v>
      </c>
      <c r="T490" s="21">
        <f t="shared" si="208"/>
        <v>1670260.0084040307</v>
      </c>
      <c r="U490" s="21">
        <f t="shared" si="208"/>
        <v>2675026.033761316</v>
      </c>
      <c r="V490" s="21">
        <f t="shared" si="208"/>
        <v>599548.80021651555</v>
      </c>
      <c r="W490" s="21">
        <f t="shared" si="208"/>
        <v>963822.09477587161</v>
      </c>
      <c r="X490" s="21">
        <f t="shared" si="208"/>
        <v>158272.09162629367</v>
      </c>
      <c r="Y490" s="21">
        <f t="shared" si="208"/>
        <v>92468.016016199661</v>
      </c>
      <c r="Z490" s="21">
        <f t="shared" si="208"/>
        <v>39521.09933265076</v>
      </c>
      <c r="AA490" s="21">
        <f t="shared" si="208"/>
        <v>3651590.0574164209</v>
      </c>
      <c r="AB490" s="21">
        <f t="shared" si="208"/>
        <v>134856.61693949462</v>
      </c>
      <c r="AC490" s="21">
        <f t="shared" si="208"/>
        <v>0</v>
      </c>
      <c r="AD490" s="21">
        <f t="shared" si="208"/>
        <v>0</v>
      </c>
      <c r="AE490" s="21">
        <f t="shared" si="208"/>
        <v>0</v>
      </c>
      <c r="AF490" s="22">
        <f>SUM(H490:AE490)</f>
        <v>47220252.000000007</v>
      </c>
      <c r="AG490" s="17" t="str">
        <f>IF(ABS(AF490-F490)&lt;1,"ok","err")</f>
        <v>ok</v>
      </c>
    </row>
    <row r="491" spans="1:33">
      <c r="A491" s="24"/>
      <c r="B491" s="19"/>
      <c r="F491" s="38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G491" s="17"/>
    </row>
    <row r="492" spans="1:33">
      <c r="A492" s="24" t="s">
        <v>922</v>
      </c>
      <c r="B492" s="19"/>
      <c r="F492" s="38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G492" s="17"/>
    </row>
    <row r="493" spans="1:33">
      <c r="A493" s="19">
        <v>901</v>
      </c>
      <c r="B493" s="19" t="s">
        <v>923</v>
      </c>
      <c r="C493" s="3" t="s">
        <v>73</v>
      </c>
      <c r="D493" s="3" t="s">
        <v>623</v>
      </c>
      <c r="F493" s="35">
        <v>1059219</v>
      </c>
      <c r="H493" s="22">
        <f t="shared" ref="H493:Q497" si="209">IF(VLOOKUP($D493,$C$6:$AE$653,H$2,)=0,0,((VLOOKUP($D493,$C$6:$AE$653,H$2,)/VLOOKUP($D493,$C$6:$AE$653,4,))*$F493))</f>
        <v>0</v>
      </c>
      <c r="I493" s="22">
        <f t="shared" si="209"/>
        <v>0</v>
      </c>
      <c r="J493" s="22">
        <f t="shared" si="209"/>
        <v>0</v>
      </c>
      <c r="K493" s="22">
        <f t="shared" si="209"/>
        <v>0</v>
      </c>
      <c r="L493" s="22">
        <f t="shared" si="209"/>
        <v>0</v>
      </c>
      <c r="M493" s="22">
        <f t="shared" si="209"/>
        <v>0</v>
      </c>
      <c r="N493" s="22">
        <f t="shared" si="209"/>
        <v>0</v>
      </c>
      <c r="O493" s="22">
        <f t="shared" si="209"/>
        <v>0</v>
      </c>
      <c r="P493" s="22">
        <f t="shared" si="209"/>
        <v>0</v>
      </c>
      <c r="Q493" s="22">
        <f t="shared" si="209"/>
        <v>0</v>
      </c>
      <c r="R493" s="22">
        <f t="shared" ref="R493:AE497" si="210">IF(VLOOKUP($D493,$C$6:$AE$653,R$2,)=0,0,((VLOOKUP($D493,$C$6:$AE$653,R$2,)/VLOOKUP($D493,$C$6:$AE$653,4,))*$F493))</f>
        <v>0</v>
      </c>
      <c r="S493" s="22">
        <f t="shared" si="210"/>
        <v>0</v>
      </c>
      <c r="T493" s="22">
        <f t="shared" si="210"/>
        <v>0</v>
      </c>
      <c r="U493" s="22">
        <f t="shared" si="210"/>
        <v>0</v>
      </c>
      <c r="V493" s="22">
        <f t="shared" si="210"/>
        <v>0</v>
      </c>
      <c r="W493" s="22">
        <f t="shared" si="210"/>
        <v>0</v>
      </c>
      <c r="X493" s="22">
        <f t="shared" si="210"/>
        <v>0</v>
      </c>
      <c r="Y493" s="22">
        <f t="shared" si="210"/>
        <v>0</v>
      </c>
      <c r="Z493" s="22">
        <f t="shared" si="210"/>
        <v>0</v>
      </c>
      <c r="AA493" s="22">
        <f t="shared" si="210"/>
        <v>0</v>
      </c>
      <c r="AB493" s="22">
        <f t="shared" si="210"/>
        <v>0</v>
      </c>
      <c r="AC493" s="22">
        <f t="shared" si="210"/>
        <v>1059219</v>
      </c>
      <c r="AD493" s="22">
        <f t="shared" si="210"/>
        <v>0</v>
      </c>
      <c r="AE493" s="22">
        <f t="shared" si="210"/>
        <v>0</v>
      </c>
      <c r="AF493" s="22">
        <f>SUM(H493:AE493)</f>
        <v>1059219</v>
      </c>
      <c r="AG493" s="17" t="str">
        <f>IF(ABS(AF493-F493)&lt;1,"ok","err")</f>
        <v>ok</v>
      </c>
    </row>
    <row r="494" spans="1:33">
      <c r="A494" s="19">
        <v>902</v>
      </c>
      <c r="B494" s="19" t="s">
        <v>926</v>
      </c>
      <c r="C494" s="3" t="s">
        <v>74</v>
      </c>
      <c r="D494" s="3" t="s">
        <v>623</v>
      </c>
      <c r="F494" s="38">
        <v>352339</v>
      </c>
      <c r="H494" s="22">
        <f t="shared" si="209"/>
        <v>0</v>
      </c>
      <c r="I494" s="22">
        <f t="shared" si="209"/>
        <v>0</v>
      </c>
      <c r="J494" s="22">
        <f t="shared" si="209"/>
        <v>0</v>
      </c>
      <c r="K494" s="22">
        <f t="shared" si="209"/>
        <v>0</v>
      </c>
      <c r="L494" s="22">
        <f t="shared" si="209"/>
        <v>0</v>
      </c>
      <c r="M494" s="22">
        <f t="shared" si="209"/>
        <v>0</v>
      </c>
      <c r="N494" s="22">
        <f t="shared" si="209"/>
        <v>0</v>
      </c>
      <c r="O494" s="22">
        <f t="shared" si="209"/>
        <v>0</v>
      </c>
      <c r="P494" s="22">
        <f t="shared" si="209"/>
        <v>0</v>
      </c>
      <c r="Q494" s="22">
        <f t="shared" si="209"/>
        <v>0</v>
      </c>
      <c r="R494" s="22">
        <f t="shared" si="210"/>
        <v>0</v>
      </c>
      <c r="S494" s="22">
        <f t="shared" si="210"/>
        <v>0</v>
      </c>
      <c r="T494" s="22">
        <f t="shared" si="210"/>
        <v>0</v>
      </c>
      <c r="U494" s="22">
        <f t="shared" si="210"/>
        <v>0</v>
      </c>
      <c r="V494" s="22">
        <f t="shared" si="210"/>
        <v>0</v>
      </c>
      <c r="W494" s="22">
        <f t="shared" si="210"/>
        <v>0</v>
      </c>
      <c r="X494" s="22">
        <f t="shared" si="210"/>
        <v>0</v>
      </c>
      <c r="Y494" s="22">
        <f t="shared" si="210"/>
        <v>0</v>
      </c>
      <c r="Z494" s="22">
        <f t="shared" si="210"/>
        <v>0</v>
      </c>
      <c r="AA494" s="22">
        <f t="shared" si="210"/>
        <v>0</v>
      </c>
      <c r="AB494" s="22">
        <f t="shared" si="210"/>
        <v>0</v>
      </c>
      <c r="AC494" s="22">
        <f t="shared" si="210"/>
        <v>352339</v>
      </c>
      <c r="AD494" s="22">
        <f t="shared" si="210"/>
        <v>0</v>
      </c>
      <c r="AE494" s="22">
        <f t="shared" si="210"/>
        <v>0</v>
      </c>
      <c r="AF494" s="22">
        <f>SUM(H494:AE494)</f>
        <v>352339</v>
      </c>
      <c r="AG494" s="17" t="str">
        <f>IF(ABS(AF494-F494)&lt;1,"ok","err")</f>
        <v>ok</v>
      </c>
    </row>
    <row r="495" spans="1:33">
      <c r="A495" s="19">
        <v>903</v>
      </c>
      <c r="B495" s="19" t="s">
        <v>27</v>
      </c>
      <c r="C495" s="3" t="s">
        <v>75</v>
      </c>
      <c r="D495" s="3" t="s">
        <v>623</v>
      </c>
      <c r="F495" s="38">
        <v>3516213</v>
      </c>
      <c r="H495" s="22">
        <f t="shared" si="209"/>
        <v>0</v>
      </c>
      <c r="I495" s="22">
        <f t="shared" si="209"/>
        <v>0</v>
      </c>
      <c r="J495" s="22">
        <f t="shared" si="209"/>
        <v>0</v>
      </c>
      <c r="K495" s="22">
        <f t="shared" si="209"/>
        <v>0</v>
      </c>
      <c r="L495" s="22">
        <f t="shared" si="209"/>
        <v>0</v>
      </c>
      <c r="M495" s="22">
        <f t="shared" si="209"/>
        <v>0</v>
      </c>
      <c r="N495" s="22">
        <f t="shared" si="209"/>
        <v>0</v>
      </c>
      <c r="O495" s="22">
        <f t="shared" si="209"/>
        <v>0</v>
      </c>
      <c r="P495" s="22">
        <f t="shared" si="209"/>
        <v>0</v>
      </c>
      <c r="Q495" s="22">
        <f t="shared" si="209"/>
        <v>0</v>
      </c>
      <c r="R495" s="22">
        <f t="shared" si="210"/>
        <v>0</v>
      </c>
      <c r="S495" s="22">
        <f t="shared" si="210"/>
        <v>0</v>
      </c>
      <c r="T495" s="22">
        <f t="shared" si="210"/>
        <v>0</v>
      </c>
      <c r="U495" s="22">
        <f t="shared" si="210"/>
        <v>0</v>
      </c>
      <c r="V495" s="22">
        <f t="shared" si="210"/>
        <v>0</v>
      </c>
      <c r="W495" s="22">
        <f t="shared" si="210"/>
        <v>0</v>
      </c>
      <c r="X495" s="22">
        <f t="shared" si="210"/>
        <v>0</v>
      </c>
      <c r="Y495" s="22">
        <f t="shared" si="210"/>
        <v>0</v>
      </c>
      <c r="Z495" s="22">
        <f t="shared" si="210"/>
        <v>0</v>
      </c>
      <c r="AA495" s="22">
        <f t="shared" si="210"/>
        <v>0</v>
      </c>
      <c r="AB495" s="22">
        <f t="shared" si="210"/>
        <v>0</v>
      </c>
      <c r="AC495" s="22">
        <f t="shared" si="210"/>
        <v>3516213</v>
      </c>
      <c r="AD495" s="22">
        <f t="shared" si="210"/>
        <v>0</v>
      </c>
      <c r="AE495" s="22">
        <f t="shared" si="210"/>
        <v>0</v>
      </c>
      <c r="AF495" s="22">
        <f>SUM(H495:AE495)</f>
        <v>3516213</v>
      </c>
      <c r="AG495" s="17" t="str">
        <f>IF(ABS(AF495-F495)&lt;1,"ok","err")</f>
        <v>ok</v>
      </c>
    </row>
    <row r="496" spans="1:33">
      <c r="A496" s="19">
        <v>904</v>
      </c>
      <c r="B496" s="19" t="s">
        <v>929</v>
      </c>
      <c r="C496" s="3" t="s">
        <v>76</v>
      </c>
      <c r="D496" s="3" t="s">
        <v>623</v>
      </c>
      <c r="F496" s="38">
        <v>0</v>
      </c>
      <c r="H496" s="22">
        <f t="shared" si="209"/>
        <v>0</v>
      </c>
      <c r="I496" s="22">
        <f t="shared" si="209"/>
        <v>0</v>
      </c>
      <c r="J496" s="22">
        <f t="shared" si="209"/>
        <v>0</v>
      </c>
      <c r="K496" s="22">
        <f t="shared" si="209"/>
        <v>0</v>
      </c>
      <c r="L496" s="22">
        <f t="shared" si="209"/>
        <v>0</v>
      </c>
      <c r="M496" s="22">
        <f t="shared" si="209"/>
        <v>0</v>
      </c>
      <c r="N496" s="22">
        <f t="shared" si="209"/>
        <v>0</v>
      </c>
      <c r="O496" s="22">
        <f t="shared" si="209"/>
        <v>0</v>
      </c>
      <c r="P496" s="22">
        <f t="shared" si="209"/>
        <v>0</v>
      </c>
      <c r="Q496" s="22">
        <f t="shared" si="209"/>
        <v>0</v>
      </c>
      <c r="R496" s="22">
        <f t="shared" si="210"/>
        <v>0</v>
      </c>
      <c r="S496" s="22">
        <f t="shared" si="210"/>
        <v>0</v>
      </c>
      <c r="T496" s="22">
        <f t="shared" si="210"/>
        <v>0</v>
      </c>
      <c r="U496" s="22">
        <f t="shared" si="210"/>
        <v>0</v>
      </c>
      <c r="V496" s="22">
        <f t="shared" si="210"/>
        <v>0</v>
      </c>
      <c r="W496" s="22">
        <f t="shared" si="210"/>
        <v>0</v>
      </c>
      <c r="X496" s="22">
        <f t="shared" si="210"/>
        <v>0</v>
      </c>
      <c r="Y496" s="22">
        <f t="shared" si="210"/>
        <v>0</v>
      </c>
      <c r="Z496" s="22">
        <f t="shared" si="210"/>
        <v>0</v>
      </c>
      <c r="AA496" s="22">
        <f t="shared" si="210"/>
        <v>0</v>
      </c>
      <c r="AB496" s="22">
        <f t="shared" si="210"/>
        <v>0</v>
      </c>
      <c r="AC496" s="22">
        <f t="shared" si="210"/>
        <v>0</v>
      </c>
      <c r="AD496" s="22">
        <f t="shared" si="210"/>
        <v>0</v>
      </c>
      <c r="AE496" s="22">
        <f t="shared" si="210"/>
        <v>0</v>
      </c>
      <c r="AF496" s="22">
        <f>SUM(H496:AE496)</f>
        <v>0</v>
      </c>
      <c r="AG496" s="17" t="str">
        <f>IF(ABS(AF496-F496)&lt;1,"ok","err")</f>
        <v>ok</v>
      </c>
    </row>
    <row r="497" spans="1:33">
      <c r="A497" s="19">
        <v>905</v>
      </c>
      <c r="B497" s="19" t="s">
        <v>28</v>
      </c>
      <c r="C497" s="3" t="s">
        <v>75</v>
      </c>
      <c r="D497" s="3" t="s">
        <v>623</v>
      </c>
      <c r="F497" s="38">
        <v>0</v>
      </c>
      <c r="H497" s="22">
        <f t="shared" si="209"/>
        <v>0</v>
      </c>
      <c r="I497" s="22">
        <f t="shared" si="209"/>
        <v>0</v>
      </c>
      <c r="J497" s="22">
        <f t="shared" si="209"/>
        <v>0</v>
      </c>
      <c r="K497" s="22">
        <f t="shared" si="209"/>
        <v>0</v>
      </c>
      <c r="L497" s="22">
        <f t="shared" si="209"/>
        <v>0</v>
      </c>
      <c r="M497" s="22">
        <f t="shared" si="209"/>
        <v>0</v>
      </c>
      <c r="N497" s="22">
        <f t="shared" si="209"/>
        <v>0</v>
      </c>
      <c r="O497" s="22">
        <f t="shared" si="209"/>
        <v>0</v>
      </c>
      <c r="P497" s="22">
        <f t="shared" si="209"/>
        <v>0</v>
      </c>
      <c r="Q497" s="22">
        <f t="shared" si="209"/>
        <v>0</v>
      </c>
      <c r="R497" s="22">
        <f t="shared" si="210"/>
        <v>0</v>
      </c>
      <c r="S497" s="22">
        <f t="shared" si="210"/>
        <v>0</v>
      </c>
      <c r="T497" s="22">
        <f t="shared" si="210"/>
        <v>0</v>
      </c>
      <c r="U497" s="22">
        <f t="shared" si="210"/>
        <v>0</v>
      </c>
      <c r="V497" s="22">
        <f t="shared" si="210"/>
        <v>0</v>
      </c>
      <c r="W497" s="22">
        <f t="shared" si="210"/>
        <v>0</v>
      </c>
      <c r="X497" s="22">
        <f t="shared" si="210"/>
        <v>0</v>
      </c>
      <c r="Y497" s="22">
        <f t="shared" si="210"/>
        <v>0</v>
      </c>
      <c r="Z497" s="22">
        <f t="shared" si="210"/>
        <v>0</v>
      </c>
      <c r="AA497" s="22">
        <f t="shared" si="210"/>
        <v>0</v>
      </c>
      <c r="AB497" s="22">
        <f t="shared" si="210"/>
        <v>0</v>
      </c>
      <c r="AC497" s="22">
        <f t="shared" si="210"/>
        <v>0</v>
      </c>
      <c r="AD497" s="22">
        <f t="shared" si="210"/>
        <v>0</v>
      </c>
      <c r="AE497" s="22">
        <f t="shared" si="210"/>
        <v>0</v>
      </c>
      <c r="AF497" s="22">
        <f>SUM(H497:AE497)</f>
        <v>0</v>
      </c>
      <c r="AG497" s="17" t="str">
        <f>IF(ABS(AF497-F497)&lt;1,"ok","err")</f>
        <v>ok</v>
      </c>
    </row>
    <row r="498" spans="1:33">
      <c r="A498" s="24"/>
      <c r="B498" s="19"/>
      <c r="F498" s="38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7"/>
    </row>
    <row r="499" spans="1:33">
      <c r="A499" s="19" t="s">
        <v>110</v>
      </c>
      <c r="B499" s="19"/>
      <c r="C499" s="3" t="s">
        <v>77</v>
      </c>
      <c r="F499" s="35">
        <f>SUM(F493:F498)</f>
        <v>4927771</v>
      </c>
      <c r="G499" s="21">
        <f>SUM(G493:G498)</f>
        <v>0</v>
      </c>
      <c r="H499" s="21">
        <f t="shared" ref="H499:M499" si="211">SUM(H493:H498)</f>
        <v>0</v>
      </c>
      <c r="I499" s="21">
        <f t="shared" si="211"/>
        <v>0</v>
      </c>
      <c r="J499" s="21">
        <f t="shared" si="211"/>
        <v>0</v>
      </c>
      <c r="K499" s="21">
        <f t="shared" si="211"/>
        <v>0</v>
      </c>
      <c r="L499" s="21">
        <f t="shared" si="211"/>
        <v>0</v>
      </c>
      <c r="M499" s="21">
        <f t="shared" si="211"/>
        <v>0</v>
      </c>
      <c r="N499" s="21">
        <f>SUM(N493:N498)</f>
        <v>0</v>
      </c>
      <c r="O499" s="21">
        <f>SUM(O493:O498)</f>
        <v>0</v>
      </c>
      <c r="P499" s="21">
        <f>SUM(P493:P498)</f>
        <v>0</v>
      </c>
      <c r="Q499" s="21">
        <f t="shared" ref="Q499:AB499" si="212">SUM(Q493:Q498)</f>
        <v>0</v>
      </c>
      <c r="R499" s="21">
        <f t="shared" si="212"/>
        <v>0</v>
      </c>
      <c r="S499" s="21">
        <f t="shared" si="212"/>
        <v>0</v>
      </c>
      <c r="T499" s="21">
        <f t="shared" si="212"/>
        <v>0</v>
      </c>
      <c r="U499" s="21">
        <f t="shared" si="212"/>
        <v>0</v>
      </c>
      <c r="V499" s="21">
        <f t="shared" si="212"/>
        <v>0</v>
      </c>
      <c r="W499" s="21">
        <f t="shared" si="212"/>
        <v>0</v>
      </c>
      <c r="X499" s="21">
        <f t="shared" si="212"/>
        <v>0</v>
      </c>
      <c r="Y499" s="21">
        <f t="shared" si="212"/>
        <v>0</v>
      </c>
      <c r="Z499" s="21">
        <f t="shared" si="212"/>
        <v>0</v>
      </c>
      <c r="AA499" s="21">
        <f t="shared" si="212"/>
        <v>0</v>
      </c>
      <c r="AB499" s="21">
        <f t="shared" si="212"/>
        <v>0</v>
      </c>
      <c r="AC499" s="21">
        <f>SUM(AC493:AC498)</f>
        <v>4927771</v>
      </c>
      <c r="AD499" s="21">
        <f>SUM(AD493:AD498)</f>
        <v>0</v>
      </c>
      <c r="AE499" s="21">
        <f>SUM(AE493:AE498)</f>
        <v>0</v>
      </c>
      <c r="AF499" s="22">
        <f>SUM(H499:AE499)</f>
        <v>4927771</v>
      </c>
      <c r="AG499" s="17" t="str">
        <f>IF(ABS(AF499-F499)&lt;1,"ok","err")</f>
        <v>ok</v>
      </c>
    </row>
    <row r="500" spans="1:33">
      <c r="A500" s="19"/>
      <c r="B500" s="19"/>
      <c r="F500" s="38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G500" s="17"/>
    </row>
    <row r="501" spans="1:33">
      <c r="A501" s="24" t="s">
        <v>933</v>
      </c>
      <c r="B501" s="19"/>
      <c r="F501" s="38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G501" s="17"/>
    </row>
    <row r="502" spans="1:33">
      <c r="A502" s="19">
        <v>907</v>
      </c>
      <c r="B502" s="19" t="s">
        <v>1052</v>
      </c>
      <c r="C502" s="3" t="s">
        <v>78</v>
      </c>
      <c r="D502" s="3" t="s">
        <v>624</v>
      </c>
      <c r="F502" s="35">
        <v>273528</v>
      </c>
      <c r="H502" s="22">
        <f t="shared" ref="H502:Q512" si="213">IF(VLOOKUP($D502,$C$6:$AE$653,H$2,)=0,0,((VLOOKUP($D502,$C$6:$AE$653,H$2,)/VLOOKUP($D502,$C$6:$AE$653,4,))*$F502))</f>
        <v>0</v>
      </c>
      <c r="I502" s="22">
        <f t="shared" si="213"/>
        <v>0</v>
      </c>
      <c r="J502" s="22">
        <f t="shared" si="213"/>
        <v>0</v>
      </c>
      <c r="K502" s="22">
        <f t="shared" si="213"/>
        <v>0</v>
      </c>
      <c r="L502" s="22">
        <f t="shared" si="213"/>
        <v>0</v>
      </c>
      <c r="M502" s="22">
        <f t="shared" si="213"/>
        <v>0</v>
      </c>
      <c r="N502" s="22">
        <f t="shared" si="213"/>
        <v>0</v>
      </c>
      <c r="O502" s="22">
        <f t="shared" si="213"/>
        <v>0</v>
      </c>
      <c r="P502" s="22">
        <f t="shared" si="213"/>
        <v>0</v>
      </c>
      <c r="Q502" s="22">
        <f t="shared" si="213"/>
        <v>0</v>
      </c>
      <c r="R502" s="22">
        <f t="shared" ref="R502:AE512" si="214">IF(VLOOKUP($D502,$C$6:$AE$653,R$2,)=0,0,((VLOOKUP($D502,$C$6:$AE$653,R$2,)/VLOOKUP($D502,$C$6:$AE$653,4,))*$F502))</f>
        <v>0</v>
      </c>
      <c r="S502" s="22">
        <f t="shared" si="214"/>
        <v>0</v>
      </c>
      <c r="T502" s="22">
        <f t="shared" si="214"/>
        <v>0</v>
      </c>
      <c r="U502" s="22">
        <f t="shared" si="214"/>
        <v>0</v>
      </c>
      <c r="V502" s="22">
        <f t="shared" si="214"/>
        <v>0</v>
      </c>
      <c r="W502" s="22">
        <f t="shared" si="214"/>
        <v>0</v>
      </c>
      <c r="X502" s="22">
        <f t="shared" si="214"/>
        <v>0</v>
      </c>
      <c r="Y502" s="22">
        <f t="shared" si="214"/>
        <v>0</v>
      </c>
      <c r="Z502" s="22">
        <f t="shared" si="214"/>
        <v>0</v>
      </c>
      <c r="AA502" s="22">
        <f t="shared" si="214"/>
        <v>0</v>
      </c>
      <c r="AB502" s="22">
        <f t="shared" si="214"/>
        <v>0</v>
      </c>
      <c r="AC502" s="22">
        <f t="shared" si="214"/>
        <v>0</v>
      </c>
      <c r="AD502" s="22">
        <f t="shared" si="214"/>
        <v>273528</v>
      </c>
      <c r="AE502" s="22">
        <f t="shared" si="214"/>
        <v>0</v>
      </c>
      <c r="AF502" s="22">
        <f t="shared" ref="AF502:AF512" si="215">SUM(H502:AE502)</f>
        <v>273528</v>
      </c>
      <c r="AG502" s="17" t="str">
        <f t="shared" ref="AG502:AG512" si="216">IF(ABS(AF502-F502)&lt;1,"ok","err")</f>
        <v>ok</v>
      </c>
    </row>
    <row r="503" spans="1:33">
      <c r="A503" s="19">
        <v>908</v>
      </c>
      <c r="B503" s="19" t="s">
        <v>936</v>
      </c>
      <c r="C503" s="3" t="s">
        <v>79</v>
      </c>
      <c r="D503" s="3" t="s">
        <v>624</v>
      </c>
      <c r="F503" s="38">
        <v>479914</v>
      </c>
      <c r="H503" s="22">
        <f t="shared" si="213"/>
        <v>0</v>
      </c>
      <c r="I503" s="22">
        <f t="shared" si="213"/>
        <v>0</v>
      </c>
      <c r="J503" s="22">
        <f t="shared" si="213"/>
        <v>0</v>
      </c>
      <c r="K503" s="22">
        <f t="shared" si="213"/>
        <v>0</v>
      </c>
      <c r="L503" s="22">
        <f t="shared" si="213"/>
        <v>0</v>
      </c>
      <c r="M503" s="22">
        <f t="shared" si="213"/>
        <v>0</v>
      </c>
      <c r="N503" s="22">
        <f t="shared" si="213"/>
        <v>0</v>
      </c>
      <c r="O503" s="22">
        <f t="shared" si="213"/>
        <v>0</v>
      </c>
      <c r="P503" s="22">
        <f t="shared" si="213"/>
        <v>0</v>
      </c>
      <c r="Q503" s="22">
        <f t="shared" si="213"/>
        <v>0</v>
      </c>
      <c r="R503" s="22">
        <f t="shared" si="214"/>
        <v>0</v>
      </c>
      <c r="S503" s="22">
        <f t="shared" si="214"/>
        <v>0</v>
      </c>
      <c r="T503" s="22">
        <f t="shared" si="214"/>
        <v>0</v>
      </c>
      <c r="U503" s="22">
        <f t="shared" si="214"/>
        <v>0</v>
      </c>
      <c r="V503" s="22">
        <f t="shared" si="214"/>
        <v>0</v>
      </c>
      <c r="W503" s="22">
        <f t="shared" si="214"/>
        <v>0</v>
      </c>
      <c r="X503" s="22">
        <f t="shared" si="214"/>
        <v>0</v>
      </c>
      <c r="Y503" s="22">
        <f t="shared" si="214"/>
        <v>0</v>
      </c>
      <c r="Z503" s="22">
        <f t="shared" si="214"/>
        <v>0</v>
      </c>
      <c r="AA503" s="22">
        <f t="shared" si="214"/>
        <v>0</v>
      </c>
      <c r="AB503" s="22">
        <f t="shared" si="214"/>
        <v>0</v>
      </c>
      <c r="AC503" s="22">
        <f t="shared" si="214"/>
        <v>0</v>
      </c>
      <c r="AD503" s="22">
        <f t="shared" si="214"/>
        <v>479914</v>
      </c>
      <c r="AE503" s="22">
        <f t="shared" si="214"/>
        <v>0</v>
      </c>
      <c r="AF503" s="22">
        <f t="shared" si="215"/>
        <v>479914</v>
      </c>
      <c r="AG503" s="17" t="str">
        <f t="shared" si="216"/>
        <v>ok</v>
      </c>
    </row>
    <row r="504" spans="1:33">
      <c r="A504" s="19">
        <v>908</v>
      </c>
      <c r="B504" s="19" t="s">
        <v>29</v>
      </c>
      <c r="C504" s="3" t="s">
        <v>80</v>
      </c>
      <c r="D504" s="3" t="s">
        <v>624</v>
      </c>
      <c r="F504" s="38">
        <v>0</v>
      </c>
      <c r="H504" s="22">
        <f t="shared" si="213"/>
        <v>0</v>
      </c>
      <c r="I504" s="22">
        <f t="shared" si="213"/>
        <v>0</v>
      </c>
      <c r="J504" s="22">
        <f t="shared" si="213"/>
        <v>0</v>
      </c>
      <c r="K504" s="22">
        <f t="shared" si="213"/>
        <v>0</v>
      </c>
      <c r="L504" s="22">
        <f t="shared" si="213"/>
        <v>0</v>
      </c>
      <c r="M504" s="22">
        <f t="shared" si="213"/>
        <v>0</v>
      </c>
      <c r="N504" s="22">
        <f t="shared" si="213"/>
        <v>0</v>
      </c>
      <c r="O504" s="22">
        <f t="shared" si="213"/>
        <v>0</v>
      </c>
      <c r="P504" s="22">
        <f t="shared" si="213"/>
        <v>0</v>
      </c>
      <c r="Q504" s="22">
        <f t="shared" si="213"/>
        <v>0</v>
      </c>
      <c r="R504" s="22">
        <f t="shared" si="214"/>
        <v>0</v>
      </c>
      <c r="S504" s="22">
        <f t="shared" si="214"/>
        <v>0</v>
      </c>
      <c r="T504" s="22">
        <f t="shared" si="214"/>
        <v>0</v>
      </c>
      <c r="U504" s="22">
        <f t="shared" si="214"/>
        <v>0</v>
      </c>
      <c r="V504" s="22">
        <f t="shared" si="214"/>
        <v>0</v>
      </c>
      <c r="W504" s="22">
        <f t="shared" si="214"/>
        <v>0</v>
      </c>
      <c r="X504" s="22">
        <f t="shared" si="214"/>
        <v>0</v>
      </c>
      <c r="Y504" s="22">
        <f t="shared" si="214"/>
        <v>0</v>
      </c>
      <c r="Z504" s="22">
        <f t="shared" si="214"/>
        <v>0</v>
      </c>
      <c r="AA504" s="22">
        <f t="shared" si="214"/>
        <v>0</v>
      </c>
      <c r="AB504" s="22">
        <f t="shared" si="214"/>
        <v>0</v>
      </c>
      <c r="AC504" s="22">
        <f t="shared" si="214"/>
        <v>0</v>
      </c>
      <c r="AD504" s="22">
        <f t="shared" si="214"/>
        <v>0</v>
      </c>
      <c r="AE504" s="22">
        <f t="shared" si="214"/>
        <v>0</v>
      </c>
      <c r="AF504" s="22">
        <f t="shared" si="215"/>
        <v>0</v>
      </c>
      <c r="AG504" s="17" t="str">
        <f t="shared" si="216"/>
        <v>ok</v>
      </c>
    </row>
    <row r="505" spans="1:33">
      <c r="A505" s="19">
        <v>909</v>
      </c>
      <c r="B505" s="19" t="s">
        <v>938</v>
      </c>
      <c r="C505" s="3" t="s">
        <v>81</v>
      </c>
      <c r="D505" s="3" t="s">
        <v>624</v>
      </c>
      <c r="F505" s="38">
        <v>0</v>
      </c>
      <c r="H505" s="22">
        <f t="shared" si="213"/>
        <v>0</v>
      </c>
      <c r="I505" s="22">
        <f t="shared" si="213"/>
        <v>0</v>
      </c>
      <c r="J505" s="22">
        <f t="shared" si="213"/>
        <v>0</v>
      </c>
      <c r="K505" s="22">
        <f t="shared" si="213"/>
        <v>0</v>
      </c>
      <c r="L505" s="22">
        <f t="shared" si="213"/>
        <v>0</v>
      </c>
      <c r="M505" s="22">
        <f t="shared" si="213"/>
        <v>0</v>
      </c>
      <c r="N505" s="22">
        <f t="shared" si="213"/>
        <v>0</v>
      </c>
      <c r="O505" s="22">
        <f t="shared" si="213"/>
        <v>0</v>
      </c>
      <c r="P505" s="22">
        <f t="shared" si="213"/>
        <v>0</v>
      </c>
      <c r="Q505" s="22">
        <f t="shared" si="213"/>
        <v>0</v>
      </c>
      <c r="R505" s="22">
        <f t="shared" si="214"/>
        <v>0</v>
      </c>
      <c r="S505" s="22">
        <f t="shared" si="214"/>
        <v>0</v>
      </c>
      <c r="T505" s="22">
        <f t="shared" si="214"/>
        <v>0</v>
      </c>
      <c r="U505" s="22">
        <f t="shared" si="214"/>
        <v>0</v>
      </c>
      <c r="V505" s="22">
        <f t="shared" si="214"/>
        <v>0</v>
      </c>
      <c r="W505" s="22">
        <f t="shared" si="214"/>
        <v>0</v>
      </c>
      <c r="X505" s="22">
        <f t="shared" si="214"/>
        <v>0</v>
      </c>
      <c r="Y505" s="22">
        <f t="shared" si="214"/>
        <v>0</v>
      </c>
      <c r="Z505" s="22">
        <f t="shared" si="214"/>
        <v>0</v>
      </c>
      <c r="AA505" s="22">
        <f t="shared" si="214"/>
        <v>0</v>
      </c>
      <c r="AB505" s="22">
        <f t="shared" si="214"/>
        <v>0</v>
      </c>
      <c r="AC505" s="22">
        <f t="shared" si="214"/>
        <v>0</v>
      </c>
      <c r="AD505" s="22">
        <f t="shared" si="214"/>
        <v>0</v>
      </c>
      <c r="AE505" s="22">
        <f t="shared" si="214"/>
        <v>0</v>
      </c>
      <c r="AF505" s="22">
        <f t="shared" si="215"/>
        <v>0</v>
      </c>
      <c r="AG505" s="17" t="str">
        <f t="shared" si="216"/>
        <v>ok</v>
      </c>
    </row>
    <row r="506" spans="1:33">
      <c r="A506" s="19">
        <v>909</v>
      </c>
      <c r="B506" s="19" t="s">
        <v>31</v>
      </c>
      <c r="C506" s="3" t="s">
        <v>82</v>
      </c>
      <c r="D506" s="3" t="s">
        <v>624</v>
      </c>
      <c r="F506" s="38">
        <v>0</v>
      </c>
      <c r="H506" s="22">
        <f t="shared" si="213"/>
        <v>0</v>
      </c>
      <c r="I506" s="22">
        <f t="shared" si="213"/>
        <v>0</v>
      </c>
      <c r="J506" s="22">
        <f t="shared" si="213"/>
        <v>0</v>
      </c>
      <c r="K506" s="22">
        <f t="shared" si="213"/>
        <v>0</v>
      </c>
      <c r="L506" s="22">
        <f t="shared" si="213"/>
        <v>0</v>
      </c>
      <c r="M506" s="22">
        <f t="shared" si="213"/>
        <v>0</v>
      </c>
      <c r="N506" s="22">
        <f t="shared" si="213"/>
        <v>0</v>
      </c>
      <c r="O506" s="22">
        <f t="shared" si="213"/>
        <v>0</v>
      </c>
      <c r="P506" s="22">
        <f t="shared" si="213"/>
        <v>0</v>
      </c>
      <c r="Q506" s="22">
        <f t="shared" si="213"/>
        <v>0</v>
      </c>
      <c r="R506" s="22">
        <f t="shared" si="214"/>
        <v>0</v>
      </c>
      <c r="S506" s="22">
        <f t="shared" si="214"/>
        <v>0</v>
      </c>
      <c r="T506" s="22">
        <f t="shared" si="214"/>
        <v>0</v>
      </c>
      <c r="U506" s="22">
        <f t="shared" si="214"/>
        <v>0</v>
      </c>
      <c r="V506" s="22">
        <f t="shared" si="214"/>
        <v>0</v>
      </c>
      <c r="W506" s="22">
        <f t="shared" si="214"/>
        <v>0</v>
      </c>
      <c r="X506" s="22">
        <f t="shared" si="214"/>
        <v>0</v>
      </c>
      <c r="Y506" s="22">
        <f t="shared" si="214"/>
        <v>0</v>
      </c>
      <c r="Z506" s="22">
        <f t="shared" si="214"/>
        <v>0</v>
      </c>
      <c r="AA506" s="22">
        <f t="shared" si="214"/>
        <v>0</v>
      </c>
      <c r="AB506" s="22">
        <f t="shared" si="214"/>
        <v>0</v>
      </c>
      <c r="AC506" s="22">
        <f t="shared" si="214"/>
        <v>0</v>
      </c>
      <c r="AD506" s="22">
        <f t="shared" si="214"/>
        <v>0</v>
      </c>
      <c r="AE506" s="22">
        <f t="shared" si="214"/>
        <v>0</v>
      </c>
      <c r="AF506" s="22">
        <f t="shared" si="215"/>
        <v>0</v>
      </c>
      <c r="AG506" s="17" t="str">
        <f t="shared" si="216"/>
        <v>ok</v>
      </c>
    </row>
    <row r="507" spans="1:33">
      <c r="A507" s="19">
        <v>910</v>
      </c>
      <c r="B507" s="19" t="s">
        <v>940</v>
      </c>
      <c r="C507" s="3" t="s">
        <v>83</v>
      </c>
      <c r="D507" s="3" t="s">
        <v>624</v>
      </c>
      <c r="F507" s="38">
        <v>0</v>
      </c>
      <c r="H507" s="22">
        <f t="shared" si="213"/>
        <v>0</v>
      </c>
      <c r="I507" s="22">
        <f t="shared" si="213"/>
        <v>0</v>
      </c>
      <c r="J507" s="22">
        <f t="shared" si="213"/>
        <v>0</v>
      </c>
      <c r="K507" s="22">
        <f t="shared" si="213"/>
        <v>0</v>
      </c>
      <c r="L507" s="22">
        <f t="shared" si="213"/>
        <v>0</v>
      </c>
      <c r="M507" s="22">
        <f t="shared" si="213"/>
        <v>0</v>
      </c>
      <c r="N507" s="22">
        <f t="shared" si="213"/>
        <v>0</v>
      </c>
      <c r="O507" s="22">
        <f t="shared" si="213"/>
        <v>0</v>
      </c>
      <c r="P507" s="22">
        <f t="shared" si="213"/>
        <v>0</v>
      </c>
      <c r="Q507" s="22">
        <f t="shared" si="213"/>
        <v>0</v>
      </c>
      <c r="R507" s="22">
        <f t="shared" si="214"/>
        <v>0</v>
      </c>
      <c r="S507" s="22">
        <f t="shared" si="214"/>
        <v>0</v>
      </c>
      <c r="T507" s="22">
        <f t="shared" si="214"/>
        <v>0</v>
      </c>
      <c r="U507" s="22">
        <f t="shared" si="214"/>
        <v>0</v>
      </c>
      <c r="V507" s="22">
        <f t="shared" si="214"/>
        <v>0</v>
      </c>
      <c r="W507" s="22">
        <f t="shared" si="214"/>
        <v>0</v>
      </c>
      <c r="X507" s="22">
        <f t="shared" si="214"/>
        <v>0</v>
      </c>
      <c r="Y507" s="22">
        <f t="shared" si="214"/>
        <v>0</v>
      </c>
      <c r="Z507" s="22">
        <f t="shared" si="214"/>
        <v>0</v>
      </c>
      <c r="AA507" s="22">
        <f t="shared" si="214"/>
        <v>0</v>
      </c>
      <c r="AB507" s="22">
        <f t="shared" si="214"/>
        <v>0</v>
      </c>
      <c r="AC507" s="22">
        <f t="shared" si="214"/>
        <v>0</v>
      </c>
      <c r="AD507" s="22">
        <f t="shared" si="214"/>
        <v>0</v>
      </c>
      <c r="AE507" s="22">
        <f t="shared" si="214"/>
        <v>0</v>
      </c>
      <c r="AF507" s="22">
        <f t="shared" si="215"/>
        <v>0</v>
      </c>
      <c r="AG507" s="17" t="str">
        <f t="shared" si="216"/>
        <v>ok</v>
      </c>
    </row>
    <row r="508" spans="1:33">
      <c r="A508" s="19">
        <v>911</v>
      </c>
      <c r="B508" s="19" t="s">
        <v>143</v>
      </c>
      <c r="C508" s="3" t="s">
        <v>160</v>
      </c>
      <c r="D508" s="3" t="s">
        <v>624</v>
      </c>
      <c r="F508" s="38">
        <v>0</v>
      </c>
      <c r="H508" s="22">
        <f t="shared" si="213"/>
        <v>0</v>
      </c>
      <c r="I508" s="22">
        <f t="shared" si="213"/>
        <v>0</v>
      </c>
      <c r="J508" s="22">
        <f t="shared" si="213"/>
        <v>0</v>
      </c>
      <c r="K508" s="22">
        <f t="shared" si="213"/>
        <v>0</v>
      </c>
      <c r="L508" s="22">
        <f t="shared" si="213"/>
        <v>0</v>
      </c>
      <c r="M508" s="22">
        <f t="shared" si="213"/>
        <v>0</v>
      </c>
      <c r="N508" s="22">
        <f t="shared" si="213"/>
        <v>0</v>
      </c>
      <c r="O508" s="22">
        <f t="shared" si="213"/>
        <v>0</v>
      </c>
      <c r="P508" s="22">
        <f t="shared" si="213"/>
        <v>0</v>
      </c>
      <c r="Q508" s="22">
        <f t="shared" si="213"/>
        <v>0</v>
      </c>
      <c r="R508" s="22">
        <f t="shared" si="214"/>
        <v>0</v>
      </c>
      <c r="S508" s="22">
        <f t="shared" si="214"/>
        <v>0</v>
      </c>
      <c r="T508" s="22">
        <f t="shared" si="214"/>
        <v>0</v>
      </c>
      <c r="U508" s="22">
        <f t="shared" si="214"/>
        <v>0</v>
      </c>
      <c r="V508" s="22">
        <f t="shared" si="214"/>
        <v>0</v>
      </c>
      <c r="W508" s="22">
        <f t="shared" si="214"/>
        <v>0</v>
      </c>
      <c r="X508" s="22">
        <f t="shared" si="214"/>
        <v>0</v>
      </c>
      <c r="Y508" s="22">
        <f t="shared" si="214"/>
        <v>0</v>
      </c>
      <c r="Z508" s="22">
        <f t="shared" si="214"/>
        <v>0</v>
      </c>
      <c r="AA508" s="22">
        <f t="shared" si="214"/>
        <v>0</v>
      </c>
      <c r="AB508" s="22">
        <f t="shared" si="214"/>
        <v>0</v>
      </c>
      <c r="AC508" s="22">
        <f t="shared" si="214"/>
        <v>0</v>
      </c>
      <c r="AD508" s="22">
        <f t="shared" si="214"/>
        <v>0</v>
      </c>
      <c r="AE508" s="22">
        <f t="shared" si="214"/>
        <v>0</v>
      </c>
      <c r="AF508" s="22">
        <f t="shared" si="215"/>
        <v>0</v>
      </c>
      <c r="AG508" s="17" t="str">
        <f t="shared" si="216"/>
        <v>ok</v>
      </c>
    </row>
    <row r="509" spans="1:33">
      <c r="A509" s="19">
        <v>912</v>
      </c>
      <c r="B509" s="19" t="s">
        <v>143</v>
      </c>
      <c r="C509" s="3" t="s">
        <v>146</v>
      </c>
      <c r="D509" s="3" t="s">
        <v>624</v>
      </c>
      <c r="F509" s="38">
        <v>0</v>
      </c>
      <c r="H509" s="22">
        <f t="shared" si="213"/>
        <v>0</v>
      </c>
      <c r="I509" s="22">
        <f t="shared" si="213"/>
        <v>0</v>
      </c>
      <c r="J509" s="22">
        <f t="shared" si="213"/>
        <v>0</v>
      </c>
      <c r="K509" s="22">
        <f t="shared" si="213"/>
        <v>0</v>
      </c>
      <c r="L509" s="22">
        <f t="shared" si="213"/>
        <v>0</v>
      </c>
      <c r="M509" s="22">
        <f t="shared" si="213"/>
        <v>0</v>
      </c>
      <c r="N509" s="22">
        <f t="shared" si="213"/>
        <v>0</v>
      </c>
      <c r="O509" s="22">
        <f t="shared" si="213"/>
        <v>0</v>
      </c>
      <c r="P509" s="22">
        <f t="shared" si="213"/>
        <v>0</v>
      </c>
      <c r="Q509" s="22">
        <f t="shared" si="213"/>
        <v>0</v>
      </c>
      <c r="R509" s="22">
        <f t="shared" si="214"/>
        <v>0</v>
      </c>
      <c r="S509" s="22">
        <f t="shared" si="214"/>
        <v>0</v>
      </c>
      <c r="T509" s="22">
        <f t="shared" si="214"/>
        <v>0</v>
      </c>
      <c r="U509" s="22">
        <f t="shared" si="214"/>
        <v>0</v>
      </c>
      <c r="V509" s="22">
        <f t="shared" si="214"/>
        <v>0</v>
      </c>
      <c r="W509" s="22">
        <f t="shared" si="214"/>
        <v>0</v>
      </c>
      <c r="X509" s="22">
        <f t="shared" si="214"/>
        <v>0</v>
      </c>
      <c r="Y509" s="22">
        <f t="shared" si="214"/>
        <v>0</v>
      </c>
      <c r="Z509" s="22">
        <f t="shared" si="214"/>
        <v>0</v>
      </c>
      <c r="AA509" s="22">
        <f t="shared" si="214"/>
        <v>0</v>
      </c>
      <c r="AB509" s="22">
        <f t="shared" si="214"/>
        <v>0</v>
      </c>
      <c r="AC509" s="22">
        <f t="shared" si="214"/>
        <v>0</v>
      </c>
      <c r="AD509" s="22">
        <f t="shared" si="214"/>
        <v>0</v>
      </c>
      <c r="AE509" s="22">
        <f t="shared" si="214"/>
        <v>0</v>
      </c>
      <c r="AF509" s="22">
        <f t="shared" si="215"/>
        <v>0</v>
      </c>
      <c r="AG509" s="17" t="str">
        <f t="shared" si="216"/>
        <v>ok</v>
      </c>
    </row>
    <row r="510" spans="1:33">
      <c r="A510" s="19">
        <v>913</v>
      </c>
      <c r="B510" s="19" t="s">
        <v>136</v>
      </c>
      <c r="C510" s="3" t="s">
        <v>147</v>
      </c>
      <c r="D510" s="3" t="s">
        <v>624</v>
      </c>
      <c r="F510" s="38">
        <v>0</v>
      </c>
      <c r="H510" s="22">
        <f t="shared" si="213"/>
        <v>0</v>
      </c>
      <c r="I510" s="22">
        <f t="shared" si="213"/>
        <v>0</v>
      </c>
      <c r="J510" s="22">
        <f t="shared" si="213"/>
        <v>0</v>
      </c>
      <c r="K510" s="22">
        <f t="shared" si="213"/>
        <v>0</v>
      </c>
      <c r="L510" s="22">
        <f t="shared" si="213"/>
        <v>0</v>
      </c>
      <c r="M510" s="22">
        <f t="shared" si="213"/>
        <v>0</v>
      </c>
      <c r="N510" s="22">
        <f t="shared" si="213"/>
        <v>0</v>
      </c>
      <c r="O510" s="22">
        <f t="shared" si="213"/>
        <v>0</v>
      </c>
      <c r="P510" s="22">
        <f t="shared" si="213"/>
        <v>0</v>
      </c>
      <c r="Q510" s="22">
        <f t="shared" si="213"/>
        <v>0</v>
      </c>
      <c r="R510" s="22">
        <f t="shared" si="214"/>
        <v>0</v>
      </c>
      <c r="S510" s="22">
        <f t="shared" si="214"/>
        <v>0</v>
      </c>
      <c r="T510" s="22">
        <f t="shared" si="214"/>
        <v>0</v>
      </c>
      <c r="U510" s="22">
        <f t="shared" si="214"/>
        <v>0</v>
      </c>
      <c r="V510" s="22">
        <f t="shared" si="214"/>
        <v>0</v>
      </c>
      <c r="W510" s="22">
        <f t="shared" si="214"/>
        <v>0</v>
      </c>
      <c r="X510" s="22">
        <f t="shared" si="214"/>
        <v>0</v>
      </c>
      <c r="Y510" s="22">
        <f t="shared" si="214"/>
        <v>0</v>
      </c>
      <c r="Z510" s="22">
        <f t="shared" si="214"/>
        <v>0</v>
      </c>
      <c r="AA510" s="22">
        <f t="shared" si="214"/>
        <v>0</v>
      </c>
      <c r="AB510" s="22">
        <f t="shared" si="214"/>
        <v>0</v>
      </c>
      <c r="AC510" s="22">
        <f t="shared" si="214"/>
        <v>0</v>
      </c>
      <c r="AD510" s="22">
        <f t="shared" si="214"/>
        <v>0</v>
      </c>
      <c r="AE510" s="22">
        <f t="shared" si="214"/>
        <v>0</v>
      </c>
      <c r="AF510" s="22">
        <f t="shared" si="215"/>
        <v>0</v>
      </c>
      <c r="AG510" s="17" t="str">
        <f t="shared" si="216"/>
        <v>ok</v>
      </c>
    </row>
    <row r="511" spans="1:33">
      <c r="A511" s="19">
        <v>915</v>
      </c>
      <c r="B511" s="19" t="s">
        <v>154</v>
      </c>
      <c r="C511" s="3" t="s">
        <v>157</v>
      </c>
      <c r="D511" s="3" t="s">
        <v>624</v>
      </c>
      <c r="F511" s="38">
        <v>0</v>
      </c>
      <c r="H511" s="22">
        <f t="shared" si="213"/>
        <v>0</v>
      </c>
      <c r="I511" s="22">
        <f t="shared" si="213"/>
        <v>0</v>
      </c>
      <c r="J511" s="22">
        <f t="shared" si="213"/>
        <v>0</v>
      </c>
      <c r="K511" s="22">
        <f t="shared" si="213"/>
        <v>0</v>
      </c>
      <c r="L511" s="22">
        <f t="shared" si="213"/>
        <v>0</v>
      </c>
      <c r="M511" s="22">
        <f t="shared" si="213"/>
        <v>0</v>
      </c>
      <c r="N511" s="22">
        <f t="shared" si="213"/>
        <v>0</v>
      </c>
      <c r="O511" s="22">
        <f t="shared" si="213"/>
        <v>0</v>
      </c>
      <c r="P511" s="22">
        <f t="shared" si="213"/>
        <v>0</v>
      </c>
      <c r="Q511" s="22">
        <f t="shared" si="213"/>
        <v>0</v>
      </c>
      <c r="R511" s="22">
        <f t="shared" si="214"/>
        <v>0</v>
      </c>
      <c r="S511" s="22">
        <f t="shared" si="214"/>
        <v>0</v>
      </c>
      <c r="T511" s="22">
        <f t="shared" si="214"/>
        <v>0</v>
      </c>
      <c r="U511" s="22">
        <f t="shared" si="214"/>
        <v>0</v>
      </c>
      <c r="V511" s="22">
        <f t="shared" si="214"/>
        <v>0</v>
      </c>
      <c r="W511" s="22">
        <f t="shared" si="214"/>
        <v>0</v>
      </c>
      <c r="X511" s="22">
        <f t="shared" si="214"/>
        <v>0</v>
      </c>
      <c r="Y511" s="22">
        <f t="shared" si="214"/>
        <v>0</v>
      </c>
      <c r="Z511" s="22">
        <f t="shared" si="214"/>
        <v>0</v>
      </c>
      <c r="AA511" s="22">
        <f t="shared" si="214"/>
        <v>0</v>
      </c>
      <c r="AB511" s="22">
        <f t="shared" si="214"/>
        <v>0</v>
      </c>
      <c r="AC511" s="22">
        <f t="shared" si="214"/>
        <v>0</v>
      </c>
      <c r="AD511" s="22">
        <f t="shared" si="214"/>
        <v>0</v>
      </c>
      <c r="AE511" s="22">
        <f t="shared" si="214"/>
        <v>0</v>
      </c>
      <c r="AF511" s="22">
        <f t="shared" si="215"/>
        <v>0</v>
      </c>
      <c r="AG511" s="17" t="str">
        <f t="shared" si="216"/>
        <v>ok</v>
      </c>
    </row>
    <row r="512" spans="1:33">
      <c r="A512" s="19">
        <v>916</v>
      </c>
      <c r="B512" s="19" t="s">
        <v>155</v>
      </c>
      <c r="C512" s="3" t="s">
        <v>158</v>
      </c>
      <c r="D512" s="3" t="s">
        <v>624</v>
      </c>
      <c r="F512" s="38">
        <v>0</v>
      </c>
      <c r="H512" s="22">
        <f t="shared" si="213"/>
        <v>0</v>
      </c>
      <c r="I512" s="22">
        <f t="shared" si="213"/>
        <v>0</v>
      </c>
      <c r="J512" s="22">
        <f t="shared" si="213"/>
        <v>0</v>
      </c>
      <c r="K512" s="22">
        <f t="shared" si="213"/>
        <v>0</v>
      </c>
      <c r="L512" s="22">
        <f t="shared" si="213"/>
        <v>0</v>
      </c>
      <c r="M512" s="22">
        <f t="shared" si="213"/>
        <v>0</v>
      </c>
      <c r="N512" s="22">
        <f t="shared" si="213"/>
        <v>0</v>
      </c>
      <c r="O512" s="22">
        <f t="shared" si="213"/>
        <v>0</v>
      </c>
      <c r="P512" s="22">
        <f t="shared" si="213"/>
        <v>0</v>
      </c>
      <c r="Q512" s="22">
        <f t="shared" si="213"/>
        <v>0</v>
      </c>
      <c r="R512" s="22">
        <f t="shared" si="214"/>
        <v>0</v>
      </c>
      <c r="S512" s="22">
        <f t="shared" si="214"/>
        <v>0</v>
      </c>
      <c r="T512" s="22">
        <f t="shared" si="214"/>
        <v>0</v>
      </c>
      <c r="U512" s="22">
        <f t="shared" si="214"/>
        <v>0</v>
      </c>
      <c r="V512" s="22">
        <f t="shared" si="214"/>
        <v>0</v>
      </c>
      <c r="W512" s="22">
        <f t="shared" si="214"/>
        <v>0</v>
      </c>
      <c r="X512" s="22">
        <f t="shared" si="214"/>
        <v>0</v>
      </c>
      <c r="Y512" s="22">
        <f t="shared" si="214"/>
        <v>0</v>
      </c>
      <c r="Z512" s="22">
        <f t="shared" si="214"/>
        <v>0</v>
      </c>
      <c r="AA512" s="22">
        <f t="shared" si="214"/>
        <v>0</v>
      </c>
      <c r="AB512" s="22">
        <f t="shared" si="214"/>
        <v>0</v>
      </c>
      <c r="AC512" s="22">
        <f t="shared" si="214"/>
        <v>0</v>
      </c>
      <c r="AD512" s="22">
        <f t="shared" si="214"/>
        <v>0</v>
      </c>
      <c r="AE512" s="22">
        <f t="shared" si="214"/>
        <v>0</v>
      </c>
      <c r="AF512" s="22">
        <f t="shared" si="215"/>
        <v>0</v>
      </c>
      <c r="AG512" s="17" t="str">
        <f t="shared" si="216"/>
        <v>ok</v>
      </c>
    </row>
    <row r="513" spans="1:33">
      <c r="A513" s="19"/>
      <c r="B513" s="19"/>
      <c r="F513" s="38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7"/>
    </row>
    <row r="514" spans="1:33">
      <c r="A514" s="19" t="s">
        <v>111</v>
      </c>
      <c r="B514" s="19"/>
      <c r="C514" s="3" t="s">
        <v>84</v>
      </c>
      <c r="F514" s="35">
        <f>SUM(F502:F513)</f>
        <v>753442</v>
      </c>
      <c r="G514" s="21">
        <f>SUM(G502:G513)</f>
        <v>0</v>
      </c>
      <c r="H514" s="21">
        <f t="shared" ref="H514:M514" si="217">SUM(H502:H513)</f>
        <v>0</v>
      </c>
      <c r="I514" s="21">
        <f t="shared" si="217"/>
        <v>0</v>
      </c>
      <c r="J514" s="21">
        <f t="shared" si="217"/>
        <v>0</v>
      </c>
      <c r="K514" s="21">
        <f t="shared" si="217"/>
        <v>0</v>
      </c>
      <c r="L514" s="21">
        <f t="shared" si="217"/>
        <v>0</v>
      </c>
      <c r="M514" s="21">
        <f t="shared" si="217"/>
        <v>0</v>
      </c>
      <c r="N514" s="21">
        <f>SUM(N502:N513)</f>
        <v>0</v>
      </c>
      <c r="O514" s="21">
        <f>SUM(O502:O513)</f>
        <v>0</v>
      </c>
      <c r="P514" s="21">
        <f>SUM(P502:P513)</f>
        <v>0</v>
      </c>
      <c r="Q514" s="21">
        <f t="shared" ref="Q514:AB514" si="218">SUM(Q502:Q513)</f>
        <v>0</v>
      </c>
      <c r="R514" s="21">
        <f t="shared" si="218"/>
        <v>0</v>
      </c>
      <c r="S514" s="21">
        <f t="shared" si="218"/>
        <v>0</v>
      </c>
      <c r="T514" s="21">
        <f t="shared" si="218"/>
        <v>0</v>
      </c>
      <c r="U514" s="21">
        <f t="shared" si="218"/>
        <v>0</v>
      </c>
      <c r="V514" s="21">
        <f t="shared" si="218"/>
        <v>0</v>
      </c>
      <c r="W514" s="21">
        <f t="shared" si="218"/>
        <v>0</v>
      </c>
      <c r="X514" s="21">
        <f t="shared" si="218"/>
        <v>0</v>
      </c>
      <c r="Y514" s="21">
        <f t="shared" si="218"/>
        <v>0</v>
      </c>
      <c r="Z514" s="21">
        <f t="shared" si="218"/>
        <v>0</v>
      </c>
      <c r="AA514" s="21">
        <f t="shared" si="218"/>
        <v>0</v>
      </c>
      <c r="AB514" s="21">
        <f t="shared" si="218"/>
        <v>0</v>
      </c>
      <c r="AC514" s="21">
        <f>SUM(AC502:AC513)</f>
        <v>0</v>
      </c>
      <c r="AD514" s="21">
        <f>SUM(AD502:AD513)</f>
        <v>753442</v>
      </c>
      <c r="AE514" s="21">
        <f>SUM(AE502:AE513)</f>
        <v>0</v>
      </c>
      <c r="AF514" s="22">
        <f>SUM(H514:AE514)</f>
        <v>753442</v>
      </c>
      <c r="AG514" s="17" t="str">
        <f>IF(ABS(AF514-F514)&lt;1,"ok","err")</f>
        <v>ok</v>
      </c>
    </row>
    <row r="515" spans="1:33">
      <c r="A515" s="19"/>
      <c r="B515" s="19"/>
      <c r="F515" s="38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G515" s="17"/>
    </row>
    <row r="516" spans="1:33">
      <c r="A516" s="19" t="s">
        <v>783</v>
      </c>
      <c r="B516" s="19"/>
      <c r="C516" s="3" t="s">
        <v>625</v>
      </c>
      <c r="F516" s="35">
        <f>F490+F499+F514</f>
        <v>52901465</v>
      </c>
      <c r="G516" s="22"/>
      <c r="H516" s="22">
        <f t="shared" ref="H516:AE516" si="219">H490+H499+H514</f>
        <v>18431081.573937759</v>
      </c>
      <c r="I516" s="22">
        <f t="shared" si="219"/>
        <v>0</v>
      </c>
      <c r="J516" s="22">
        <f t="shared" si="219"/>
        <v>0</v>
      </c>
      <c r="K516" s="22">
        <f t="shared" si="219"/>
        <v>13610821.426062243</v>
      </c>
      <c r="L516" s="22">
        <f t="shared" si="219"/>
        <v>0</v>
      </c>
      <c r="M516" s="22">
        <f t="shared" si="219"/>
        <v>0</v>
      </c>
      <c r="N516" s="22">
        <f t="shared" si="219"/>
        <v>3474830</v>
      </c>
      <c r="O516" s="22">
        <f t="shared" si="219"/>
        <v>0</v>
      </c>
      <c r="P516" s="22">
        <f t="shared" si="219"/>
        <v>0</v>
      </c>
      <c r="Q516" s="22">
        <f t="shared" si="219"/>
        <v>0</v>
      </c>
      <c r="R516" s="22">
        <f t="shared" si="219"/>
        <v>1718154.1815112063</v>
      </c>
      <c r="S516" s="22">
        <f t="shared" si="219"/>
        <v>0</v>
      </c>
      <c r="T516" s="22">
        <f t="shared" si="219"/>
        <v>1670260.0084040307</v>
      </c>
      <c r="U516" s="22">
        <f t="shared" si="219"/>
        <v>2675026.033761316</v>
      </c>
      <c r="V516" s="22">
        <f t="shared" si="219"/>
        <v>599548.80021651555</v>
      </c>
      <c r="W516" s="22">
        <f t="shared" si="219"/>
        <v>963822.09477587161</v>
      </c>
      <c r="X516" s="22">
        <f t="shared" si="219"/>
        <v>158272.09162629367</v>
      </c>
      <c r="Y516" s="22">
        <f t="shared" si="219"/>
        <v>92468.016016199661</v>
      </c>
      <c r="Z516" s="22">
        <f t="shared" si="219"/>
        <v>39521.09933265076</v>
      </c>
      <c r="AA516" s="22">
        <f t="shared" si="219"/>
        <v>3651590.0574164209</v>
      </c>
      <c r="AB516" s="22">
        <f t="shared" si="219"/>
        <v>134856.61693949462</v>
      </c>
      <c r="AC516" s="22">
        <f t="shared" si="219"/>
        <v>4927771</v>
      </c>
      <c r="AD516" s="22">
        <f t="shared" si="219"/>
        <v>753442</v>
      </c>
      <c r="AE516" s="22">
        <f t="shared" si="219"/>
        <v>0</v>
      </c>
      <c r="AF516" s="22">
        <f>SUM(H516:AE516)</f>
        <v>52901465.000000007</v>
      </c>
      <c r="AG516" s="17" t="str">
        <f>IF(ABS(AF516-F516)&lt;1,"ok","err")</f>
        <v>ok</v>
      </c>
    </row>
    <row r="517" spans="1:33">
      <c r="A517" s="19"/>
      <c r="B517" s="19"/>
      <c r="F517" s="38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G517" s="17"/>
    </row>
    <row r="518" spans="1:33">
      <c r="A518" s="19"/>
      <c r="B518" s="19"/>
      <c r="F518" s="38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G518" s="17"/>
    </row>
    <row r="519" spans="1:33">
      <c r="A519" s="19"/>
      <c r="B519" s="19"/>
      <c r="F519" s="38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G519" s="17"/>
    </row>
    <row r="520" spans="1:33">
      <c r="A520" s="19"/>
      <c r="B520" s="19"/>
      <c r="F520" s="38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G520" s="17"/>
    </row>
    <row r="521" spans="1:33">
      <c r="A521" s="19"/>
      <c r="B521" s="19"/>
      <c r="F521" s="38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G521" s="17"/>
    </row>
    <row r="522" spans="1:33">
      <c r="A522" s="18" t="s">
        <v>43</v>
      </c>
      <c r="B522" s="19"/>
      <c r="F522" s="38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G522" s="17"/>
    </row>
    <row r="523" spans="1:33">
      <c r="A523" s="19"/>
      <c r="B523" s="19"/>
      <c r="F523" s="38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G523" s="17"/>
    </row>
    <row r="524" spans="1:33">
      <c r="A524" s="24" t="s">
        <v>944</v>
      </c>
      <c r="B524" s="19"/>
      <c r="F524" s="38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G524" s="17"/>
    </row>
    <row r="525" spans="1:33">
      <c r="A525" s="19">
        <v>920</v>
      </c>
      <c r="B525" s="19" t="s">
        <v>945</v>
      </c>
      <c r="C525" s="3" t="s">
        <v>86</v>
      </c>
      <c r="D525" s="3" t="s">
        <v>625</v>
      </c>
      <c r="F525" s="35">
        <v>20746114</v>
      </c>
      <c r="H525" s="22">
        <f t="shared" ref="H525:Q536" si="220">IF(VLOOKUP($D525,$C$6:$AE$653,H$2,)=0,0,((VLOOKUP($D525,$C$6:$AE$653,H$2,)/VLOOKUP($D525,$C$6:$AE$653,4,))*$F525))</f>
        <v>7228028.930318133</v>
      </c>
      <c r="I525" s="22">
        <f t="shared" si="220"/>
        <v>0</v>
      </c>
      <c r="J525" s="22">
        <f t="shared" si="220"/>
        <v>0</v>
      </c>
      <c r="K525" s="22">
        <f t="shared" si="220"/>
        <v>5337690.6091112951</v>
      </c>
      <c r="L525" s="22">
        <f t="shared" si="220"/>
        <v>0</v>
      </c>
      <c r="M525" s="22">
        <f t="shared" si="220"/>
        <v>0</v>
      </c>
      <c r="N525" s="22">
        <f t="shared" si="220"/>
        <v>1362707.4280574273</v>
      </c>
      <c r="O525" s="22">
        <f t="shared" si="220"/>
        <v>0</v>
      </c>
      <c r="P525" s="22">
        <f t="shared" si="220"/>
        <v>0</v>
      </c>
      <c r="Q525" s="22">
        <f t="shared" si="220"/>
        <v>0</v>
      </c>
      <c r="R525" s="22">
        <f t="shared" ref="R525:AE536" si="221">IF(VLOOKUP($D525,$C$6:$AE$653,R$2,)=0,0,((VLOOKUP($D525,$C$6:$AE$653,R$2,)/VLOOKUP($D525,$C$6:$AE$653,4,))*$F525))</f>
        <v>673800.29114899144</v>
      </c>
      <c r="S525" s="22">
        <f t="shared" si="221"/>
        <v>0</v>
      </c>
      <c r="T525" s="22">
        <f t="shared" si="221"/>
        <v>655017.86281326949</v>
      </c>
      <c r="U525" s="22">
        <f t="shared" si="221"/>
        <v>1049052.1396596504</v>
      </c>
      <c r="V525" s="22">
        <f t="shared" si="221"/>
        <v>235122.17965712398</v>
      </c>
      <c r="W525" s="22">
        <f t="shared" si="221"/>
        <v>377977.49181311025</v>
      </c>
      <c r="X525" s="22">
        <f t="shared" si="221"/>
        <v>62068.807657737525</v>
      </c>
      <c r="Y525" s="22">
        <f t="shared" si="221"/>
        <v>36262.738690240505</v>
      </c>
      <c r="Z525" s="22">
        <f t="shared" si="221"/>
        <v>15498.800121329279</v>
      </c>
      <c r="AA525" s="22">
        <f t="shared" si="221"/>
        <v>1432026.5726559295</v>
      </c>
      <c r="AB525" s="22">
        <f t="shared" si="221"/>
        <v>52886.073167937531</v>
      </c>
      <c r="AC525" s="22">
        <f t="shared" si="221"/>
        <v>1932500.3368412196</v>
      </c>
      <c r="AD525" s="22">
        <f t="shared" si="221"/>
        <v>295473.7382866051</v>
      </c>
      <c r="AE525" s="22">
        <f t="shared" si="221"/>
        <v>0</v>
      </c>
      <c r="AF525" s="22">
        <f t="shared" ref="AF525:AF536" si="222">SUM(H525:AE525)</f>
        <v>20746114.000000007</v>
      </c>
      <c r="AG525" s="17" t="str">
        <f t="shared" ref="AG525:AG536" si="223">IF(ABS(AF525-F525)&lt;1,"ok","err")</f>
        <v>ok</v>
      </c>
    </row>
    <row r="526" spans="1:33">
      <c r="A526" s="19">
        <v>921</v>
      </c>
      <c r="B526" s="19" t="s">
        <v>947</v>
      </c>
      <c r="C526" s="19" t="s">
        <v>86</v>
      </c>
      <c r="D526" s="19" t="s">
        <v>625</v>
      </c>
      <c r="F526" s="38">
        <v>25178</v>
      </c>
      <c r="H526" s="22">
        <f t="shared" si="220"/>
        <v>8772.1157035746528</v>
      </c>
      <c r="I526" s="22">
        <f t="shared" si="220"/>
        <v>0</v>
      </c>
      <c r="J526" s="22">
        <f t="shared" si="220"/>
        <v>0</v>
      </c>
      <c r="K526" s="22">
        <f t="shared" si="220"/>
        <v>6477.9540957021736</v>
      </c>
      <c r="L526" s="22">
        <f t="shared" si="220"/>
        <v>0</v>
      </c>
      <c r="M526" s="22">
        <f t="shared" si="220"/>
        <v>0</v>
      </c>
      <c r="N526" s="22">
        <f t="shared" si="220"/>
        <v>1653.8156313818531</v>
      </c>
      <c r="O526" s="22">
        <f t="shared" si="220"/>
        <v>0</v>
      </c>
      <c r="P526" s="22">
        <f t="shared" si="220"/>
        <v>0</v>
      </c>
      <c r="Q526" s="22">
        <f t="shared" si="220"/>
        <v>0</v>
      </c>
      <c r="R526" s="22">
        <f t="shared" si="221"/>
        <v>817.74079379633736</v>
      </c>
      <c r="S526" s="22">
        <f t="shared" si="221"/>
        <v>0</v>
      </c>
      <c r="T526" s="22">
        <f t="shared" si="221"/>
        <v>794.94597156424095</v>
      </c>
      <c r="U526" s="22">
        <f t="shared" si="221"/>
        <v>1273.1557713579843</v>
      </c>
      <c r="V526" s="22">
        <f t="shared" si="221"/>
        <v>285.35012578293299</v>
      </c>
      <c r="W526" s="22">
        <f t="shared" si="221"/>
        <v>458.72288607256712</v>
      </c>
      <c r="X526" s="22">
        <f t="shared" si="221"/>
        <v>75.328248905145102</v>
      </c>
      <c r="Y526" s="22">
        <f t="shared" si="221"/>
        <v>44.009361692646415</v>
      </c>
      <c r="Z526" s="22">
        <f t="shared" si="221"/>
        <v>18.809729352438175</v>
      </c>
      <c r="AA526" s="22">
        <f t="shared" si="221"/>
        <v>1737.9430695469518</v>
      </c>
      <c r="AB526" s="22">
        <f t="shared" si="221"/>
        <v>64.183853912223327</v>
      </c>
      <c r="AC526" s="22">
        <f t="shared" si="221"/>
        <v>2345.3304788062105</v>
      </c>
      <c r="AD526" s="22">
        <f t="shared" si="221"/>
        <v>358.59427855164313</v>
      </c>
      <c r="AE526" s="22">
        <f t="shared" si="221"/>
        <v>0</v>
      </c>
      <c r="AF526" s="22">
        <f>SUM(H526:AE526)</f>
        <v>25177.999999999996</v>
      </c>
      <c r="AG526" s="17" t="str">
        <f t="shared" si="223"/>
        <v>ok</v>
      </c>
    </row>
    <row r="527" spans="1:33">
      <c r="A527" s="19">
        <v>922</v>
      </c>
      <c r="B527" s="19" t="s">
        <v>582</v>
      </c>
      <c r="C527" s="3" t="s">
        <v>583</v>
      </c>
      <c r="D527" s="3" t="s">
        <v>625</v>
      </c>
      <c r="F527" s="38">
        <v>-2571153</v>
      </c>
      <c r="H527" s="22">
        <f t="shared" si="220"/>
        <v>-895799.96852780518</v>
      </c>
      <c r="I527" s="22">
        <f t="shared" si="220"/>
        <v>0</v>
      </c>
      <c r="J527" s="22">
        <f t="shared" si="220"/>
        <v>0</v>
      </c>
      <c r="K527" s="22">
        <f t="shared" si="220"/>
        <v>-661522.40475919179</v>
      </c>
      <c r="L527" s="22">
        <f t="shared" si="220"/>
        <v>0</v>
      </c>
      <c r="M527" s="22">
        <f t="shared" si="220"/>
        <v>0</v>
      </c>
      <c r="N527" s="22">
        <f t="shared" si="220"/>
        <v>-168886.05219137127</v>
      </c>
      <c r="O527" s="22">
        <f t="shared" si="220"/>
        <v>0</v>
      </c>
      <c r="P527" s="22">
        <f t="shared" si="220"/>
        <v>0</v>
      </c>
      <c r="Q527" s="22">
        <f t="shared" si="220"/>
        <v>0</v>
      </c>
      <c r="R527" s="22">
        <f t="shared" si="221"/>
        <v>-83506.898689007634</v>
      </c>
      <c r="S527" s="22">
        <f t="shared" si="221"/>
        <v>0</v>
      </c>
      <c r="T527" s="22">
        <f t="shared" si="221"/>
        <v>-81179.113496914477</v>
      </c>
      <c r="U527" s="22">
        <f t="shared" si="221"/>
        <v>-130013.43557845721</v>
      </c>
      <c r="V527" s="22">
        <f t="shared" si="221"/>
        <v>-29139.67876547643</v>
      </c>
      <c r="W527" s="22">
        <f t="shared" si="221"/>
        <v>-46844.337306145811</v>
      </c>
      <c r="X527" s="22">
        <f t="shared" si="221"/>
        <v>-7692.4478972599309</v>
      </c>
      <c r="Y527" s="22">
        <f t="shared" si="221"/>
        <v>-4494.193436497455</v>
      </c>
      <c r="Z527" s="22">
        <f t="shared" si="221"/>
        <v>-1920.831362844923</v>
      </c>
      <c r="AA527" s="22">
        <f t="shared" si="221"/>
        <v>-177477.06478254247</v>
      </c>
      <c r="AB527" s="22">
        <f t="shared" si="221"/>
        <v>-6554.3930629110637</v>
      </c>
      <c r="AC527" s="22">
        <f t="shared" si="221"/>
        <v>-239502.87936190423</v>
      </c>
      <c r="AD527" s="22">
        <f t="shared" si="221"/>
        <v>-36619.300781670223</v>
      </c>
      <c r="AE527" s="22">
        <f t="shared" si="221"/>
        <v>0</v>
      </c>
      <c r="AF527" s="22">
        <f t="shared" si="222"/>
        <v>-2571153</v>
      </c>
      <c r="AG527" s="17" t="str">
        <f t="shared" si="223"/>
        <v>ok</v>
      </c>
    </row>
    <row r="528" spans="1:33">
      <c r="A528" s="19">
        <v>923</v>
      </c>
      <c r="B528" s="19" t="s">
        <v>949</v>
      </c>
      <c r="C528" s="3" t="s">
        <v>87</v>
      </c>
      <c r="D528" s="3" t="s">
        <v>625</v>
      </c>
      <c r="F528" s="38">
        <v>0</v>
      </c>
      <c r="H528" s="22">
        <f t="shared" si="220"/>
        <v>0</v>
      </c>
      <c r="I528" s="22">
        <f t="shared" si="220"/>
        <v>0</v>
      </c>
      <c r="J528" s="22">
        <f t="shared" si="220"/>
        <v>0</v>
      </c>
      <c r="K528" s="22">
        <f t="shared" si="220"/>
        <v>0</v>
      </c>
      <c r="L528" s="22">
        <f t="shared" si="220"/>
        <v>0</v>
      </c>
      <c r="M528" s="22">
        <f t="shared" si="220"/>
        <v>0</v>
      </c>
      <c r="N528" s="22">
        <f t="shared" si="220"/>
        <v>0</v>
      </c>
      <c r="O528" s="22">
        <f t="shared" si="220"/>
        <v>0</v>
      </c>
      <c r="P528" s="22">
        <f t="shared" si="220"/>
        <v>0</v>
      </c>
      <c r="Q528" s="22">
        <f t="shared" si="220"/>
        <v>0</v>
      </c>
      <c r="R528" s="22">
        <f t="shared" si="221"/>
        <v>0</v>
      </c>
      <c r="S528" s="22">
        <f t="shared" si="221"/>
        <v>0</v>
      </c>
      <c r="T528" s="22">
        <f t="shared" si="221"/>
        <v>0</v>
      </c>
      <c r="U528" s="22">
        <f t="shared" si="221"/>
        <v>0</v>
      </c>
      <c r="V528" s="22">
        <f t="shared" si="221"/>
        <v>0</v>
      </c>
      <c r="W528" s="22">
        <f t="shared" si="221"/>
        <v>0</v>
      </c>
      <c r="X528" s="22">
        <f t="shared" si="221"/>
        <v>0</v>
      </c>
      <c r="Y528" s="22">
        <f t="shared" si="221"/>
        <v>0</v>
      </c>
      <c r="Z528" s="22">
        <f t="shared" si="221"/>
        <v>0</v>
      </c>
      <c r="AA528" s="22">
        <f t="shared" si="221"/>
        <v>0</v>
      </c>
      <c r="AB528" s="22">
        <f t="shared" si="221"/>
        <v>0</v>
      </c>
      <c r="AC528" s="22">
        <f t="shared" si="221"/>
        <v>0</v>
      </c>
      <c r="AD528" s="22">
        <f t="shared" si="221"/>
        <v>0</v>
      </c>
      <c r="AE528" s="22">
        <f t="shared" si="221"/>
        <v>0</v>
      </c>
      <c r="AF528" s="22">
        <f t="shared" si="222"/>
        <v>0</v>
      </c>
      <c r="AG528" s="17" t="str">
        <f t="shared" si="223"/>
        <v>ok</v>
      </c>
    </row>
    <row r="529" spans="1:33">
      <c r="A529" s="19">
        <v>924</v>
      </c>
      <c r="B529" s="19" t="s">
        <v>951</v>
      </c>
      <c r="C529" s="3" t="s">
        <v>88</v>
      </c>
      <c r="D529" s="3" t="s">
        <v>865</v>
      </c>
      <c r="F529" s="38">
        <v>0</v>
      </c>
      <c r="H529" s="22">
        <f t="shared" si="220"/>
        <v>0</v>
      </c>
      <c r="I529" s="22">
        <f t="shared" si="220"/>
        <v>0</v>
      </c>
      <c r="J529" s="22">
        <f t="shared" si="220"/>
        <v>0</v>
      </c>
      <c r="K529" s="22">
        <f t="shared" si="220"/>
        <v>0</v>
      </c>
      <c r="L529" s="22">
        <f t="shared" si="220"/>
        <v>0</v>
      </c>
      <c r="M529" s="22">
        <f t="shared" si="220"/>
        <v>0</v>
      </c>
      <c r="N529" s="22">
        <f t="shared" si="220"/>
        <v>0</v>
      </c>
      <c r="O529" s="22">
        <f t="shared" si="220"/>
        <v>0</v>
      </c>
      <c r="P529" s="22">
        <f t="shared" si="220"/>
        <v>0</v>
      </c>
      <c r="Q529" s="22">
        <f t="shared" si="220"/>
        <v>0</v>
      </c>
      <c r="R529" s="22">
        <f t="shared" si="221"/>
        <v>0</v>
      </c>
      <c r="S529" s="22">
        <f t="shared" si="221"/>
        <v>0</v>
      </c>
      <c r="T529" s="22">
        <f t="shared" si="221"/>
        <v>0</v>
      </c>
      <c r="U529" s="22">
        <f t="shared" si="221"/>
        <v>0</v>
      </c>
      <c r="V529" s="22">
        <f t="shared" si="221"/>
        <v>0</v>
      </c>
      <c r="W529" s="22">
        <f t="shared" si="221"/>
        <v>0</v>
      </c>
      <c r="X529" s="22">
        <f t="shared" si="221"/>
        <v>0</v>
      </c>
      <c r="Y529" s="22">
        <f t="shared" si="221"/>
        <v>0</v>
      </c>
      <c r="Z529" s="22">
        <f t="shared" si="221"/>
        <v>0</v>
      </c>
      <c r="AA529" s="22">
        <f t="shared" si="221"/>
        <v>0</v>
      </c>
      <c r="AB529" s="22">
        <f t="shared" si="221"/>
        <v>0</v>
      </c>
      <c r="AC529" s="22">
        <f t="shared" si="221"/>
        <v>0</v>
      </c>
      <c r="AD529" s="22">
        <f t="shared" si="221"/>
        <v>0</v>
      </c>
      <c r="AE529" s="22">
        <f t="shared" si="221"/>
        <v>0</v>
      </c>
      <c r="AF529" s="22">
        <f t="shared" si="222"/>
        <v>0</v>
      </c>
      <c r="AG529" s="17" t="str">
        <f t="shared" si="223"/>
        <v>ok</v>
      </c>
    </row>
    <row r="530" spans="1:33">
      <c r="A530" s="19">
        <v>925</v>
      </c>
      <c r="B530" s="19" t="s">
        <v>1117</v>
      </c>
      <c r="C530" s="3" t="s">
        <v>89</v>
      </c>
      <c r="D530" s="3" t="s">
        <v>625</v>
      </c>
      <c r="F530" s="38">
        <v>0</v>
      </c>
      <c r="H530" s="22">
        <f t="shared" si="220"/>
        <v>0</v>
      </c>
      <c r="I530" s="22">
        <f t="shared" si="220"/>
        <v>0</v>
      </c>
      <c r="J530" s="22">
        <f t="shared" si="220"/>
        <v>0</v>
      </c>
      <c r="K530" s="22">
        <f t="shared" si="220"/>
        <v>0</v>
      </c>
      <c r="L530" s="22">
        <f t="shared" si="220"/>
        <v>0</v>
      </c>
      <c r="M530" s="22">
        <f t="shared" si="220"/>
        <v>0</v>
      </c>
      <c r="N530" s="22">
        <f t="shared" si="220"/>
        <v>0</v>
      </c>
      <c r="O530" s="22">
        <f t="shared" si="220"/>
        <v>0</v>
      </c>
      <c r="P530" s="22">
        <f t="shared" si="220"/>
        <v>0</v>
      </c>
      <c r="Q530" s="22">
        <f t="shared" si="220"/>
        <v>0</v>
      </c>
      <c r="R530" s="22">
        <f t="shared" si="221"/>
        <v>0</v>
      </c>
      <c r="S530" s="22">
        <f t="shared" si="221"/>
        <v>0</v>
      </c>
      <c r="T530" s="22">
        <f t="shared" si="221"/>
        <v>0</v>
      </c>
      <c r="U530" s="22">
        <f t="shared" si="221"/>
        <v>0</v>
      </c>
      <c r="V530" s="22">
        <f t="shared" si="221"/>
        <v>0</v>
      </c>
      <c r="W530" s="22">
        <f t="shared" si="221"/>
        <v>0</v>
      </c>
      <c r="X530" s="22">
        <f t="shared" si="221"/>
        <v>0</v>
      </c>
      <c r="Y530" s="22">
        <f t="shared" si="221"/>
        <v>0</v>
      </c>
      <c r="Z530" s="22">
        <f t="shared" si="221"/>
        <v>0</v>
      </c>
      <c r="AA530" s="22">
        <f t="shared" si="221"/>
        <v>0</v>
      </c>
      <c r="AB530" s="22">
        <f t="shared" si="221"/>
        <v>0</v>
      </c>
      <c r="AC530" s="22">
        <f t="shared" si="221"/>
        <v>0</v>
      </c>
      <c r="AD530" s="22">
        <f t="shared" si="221"/>
        <v>0</v>
      </c>
      <c r="AE530" s="22">
        <f t="shared" si="221"/>
        <v>0</v>
      </c>
      <c r="AF530" s="22">
        <f t="shared" si="222"/>
        <v>0</v>
      </c>
      <c r="AG530" s="17" t="str">
        <f t="shared" si="223"/>
        <v>ok</v>
      </c>
    </row>
    <row r="531" spans="1:33">
      <c r="A531" s="19">
        <v>926</v>
      </c>
      <c r="B531" s="19" t="s">
        <v>954</v>
      </c>
      <c r="C531" s="3" t="s">
        <v>90</v>
      </c>
      <c r="D531" s="3" t="s">
        <v>625</v>
      </c>
      <c r="F531" s="38">
        <v>0</v>
      </c>
      <c r="H531" s="22">
        <f t="shared" si="220"/>
        <v>0</v>
      </c>
      <c r="I531" s="22">
        <f t="shared" si="220"/>
        <v>0</v>
      </c>
      <c r="J531" s="22">
        <f t="shared" si="220"/>
        <v>0</v>
      </c>
      <c r="K531" s="22">
        <f t="shared" si="220"/>
        <v>0</v>
      </c>
      <c r="L531" s="22">
        <f t="shared" si="220"/>
        <v>0</v>
      </c>
      <c r="M531" s="22">
        <f t="shared" si="220"/>
        <v>0</v>
      </c>
      <c r="N531" s="22">
        <f t="shared" si="220"/>
        <v>0</v>
      </c>
      <c r="O531" s="22">
        <f t="shared" si="220"/>
        <v>0</v>
      </c>
      <c r="P531" s="22">
        <f t="shared" si="220"/>
        <v>0</v>
      </c>
      <c r="Q531" s="22">
        <f t="shared" si="220"/>
        <v>0</v>
      </c>
      <c r="R531" s="22">
        <f t="shared" si="221"/>
        <v>0</v>
      </c>
      <c r="S531" s="22">
        <f t="shared" si="221"/>
        <v>0</v>
      </c>
      <c r="T531" s="22">
        <f t="shared" si="221"/>
        <v>0</v>
      </c>
      <c r="U531" s="22">
        <f t="shared" si="221"/>
        <v>0</v>
      </c>
      <c r="V531" s="22">
        <f t="shared" si="221"/>
        <v>0</v>
      </c>
      <c r="W531" s="22">
        <f t="shared" si="221"/>
        <v>0</v>
      </c>
      <c r="X531" s="22">
        <f t="shared" si="221"/>
        <v>0</v>
      </c>
      <c r="Y531" s="22">
        <f t="shared" si="221"/>
        <v>0</v>
      </c>
      <c r="Z531" s="22">
        <f t="shared" si="221"/>
        <v>0</v>
      </c>
      <c r="AA531" s="22">
        <f t="shared" si="221"/>
        <v>0</v>
      </c>
      <c r="AB531" s="22">
        <f t="shared" si="221"/>
        <v>0</v>
      </c>
      <c r="AC531" s="22">
        <f t="shared" si="221"/>
        <v>0</v>
      </c>
      <c r="AD531" s="22">
        <f t="shared" si="221"/>
        <v>0</v>
      </c>
      <c r="AE531" s="22">
        <f t="shared" si="221"/>
        <v>0</v>
      </c>
      <c r="AF531" s="22">
        <f t="shared" si="222"/>
        <v>0</v>
      </c>
      <c r="AG531" s="17" t="str">
        <f t="shared" si="223"/>
        <v>ok</v>
      </c>
    </row>
    <row r="532" spans="1:33">
      <c r="A532" s="19">
        <v>928</v>
      </c>
      <c r="B532" s="19" t="s">
        <v>798</v>
      </c>
      <c r="C532" s="3" t="s">
        <v>91</v>
      </c>
      <c r="D532" s="3" t="s">
        <v>865</v>
      </c>
      <c r="F532" s="38">
        <v>0</v>
      </c>
      <c r="H532" s="22">
        <f t="shared" si="220"/>
        <v>0</v>
      </c>
      <c r="I532" s="22">
        <f t="shared" si="220"/>
        <v>0</v>
      </c>
      <c r="J532" s="22">
        <f t="shared" si="220"/>
        <v>0</v>
      </c>
      <c r="K532" s="22">
        <f t="shared" si="220"/>
        <v>0</v>
      </c>
      <c r="L532" s="22">
        <f t="shared" si="220"/>
        <v>0</v>
      </c>
      <c r="M532" s="22">
        <f t="shared" si="220"/>
        <v>0</v>
      </c>
      <c r="N532" s="22">
        <f t="shared" si="220"/>
        <v>0</v>
      </c>
      <c r="O532" s="22">
        <f t="shared" si="220"/>
        <v>0</v>
      </c>
      <c r="P532" s="22">
        <f t="shared" si="220"/>
        <v>0</v>
      </c>
      <c r="Q532" s="22">
        <f t="shared" si="220"/>
        <v>0</v>
      </c>
      <c r="R532" s="22">
        <f t="shared" si="221"/>
        <v>0</v>
      </c>
      <c r="S532" s="22">
        <f t="shared" si="221"/>
        <v>0</v>
      </c>
      <c r="T532" s="22">
        <f t="shared" si="221"/>
        <v>0</v>
      </c>
      <c r="U532" s="22">
        <f t="shared" si="221"/>
        <v>0</v>
      </c>
      <c r="V532" s="22">
        <f t="shared" si="221"/>
        <v>0</v>
      </c>
      <c r="W532" s="22">
        <f t="shared" si="221"/>
        <v>0</v>
      </c>
      <c r="X532" s="22">
        <f t="shared" si="221"/>
        <v>0</v>
      </c>
      <c r="Y532" s="22">
        <f t="shared" si="221"/>
        <v>0</v>
      </c>
      <c r="Z532" s="22">
        <f t="shared" si="221"/>
        <v>0</v>
      </c>
      <c r="AA532" s="22">
        <f t="shared" si="221"/>
        <v>0</v>
      </c>
      <c r="AB532" s="22">
        <f t="shared" si="221"/>
        <v>0</v>
      </c>
      <c r="AC532" s="22">
        <f t="shared" si="221"/>
        <v>0</v>
      </c>
      <c r="AD532" s="22">
        <f t="shared" si="221"/>
        <v>0</v>
      </c>
      <c r="AE532" s="22">
        <f t="shared" si="221"/>
        <v>0</v>
      </c>
      <c r="AF532" s="22">
        <f t="shared" si="222"/>
        <v>0</v>
      </c>
      <c r="AG532" s="17" t="str">
        <f t="shared" si="223"/>
        <v>ok</v>
      </c>
    </row>
    <row r="533" spans="1:33">
      <c r="A533" s="19">
        <v>929</v>
      </c>
      <c r="B533" s="19" t="s">
        <v>1053</v>
      </c>
      <c r="C533" s="3" t="s">
        <v>92</v>
      </c>
      <c r="D533" s="3" t="s">
        <v>625</v>
      </c>
      <c r="F533" s="38">
        <v>0</v>
      </c>
      <c r="H533" s="22">
        <f t="shared" si="220"/>
        <v>0</v>
      </c>
      <c r="I533" s="22">
        <f t="shared" si="220"/>
        <v>0</v>
      </c>
      <c r="J533" s="22">
        <f t="shared" si="220"/>
        <v>0</v>
      </c>
      <c r="K533" s="22">
        <f t="shared" si="220"/>
        <v>0</v>
      </c>
      <c r="L533" s="22">
        <f t="shared" si="220"/>
        <v>0</v>
      </c>
      <c r="M533" s="22">
        <f t="shared" si="220"/>
        <v>0</v>
      </c>
      <c r="N533" s="22">
        <f t="shared" si="220"/>
        <v>0</v>
      </c>
      <c r="O533" s="22">
        <f t="shared" si="220"/>
        <v>0</v>
      </c>
      <c r="P533" s="22">
        <f t="shared" si="220"/>
        <v>0</v>
      </c>
      <c r="Q533" s="22">
        <f t="shared" si="220"/>
        <v>0</v>
      </c>
      <c r="R533" s="22">
        <f t="shared" si="221"/>
        <v>0</v>
      </c>
      <c r="S533" s="22">
        <f t="shared" si="221"/>
        <v>0</v>
      </c>
      <c r="T533" s="22">
        <f t="shared" si="221"/>
        <v>0</v>
      </c>
      <c r="U533" s="22">
        <f t="shared" si="221"/>
        <v>0</v>
      </c>
      <c r="V533" s="22">
        <f t="shared" si="221"/>
        <v>0</v>
      </c>
      <c r="W533" s="22">
        <f t="shared" si="221"/>
        <v>0</v>
      </c>
      <c r="X533" s="22">
        <f t="shared" si="221"/>
        <v>0</v>
      </c>
      <c r="Y533" s="22">
        <f t="shared" si="221"/>
        <v>0</v>
      </c>
      <c r="Z533" s="22">
        <f t="shared" si="221"/>
        <v>0</v>
      </c>
      <c r="AA533" s="22">
        <f t="shared" si="221"/>
        <v>0</v>
      </c>
      <c r="AB533" s="22">
        <f t="shared" si="221"/>
        <v>0</v>
      </c>
      <c r="AC533" s="22">
        <f t="shared" si="221"/>
        <v>0</v>
      </c>
      <c r="AD533" s="22">
        <f t="shared" si="221"/>
        <v>0</v>
      </c>
      <c r="AE533" s="22">
        <f t="shared" si="221"/>
        <v>0</v>
      </c>
      <c r="AF533" s="22">
        <f t="shared" si="222"/>
        <v>0</v>
      </c>
      <c r="AG533" s="17" t="str">
        <f t="shared" si="223"/>
        <v>ok</v>
      </c>
    </row>
    <row r="534" spans="1:33">
      <c r="A534" s="19">
        <v>930</v>
      </c>
      <c r="B534" s="19" t="s">
        <v>957</v>
      </c>
      <c r="C534" s="3" t="s">
        <v>93</v>
      </c>
      <c r="D534" s="3" t="s">
        <v>625</v>
      </c>
      <c r="F534" s="38">
        <v>0</v>
      </c>
      <c r="H534" s="22">
        <f t="shared" si="220"/>
        <v>0</v>
      </c>
      <c r="I534" s="22">
        <f t="shared" si="220"/>
        <v>0</v>
      </c>
      <c r="J534" s="22">
        <f t="shared" si="220"/>
        <v>0</v>
      </c>
      <c r="K534" s="22">
        <f t="shared" si="220"/>
        <v>0</v>
      </c>
      <c r="L534" s="22">
        <f t="shared" si="220"/>
        <v>0</v>
      </c>
      <c r="M534" s="22">
        <f t="shared" si="220"/>
        <v>0</v>
      </c>
      <c r="N534" s="22">
        <f t="shared" si="220"/>
        <v>0</v>
      </c>
      <c r="O534" s="22">
        <f t="shared" si="220"/>
        <v>0</v>
      </c>
      <c r="P534" s="22">
        <f t="shared" si="220"/>
        <v>0</v>
      </c>
      <c r="Q534" s="22">
        <f t="shared" si="220"/>
        <v>0</v>
      </c>
      <c r="R534" s="22">
        <f t="shared" si="221"/>
        <v>0</v>
      </c>
      <c r="S534" s="22">
        <f t="shared" si="221"/>
        <v>0</v>
      </c>
      <c r="T534" s="22">
        <f t="shared" si="221"/>
        <v>0</v>
      </c>
      <c r="U534" s="22">
        <f t="shared" si="221"/>
        <v>0</v>
      </c>
      <c r="V534" s="22">
        <f t="shared" si="221"/>
        <v>0</v>
      </c>
      <c r="W534" s="22">
        <f t="shared" si="221"/>
        <v>0</v>
      </c>
      <c r="X534" s="22">
        <f t="shared" si="221"/>
        <v>0</v>
      </c>
      <c r="Y534" s="22">
        <f t="shared" si="221"/>
        <v>0</v>
      </c>
      <c r="Z534" s="22">
        <f t="shared" si="221"/>
        <v>0</v>
      </c>
      <c r="AA534" s="22">
        <f t="shared" si="221"/>
        <v>0</v>
      </c>
      <c r="AB534" s="22">
        <f t="shared" si="221"/>
        <v>0</v>
      </c>
      <c r="AC534" s="22">
        <f t="shared" si="221"/>
        <v>0</v>
      </c>
      <c r="AD534" s="22">
        <f t="shared" si="221"/>
        <v>0</v>
      </c>
      <c r="AE534" s="22">
        <f t="shared" si="221"/>
        <v>0</v>
      </c>
      <c r="AF534" s="22">
        <f t="shared" si="222"/>
        <v>0</v>
      </c>
      <c r="AG534" s="17" t="str">
        <f t="shared" si="223"/>
        <v>ok</v>
      </c>
    </row>
    <row r="535" spans="1:33">
      <c r="A535" s="19">
        <v>931</v>
      </c>
      <c r="B535" s="19" t="s">
        <v>959</v>
      </c>
      <c r="C535" s="3" t="s">
        <v>94</v>
      </c>
      <c r="D535" s="3" t="s">
        <v>855</v>
      </c>
      <c r="F535" s="38">
        <v>0</v>
      </c>
      <c r="H535" s="22">
        <f t="shared" si="220"/>
        <v>0</v>
      </c>
      <c r="I535" s="22">
        <f t="shared" si="220"/>
        <v>0</v>
      </c>
      <c r="J535" s="22">
        <f t="shared" si="220"/>
        <v>0</v>
      </c>
      <c r="K535" s="22">
        <f t="shared" si="220"/>
        <v>0</v>
      </c>
      <c r="L535" s="22">
        <f t="shared" si="220"/>
        <v>0</v>
      </c>
      <c r="M535" s="22">
        <f t="shared" si="220"/>
        <v>0</v>
      </c>
      <c r="N535" s="22">
        <f t="shared" si="220"/>
        <v>0</v>
      </c>
      <c r="O535" s="22">
        <f t="shared" si="220"/>
        <v>0</v>
      </c>
      <c r="P535" s="22">
        <f t="shared" si="220"/>
        <v>0</v>
      </c>
      <c r="Q535" s="22">
        <f t="shared" si="220"/>
        <v>0</v>
      </c>
      <c r="R535" s="22">
        <f t="shared" si="221"/>
        <v>0</v>
      </c>
      <c r="S535" s="22">
        <f t="shared" si="221"/>
        <v>0</v>
      </c>
      <c r="T535" s="22">
        <f t="shared" si="221"/>
        <v>0</v>
      </c>
      <c r="U535" s="22">
        <f t="shared" si="221"/>
        <v>0</v>
      </c>
      <c r="V535" s="22">
        <f t="shared" si="221"/>
        <v>0</v>
      </c>
      <c r="W535" s="22">
        <f t="shared" si="221"/>
        <v>0</v>
      </c>
      <c r="X535" s="22">
        <f t="shared" si="221"/>
        <v>0</v>
      </c>
      <c r="Y535" s="22">
        <f t="shared" si="221"/>
        <v>0</v>
      </c>
      <c r="Z535" s="22">
        <f t="shared" si="221"/>
        <v>0</v>
      </c>
      <c r="AA535" s="22">
        <f t="shared" si="221"/>
        <v>0</v>
      </c>
      <c r="AB535" s="22">
        <f t="shared" si="221"/>
        <v>0</v>
      </c>
      <c r="AC535" s="22">
        <f t="shared" si="221"/>
        <v>0</v>
      </c>
      <c r="AD535" s="22">
        <f t="shared" si="221"/>
        <v>0</v>
      </c>
      <c r="AE535" s="22">
        <f t="shared" si="221"/>
        <v>0</v>
      </c>
      <c r="AF535" s="22">
        <f t="shared" si="222"/>
        <v>0</v>
      </c>
      <c r="AG535" s="17" t="str">
        <f t="shared" si="223"/>
        <v>ok</v>
      </c>
    </row>
    <row r="536" spans="1:33">
      <c r="A536" s="19">
        <v>935</v>
      </c>
      <c r="B536" s="19" t="s">
        <v>961</v>
      </c>
      <c r="C536" s="3" t="s">
        <v>95</v>
      </c>
      <c r="D536" s="3" t="s">
        <v>855</v>
      </c>
      <c r="F536" s="38">
        <v>518659</v>
      </c>
      <c r="H536" s="22">
        <f t="shared" si="220"/>
        <v>282262.04330573865</v>
      </c>
      <c r="I536" s="22">
        <f t="shared" si="220"/>
        <v>0</v>
      </c>
      <c r="J536" s="22">
        <f t="shared" si="220"/>
        <v>0</v>
      </c>
      <c r="K536" s="22">
        <f t="shared" si="220"/>
        <v>0</v>
      </c>
      <c r="L536" s="22">
        <f t="shared" si="220"/>
        <v>0</v>
      </c>
      <c r="M536" s="22">
        <f t="shared" si="220"/>
        <v>0</v>
      </c>
      <c r="N536" s="22">
        <f t="shared" si="220"/>
        <v>57569.229472187435</v>
      </c>
      <c r="O536" s="22">
        <f t="shared" si="220"/>
        <v>0</v>
      </c>
      <c r="P536" s="22">
        <f t="shared" si="220"/>
        <v>0</v>
      </c>
      <c r="Q536" s="22">
        <f t="shared" si="220"/>
        <v>0</v>
      </c>
      <c r="R536" s="22">
        <f t="shared" si="221"/>
        <v>21976.200489161311</v>
      </c>
      <c r="S536" s="22">
        <f t="shared" si="221"/>
        <v>0</v>
      </c>
      <c r="T536" s="22">
        <f t="shared" si="221"/>
        <v>33959.551957856493</v>
      </c>
      <c r="U536" s="22">
        <f t="shared" si="221"/>
        <v>53953.327473054953</v>
      </c>
      <c r="V536" s="22">
        <f t="shared" si="221"/>
        <v>9866.1863216856636</v>
      </c>
      <c r="W536" s="22">
        <f t="shared" si="221"/>
        <v>15788.219502653206</v>
      </c>
      <c r="X536" s="22">
        <f t="shared" si="221"/>
        <v>12805.675847340968</v>
      </c>
      <c r="Y536" s="22">
        <f t="shared" si="221"/>
        <v>7481.5176016380474</v>
      </c>
      <c r="Z536" s="22">
        <f t="shared" si="221"/>
        <v>4340.0006512358459</v>
      </c>
      <c r="AA536" s="22">
        <f t="shared" si="221"/>
        <v>4852.2740134312007</v>
      </c>
      <c r="AB536" s="22">
        <f t="shared" si="221"/>
        <v>13804.773364016193</v>
      </c>
      <c r="AC536" s="22">
        <f t="shared" si="221"/>
        <v>0</v>
      </c>
      <c r="AD536" s="22">
        <f t="shared" si="221"/>
        <v>0</v>
      </c>
      <c r="AE536" s="22">
        <f t="shared" si="221"/>
        <v>0</v>
      </c>
      <c r="AF536" s="22">
        <f t="shared" si="222"/>
        <v>518659</v>
      </c>
      <c r="AG536" s="17" t="str">
        <f t="shared" si="223"/>
        <v>ok</v>
      </c>
    </row>
    <row r="537" spans="1:33">
      <c r="A537" s="19"/>
      <c r="B537" s="19"/>
      <c r="F537" s="38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7"/>
    </row>
    <row r="538" spans="1:33">
      <c r="A538" s="19" t="s">
        <v>962</v>
      </c>
      <c r="B538" s="19"/>
      <c r="C538" s="3" t="s">
        <v>96</v>
      </c>
      <c r="F538" s="35">
        <f t="shared" ref="F538:M538" si="224">SUM(F525:F537)</f>
        <v>18718798</v>
      </c>
      <c r="G538" s="21">
        <f t="shared" si="224"/>
        <v>0</v>
      </c>
      <c r="H538" s="21">
        <f t="shared" si="224"/>
        <v>6623263.1207996411</v>
      </c>
      <c r="I538" s="21">
        <f t="shared" si="224"/>
        <v>0</v>
      </c>
      <c r="J538" s="21">
        <f t="shared" si="224"/>
        <v>0</v>
      </c>
      <c r="K538" s="21">
        <f t="shared" si="224"/>
        <v>4682646.1584478058</v>
      </c>
      <c r="L538" s="21">
        <f t="shared" si="224"/>
        <v>0</v>
      </c>
      <c r="M538" s="21">
        <f t="shared" si="224"/>
        <v>0</v>
      </c>
      <c r="N538" s="21">
        <f>SUM(N525:N537)</f>
        <v>1253044.4209696252</v>
      </c>
      <c r="O538" s="21">
        <f>SUM(O525:O537)</f>
        <v>0</v>
      </c>
      <c r="P538" s="21">
        <f>SUM(P525:P537)</f>
        <v>0</v>
      </c>
      <c r="Q538" s="21">
        <f t="shared" ref="Q538:AB538" si="225">SUM(Q525:Q537)</f>
        <v>0</v>
      </c>
      <c r="R538" s="21">
        <f t="shared" si="225"/>
        <v>613087.3337429415</v>
      </c>
      <c r="S538" s="21">
        <f t="shared" si="225"/>
        <v>0</v>
      </c>
      <c r="T538" s="21">
        <f t="shared" si="225"/>
        <v>608593.24724577577</v>
      </c>
      <c r="U538" s="21">
        <f t="shared" si="225"/>
        <v>974265.18732560612</v>
      </c>
      <c r="V538" s="21">
        <f t="shared" si="225"/>
        <v>216134.03733911616</v>
      </c>
      <c r="W538" s="21">
        <f t="shared" si="225"/>
        <v>347380.09689569025</v>
      </c>
      <c r="X538" s="21">
        <f t="shared" si="225"/>
        <v>67257.363856723707</v>
      </c>
      <c r="Y538" s="21">
        <f t="shared" si="225"/>
        <v>39294.072217073743</v>
      </c>
      <c r="Z538" s="21">
        <f t="shared" si="225"/>
        <v>17936.779139072642</v>
      </c>
      <c r="AA538" s="21">
        <f t="shared" si="225"/>
        <v>1261139.7249563653</v>
      </c>
      <c r="AB538" s="21">
        <f t="shared" si="225"/>
        <v>60200.637322954892</v>
      </c>
      <c r="AC538" s="21">
        <f>SUM(AC525:AC537)</f>
        <v>1695342.7879581216</v>
      </c>
      <c r="AD538" s="21">
        <f>SUM(AD525:AD537)</f>
        <v>259213.03178348651</v>
      </c>
      <c r="AE538" s="21">
        <f>SUM(AE525:AE537)</f>
        <v>0</v>
      </c>
      <c r="AF538" s="22">
        <f>SUM(H538:AE538)</f>
        <v>18718798.000000004</v>
      </c>
      <c r="AG538" s="17" t="str">
        <f>IF(ABS(AF538-F538)&lt;1,"ok","err")</f>
        <v>ok</v>
      </c>
    </row>
    <row r="539" spans="1:33">
      <c r="A539" s="19"/>
      <c r="B539" s="19"/>
      <c r="F539" s="38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7"/>
    </row>
    <row r="540" spans="1:33">
      <c r="A540" s="19" t="s">
        <v>964</v>
      </c>
      <c r="B540" s="19"/>
      <c r="C540" s="3" t="s">
        <v>97</v>
      </c>
      <c r="F540" s="35">
        <f>F490+F499+F514+F538</f>
        <v>71620263</v>
      </c>
      <c r="G540" s="21"/>
      <c r="H540" s="21">
        <f t="shared" ref="H540:M540" si="226">H490+H499+H514+H538</f>
        <v>25054344.694737401</v>
      </c>
      <c r="I540" s="21">
        <f t="shared" si="226"/>
        <v>0</v>
      </c>
      <c r="J540" s="21">
        <f t="shared" si="226"/>
        <v>0</v>
      </c>
      <c r="K540" s="21">
        <f t="shared" si="226"/>
        <v>18293467.584510051</v>
      </c>
      <c r="L540" s="21">
        <f t="shared" si="226"/>
        <v>0</v>
      </c>
      <c r="M540" s="21">
        <f t="shared" si="226"/>
        <v>0</v>
      </c>
      <c r="N540" s="21">
        <f>N490+N499+N514+N538</f>
        <v>4727874.420969625</v>
      </c>
      <c r="O540" s="21">
        <f>O490+O499+O514+O538</f>
        <v>0</v>
      </c>
      <c r="P540" s="21">
        <f>P490+P499+P514+P538</f>
        <v>0</v>
      </c>
      <c r="Q540" s="21">
        <f t="shared" ref="Q540:AB540" si="227">Q490+Q499+Q514+Q538</f>
        <v>0</v>
      </c>
      <c r="R540" s="21">
        <f t="shared" si="227"/>
        <v>2331241.5152541478</v>
      </c>
      <c r="S540" s="21">
        <f t="shared" si="227"/>
        <v>0</v>
      </c>
      <c r="T540" s="21">
        <f t="shared" si="227"/>
        <v>2278853.2556498065</v>
      </c>
      <c r="U540" s="21">
        <f t="shared" si="227"/>
        <v>3649291.2210869221</v>
      </c>
      <c r="V540" s="21">
        <f t="shared" si="227"/>
        <v>815682.83755563176</v>
      </c>
      <c r="W540" s="21">
        <f t="shared" si="227"/>
        <v>1311202.1916715619</v>
      </c>
      <c r="X540" s="21">
        <f t="shared" si="227"/>
        <v>225529.45548301737</v>
      </c>
      <c r="Y540" s="21">
        <f t="shared" si="227"/>
        <v>131762.08823327342</v>
      </c>
      <c r="Z540" s="21">
        <f t="shared" si="227"/>
        <v>57457.878471723401</v>
      </c>
      <c r="AA540" s="21">
        <f t="shared" si="227"/>
        <v>4912729.7823727857</v>
      </c>
      <c r="AB540" s="21">
        <f t="shared" si="227"/>
        <v>195057.25426244951</v>
      </c>
      <c r="AC540" s="21">
        <f>AC490+AC499+AC514+AC538</f>
        <v>6623113.7879581219</v>
      </c>
      <c r="AD540" s="21">
        <f>AD490+AD499+AD514+AD538</f>
        <v>1012655.0317834865</v>
      </c>
      <c r="AE540" s="21">
        <f>AE490+AE499+AE514+AE538</f>
        <v>0</v>
      </c>
      <c r="AF540" s="22">
        <f>SUM(H540:AE540)</f>
        <v>71620263</v>
      </c>
      <c r="AG540" s="17" t="str">
        <f>IF(ABS(AF540-F540)&lt;1,"ok","err")</f>
        <v>ok</v>
      </c>
    </row>
    <row r="541" spans="1:33">
      <c r="A541" s="19"/>
      <c r="B541" s="19"/>
      <c r="F541" s="38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7"/>
    </row>
    <row r="542" spans="1:33">
      <c r="A542" s="19" t="s">
        <v>18</v>
      </c>
      <c r="B542" s="19"/>
      <c r="C542" s="3" t="s">
        <v>98</v>
      </c>
      <c r="F542" s="39">
        <f t="shared" ref="F542:M542" si="228">F540-F430</f>
        <v>71620263</v>
      </c>
      <c r="G542" s="23">
        <f t="shared" si="228"/>
        <v>0</v>
      </c>
      <c r="H542" s="23">
        <f t="shared" si="228"/>
        <v>25054344.694737401</v>
      </c>
      <c r="I542" s="23">
        <f t="shared" si="228"/>
        <v>0</v>
      </c>
      <c r="J542" s="23">
        <f t="shared" si="228"/>
        <v>0</v>
      </c>
      <c r="K542" s="23">
        <f t="shared" si="228"/>
        <v>18293467.584510051</v>
      </c>
      <c r="L542" s="23">
        <f t="shared" si="228"/>
        <v>0</v>
      </c>
      <c r="M542" s="23">
        <f t="shared" si="228"/>
        <v>0</v>
      </c>
      <c r="N542" s="23">
        <f>N540-N430</f>
        <v>4727874.420969625</v>
      </c>
      <c r="O542" s="23">
        <f>O540-O430</f>
        <v>0</v>
      </c>
      <c r="P542" s="23">
        <f>P540-P430</f>
        <v>0</v>
      </c>
      <c r="Q542" s="23">
        <f t="shared" ref="Q542:AB542" si="229">Q540-Q430</f>
        <v>0</v>
      </c>
      <c r="R542" s="23">
        <f t="shared" si="229"/>
        <v>2331241.5152541478</v>
      </c>
      <c r="S542" s="23">
        <f t="shared" si="229"/>
        <v>0</v>
      </c>
      <c r="T542" s="23">
        <f t="shared" si="229"/>
        <v>2278853.2556498065</v>
      </c>
      <c r="U542" s="23">
        <f t="shared" si="229"/>
        <v>3649291.2210869221</v>
      </c>
      <c r="V542" s="23">
        <f t="shared" si="229"/>
        <v>815682.83755563176</v>
      </c>
      <c r="W542" s="23">
        <f t="shared" si="229"/>
        <v>1311202.1916715619</v>
      </c>
      <c r="X542" s="23">
        <f t="shared" si="229"/>
        <v>225529.45548301737</v>
      </c>
      <c r="Y542" s="23">
        <f t="shared" si="229"/>
        <v>131762.08823327342</v>
      </c>
      <c r="Z542" s="23">
        <f t="shared" si="229"/>
        <v>57457.878471723401</v>
      </c>
      <c r="AA542" s="23">
        <f t="shared" si="229"/>
        <v>4912729.7823727857</v>
      </c>
      <c r="AB542" s="23">
        <f t="shared" si="229"/>
        <v>195057.25426244951</v>
      </c>
      <c r="AC542" s="23">
        <f>AC540-AC430</f>
        <v>6623113.7879581219</v>
      </c>
      <c r="AD542" s="23">
        <f>AD540-AD430</f>
        <v>1012655.0317834865</v>
      </c>
      <c r="AE542" s="23">
        <f>AE540-AE430</f>
        <v>0</v>
      </c>
      <c r="AF542" s="22">
        <f>SUM(H542:AE542)</f>
        <v>71620263</v>
      </c>
      <c r="AG542" s="17" t="str">
        <f>IF(ABS(AF542-F542)&lt;1,"ok","err")</f>
        <v>ok</v>
      </c>
    </row>
    <row r="543" spans="1:33">
      <c r="A543" s="19"/>
      <c r="B543" s="19"/>
      <c r="F543" s="39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2"/>
      <c r="AG543" s="17"/>
    </row>
    <row r="544" spans="1:33">
      <c r="A544" s="19"/>
      <c r="B544" s="19"/>
      <c r="F544" s="39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2"/>
      <c r="AG544" s="17"/>
    </row>
    <row r="545" spans="1:33">
      <c r="A545" s="19"/>
      <c r="B545" s="19"/>
      <c r="F545" s="39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2"/>
      <c r="AG545" s="17"/>
    </row>
    <row r="546" spans="1:33">
      <c r="A546" s="19"/>
      <c r="B546" s="19"/>
      <c r="F546" s="39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2"/>
      <c r="AG546" s="17"/>
    </row>
    <row r="547" spans="1:33">
      <c r="A547" s="19"/>
      <c r="B547" s="19"/>
      <c r="F547" s="39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2"/>
      <c r="AG547" s="17"/>
    </row>
    <row r="548" spans="1:33">
      <c r="A548" s="19"/>
      <c r="B548" s="19"/>
      <c r="F548" s="39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2"/>
      <c r="AG548" s="17"/>
    </row>
    <row r="549" spans="1:33">
      <c r="A549" s="19"/>
      <c r="B549" s="19"/>
      <c r="F549" s="39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2"/>
      <c r="AG549" s="17"/>
    </row>
    <row r="550" spans="1:33">
      <c r="A550" s="19"/>
      <c r="B550" s="19"/>
      <c r="F550" s="39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2"/>
      <c r="AG550" s="17"/>
    </row>
    <row r="551" spans="1:33">
      <c r="A551" s="19"/>
      <c r="B551" s="19"/>
      <c r="F551" s="39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2"/>
      <c r="AG551" s="17"/>
    </row>
    <row r="552" spans="1:33">
      <c r="A552" s="19"/>
      <c r="B552" s="19"/>
      <c r="F552" s="39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2"/>
      <c r="AG552" s="17"/>
    </row>
    <row r="553" spans="1:33">
      <c r="A553" s="19"/>
      <c r="B553" s="19"/>
      <c r="F553" s="39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2"/>
      <c r="AG553" s="17"/>
    </row>
    <row r="554" spans="1:33">
      <c r="A554" s="19"/>
      <c r="B554" s="19"/>
      <c r="F554" s="39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2"/>
      <c r="AG554" s="17"/>
    </row>
    <row r="555" spans="1:33">
      <c r="A555" s="19"/>
      <c r="B555" s="19"/>
      <c r="F555" s="39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2"/>
      <c r="AG555" s="17"/>
    </row>
    <row r="556" spans="1:33">
      <c r="A556" s="19"/>
      <c r="B556" s="19"/>
      <c r="F556" s="39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2"/>
      <c r="AG556" s="17"/>
    </row>
    <row r="557" spans="1:33">
      <c r="A557" s="19"/>
      <c r="B557" s="19"/>
      <c r="F557" s="39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2"/>
      <c r="AG557" s="17"/>
    </row>
    <row r="558" spans="1:33">
      <c r="A558" s="19"/>
      <c r="B558" s="19"/>
      <c r="F558" s="39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2"/>
      <c r="AG558" s="17"/>
    </row>
    <row r="559" spans="1:33">
      <c r="A559" s="19"/>
      <c r="B559" s="19"/>
      <c r="F559" s="39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2"/>
      <c r="AG559" s="17"/>
    </row>
    <row r="560" spans="1:33">
      <c r="A560" s="19"/>
      <c r="B560" s="19"/>
      <c r="F560" s="39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2"/>
      <c r="AG560" s="17"/>
    </row>
    <row r="561" spans="1:33">
      <c r="A561" s="19"/>
      <c r="B561" s="19"/>
      <c r="F561" s="39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2"/>
      <c r="AG561" s="17"/>
    </row>
    <row r="562" spans="1:33">
      <c r="A562" s="19"/>
      <c r="B562" s="19"/>
      <c r="F562" s="39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2"/>
      <c r="AG562" s="17"/>
    </row>
    <row r="563" spans="1:33">
      <c r="A563" s="19"/>
      <c r="B563" s="19"/>
      <c r="F563" s="39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2"/>
      <c r="AG563" s="17"/>
    </row>
    <row r="564" spans="1:33">
      <c r="A564" s="19"/>
      <c r="B564" s="19"/>
      <c r="F564" s="39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2"/>
      <c r="AG564" s="17"/>
    </row>
    <row r="565" spans="1:33">
      <c r="A565" s="19"/>
      <c r="B565" s="19"/>
      <c r="F565" s="39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2"/>
      <c r="AG565" s="17"/>
    </row>
    <row r="566" spans="1:33">
      <c r="A566" s="19"/>
      <c r="B566" s="19"/>
      <c r="F566" s="39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2"/>
      <c r="AG566" s="17"/>
    </row>
    <row r="567" spans="1:33">
      <c r="A567" s="19"/>
      <c r="B567" s="19"/>
      <c r="F567" s="39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2"/>
      <c r="AG567" s="17"/>
    </row>
    <row r="568" spans="1:33">
      <c r="A568" s="18" t="s">
        <v>967</v>
      </c>
      <c r="B568" s="19"/>
      <c r="F568" s="47"/>
      <c r="AG568" s="17"/>
    </row>
    <row r="569" spans="1:33">
      <c r="A569" s="19"/>
      <c r="B569" s="19"/>
      <c r="AG569" s="17"/>
    </row>
    <row r="570" spans="1:33">
      <c r="A570" s="24" t="s">
        <v>968</v>
      </c>
      <c r="B570" s="19"/>
      <c r="AG570" s="17"/>
    </row>
    <row r="571" spans="1:33">
      <c r="A571" s="27" t="s">
        <v>290</v>
      </c>
      <c r="B571" s="19"/>
      <c r="C571" s="3" t="s">
        <v>20</v>
      </c>
      <c r="D571" s="3" t="s">
        <v>178</v>
      </c>
      <c r="F571" s="35">
        <v>61426634.310562506</v>
      </c>
      <c r="H571" s="22">
        <f t="shared" ref="H571:Q578" si="230">IF(VLOOKUP($D571,$C$6:$AE$653,H$2,)=0,0,((VLOOKUP($D571,$C$6:$AE$653,H$2,)/VLOOKUP($D571,$C$6:$AE$653,4,))*$F571))</f>
        <v>61426634.310562506</v>
      </c>
      <c r="I571" s="22">
        <f t="shared" si="230"/>
        <v>0</v>
      </c>
      <c r="J571" s="22">
        <f t="shared" si="230"/>
        <v>0</v>
      </c>
      <c r="K571" s="22">
        <f t="shared" si="230"/>
        <v>0</v>
      </c>
      <c r="L571" s="22">
        <f t="shared" si="230"/>
        <v>0</v>
      </c>
      <c r="M571" s="22">
        <f t="shared" si="230"/>
        <v>0</v>
      </c>
      <c r="N571" s="22">
        <f t="shared" si="230"/>
        <v>0</v>
      </c>
      <c r="O571" s="22">
        <f t="shared" si="230"/>
        <v>0</v>
      </c>
      <c r="P571" s="22">
        <f t="shared" si="230"/>
        <v>0</v>
      </c>
      <c r="Q571" s="22">
        <f t="shared" si="230"/>
        <v>0</v>
      </c>
      <c r="R571" s="22">
        <f t="shared" ref="R571:AE578" si="231">IF(VLOOKUP($D571,$C$6:$AE$653,R$2,)=0,0,((VLOOKUP($D571,$C$6:$AE$653,R$2,)/VLOOKUP($D571,$C$6:$AE$653,4,))*$F571))</f>
        <v>0</v>
      </c>
      <c r="S571" s="22">
        <f t="shared" si="231"/>
        <v>0</v>
      </c>
      <c r="T571" s="22">
        <f t="shared" si="231"/>
        <v>0</v>
      </c>
      <c r="U571" s="22">
        <f t="shared" si="231"/>
        <v>0</v>
      </c>
      <c r="V571" s="22">
        <f t="shared" si="231"/>
        <v>0</v>
      </c>
      <c r="W571" s="22">
        <f t="shared" si="231"/>
        <v>0</v>
      </c>
      <c r="X571" s="22">
        <f t="shared" si="231"/>
        <v>0</v>
      </c>
      <c r="Y571" s="22">
        <f t="shared" si="231"/>
        <v>0</v>
      </c>
      <c r="Z571" s="22">
        <f t="shared" si="231"/>
        <v>0</v>
      </c>
      <c r="AA571" s="22">
        <f t="shared" si="231"/>
        <v>0</v>
      </c>
      <c r="AB571" s="22">
        <f t="shared" si="231"/>
        <v>0</v>
      </c>
      <c r="AC571" s="22">
        <f t="shared" si="231"/>
        <v>0</v>
      </c>
      <c r="AD571" s="22">
        <f t="shared" si="231"/>
        <v>0</v>
      </c>
      <c r="AE571" s="22">
        <f t="shared" si="231"/>
        <v>0</v>
      </c>
      <c r="AF571" s="22">
        <f t="shared" ref="AF571:AF578" si="232">SUM(H571:AE571)</f>
        <v>61426634.310562506</v>
      </c>
      <c r="AG571" s="17" t="str">
        <f t="shared" ref="AG571:AG578" si="233">IF(ABS(AF571-F571)&lt;1,"ok","err")</f>
        <v>ok</v>
      </c>
    </row>
    <row r="572" spans="1:33">
      <c r="A572" s="27" t="s">
        <v>289</v>
      </c>
      <c r="B572" s="19"/>
      <c r="C572" s="3" t="s">
        <v>33</v>
      </c>
      <c r="D572" s="3" t="s">
        <v>178</v>
      </c>
      <c r="F572" s="38">
        <v>4170843.4481928698</v>
      </c>
      <c r="H572" s="22">
        <f t="shared" si="230"/>
        <v>4170843.4481928698</v>
      </c>
      <c r="I572" s="22">
        <f t="shared" si="230"/>
        <v>0</v>
      </c>
      <c r="J572" s="22">
        <f t="shared" si="230"/>
        <v>0</v>
      </c>
      <c r="K572" s="22">
        <f t="shared" si="230"/>
        <v>0</v>
      </c>
      <c r="L572" s="22">
        <f t="shared" si="230"/>
        <v>0</v>
      </c>
      <c r="M572" s="22">
        <f t="shared" si="230"/>
        <v>0</v>
      </c>
      <c r="N572" s="22">
        <f t="shared" si="230"/>
        <v>0</v>
      </c>
      <c r="O572" s="22">
        <f t="shared" si="230"/>
        <v>0</v>
      </c>
      <c r="P572" s="22">
        <f t="shared" si="230"/>
        <v>0</v>
      </c>
      <c r="Q572" s="22">
        <f t="shared" si="230"/>
        <v>0</v>
      </c>
      <c r="R572" s="22">
        <f t="shared" si="231"/>
        <v>0</v>
      </c>
      <c r="S572" s="22">
        <f t="shared" si="231"/>
        <v>0</v>
      </c>
      <c r="T572" s="22">
        <f t="shared" si="231"/>
        <v>0</v>
      </c>
      <c r="U572" s="22">
        <f t="shared" si="231"/>
        <v>0</v>
      </c>
      <c r="V572" s="22">
        <f t="shared" si="231"/>
        <v>0</v>
      </c>
      <c r="W572" s="22">
        <f t="shared" si="231"/>
        <v>0</v>
      </c>
      <c r="X572" s="22">
        <f t="shared" si="231"/>
        <v>0</v>
      </c>
      <c r="Y572" s="22">
        <f t="shared" si="231"/>
        <v>0</v>
      </c>
      <c r="Z572" s="22">
        <f t="shared" si="231"/>
        <v>0</v>
      </c>
      <c r="AA572" s="22">
        <f t="shared" si="231"/>
        <v>0</v>
      </c>
      <c r="AB572" s="22">
        <f t="shared" si="231"/>
        <v>0</v>
      </c>
      <c r="AC572" s="22">
        <f t="shared" si="231"/>
        <v>0</v>
      </c>
      <c r="AD572" s="22">
        <f t="shared" si="231"/>
        <v>0</v>
      </c>
      <c r="AE572" s="22">
        <f t="shared" si="231"/>
        <v>0</v>
      </c>
      <c r="AF572" s="22">
        <f t="shared" si="232"/>
        <v>4170843.4481928698</v>
      </c>
      <c r="AG572" s="17" t="str">
        <f t="shared" si="233"/>
        <v>ok</v>
      </c>
    </row>
    <row r="573" spans="1:33">
      <c r="A573" s="115" t="s">
        <v>288</v>
      </c>
      <c r="B573" s="19"/>
      <c r="C573" s="3" t="s">
        <v>34</v>
      </c>
      <c r="D573" s="3" t="s">
        <v>178</v>
      </c>
      <c r="F573" s="38">
        <v>16945219.53182552</v>
      </c>
      <c r="H573" s="22">
        <f t="shared" si="230"/>
        <v>16945219.53182552</v>
      </c>
      <c r="I573" s="22">
        <f t="shared" si="230"/>
        <v>0</v>
      </c>
      <c r="J573" s="22">
        <f t="shared" si="230"/>
        <v>0</v>
      </c>
      <c r="K573" s="22">
        <f t="shared" si="230"/>
        <v>0</v>
      </c>
      <c r="L573" s="22">
        <f t="shared" si="230"/>
        <v>0</v>
      </c>
      <c r="M573" s="22">
        <f t="shared" si="230"/>
        <v>0</v>
      </c>
      <c r="N573" s="22">
        <f t="shared" si="230"/>
        <v>0</v>
      </c>
      <c r="O573" s="22">
        <f t="shared" si="230"/>
        <v>0</v>
      </c>
      <c r="P573" s="22">
        <f t="shared" si="230"/>
        <v>0</v>
      </c>
      <c r="Q573" s="22">
        <f t="shared" si="230"/>
        <v>0</v>
      </c>
      <c r="R573" s="22">
        <f t="shared" si="231"/>
        <v>0</v>
      </c>
      <c r="S573" s="22">
        <f t="shared" si="231"/>
        <v>0</v>
      </c>
      <c r="T573" s="22">
        <f t="shared" si="231"/>
        <v>0</v>
      </c>
      <c r="U573" s="22">
        <f t="shared" si="231"/>
        <v>0</v>
      </c>
      <c r="V573" s="22">
        <f t="shared" si="231"/>
        <v>0</v>
      </c>
      <c r="W573" s="22">
        <f t="shared" si="231"/>
        <v>0</v>
      </c>
      <c r="X573" s="22">
        <f t="shared" si="231"/>
        <v>0</v>
      </c>
      <c r="Y573" s="22">
        <f t="shared" si="231"/>
        <v>0</v>
      </c>
      <c r="Z573" s="22">
        <f t="shared" si="231"/>
        <v>0</v>
      </c>
      <c r="AA573" s="22">
        <f t="shared" si="231"/>
        <v>0</v>
      </c>
      <c r="AB573" s="22">
        <f t="shared" si="231"/>
        <v>0</v>
      </c>
      <c r="AC573" s="22">
        <f t="shared" si="231"/>
        <v>0</v>
      </c>
      <c r="AD573" s="22">
        <f t="shared" si="231"/>
        <v>0</v>
      </c>
      <c r="AE573" s="22">
        <f t="shared" si="231"/>
        <v>0</v>
      </c>
      <c r="AF573" s="22">
        <f t="shared" si="232"/>
        <v>16945219.53182552</v>
      </c>
      <c r="AG573" s="17" t="str">
        <f t="shared" si="233"/>
        <v>ok</v>
      </c>
    </row>
    <row r="574" spans="1:33">
      <c r="A574" s="19" t="s">
        <v>291</v>
      </c>
      <c r="B574" s="19"/>
      <c r="C574" s="3" t="s">
        <v>35</v>
      </c>
      <c r="D574" s="3" t="s">
        <v>1056</v>
      </c>
      <c r="F574" s="38">
        <v>10730993.61303545</v>
      </c>
      <c r="H574" s="22">
        <f t="shared" si="230"/>
        <v>0</v>
      </c>
      <c r="I574" s="22">
        <f t="shared" si="230"/>
        <v>0</v>
      </c>
      <c r="J574" s="22">
        <f t="shared" si="230"/>
        <v>0</v>
      </c>
      <c r="K574" s="22">
        <f t="shared" si="230"/>
        <v>0</v>
      </c>
      <c r="L574" s="22">
        <f t="shared" si="230"/>
        <v>0</v>
      </c>
      <c r="M574" s="22">
        <f t="shared" si="230"/>
        <v>0</v>
      </c>
      <c r="N574" s="22">
        <f t="shared" si="230"/>
        <v>10730993.61303545</v>
      </c>
      <c r="O574" s="22">
        <f t="shared" si="230"/>
        <v>0</v>
      </c>
      <c r="P574" s="22">
        <f t="shared" si="230"/>
        <v>0</v>
      </c>
      <c r="Q574" s="22">
        <f t="shared" si="230"/>
        <v>0</v>
      </c>
      <c r="R574" s="22">
        <f t="shared" si="231"/>
        <v>0</v>
      </c>
      <c r="S574" s="22">
        <f t="shared" si="231"/>
        <v>0</v>
      </c>
      <c r="T574" s="22">
        <f t="shared" si="231"/>
        <v>0</v>
      </c>
      <c r="U574" s="22">
        <f t="shared" si="231"/>
        <v>0</v>
      </c>
      <c r="V574" s="22">
        <f t="shared" si="231"/>
        <v>0</v>
      </c>
      <c r="W574" s="22">
        <f t="shared" si="231"/>
        <v>0</v>
      </c>
      <c r="X574" s="22">
        <f t="shared" si="231"/>
        <v>0</v>
      </c>
      <c r="Y574" s="22">
        <f t="shared" si="231"/>
        <v>0</v>
      </c>
      <c r="Z574" s="22">
        <f t="shared" si="231"/>
        <v>0</v>
      </c>
      <c r="AA574" s="22">
        <f t="shared" si="231"/>
        <v>0</v>
      </c>
      <c r="AB574" s="22">
        <f t="shared" si="231"/>
        <v>0</v>
      </c>
      <c r="AC574" s="22">
        <f t="shared" si="231"/>
        <v>0</v>
      </c>
      <c r="AD574" s="22">
        <f t="shared" si="231"/>
        <v>0</v>
      </c>
      <c r="AE574" s="22">
        <f t="shared" si="231"/>
        <v>0</v>
      </c>
      <c r="AF574" s="22">
        <f t="shared" si="232"/>
        <v>10730993.61303545</v>
      </c>
      <c r="AG574" s="17" t="str">
        <f t="shared" si="233"/>
        <v>ok</v>
      </c>
    </row>
    <row r="575" spans="1:33">
      <c r="A575" s="19" t="s">
        <v>292</v>
      </c>
      <c r="B575" s="19"/>
      <c r="C575" s="3" t="s">
        <v>36</v>
      </c>
      <c r="D575" s="3" t="s">
        <v>1056</v>
      </c>
      <c r="F575" s="38">
        <v>0</v>
      </c>
      <c r="H575" s="22">
        <f t="shared" si="230"/>
        <v>0</v>
      </c>
      <c r="I575" s="22">
        <f t="shared" si="230"/>
        <v>0</v>
      </c>
      <c r="J575" s="22">
        <f t="shared" si="230"/>
        <v>0</v>
      </c>
      <c r="K575" s="22">
        <f t="shared" si="230"/>
        <v>0</v>
      </c>
      <c r="L575" s="22">
        <f t="shared" si="230"/>
        <v>0</v>
      </c>
      <c r="M575" s="22">
        <f t="shared" si="230"/>
        <v>0</v>
      </c>
      <c r="N575" s="22">
        <f t="shared" si="230"/>
        <v>0</v>
      </c>
      <c r="O575" s="22">
        <f t="shared" si="230"/>
        <v>0</v>
      </c>
      <c r="P575" s="22">
        <f t="shared" si="230"/>
        <v>0</v>
      </c>
      <c r="Q575" s="22">
        <f t="shared" si="230"/>
        <v>0</v>
      </c>
      <c r="R575" s="22">
        <f t="shared" si="231"/>
        <v>0</v>
      </c>
      <c r="S575" s="22">
        <f t="shared" si="231"/>
        <v>0</v>
      </c>
      <c r="T575" s="22">
        <f t="shared" si="231"/>
        <v>0</v>
      </c>
      <c r="U575" s="22">
        <f t="shared" si="231"/>
        <v>0</v>
      </c>
      <c r="V575" s="22">
        <f t="shared" si="231"/>
        <v>0</v>
      </c>
      <c r="W575" s="22">
        <f t="shared" si="231"/>
        <v>0</v>
      </c>
      <c r="X575" s="22">
        <f t="shared" si="231"/>
        <v>0</v>
      </c>
      <c r="Y575" s="22">
        <f t="shared" si="231"/>
        <v>0</v>
      </c>
      <c r="Z575" s="22">
        <f t="shared" si="231"/>
        <v>0</v>
      </c>
      <c r="AA575" s="22">
        <f t="shared" si="231"/>
        <v>0</v>
      </c>
      <c r="AB575" s="22">
        <f t="shared" si="231"/>
        <v>0</v>
      </c>
      <c r="AC575" s="22">
        <f t="shared" si="231"/>
        <v>0</v>
      </c>
      <c r="AD575" s="22">
        <f t="shared" si="231"/>
        <v>0</v>
      </c>
      <c r="AE575" s="22">
        <f t="shared" si="231"/>
        <v>0</v>
      </c>
      <c r="AF575" s="22">
        <f t="shared" si="232"/>
        <v>0</v>
      </c>
      <c r="AG575" s="17" t="str">
        <f t="shared" si="233"/>
        <v>ok</v>
      </c>
    </row>
    <row r="576" spans="1:33">
      <c r="A576" s="19" t="s">
        <v>294</v>
      </c>
      <c r="B576" s="19"/>
      <c r="C576" s="3" t="s">
        <v>37</v>
      </c>
      <c r="D576" s="3" t="s">
        <v>832</v>
      </c>
      <c r="F576" s="38">
        <v>42526650.347583987</v>
      </c>
      <c r="H576" s="22">
        <f t="shared" si="230"/>
        <v>0</v>
      </c>
      <c r="I576" s="22">
        <f t="shared" si="230"/>
        <v>0</v>
      </c>
      <c r="J576" s="22">
        <f t="shared" si="230"/>
        <v>0</v>
      </c>
      <c r="K576" s="22">
        <f t="shared" si="230"/>
        <v>0</v>
      </c>
      <c r="L576" s="22">
        <f t="shared" si="230"/>
        <v>0</v>
      </c>
      <c r="M576" s="22">
        <f t="shared" si="230"/>
        <v>0</v>
      </c>
      <c r="N576" s="22">
        <f t="shared" si="230"/>
        <v>0</v>
      </c>
      <c r="O576" s="22">
        <f t="shared" si="230"/>
        <v>0</v>
      </c>
      <c r="P576" s="22">
        <f t="shared" si="230"/>
        <v>0</v>
      </c>
      <c r="Q576" s="22">
        <f t="shared" si="230"/>
        <v>0</v>
      </c>
      <c r="R576" s="22">
        <f t="shared" si="231"/>
        <v>5226114.5891005127</v>
      </c>
      <c r="S576" s="22">
        <f t="shared" si="231"/>
        <v>0</v>
      </c>
      <c r="T576" s="22">
        <f t="shared" si="231"/>
        <v>8075850.5099096773</v>
      </c>
      <c r="U576" s="22">
        <f t="shared" si="231"/>
        <v>12830528.73386899</v>
      </c>
      <c r="V576" s="22">
        <f t="shared" si="231"/>
        <v>2346257.2749996404</v>
      </c>
      <c r="W576" s="22">
        <f t="shared" si="231"/>
        <v>3754563.6844472592</v>
      </c>
      <c r="X576" s="22">
        <f t="shared" si="231"/>
        <v>3045291.1731528691</v>
      </c>
      <c r="Y576" s="22">
        <f t="shared" si="231"/>
        <v>1779164.1601475505</v>
      </c>
      <c r="Z576" s="22">
        <f t="shared" si="231"/>
        <v>1032086.5397690489</v>
      </c>
      <c r="AA576" s="22">
        <f t="shared" si="231"/>
        <v>1153909.2039323612</v>
      </c>
      <c r="AB576" s="22">
        <f t="shared" si="231"/>
        <v>3282884.4782560733</v>
      </c>
      <c r="AC576" s="22">
        <f t="shared" si="231"/>
        <v>0</v>
      </c>
      <c r="AD576" s="22">
        <f t="shared" si="231"/>
        <v>0</v>
      </c>
      <c r="AE576" s="22">
        <f t="shared" si="231"/>
        <v>0</v>
      </c>
      <c r="AF576" s="22">
        <f t="shared" si="232"/>
        <v>42526650.347583979</v>
      </c>
      <c r="AG576" s="17" t="str">
        <f t="shared" si="233"/>
        <v>ok</v>
      </c>
    </row>
    <row r="577" spans="1:33">
      <c r="A577" s="27" t="s">
        <v>585</v>
      </c>
      <c r="B577" s="19"/>
      <c r="C577" s="3" t="s">
        <v>38</v>
      </c>
      <c r="D577" s="3" t="s">
        <v>855</v>
      </c>
      <c r="F577" s="38">
        <f>6803293.78838067+1498812.17629</f>
        <v>8302105.9646706702</v>
      </c>
      <c r="H577" s="22">
        <f t="shared" si="230"/>
        <v>4518131.1677396977</v>
      </c>
      <c r="I577" s="22">
        <f t="shared" si="230"/>
        <v>0</v>
      </c>
      <c r="J577" s="22">
        <f t="shared" si="230"/>
        <v>0</v>
      </c>
      <c r="K577" s="22">
        <f t="shared" si="230"/>
        <v>0</v>
      </c>
      <c r="L577" s="22">
        <f t="shared" si="230"/>
        <v>0</v>
      </c>
      <c r="M577" s="22">
        <f t="shared" si="230"/>
        <v>0</v>
      </c>
      <c r="N577" s="22">
        <f t="shared" si="230"/>
        <v>921503.03645081236</v>
      </c>
      <c r="O577" s="22">
        <f t="shared" si="230"/>
        <v>0</v>
      </c>
      <c r="P577" s="22">
        <f t="shared" si="230"/>
        <v>0</v>
      </c>
      <c r="Q577" s="22">
        <f t="shared" si="230"/>
        <v>0</v>
      </c>
      <c r="R577" s="22">
        <f t="shared" si="231"/>
        <v>351770.13251840731</v>
      </c>
      <c r="S577" s="22">
        <f t="shared" si="231"/>
        <v>0</v>
      </c>
      <c r="T577" s="22">
        <f t="shared" si="231"/>
        <v>543586.05339320039</v>
      </c>
      <c r="U577" s="22">
        <f t="shared" si="231"/>
        <v>863623.77174189489</v>
      </c>
      <c r="V577" s="22">
        <f t="shared" si="231"/>
        <v>157926.73858897414</v>
      </c>
      <c r="W577" s="22">
        <f t="shared" si="231"/>
        <v>252719.93989211984</v>
      </c>
      <c r="X577" s="22">
        <f t="shared" si="231"/>
        <v>204978.75836310291</v>
      </c>
      <c r="Y577" s="22">
        <f t="shared" si="231"/>
        <v>119755.66201559761</v>
      </c>
      <c r="Z577" s="22">
        <f t="shared" si="231"/>
        <v>69469.81599335924</v>
      </c>
      <c r="AA577" s="22">
        <f t="shared" si="231"/>
        <v>77669.707898877037</v>
      </c>
      <c r="AB577" s="22">
        <f t="shared" si="231"/>
        <v>220971.18007462635</v>
      </c>
      <c r="AC577" s="22">
        <f t="shared" si="231"/>
        <v>0</v>
      </c>
      <c r="AD577" s="22">
        <f t="shared" si="231"/>
        <v>0</v>
      </c>
      <c r="AE577" s="22">
        <f t="shared" si="231"/>
        <v>0</v>
      </c>
      <c r="AF577" s="22">
        <f t="shared" si="232"/>
        <v>8302105.9646706684</v>
      </c>
      <c r="AG577" s="17" t="str">
        <f t="shared" si="233"/>
        <v>ok</v>
      </c>
    </row>
    <row r="578" spans="1:33">
      <c r="A578" s="27" t="s">
        <v>293</v>
      </c>
      <c r="B578" s="19"/>
      <c r="C578" s="3" t="s">
        <v>1268</v>
      </c>
      <c r="D578" s="3" t="s">
        <v>834</v>
      </c>
      <c r="F578" s="38">
        <v>11697932.784128992</v>
      </c>
      <c r="H578" s="22">
        <f t="shared" si="230"/>
        <v>6366191.2935116086</v>
      </c>
      <c r="I578" s="22">
        <f t="shared" si="230"/>
        <v>0</v>
      </c>
      <c r="J578" s="22">
        <f t="shared" si="230"/>
        <v>0</v>
      </c>
      <c r="K578" s="22">
        <f t="shared" si="230"/>
        <v>0</v>
      </c>
      <c r="L578" s="22">
        <f t="shared" si="230"/>
        <v>0</v>
      </c>
      <c r="M578" s="22">
        <f t="shared" si="230"/>
        <v>0</v>
      </c>
      <c r="N578" s="22">
        <f t="shared" si="230"/>
        <v>1298427.2456464584</v>
      </c>
      <c r="O578" s="22">
        <f t="shared" si="230"/>
        <v>0</v>
      </c>
      <c r="P578" s="22">
        <f t="shared" si="230"/>
        <v>0</v>
      </c>
      <c r="Q578" s="22">
        <f t="shared" si="230"/>
        <v>0</v>
      </c>
      <c r="R578" s="22">
        <f t="shared" si="231"/>
        <v>495655.3654188044</v>
      </c>
      <c r="S578" s="22">
        <f t="shared" si="231"/>
        <v>0</v>
      </c>
      <c r="T578" s="22">
        <f t="shared" si="231"/>
        <v>765930.13170916017</v>
      </c>
      <c r="U578" s="22">
        <f t="shared" si="231"/>
        <v>1216873.5108421852</v>
      </c>
      <c r="V578" s="22">
        <f t="shared" si="231"/>
        <v>222523.82476110852</v>
      </c>
      <c r="W578" s="22">
        <f t="shared" si="231"/>
        <v>356090.47663900879</v>
      </c>
      <c r="X578" s="22">
        <f t="shared" si="231"/>
        <v>288821.62522493338</v>
      </c>
      <c r="Y578" s="22">
        <f t="shared" si="231"/>
        <v>168739.55725677146</v>
      </c>
      <c r="Z578" s="22">
        <f t="shared" si="231"/>
        <v>97885.192199948287</v>
      </c>
      <c r="AA578" s="22">
        <f t="shared" si="231"/>
        <v>109439.10210618924</v>
      </c>
      <c r="AB578" s="22">
        <f t="shared" si="231"/>
        <v>311355.45881281479</v>
      </c>
      <c r="AC578" s="22">
        <f t="shared" si="231"/>
        <v>0</v>
      </c>
      <c r="AD578" s="22">
        <f t="shared" si="231"/>
        <v>0</v>
      </c>
      <c r="AE578" s="22">
        <f t="shared" si="231"/>
        <v>0</v>
      </c>
      <c r="AF578" s="22">
        <f t="shared" si="232"/>
        <v>11697932.784128992</v>
      </c>
      <c r="AG578" s="17" t="str">
        <f t="shared" si="233"/>
        <v>ok</v>
      </c>
    </row>
    <row r="579" spans="1:33">
      <c r="A579" s="19"/>
      <c r="B579" s="19"/>
      <c r="F579" s="38"/>
      <c r="AG579" s="17"/>
    </row>
    <row r="580" spans="1:33">
      <c r="A580" s="19" t="s">
        <v>969</v>
      </c>
      <c r="B580" s="19"/>
      <c r="C580" s="3" t="s">
        <v>970</v>
      </c>
      <c r="F580" s="35">
        <f>SUM(F571:F579)</f>
        <v>155800380</v>
      </c>
      <c r="H580" s="22">
        <f t="shared" ref="H580:M580" si="234">SUM(H571:H579)</f>
        <v>93427019.751832217</v>
      </c>
      <c r="I580" s="22">
        <f t="shared" si="234"/>
        <v>0</v>
      </c>
      <c r="J580" s="22">
        <f t="shared" si="234"/>
        <v>0</v>
      </c>
      <c r="K580" s="22">
        <f t="shared" si="234"/>
        <v>0</v>
      </c>
      <c r="L580" s="22">
        <f t="shared" si="234"/>
        <v>0</v>
      </c>
      <c r="M580" s="22">
        <f t="shared" si="234"/>
        <v>0</v>
      </c>
      <c r="N580" s="22">
        <f>SUM(N571:N579)</f>
        <v>12950923.89513272</v>
      </c>
      <c r="O580" s="22">
        <f>SUM(O571:O579)</f>
        <v>0</v>
      </c>
      <c r="P580" s="22">
        <f>SUM(P571:P579)</f>
        <v>0</v>
      </c>
      <c r="Q580" s="22">
        <f t="shared" ref="Q580:AB580" si="235">SUM(Q571:Q579)</f>
        <v>0</v>
      </c>
      <c r="R580" s="22">
        <f t="shared" si="235"/>
        <v>6073540.0870377244</v>
      </c>
      <c r="S580" s="22">
        <f t="shared" si="235"/>
        <v>0</v>
      </c>
      <c r="T580" s="22">
        <f t="shared" si="235"/>
        <v>9385366.6950120386</v>
      </c>
      <c r="U580" s="22">
        <f t="shared" si="235"/>
        <v>14911026.016453071</v>
      </c>
      <c r="V580" s="22">
        <f t="shared" si="235"/>
        <v>2726707.8383497233</v>
      </c>
      <c r="W580" s="22">
        <f t="shared" si="235"/>
        <v>4363374.1009783875</v>
      </c>
      <c r="X580" s="22">
        <f t="shared" si="235"/>
        <v>3539091.5567409056</v>
      </c>
      <c r="Y580" s="22">
        <f t="shared" si="235"/>
        <v>2067659.3794199196</v>
      </c>
      <c r="Z580" s="22">
        <f t="shared" si="235"/>
        <v>1199441.5479623564</v>
      </c>
      <c r="AA580" s="22">
        <f t="shared" si="235"/>
        <v>1341018.0139374277</v>
      </c>
      <c r="AB580" s="22">
        <f t="shared" si="235"/>
        <v>3815211.1171435141</v>
      </c>
      <c r="AC580" s="22">
        <f>SUM(AC571:AC579)</f>
        <v>0</v>
      </c>
      <c r="AD580" s="22">
        <f>SUM(AD571:AD579)</f>
        <v>0</v>
      </c>
      <c r="AE580" s="22">
        <f>SUM(AE571:AE579)</f>
        <v>0</v>
      </c>
      <c r="AF580" s="22">
        <f>SUM(H580:AE580)</f>
        <v>155800380</v>
      </c>
      <c r="AG580" s="17" t="str">
        <f>IF(ABS(AF580-F580)&lt;1,"ok","err")</f>
        <v>ok</v>
      </c>
    </row>
    <row r="581" spans="1:33">
      <c r="A581" s="19"/>
      <c r="B581" s="19"/>
      <c r="F581" s="35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7"/>
    </row>
    <row r="582" spans="1:33">
      <c r="A582" s="24" t="s">
        <v>699</v>
      </c>
      <c r="B582" s="19"/>
      <c r="F582" s="35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7"/>
    </row>
    <row r="583" spans="1:33">
      <c r="A583" s="24"/>
      <c r="B583" s="19" t="s">
        <v>662</v>
      </c>
      <c r="C583" s="44" t="s">
        <v>700</v>
      </c>
      <c r="D583" s="3" t="s">
        <v>599</v>
      </c>
      <c r="F583" s="35">
        <v>0</v>
      </c>
      <c r="H583" s="22">
        <f t="shared" ref="H583:Q586" si="236">IF(VLOOKUP($D583,$C$6:$AE$653,H$2,)=0,0,((VLOOKUP($D583,$C$6:$AE$653,H$2,)/VLOOKUP($D583,$C$6:$AE$653,4,))*$F583))</f>
        <v>0</v>
      </c>
      <c r="I583" s="22">
        <f t="shared" si="236"/>
        <v>0</v>
      </c>
      <c r="J583" s="22">
        <f t="shared" si="236"/>
        <v>0</v>
      </c>
      <c r="K583" s="22">
        <f t="shared" si="236"/>
        <v>0</v>
      </c>
      <c r="L583" s="22">
        <f t="shared" si="236"/>
        <v>0</v>
      </c>
      <c r="M583" s="22">
        <f t="shared" si="236"/>
        <v>0</v>
      </c>
      <c r="N583" s="22">
        <f t="shared" si="236"/>
        <v>0</v>
      </c>
      <c r="O583" s="22">
        <f t="shared" si="236"/>
        <v>0</v>
      </c>
      <c r="P583" s="22">
        <f t="shared" si="236"/>
        <v>0</v>
      </c>
      <c r="Q583" s="22">
        <f t="shared" si="236"/>
        <v>0</v>
      </c>
      <c r="R583" s="22">
        <f t="shared" ref="R583:AE586" si="237">IF(VLOOKUP($D583,$C$6:$AE$653,R$2,)=0,0,((VLOOKUP($D583,$C$6:$AE$653,R$2,)/VLOOKUP($D583,$C$6:$AE$653,4,))*$F583))</f>
        <v>0</v>
      </c>
      <c r="S583" s="22">
        <f t="shared" si="237"/>
        <v>0</v>
      </c>
      <c r="T583" s="22">
        <f t="shared" si="237"/>
        <v>0</v>
      </c>
      <c r="U583" s="22">
        <f t="shared" si="237"/>
        <v>0</v>
      </c>
      <c r="V583" s="22">
        <f t="shared" si="237"/>
        <v>0</v>
      </c>
      <c r="W583" s="22">
        <f t="shared" si="237"/>
        <v>0</v>
      </c>
      <c r="X583" s="22">
        <f t="shared" si="237"/>
        <v>0</v>
      </c>
      <c r="Y583" s="22">
        <f t="shared" si="237"/>
        <v>0</v>
      </c>
      <c r="Z583" s="22">
        <f t="shared" si="237"/>
        <v>0</v>
      </c>
      <c r="AA583" s="22">
        <f t="shared" si="237"/>
        <v>0</v>
      </c>
      <c r="AB583" s="22">
        <f t="shared" si="237"/>
        <v>0</v>
      </c>
      <c r="AC583" s="22">
        <f t="shared" si="237"/>
        <v>0</v>
      </c>
      <c r="AD583" s="22">
        <f t="shared" si="237"/>
        <v>0</v>
      </c>
      <c r="AE583" s="22">
        <f t="shared" si="237"/>
        <v>0</v>
      </c>
      <c r="AF583" s="22">
        <f>SUM(H583:AE583)</f>
        <v>0</v>
      </c>
      <c r="AG583" s="17" t="str">
        <f>IF(ABS(AF583-F583)&lt;1,"ok","err")</f>
        <v>ok</v>
      </c>
    </row>
    <row r="584" spans="1:33">
      <c r="A584" s="24"/>
      <c r="B584" s="19" t="s">
        <v>1025</v>
      </c>
      <c r="C584" s="44" t="s">
        <v>701</v>
      </c>
      <c r="D584" s="3" t="s">
        <v>1056</v>
      </c>
      <c r="F584" s="38">
        <v>0</v>
      </c>
      <c r="H584" s="22">
        <f t="shared" si="236"/>
        <v>0</v>
      </c>
      <c r="I584" s="22">
        <f t="shared" si="236"/>
        <v>0</v>
      </c>
      <c r="J584" s="22">
        <f t="shared" si="236"/>
        <v>0</v>
      </c>
      <c r="K584" s="22">
        <f t="shared" si="236"/>
        <v>0</v>
      </c>
      <c r="L584" s="22">
        <f t="shared" si="236"/>
        <v>0</v>
      </c>
      <c r="M584" s="22">
        <f t="shared" si="236"/>
        <v>0</v>
      </c>
      <c r="N584" s="22">
        <f t="shared" si="236"/>
        <v>0</v>
      </c>
      <c r="O584" s="22">
        <f t="shared" si="236"/>
        <v>0</v>
      </c>
      <c r="P584" s="22">
        <f t="shared" si="236"/>
        <v>0</v>
      </c>
      <c r="Q584" s="22">
        <f t="shared" si="236"/>
        <v>0</v>
      </c>
      <c r="R584" s="22">
        <f t="shared" si="237"/>
        <v>0</v>
      </c>
      <c r="S584" s="22">
        <f t="shared" si="237"/>
        <v>0</v>
      </c>
      <c r="T584" s="22">
        <f t="shared" si="237"/>
        <v>0</v>
      </c>
      <c r="U584" s="22">
        <f t="shared" si="237"/>
        <v>0</v>
      </c>
      <c r="V584" s="22">
        <f t="shared" si="237"/>
        <v>0</v>
      </c>
      <c r="W584" s="22">
        <f t="shared" si="237"/>
        <v>0</v>
      </c>
      <c r="X584" s="22">
        <f t="shared" si="237"/>
        <v>0</v>
      </c>
      <c r="Y584" s="22">
        <f t="shared" si="237"/>
        <v>0</v>
      </c>
      <c r="Z584" s="22">
        <f t="shared" si="237"/>
        <v>0</v>
      </c>
      <c r="AA584" s="22">
        <f t="shared" si="237"/>
        <v>0</v>
      </c>
      <c r="AB584" s="22">
        <f t="shared" si="237"/>
        <v>0</v>
      </c>
      <c r="AC584" s="22">
        <f t="shared" si="237"/>
        <v>0</v>
      </c>
      <c r="AD584" s="22">
        <f t="shared" si="237"/>
        <v>0</v>
      </c>
      <c r="AE584" s="22">
        <f t="shared" si="237"/>
        <v>0</v>
      </c>
      <c r="AF584" s="22">
        <f>SUM(H584:AE584)</f>
        <v>0</v>
      </c>
      <c r="AG584" s="17" t="str">
        <f>IF(ABS(AF584-F584)&lt;1,"ok","err")</f>
        <v>ok</v>
      </c>
    </row>
    <row r="585" spans="1:33">
      <c r="A585" s="24"/>
      <c r="B585" s="19" t="s">
        <v>835</v>
      </c>
      <c r="C585" s="44" t="s">
        <v>702</v>
      </c>
      <c r="D585" s="3" t="s">
        <v>832</v>
      </c>
      <c r="F585" s="38">
        <v>0</v>
      </c>
      <c r="H585" s="22">
        <f t="shared" si="236"/>
        <v>0</v>
      </c>
      <c r="I585" s="22">
        <f t="shared" si="236"/>
        <v>0</v>
      </c>
      <c r="J585" s="22">
        <f t="shared" si="236"/>
        <v>0</v>
      </c>
      <c r="K585" s="22">
        <f t="shared" si="236"/>
        <v>0</v>
      </c>
      <c r="L585" s="22">
        <f t="shared" si="236"/>
        <v>0</v>
      </c>
      <c r="M585" s="22">
        <f t="shared" si="236"/>
        <v>0</v>
      </c>
      <c r="N585" s="22">
        <f t="shared" si="236"/>
        <v>0</v>
      </c>
      <c r="O585" s="22">
        <f t="shared" si="236"/>
        <v>0</v>
      </c>
      <c r="P585" s="22">
        <f t="shared" si="236"/>
        <v>0</v>
      </c>
      <c r="Q585" s="22">
        <f t="shared" si="236"/>
        <v>0</v>
      </c>
      <c r="R585" s="22">
        <f t="shared" si="237"/>
        <v>0</v>
      </c>
      <c r="S585" s="22">
        <f t="shared" si="237"/>
        <v>0</v>
      </c>
      <c r="T585" s="22">
        <f t="shared" si="237"/>
        <v>0</v>
      </c>
      <c r="U585" s="22">
        <f t="shared" si="237"/>
        <v>0</v>
      </c>
      <c r="V585" s="22">
        <f t="shared" si="237"/>
        <v>0</v>
      </c>
      <c r="W585" s="22">
        <f t="shared" si="237"/>
        <v>0</v>
      </c>
      <c r="X585" s="22">
        <f t="shared" si="237"/>
        <v>0</v>
      </c>
      <c r="Y585" s="22">
        <f t="shared" si="237"/>
        <v>0</v>
      </c>
      <c r="Z585" s="22">
        <f t="shared" si="237"/>
        <v>0</v>
      </c>
      <c r="AA585" s="22">
        <f t="shared" si="237"/>
        <v>0</v>
      </c>
      <c r="AB585" s="22">
        <f t="shared" si="237"/>
        <v>0</v>
      </c>
      <c r="AC585" s="22">
        <f t="shared" si="237"/>
        <v>0</v>
      </c>
      <c r="AD585" s="22">
        <f t="shared" si="237"/>
        <v>0</v>
      </c>
      <c r="AE585" s="22">
        <f t="shared" si="237"/>
        <v>0</v>
      </c>
      <c r="AF585" s="22">
        <f>SUM(H585:AE585)</f>
        <v>0</v>
      </c>
      <c r="AG585" s="17" t="str">
        <f>IF(ABS(AF585-F585)&lt;1,"ok","err")</f>
        <v>ok</v>
      </c>
    </row>
    <row r="586" spans="1:33">
      <c r="A586" s="24"/>
      <c r="B586" s="19" t="s">
        <v>663</v>
      </c>
      <c r="C586" s="44" t="s">
        <v>703</v>
      </c>
      <c r="D586" s="3" t="s">
        <v>855</v>
      </c>
      <c r="F586" s="38">
        <v>0</v>
      </c>
      <c r="H586" s="22">
        <f t="shared" si="236"/>
        <v>0</v>
      </c>
      <c r="I586" s="22">
        <f t="shared" si="236"/>
        <v>0</v>
      </c>
      <c r="J586" s="22">
        <f t="shared" si="236"/>
        <v>0</v>
      </c>
      <c r="K586" s="22">
        <f t="shared" si="236"/>
        <v>0</v>
      </c>
      <c r="L586" s="22">
        <f t="shared" si="236"/>
        <v>0</v>
      </c>
      <c r="M586" s="22">
        <f t="shared" si="236"/>
        <v>0</v>
      </c>
      <c r="N586" s="22">
        <f t="shared" si="236"/>
        <v>0</v>
      </c>
      <c r="O586" s="22">
        <f t="shared" si="236"/>
        <v>0</v>
      </c>
      <c r="P586" s="22">
        <f t="shared" si="236"/>
        <v>0</v>
      </c>
      <c r="Q586" s="22">
        <f t="shared" si="236"/>
        <v>0</v>
      </c>
      <c r="R586" s="22">
        <f t="shared" si="237"/>
        <v>0</v>
      </c>
      <c r="S586" s="22">
        <f t="shared" si="237"/>
        <v>0</v>
      </c>
      <c r="T586" s="22">
        <f t="shared" si="237"/>
        <v>0</v>
      </c>
      <c r="U586" s="22">
        <f t="shared" si="237"/>
        <v>0</v>
      </c>
      <c r="V586" s="22">
        <f t="shared" si="237"/>
        <v>0</v>
      </c>
      <c r="W586" s="22">
        <f t="shared" si="237"/>
        <v>0</v>
      </c>
      <c r="X586" s="22">
        <f t="shared" si="237"/>
        <v>0</v>
      </c>
      <c r="Y586" s="22">
        <f t="shared" si="237"/>
        <v>0</v>
      </c>
      <c r="Z586" s="22">
        <f t="shared" si="237"/>
        <v>0</v>
      </c>
      <c r="AA586" s="22">
        <f t="shared" si="237"/>
        <v>0</v>
      </c>
      <c r="AB586" s="22">
        <f t="shared" si="237"/>
        <v>0</v>
      </c>
      <c r="AC586" s="22">
        <f t="shared" si="237"/>
        <v>0</v>
      </c>
      <c r="AD586" s="22">
        <f t="shared" si="237"/>
        <v>0</v>
      </c>
      <c r="AE586" s="22">
        <f t="shared" si="237"/>
        <v>0</v>
      </c>
      <c r="AF586" s="22">
        <f>SUM(H586:AE586)</f>
        <v>0</v>
      </c>
      <c r="AG586" s="17" t="str">
        <f>IF(ABS(AF586-F586)&lt;1,"ok","err")</f>
        <v>ok</v>
      </c>
    </row>
    <row r="587" spans="1:33">
      <c r="A587" s="24"/>
      <c r="B587" s="19"/>
      <c r="F587" s="35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7"/>
    </row>
    <row r="588" spans="1:33">
      <c r="A588" s="19" t="s">
        <v>698</v>
      </c>
      <c r="B588" s="19"/>
      <c r="C588" s="44" t="s">
        <v>705</v>
      </c>
      <c r="F588" s="35">
        <f>SUM(F583:F587)</f>
        <v>0</v>
      </c>
      <c r="H588" s="21">
        <f t="shared" ref="H588:AE588" si="238">SUM(H583:H587)</f>
        <v>0</v>
      </c>
      <c r="I588" s="21">
        <f t="shared" si="238"/>
        <v>0</v>
      </c>
      <c r="J588" s="21">
        <f t="shared" si="238"/>
        <v>0</v>
      </c>
      <c r="K588" s="21">
        <f t="shared" si="238"/>
        <v>0</v>
      </c>
      <c r="L588" s="21">
        <f t="shared" si="238"/>
        <v>0</v>
      </c>
      <c r="M588" s="21">
        <f t="shared" si="238"/>
        <v>0</v>
      </c>
      <c r="N588" s="21">
        <f t="shared" si="238"/>
        <v>0</v>
      </c>
      <c r="O588" s="21">
        <f t="shared" si="238"/>
        <v>0</v>
      </c>
      <c r="P588" s="21">
        <f t="shared" si="238"/>
        <v>0</v>
      </c>
      <c r="Q588" s="21">
        <f t="shared" si="238"/>
        <v>0</v>
      </c>
      <c r="R588" s="21">
        <f t="shared" si="238"/>
        <v>0</v>
      </c>
      <c r="S588" s="21">
        <f t="shared" si="238"/>
        <v>0</v>
      </c>
      <c r="T588" s="21">
        <f t="shared" si="238"/>
        <v>0</v>
      </c>
      <c r="U588" s="21">
        <f t="shared" si="238"/>
        <v>0</v>
      </c>
      <c r="V588" s="21">
        <f t="shared" si="238"/>
        <v>0</v>
      </c>
      <c r="W588" s="21">
        <f t="shared" si="238"/>
        <v>0</v>
      </c>
      <c r="X588" s="21">
        <f t="shared" si="238"/>
        <v>0</v>
      </c>
      <c r="Y588" s="21">
        <f t="shared" si="238"/>
        <v>0</v>
      </c>
      <c r="Z588" s="21">
        <f t="shared" si="238"/>
        <v>0</v>
      </c>
      <c r="AA588" s="21">
        <f t="shared" si="238"/>
        <v>0</v>
      </c>
      <c r="AB588" s="21">
        <f t="shared" si="238"/>
        <v>0</v>
      </c>
      <c r="AC588" s="21">
        <f t="shared" si="238"/>
        <v>0</v>
      </c>
      <c r="AD588" s="21">
        <f t="shared" si="238"/>
        <v>0</v>
      </c>
      <c r="AE588" s="21">
        <f t="shared" si="238"/>
        <v>0</v>
      </c>
      <c r="AF588" s="22">
        <f>SUM(H588:AE588)</f>
        <v>0</v>
      </c>
      <c r="AG588" s="17" t="str">
        <f>IF(ABS(AF588-F588)&lt;1,"ok","err")</f>
        <v>ok</v>
      </c>
    </row>
    <row r="589" spans="1:33">
      <c r="A589" s="19"/>
      <c r="B589" s="19"/>
      <c r="F589" s="38"/>
      <c r="AG589" s="17"/>
    </row>
    <row r="590" spans="1:33">
      <c r="A590" s="24" t="s">
        <v>669</v>
      </c>
      <c r="B590" s="19"/>
      <c r="F590" s="35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7"/>
    </row>
    <row r="591" spans="1:33">
      <c r="A591" s="24"/>
      <c r="B591" s="19" t="s">
        <v>662</v>
      </c>
      <c r="C591" s="3" t="s">
        <v>670</v>
      </c>
      <c r="D591" s="3" t="s">
        <v>599</v>
      </c>
      <c r="F591" s="35">
        <v>0</v>
      </c>
      <c r="H591" s="22">
        <f t="shared" ref="H591:Q594" si="239">IF(VLOOKUP($D591,$C$6:$AE$653,H$2,)=0,0,((VLOOKUP($D591,$C$6:$AE$653,H$2,)/VLOOKUP($D591,$C$6:$AE$653,4,))*$F591))</f>
        <v>0</v>
      </c>
      <c r="I591" s="22">
        <f t="shared" si="239"/>
        <v>0</v>
      </c>
      <c r="J591" s="22">
        <f t="shared" si="239"/>
        <v>0</v>
      </c>
      <c r="K591" s="22">
        <f t="shared" si="239"/>
        <v>0</v>
      </c>
      <c r="L591" s="22">
        <f t="shared" si="239"/>
        <v>0</v>
      </c>
      <c r="M591" s="22">
        <f t="shared" si="239"/>
        <v>0</v>
      </c>
      <c r="N591" s="22">
        <f t="shared" si="239"/>
        <v>0</v>
      </c>
      <c r="O591" s="22">
        <f t="shared" si="239"/>
        <v>0</v>
      </c>
      <c r="P591" s="22">
        <f t="shared" si="239"/>
        <v>0</v>
      </c>
      <c r="Q591" s="22">
        <f t="shared" si="239"/>
        <v>0</v>
      </c>
      <c r="R591" s="22">
        <f t="shared" ref="R591:AE594" si="240">IF(VLOOKUP($D591,$C$6:$AE$653,R$2,)=0,0,((VLOOKUP($D591,$C$6:$AE$653,R$2,)/VLOOKUP($D591,$C$6:$AE$653,4,))*$F591))</f>
        <v>0</v>
      </c>
      <c r="S591" s="22">
        <f t="shared" si="240"/>
        <v>0</v>
      </c>
      <c r="T591" s="22">
        <f t="shared" si="240"/>
        <v>0</v>
      </c>
      <c r="U591" s="22">
        <f t="shared" si="240"/>
        <v>0</v>
      </c>
      <c r="V591" s="22">
        <f t="shared" si="240"/>
        <v>0</v>
      </c>
      <c r="W591" s="22">
        <f t="shared" si="240"/>
        <v>0</v>
      </c>
      <c r="X591" s="22">
        <f t="shared" si="240"/>
        <v>0</v>
      </c>
      <c r="Y591" s="22">
        <f t="shared" si="240"/>
        <v>0</v>
      </c>
      <c r="Z591" s="22">
        <f t="shared" si="240"/>
        <v>0</v>
      </c>
      <c r="AA591" s="22">
        <f t="shared" si="240"/>
        <v>0</v>
      </c>
      <c r="AB591" s="22">
        <f t="shared" si="240"/>
        <v>0</v>
      </c>
      <c r="AC591" s="22">
        <f t="shared" si="240"/>
        <v>0</v>
      </c>
      <c r="AD591" s="22">
        <f t="shared" si="240"/>
        <v>0</v>
      </c>
      <c r="AE591" s="22">
        <f t="shared" si="240"/>
        <v>0</v>
      </c>
      <c r="AF591" s="22">
        <f>SUM(H591:AE591)</f>
        <v>0</v>
      </c>
      <c r="AG591" s="17" t="str">
        <f>IF(ABS(AF591-F591)&lt;1,"ok","err")</f>
        <v>ok</v>
      </c>
    </row>
    <row r="592" spans="1:33">
      <c r="A592" s="24"/>
      <c r="B592" s="19" t="s">
        <v>1025</v>
      </c>
      <c r="C592" s="3" t="s">
        <v>672</v>
      </c>
      <c r="D592" s="3" t="s">
        <v>1056</v>
      </c>
      <c r="F592" s="38">
        <v>0</v>
      </c>
      <c r="H592" s="22">
        <f t="shared" si="239"/>
        <v>0</v>
      </c>
      <c r="I592" s="22">
        <f t="shared" si="239"/>
        <v>0</v>
      </c>
      <c r="J592" s="22">
        <f t="shared" si="239"/>
        <v>0</v>
      </c>
      <c r="K592" s="22">
        <f t="shared" si="239"/>
        <v>0</v>
      </c>
      <c r="L592" s="22">
        <f t="shared" si="239"/>
        <v>0</v>
      </c>
      <c r="M592" s="22">
        <f t="shared" si="239"/>
        <v>0</v>
      </c>
      <c r="N592" s="22">
        <f t="shared" si="239"/>
        <v>0</v>
      </c>
      <c r="O592" s="22">
        <f t="shared" si="239"/>
        <v>0</v>
      </c>
      <c r="P592" s="22">
        <f t="shared" si="239"/>
        <v>0</v>
      </c>
      <c r="Q592" s="22">
        <f t="shared" si="239"/>
        <v>0</v>
      </c>
      <c r="R592" s="22">
        <f t="shared" si="240"/>
        <v>0</v>
      </c>
      <c r="S592" s="22">
        <f t="shared" si="240"/>
        <v>0</v>
      </c>
      <c r="T592" s="22">
        <f t="shared" si="240"/>
        <v>0</v>
      </c>
      <c r="U592" s="22">
        <f t="shared" si="240"/>
        <v>0</v>
      </c>
      <c r="V592" s="22">
        <f t="shared" si="240"/>
        <v>0</v>
      </c>
      <c r="W592" s="22">
        <f t="shared" si="240"/>
        <v>0</v>
      </c>
      <c r="X592" s="22">
        <f t="shared" si="240"/>
        <v>0</v>
      </c>
      <c r="Y592" s="22">
        <f t="shared" si="240"/>
        <v>0</v>
      </c>
      <c r="Z592" s="22">
        <f t="shared" si="240"/>
        <v>0</v>
      </c>
      <c r="AA592" s="22">
        <f t="shared" si="240"/>
        <v>0</v>
      </c>
      <c r="AB592" s="22">
        <f t="shared" si="240"/>
        <v>0</v>
      </c>
      <c r="AC592" s="22">
        <f t="shared" si="240"/>
        <v>0</v>
      </c>
      <c r="AD592" s="22">
        <f t="shared" si="240"/>
        <v>0</v>
      </c>
      <c r="AE592" s="22">
        <f t="shared" si="240"/>
        <v>0</v>
      </c>
      <c r="AF592" s="22">
        <f>SUM(H592:AE592)</f>
        <v>0</v>
      </c>
      <c r="AG592" s="17" t="str">
        <f>IF(ABS(AF592-F592)&lt;1,"ok","err")</f>
        <v>ok</v>
      </c>
    </row>
    <row r="593" spans="1:33">
      <c r="A593" s="24"/>
      <c r="B593" s="19" t="s">
        <v>835</v>
      </c>
      <c r="C593" s="3" t="s">
        <v>671</v>
      </c>
      <c r="D593" s="3" t="s">
        <v>832</v>
      </c>
      <c r="F593" s="38">
        <v>0</v>
      </c>
      <c r="H593" s="22">
        <f t="shared" si="239"/>
        <v>0</v>
      </c>
      <c r="I593" s="22">
        <f t="shared" si="239"/>
        <v>0</v>
      </c>
      <c r="J593" s="22">
        <f t="shared" si="239"/>
        <v>0</v>
      </c>
      <c r="K593" s="22">
        <f t="shared" si="239"/>
        <v>0</v>
      </c>
      <c r="L593" s="22">
        <f t="shared" si="239"/>
        <v>0</v>
      </c>
      <c r="M593" s="22">
        <f t="shared" si="239"/>
        <v>0</v>
      </c>
      <c r="N593" s="22">
        <f t="shared" si="239"/>
        <v>0</v>
      </c>
      <c r="O593" s="22">
        <f t="shared" si="239"/>
        <v>0</v>
      </c>
      <c r="P593" s="22">
        <f t="shared" si="239"/>
        <v>0</v>
      </c>
      <c r="Q593" s="22">
        <f t="shared" si="239"/>
        <v>0</v>
      </c>
      <c r="R593" s="22">
        <f t="shared" si="240"/>
        <v>0</v>
      </c>
      <c r="S593" s="22">
        <f t="shared" si="240"/>
        <v>0</v>
      </c>
      <c r="T593" s="22">
        <f t="shared" si="240"/>
        <v>0</v>
      </c>
      <c r="U593" s="22">
        <f t="shared" si="240"/>
        <v>0</v>
      </c>
      <c r="V593" s="22">
        <f t="shared" si="240"/>
        <v>0</v>
      </c>
      <c r="W593" s="22">
        <f t="shared" si="240"/>
        <v>0</v>
      </c>
      <c r="X593" s="22">
        <f t="shared" si="240"/>
        <v>0</v>
      </c>
      <c r="Y593" s="22">
        <f t="shared" si="240"/>
        <v>0</v>
      </c>
      <c r="Z593" s="22">
        <f t="shared" si="240"/>
        <v>0</v>
      </c>
      <c r="AA593" s="22">
        <f t="shared" si="240"/>
        <v>0</v>
      </c>
      <c r="AB593" s="22">
        <f t="shared" si="240"/>
        <v>0</v>
      </c>
      <c r="AC593" s="22">
        <f t="shared" si="240"/>
        <v>0</v>
      </c>
      <c r="AD593" s="22">
        <f t="shared" si="240"/>
        <v>0</v>
      </c>
      <c r="AE593" s="22">
        <f t="shared" si="240"/>
        <v>0</v>
      </c>
      <c r="AF593" s="22">
        <f>SUM(H593:AE593)</f>
        <v>0</v>
      </c>
      <c r="AG593" s="17" t="str">
        <f>IF(ABS(AF593-F593)&lt;1,"ok","err")</f>
        <v>ok</v>
      </c>
    </row>
    <row r="594" spans="1:33">
      <c r="A594" s="24"/>
      <c r="B594" s="19" t="s">
        <v>663</v>
      </c>
      <c r="C594" s="44" t="s">
        <v>704</v>
      </c>
      <c r="D594" s="3" t="s">
        <v>855</v>
      </c>
      <c r="F594" s="38">
        <v>0</v>
      </c>
      <c r="H594" s="22">
        <f t="shared" si="239"/>
        <v>0</v>
      </c>
      <c r="I594" s="22">
        <f t="shared" si="239"/>
        <v>0</v>
      </c>
      <c r="J594" s="22">
        <f t="shared" si="239"/>
        <v>0</v>
      </c>
      <c r="K594" s="22">
        <f t="shared" si="239"/>
        <v>0</v>
      </c>
      <c r="L594" s="22">
        <f t="shared" si="239"/>
        <v>0</v>
      </c>
      <c r="M594" s="22">
        <f t="shared" si="239"/>
        <v>0</v>
      </c>
      <c r="N594" s="22">
        <f t="shared" si="239"/>
        <v>0</v>
      </c>
      <c r="O594" s="22">
        <f t="shared" si="239"/>
        <v>0</v>
      </c>
      <c r="P594" s="22">
        <f t="shared" si="239"/>
        <v>0</v>
      </c>
      <c r="Q594" s="22">
        <f t="shared" si="239"/>
        <v>0</v>
      </c>
      <c r="R594" s="22">
        <f t="shared" si="240"/>
        <v>0</v>
      </c>
      <c r="S594" s="22">
        <f t="shared" si="240"/>
        <v>0</v>
      </c>
      <c r="T594" s="22">
        <f t="shared" si="240"/>
        <v>0</v>
      </c>
      <c r="U594" s="22">
        <f t="shared" si="240"/>
        <v>0</v>
      </c>
      <c r="V594" s="22">
        <f t="shared" si="240"/>
        <v>0</v>
      </c>
      <c r="W594" s="22">
        <f t="shared" si="240"/>
        <v>0</v>
      </c>
      <c r="X594" s="22">
        <f t="shared" si="240"/>
        <v>0</v>
      </c>
      <c r="Y594" s="22">
        <f t="shared" si="240"/>
        <v>0</v>
      </c>
      <c r="Z594" s="22">
        <f t="shared" si="240"/>
        <v>0</v>
      </c>
      <c r="AA594" s="22">
        <f t="shared" si="240"/>
        <v>0</v>
      </c>
      <c r="AB594" s="22">
        <f t="shared" si="240"/>
        <v>0</v>
      </c>
      <c r="AC594" s="22">
        <f t="shared" si="240"/>
        <v>0</v>
      </c>
      <c r="AD594" s="22">
        <f t="shared" si="240"/>
        <v>0</v>
      </c>
      <c r="AE594" s="22">
        <f t="shared" si="240"/>
        <v>0</v>
      </c>
      <c r="AF594" s="22">
        <f>SUM(H594:AE594)</f>
        <v>0</v>
      </c>
      <c r="AG594" s="17" t="str">
        <f>IF(ABS(AF594-F594)&lt;1,"ok","err")</f>
        <v>ok</v>
      </c>
    </row>
    <row r="595" spans="1:33">
      <c r="A595" s="24"/>
      <c r="B595" s="19"/>
      <c r="F595" s="35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7"/>
    </row>
    <row r="596" spans="1:33">
      <c r="A596" s="19" t="s">
        <v>673</v>
      </c>
      <c r="B596" s="19"/>
      <c r="C596" s="3" t="s">
        <v>675</v>
      </c>
      <c r="F596" s="35">
        <f>SUM(F591:F595)</f>
        <v>0</v>
      </c>
      <c r="H596" s="21">
        <f>SUM(H591:H595)</f>
        <v>0</v>
      </c>
      <c r="I596" s="21">
        <f t="shared" ref="I596:W596" si="241">SUM(I591:I595)</f>
        <v>0</v>
      </c>
      <c r="J596" s="21">
        <f t="shared" si="241"/>
        <v>0</v>
      </c>
      <c r="K596" s="21">
        <f t="shared" si="241"/>
        <v>0</v>
      </c>
      <c r="L596" s="21">
        <f t="shared" si="241"/>
        <v>0</v>
      </c>
      <c r="M596" s="21">
        <f t="shared" si="241"/>
        <v>0</v>
      </c>
      <c r="N596" s="21">
        <f t="shared" si="241"/>
        <v>0</v>
      </c>
      <c r="O596" s="21">
        <f t="shared" si="241"/>
        <v>0</v>
      </c>
      <c r="P596" s="21">
        <f t="shared" si="241"/>
        <v>0</v>
      </c>
      <c r="Q596" s="21">
        <f t="shared" si="241"/>
        <v>0</v>
      </c>
      <c r="R596" s="21">
        <f t="shared" si="241"/>
        <v>0</v>
      </c>
      <c r="S596" s="21">
        <f t="shared" si="241"/>
        <v>0</v>
      </c>
      <c r="T596" s="21">
        <f t="shared" si="241"/>
        <v>0</v>
      </c>
      <c r="U596" s="21">
        <f t="shared" si="241"/>
        <v>0</v>
      </c>
      <c r="V596" s="21">
        <f t="shared" si="241"/>
        <v>0</v>
      </c>
      <c r="W596" s="21">
        <f t="shared" si="241"/>
        <v>0</v>
      </c>
      <c r="X596" s="21">
        <f t="shared" ref="X596:AE596" si="242">SUM(X591:X595)</f>
        <v>0</v>
      </c>
      <c r="Y596" s="21">
        <f t="shared" si="242"/>
        <v>0</v>
      </c>
      <c r="Z596" s="21">
        <f t="shared" si="242"/>
        <v>0</v>
      </c>
      <c r="AA596" s="21">
        <f t="shared" si="242"/>
        <v>0</v>
      </c>
      <c r="AB596" s="21">
        <f t="shared" si="242"/>
        <v>0</v>
      </c>
      <c r="AC596" s="21">
        <f t="shared" si="242"/>
        <v>0</v>
      </c>
      <c r="AD596" s="21">
        <f t="shared" si="242"/>
        <v>0</v>
      </c>
      <c r="AE596" s="21">
        <f t="shared" si="242"/>
        <v>0</v>
      </c>
      <c r="AF596" s="22">
        <f>SUM(H596:AE596)</f>
        <v>0</v>
      </c>
      <c r="AG596" s="17" t="str">
        <f>IF(ABS(AF596-F596)&lt;1,"ok","err")</f>
        <v>ok</v>
      </c>
    </row>
    <row r="597" spans="1:33">
      <c r="A597" s="19"/>
      <c r="B597" s="19"/>
      <c r="F597" s="38"/>
      <c r="AG597" s="17"/>
    </row>
    <row r="598" spans="1:33">
      <c r="A598" s="19" t="s">
        <v>597</v>
      </c>
      <c r="B598" s="19"/>
      <c r="C598" s="3" t="s">
        <v>971</v>
      </c>
      <c r="D598" s="3" t="s">
        <v>865</v>
      </c>
      <c r="F598" s="35">
        <f>36773893-1840968</f>
        <v>34932925</v>
      </c>
      <c r="H598" s="22">
        <f t="shared" ref="H598:AE598" si="243">IF(VLOOKUP($D598,$C$6:$AE$653,H$2,)=0,0,((VLOOKUP($D598,$C$6:$AE$653,H$2,)/VLOOKUP($D598,$C$6:$AE$653,4,))*$F598))</f>
        <v>18929494.853328731</v>
      </c>
      <c r="I598" s="22">
        <f t="shared" si="243"/>
        <v>0</v>
      </c>
      <c r="J598" s="22">
        <f t="shared" si="243"/>
        <v>0</v>
      </c>
      <c r="K598" s="22">
        <f t="shared" si="243"/>
        <v>0</v>
      </c>
      <c r="L598" s="22">
        <f t="shared" si="243"/>
        <v>0</v>
      </c>
      <c r="M598" s="22">
        <f t="shared" si="243"/>
        <v>0</v>
      </c>
      <c r="N598" s="22">
        <f t="shared" si="243"/>
        <v>3912794.4541331842</v>
      </c>
      <c r="O598" s="22">
        <f t="shared" si="243"/>
        <v>0</v>
      </c>
      <c r="P598" s="22">
        <f t="shared" si="243"/>
        <v>0</v>
      </c>
      <c r="Q598" s="22">
        <f t="shared" si="243"/>
        <v>0</v>
      </c>
      <c r="R598" s="22">
        <f t="shared" si="243"/>
        <v>1485822.3506395298</v>
      </c>
      <c r="S598" s="22">
        <f t="shared" si="243"/>
        <v>0</v>
      </c>
      <c r="T598" s="22">
        <f t="shared" si="243"/>
        <v>2296022.9791120379</v>
      </c>
      <c r="U598" s="22">
        <f t="shared" si="243"/>
        <v>3647812.5456844238</v>
      </c>
      <c r="V598" s="22">
        <f t="shared" si="243"/>
        <v>667057.99119209009</v>
      </c>
      <c r="W598" s="22">
        <f t="shared" si="243"/>
        <v>1067449.7361550196</v>
      </c>
      <c r="X598" s="22">
        <f t="shared" si="243"/>
        <v>865798.40761864756</v>
      </c>
      <c r="Y598" s="22">
        <f t="shared" si="243"/>
        <v>505829.29814002145</v>
      </c>
      <c r="Z598" s="22">
        <f t="shared" si="243"/>
        <v>293429.70239904418</v>
      </c>
      <c r="AA598" s="22">
        <f t="shared" si="243"/>
        <v>328064.77098437666</v>
      </c>
      <c r="AB598" s="22">
        <f t="shared" si="243"/>
        <v>933347.91061288211</v>
      </c>
      <c r="AC598" s="22">
        <f t="shared" si="243"/>
        <v>0</v>
      </c>
      <c r="AD598" s="22">
        <f t="shared" si="243"/>
        <v>0</v>
      </c>
      <c r="AE598" s="22">
        <f t="shared" si="243"/>
        <v>0</v>
      </c>
      <c r="AF598" s="22">
        <f>SUM(H598:AE598)</f>
        <v>34932924.999999985</v>
      </c>
      <c r="AG598" s="17" t="str">
        <f>IF(ABS(AF598-F598)&lt;1,"ok","err")</f>
        <v>ok</v>
      </c>
    </row>
    <row r="599" spans="1:33">
      <c r="A599" s="19"/>
      <c r="B599" s="19"/>
      <c r="AG599" s="17"/>
    </row>
    <row r="600" spans="1:33">
      <c r="A600" s="19" t="s">
        <v>666</v>
      </c>
      <c r="B600" s="19"/>
      <c r="C600" s="3" t="s">
        <v>502</v>
      </c>
      <c r="D600" s="3" t="s">
        <v>865</v>
      </c>
      <c r="F600" s="35">
        <v>-1004120.6926301915</v>
      </c>
      <c r="G600" s="21">
        <v>600157</v>
      </c>
      <c r="H600" s="22">
        <f t="shared" ref="H600:AE600" si="244">IF(VLOOKUP($D600,$C$6:$AE$653,H$2,)=0,0,((VLOOKUP($D600,$C$6:$AE$653,H$2,)/VLOOKUP($D600,$C$6:$AE$653,4,))*$F600))</f>
        <v>-544114.11249599315</v>
      </c>
      <c r="I600" s="22">
        <f t="shared" si="244"/>
        <v>0</v>
      </c>
      <c r="J600" s="22">
        <f t="shared" si="244"/>
        <v>0</v>
      </c>
      <c r="K600" s="22">
        <f t="shared" si="244"/>
        <v>0</v>
      </c>
      <c r="L600" s="22">
        <f t="shared" si="244"/>
        <v>0</v>
      </c>
      <c r="M600" s="22">
        <f t="shared" si="244"/>
        <v>0</v>
      </c>
      <c r="N600" s="22">
        <f t="shared" si="244"/>
        <v>-112470.33786617595</v>
      </c>
      <c r="O600" s="22">
        <f t="shared" si="244"/>
        <v>0</v>
      </c>
      <c r="P600" s="22">
        <f t="shared" si="244"/>
        <v>0</v>
      </c>
      <c r="Q600" s="22">
        <f t="shared" si="244"/>
        <v>0</v>
      </c>
      <c r="R600" s="22">
        <f t="shared" si="244"/>
        <v>-42708.847537089547</v>
      </c>
      <c r="S600" s="22">
        <f t="shared" si="244"/>
        <v>0</v>
      </c>
      <c r="T600" s="22">
        <f t="shared" si="244"/>
        <v>-65997.45609853213</v>
      </c>
      <c r="U600" s="22">
        <f t="shared" si="244"/>
        <v>-104853.63192340021</v>
      </c>
      <c r="V600" s="22">
        <f t="shared" si="244"/>
        <v>-19174.080960592495</v>
      </c>
      <c r="W600" s="22">
        <f t="shared" si="244"/>
        <v>-30683.040953939395</v>
      </c>
      <c r="X600" s="22">
        <f t="shared" si="244"/>
        <v>-24886.72496609297</v>
      </c>
      <c r="Y600" s="22">
        <f t="shared" si="244"/>
        <v>-14539.683270181411</v>
      </c>
      <c r="Z600" s="22">
        <f t="shared" si="244"/>
        <v>-8434.4164140620687</v>
      </c>
      <c r="AA600" s="22">
        <f t="shared" si="244"/>
        <v>-9429.9754477587376</v>
      </c>
      <c r="AB600" s="22">
        <f t="shared" si="244"/>
        <v>-26828.384696373098</v>
      </c>
      <c r="AC600" s="22">
        <f t="shared" si="244"/>
        <v>0</v>
      </c>
      <c r="AD600" s="22">
        <f t="shared" si="244"/>
        <v>0</v>
      </c>
      <c r="AE600" s="22">
        <f t="shared" si="244"/>
        <v>0</v>
      </c>
      <c r="AF600" s="22">
        <f>SUM(H600:AE600)</f>
        <v>-1004120.692630191</v>
      </c>
      <c r="AG600" s="17" t="str">
        <f>IF(ABS(AF600-F600)&lt;1,"ok","err")</f>
        <v>ok</v>
      </c>
    </row>
    <row r="601" spans="1:33">
      <c r="A601" s="19"/>
      <c r="B601" s="19"/>
      <c r="W601" s="3"/>
    </row>
    <row r="602" spans="1:33">
      <c r="A602" s="19" t="s">
        <v>697</v>
      </c>
      <c r="B602" s="19"/>
      <c r="C602" s="3" t="s">
        <v>972</v>
      </c>
      <c r="D602" s="3" t="s">
        <v>865</v>
      </c>
      <c r="F602" s="35">
        <v>0</v>
      </c>
      <c r="G602" s="21">
        <v>600157</v>
      </c>
      <c r="H602" s="22">
        <f t="shared" ref="H602:AE602" si="245">IF(VLOOKUP($D602,$C$6:$AE$653,H$2,)=0,0,((VLOOKUP($D602,$C$6:$AE$653,H$2,)/VLOOKUP($D602,$C$6:$AE$653,4,))*$F602))</f>
        <v>0</v>
      </c>
      <c r="I602" s="22">
        <f t="shared" si="245"/>
        <v>0</v>
      </c>
      <c r="J602" s="22">
        <f t="shared" si="245"/>
        <v>0</v>
      </c>
      <c r="K602" s="22">
        <f t="shared" si="245"/>
        <v>0</v>
      </c>
      <c r="L602" s="22">
        <f t="shared" si="245"/>
        <v>0</v>
      </c>
      <c r="M602" s="22">
        <f t="shared" si="245"/>
        <v>0</v>
      </c>
      <c r="N602" s="22">
        <f t="shared" si="245"/>
        <v>0</v>
      </c>
      <c r="O602" s="22">
        <f t="shared" si="245"/>
        <v>0</v>
      </c>
      <c r="P602" s="22">
        <f t="shared" si="245"/>
        <v>0</v>
      </c>
      <c r="Q602" s="22">
        <f t="shared" si="245"/>
        <v>0</v>
      </c>
      <c r="R602" s="22">
        <f t="shared" si="245"/>
        <v>0</v>
      </c>
      <c r="S602" s="22">
        <f t="shared" si="245"/>
        <v>0</v>
      </c>
      <c r="T602" s="22">
        <f t="shared" si="245"/>
        <v>0</v>
      </c>
      <c r="U602" s="22">
        <f t="shared" si="245"/>
        <v>0</v>
      </c>
      <c r="V602" s="22">
        <f t="shared" si="245"/>
        <v>0</v>
      </c>
      <c r="W602" s="22">
        <f t="shared" si="245"/>
        <v>0</v>
      </c>
      <c r="X602" s="22">
        <f t="shared" si="245"/>
        <v>0</v>
      </c>
      <c r="Y602" s="22">
        <f t="shared" si="245"/>
        <v>0</v>
      </c>
      <c r="Z602" s="22">
        <f t="shared" si="245"/>
        <v>0</v>
      </c>
      <c r="AA602" s="22">
        <f t="shared" si="245"/>
        <v>0</v>
      </c>
      <c r="AB602" s="22">
        <f t="shared" si="245"/>
        <v>0</v>
      </c>
      <c r="AC602" s="22">
        <f t="shared" si="245"/>
        <v>0</v>
      </c>
      <c r="AD602" s="22">
        <f t="shared" si="245"/>
        <v>0</v>
      </c>
      <c r="AE602" s="22">
        <f t="shared" si="245"/>
        <v>0</v>
      </c>
      <c r="AF602" s="22">
        <f>SUM(H602:AE602)</f>
        <v>0</v>
      </c>
      <c r="AG602" s="17" t="str">
        <f>IF(ABS(AF602-F602)&lt;1,"ok","err")</f>
        <v>ok</v>
      </c>
    </row>
    <row r="603" spans="1:33">
      <c r="A603" s="19"/>
      <c r="B603" s="19"/>
      <c r="W603" s="3"/>
    </row>
    <row r="604" spans="1:33">
      <c r="A604" s="19" t="s">
        <v>787</v>
      </c>
      <c r="B604" s="19"/>
      <c r="C604" s="3" t="s">
        <v>973</v>
      </c>
      <c r="D604" s="3" t="s">
        <v>865</v>
      </c>
      <c r="F604" s="35">
        <v>81566017.278024986</v>
      </c>
      <c r="H604" s="22">
        <f t="shared" ref="H604:AE604" si="246">IF(VLOOKUP($D604,$C$6:$AE$653,H$2,)=0,0,((VLOOKUP($D604,$C$6:$AE$653,H$2,)/VLOOKUP($D604,$C$6:$AE$653,4,))*$F604))</f>
        <v>44199090.235670112</v>
      </c>
      <c r="I604" s="22">
        <f t="shared" si="246"/>
        <v>0</v>
      </c>
      <c r="J604" s="22">
        <f t="shared" si="246"/>
        <v>0</v>
      </c>
      <c r="K604" s="22">
        <f t="shared" si="246"/>
        <v>0</v>
      </c>
      <c r="L604" s="22">
        <f t="shared" si="246"/>
        <v>0</v>
      </c>
      <c r="M604" s="22">
        <f t="shared" si="246"/>
        <v>0</v>
      </c>
      <c r="N604" s="22">
        <f t="shared" si="246"/>
        <v>9136110.4187865071</v>
      </c>
      <c r="O604" s="22">
        <f t="shared" si="246"/>
        <v>0</v>
      </c>
      <c r="P604" s="22">
        <f t="shared" si="246"/>
        <v>0</v>
      </c>
      <c r="Q604" s="22">
        <f t="shared" si="246"/>
        <v>0</v>
      </c>
      <c r="R604" s="22">
        <f t="shared" si="246"/>
        <v>3469294.699036499</v>
      </c>
      <c r="S604" s="22">
        <f t="shared" si="246"/>
        <v>0</v>
      </c>
      <c r="T604" s="22">
        <f t="shared" si="246"/>
        <v>5361058.3707203129</v>
      </c>
      <c r="U604" s="22">
        <f t="shared" si="246"/>
        <v>8517395.5839166641</v>
      </c>
      <c r="V604" s="22">
        <f t="shared" si="246"/>
        <v>1557535.2947117556</v>
      </c>
      <c r="W604" s="22">
        <f t="shared" si="246"/>
        <v>2492422.9397522118</v>
      </c>
      <c r="X604" s="22">
        <f t="shared" si="246"/>
        <v>2021580.7257797373</v>
      </c>
      <c r="Y604" s="22">
        <f t="shared" si="246"/>
        <v>1181077.2007159505</v>
      </c>
      <c r="Z604" s="22">
        <f t="shared" si="246"/>
        <v>685138.50975165027</v>
      </c>
      <c r="AA604" s="22">
        <f t="shared" si="246"/>
        <v>766009.05244616582</v>
      </c>
      <c r="AB604" s="22">
        <f t="shared" si="246"/>
        <v>2179304.2467373936</v>
      </c>
      <c r="AC604" s="22">
        <f t="shared" si="246"/>
        <v>0</v>
      </c>
      <c r="AD604" s="22">
        <f t="shared" si="246"/>
        <v>0</v>
      </c>
      <c r="AE604" s="22">
        <f t="shared" si="246"/>
        <v>0</v>
      </c>
      <c r="AF604" s="22">
        <f>SUM(H604:AE604)</f>
        <v>81566017.278024942</v>
      </c>
      <c r="AG604" s="17" t="str">
        <f>IF(ABS(AF604-F604)&lt;1,"ok","err")</f>
        <v>ok</v>
      </c>
    </row>
    <row r="605" spans="1:33">
      <c r="A605" s="19"/>
      <c r="B605" s="19"/>
      <c r="F605" s="35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7"/>
    </row>
    <row r="606" spans="1:33">
      <c r="A606" s="19" t="s">
        <v>974</v>
      </c>
      <c r="B606" s="19"/>
      <c r="C606" s="3" t="s">
        <v>975</v>
      </c>
      <c r="D606" s="3" t="s">
        <v>865</v>
      </c>
      <c r="F606" s="35">
        <v>0</v>
      </c>
      <c r="H606" s="22">
        <f t="shared" ref="H606:AE606" si="247">IF(VLOOKUP($D606,$C$6:$AE$653,H$2,)=0,0,((VLOOKUP($D606,$C$6:$AE$653,H$2,)/VLOOKUP($D606,$C$6:$AE$653,4,))*$F606))</f>
        <v>0</v>
      </c>
      <c r="I606" s="22">
        <f t="shared" si="247"/>
        <v>0</v>
      </c>
      <c r="J606" s="22">
        <f t="shared" si="247"/>
        <v>0</v>
      </c>
      <c r="K606" s="22">
        <f t="shared" si="247"/>
        <v>0</v>
      </c>
      <c r="L606" s="22">
        <f t="shared" si="247"/>
        <v>0</v>
      </c>
      <c r="M606" s="22">
        <f t="shared" si="247"/>
        <v>0</v>
      </c>
      <c r="N606" s="22">
        <f t="shared" si="247"/>
        <v>0</v>
      </c>
      <c r="O606" s="22">
        <f t="shared" si="247"/>
        <v>0</v>
      </c>
      <c r="P606" s="22">
        <f t="shared" si="247"/>
        <v>0</v>
      </c>
      <c r="Q606" s="22">
        <f t="shared" si="247"/>
        <v>0</v>
      </c>
      <c r="R606" s="22">
        <f t="shared" si="247"/>
        <v>0</v>
      </c>
      <c r="S606" s="22">
        <f t="shared" si="247"/>
        <v>0</v>
      </c>
      <c r="T606" s="22">
        <f t="shared" si="247"/>
        <v>0</v>
      </c>
      <c r="U606" s="22">
        <f t="shared" si="247"/>
        <v>0</v>
      </c>
      <c r="V606" s="22">
        <f t="shared" si="247"/>
        <v>0</v>
      </c>
      <c r="W606" s="22">
        <f t="shared" si="247"/>
        <v>0</v>
      </c>
      <c r="X606" s="22">
        <f t="shared" si="247"/>
        <v>0</v>
      </c>
      <c r="Y606" s="22">
        <f t="shared" si="247"/>
        <v>0</v>
      </c>
      <c r="Z606" s="22">
        <f t="shared" si="247"/>
        <v>0</v>
      </c>
      <c r="AA606" s="22">
        <f t="shared" si="247"/>
        <v>0</v>
      </c>
      <c r="AB606" s="22">
        <f t="shared" si="247"/>
        <v>0</v>
      </c>
      <c r="AC606" s="22">
        <f t="shared" si="247"/>
        <v>0</v>
      </c>
      <c r="AD606" s="22">
        <f t="shared" si="247"/>
        <v>0</v>
      </c>
      <c r="AE606" s="22">
        <f t="shared" si="247"/>
        <v>0</v>
      </c>
      <c r="AF606" s="22">
        <f>SUM(H606:AE606)</f>
        <v>0</v>
      </c>
      <c r="AG606" s="17" t="str">
        <f>IF(ABS(AF606-F606)&lt;1,"ok","err")</f>
        <v>ok</v>
      </c>
    </row>
    <row r="607" spans="1:33">
      <c r="A607" s="19"/>
      <c r="B607" s="19"/>
      <c r="AF607" s="22"/>
      <c r="AG607" s="17"/>
    </row>
    <row r="608" spans="1:33">
      <c r="A608" s="24" t="s">
        <v>976</v>
      </c>
      <c r="B608" s="19"/>
      <c r="C608" s="3" t="s">
        <v>977</v>
      </c>
      <c r="F608" s="39">
        <f>F580+F588+F596+F598+F600+F602+F604+F606</f>
        <v>271295201.5853948</v>
      </c>
      <c r="G608" s="23"/>
      <c r="H608" s="39">
        <f t="shared" ref="H608:AE608" si="248">H580+H588+H596+H598+H600+H602+H604+H606</f>
        <v>156011490.72833508</v>
      </c>
      <c r="I608" s="39">
        <f t="shared" si="248"/>
        <v>0</v>
      </c>
      <c r="J608" s="39">
        <f t="shared" si="248"/>
        <v>0</v>
      </c>
      <c r="K608" s="39">
        <f t="shared" si="248"/>
        <v>0</v>
      </c>
      <c r="L608" s="39">
        <f t="shared" si="248"/>
        <v>0</v>
      </c>
      <c r="M608" s="39">
        <f t="shared" si="248"/>
        <v>0</v>
      </c>
      <c r="N608" s="39">
        <f t="shared" si="248"/>
        <v>25887358.430186234</v>
      </c>
      <c r="O608" s="39">
        <f t="shared" si="248"/>
        <v>0</v>
      </c>
      <c r="P608" s="39">
        <f t="shared" si="248"/>
        <v>0</v>
      </c>
      <c r="Q608" s="39">
        <f t="shared" si="248"/>
        <v>0</v>
      </c>
      <c r="R608" s="39">
        <f t="shared" si="248"/>
        <v>10985948.289176663</v>
      </c>
      <c r="S608" s="39">
        <f t="shared" si="248"/>
        <v>0</v>
      </c>
      <c r="T608" s="39">
        <f t="shared" si="248"/>
        <v>16976450.588745859</v>
      </c>
      <c r="U608" s="39">
        <f t="shared" si="248"/>
        <v>26971380.51413076</v>
      </c>
      <c r="V608" s="39">
        <f t="shared" si="248"/>
        <v>4932127.0432929769</v>
      </c>
      <c r="W608" s="39">
        <f t="shared" si="248"/>
        <v>7892563.7359316796</v>
      </c>
      <c r="X608" s="39">
        <f t="shared" si="248"/>
        <v>6401583.9651731979</v>
      </c>
      <c r="Y608" s="39">
        <f t="shared" si="248"/>
        <v>3740026.1950057102</v>
      </c>
      <c r="Z608" s="39">
        <f t="shared" si="248"/>
        <v>2169575.3436989887</v>
      </c>
      <c r="AA608" s="39">
        <f t="shared" si="248"/>
        <v>2425661.8619202115</v>
      </c>
      <c r="AB608" s="39">
        <f t="shared" si="248"/>
        <v>6901034.8897974174</v>
      </c>
      <c r="AC608" s="39">
        <f t="shared" si="248"/>
        <v>0</v>
      </c>
      <c r="AD608" s="39">
        <f t="shared" si="248"/>
        <v>0</v>
      </c>
      <c r="AE608" s="39">
        <f t="shared" si="248"/>
        <v>0</v>
      </c>
      <c r="AF608" s="22">
        <f>SUM(H608:AE608)</f>
        <v>271295201.5853948</v>
      </c>
      <c r="AG608" s="17" t="str">
        <f>IF(ABS(AF608-F608)&lt;1,"ok","err")</f>
        <v>ok</v>
      </c>
    </row>
    <row r="609" spans="1:34">
      <c r="A609" s="19"/>
      <c r="B609" s="19"/>
      <c r="AG609" s="17"/>
    </row>
    <row r="610" spans="1:34">
      <c r="A610" s="24" t="s">
        <v>1055</v>
      </c>
      <c r="B610" s="19"/>
      <c r="F610" s="39">
        <f>F333+F608</f>
        <v>898587694.45207191</v>
      </c>
      <c r="G610" s="23">
        <f t="shared" ref="G610:AE610" si="249">G333+G608</f>
        <v>0</v>
      </c>
      <c r="H610" s="23">
        <f t="shared" si="249"/>
        <v>263037673.89658296</v>
      </c>
      <c r="I610" s="23">
        <f t="shared" si="249"/>
        <v>0</v>
      </c>
      <c r="J610" s="23">
        <f t="shared" si="249"/>
        <v>0</v>
      </c>
      <c r="K610" s="23">
        <f t="shared" si="249"/>
        <v>397325491.04639798</v>
      </c>
      <c r="L610" s="23">
        <f t="shared" si="249"/>
        <v>0</v>
      </c>
      <c r="M610" s="23">
        <f t="shared" si="249"/>
        <v>0</v>
      </c>
      <c r="N610" s="23">
        <f t="shared" si="249"/>
        <v>55274489.147017889</v>
      </c>
      <c r="O610" s="23">
        <f t="shared" si="249"/>
        <v>0</v>
      </c>
      <c r="P610" s="23">
        <f t="shared" si="249"/>
        <v>0</v>
      </c>
      <c r="Q610" s="23">
        <f t="shared" si="249"/>
        <v>0</v>
      </c>
      <c r="R610" s="23">
        <f t="shared" si="249"/>
        <v>18582097.585015103</v>
      </c>
      <c r="S610" s="23">
        <f t="shared" si="249"/>
        <v>0</v>
      </c>
      <c r="T610" s="23">
        <f t="shared" si="249"/>
        <v>29185293.117870644</v>
      </c>
      <c r="U610" s="23">
        <f t="shared" si="249"/>
        <v>46544573.101753607</v>
      </c>
      <c r="V610" s="23">
        <f t="shared" si="249"/>
        <v>9421212.4180500824</v>
      </c>
      <c r="W610" s="23">
        <f t="shared" si="249"/>
        <v>15112448.878735878</v>
      </c>
      <c r="X610" s="23">
        <f t="shared" si="249"/>
        <v>7466106.4245246742</v>
      </c>
      <c r="Y610" s="23">
        <f t="shared" si="249"/>
        <v>4361956.9397723619</v>
      </c>
      <c r="Z610" s="23">
        <f t="shared" si="249"/>
        <v>2473447.7080767914</v>
      </c>
      <c r="AA610" s="23">
        <f t="shared" si="249"/>
        <v>16930946.19589296</v>
      </c>
      <c r="AB610" s="23">
        <f t="shared" si="249"/>
        <v>8330014.0347902533</v>
      </c>
      <c r="AC610" s="23">
        <f t="shared" si="249"/>
        <v>20743040.860033594</v>
      </c>
      <c r="AD610" s="23">
        <f t="shared" si="249"/>
        <v>3798903.0975570884</v>
      </c>
      <c r="AE610" s="23">
        <f t="shared" si="249"/>
        <v>0</v>
      </c>
      <c r="AF610" s="22">
        <f>SUM(H610:AE610)</f>
        <v>898587694.45207191</v>
      </c>
      <c r="AG610" s="17" t="str">
        <f>IF(ABS(AF610-F610)&lt;1,"ok","err")</f>
        <v>ok</v>
      </c>
    </row>
    <row r="611" spans="1:34">
      <c r="A611" s="19"/>
      <c r="B611" s="19"/>
      <c r="AG611" s="17"/>
    </row>
    <row r="612" spans="1:34">
      <c r="A612" s="19"/>
      <c r="B612" s="19"/>
      <c r="AG612" s="17"/>
    </row>
    <row r="613" spans="1:34" s="19" customFormat="1">
      <c r="F613" s="38"/>
      <c r="W613" s="36"/>
      <c r="AG613" s="43"/>
    </row>
    <row r="614" spans="1:34" s="19" customFormat="1">
      <c r="A614" s="18" t="s">
        <v>1106</v>
      </c>
      <c r="W614" s="36"/>
      <c r="AG614" s="43"/>
    </row>
    <row r="615" spans="1:34" s="19" customFormat="1">
      <c r="W615" s="36"/>
      <c r="AG615" s="43"/>
    </row>
    <row r="616" spans="1:34" s="19" customFormat="1">
      <c r="A616" s="19" t="s">
        <v>820</v>
      </c>
      <c r="C616" s="19" t="s">
        <v>837</v>
      </c>
      <c r="F616" s="40">
        <v>1</v>
      </c>
      <c r="G616" s="40"/>
      <c r="H616" s="100">
        <v>0</v>
      </c>
      <c r="I616" s="100">
        <v>0</v>
      </c>
      <c r="J616" s="100">
        <v>0</v>
      </c>
      <c r="K616" s="100">
        <v>0</v>
      </c>
      <c r="L616" s="100">
        <v>0</v>
      </c>
      <c r="M616" s="100">
        <v>0</v>
      </c>
      <c r="N616" s="100">
        <v>0</v>
      </c>
      <c r="O616" s="100">
        <v>0</v>
      </c>
      <c r="P616" s="100">
        <v>0</v>
      </c>
      <c r="Q616" s="100">
        <v>0</v>
      </c>
      <c r="R616" s="100">
        <v>1</v>
      </c>
      <c r="S616" s="100">
        <v>0</v>
      </c>
      <c r="T616" s="100">
        <v>0</v>
      </c>
      <c r="U616" s="100">
        <v>0</v>
      </c>
      <c r="V616" s="100">
        <v>0</v>
      </c>
      <c r="W616" s="100">
        <v>0</v>
      </c>
      <c r="X616" s="40">
        <v>0</v>
      </c>
      <c r="Y616" s="40">
        <v>0</v>
      </c>
      <c r="Z616" s="40">
        <v>0</v>
      </c>
      <c r="AA616" s="40">
        <v>0</v>
      </c>
      <c r="AB616" s="40">
        <v>0</v>
      </c>
      <c r="AC616" s="40">
        <v>0</v>
      </c>
      <c r="AD616" s="40">
        <v>0</v>
      </c>
      <c r="AE616" s="40">
        <v>0</v>
      </c>
      <c r="AF616" s="100">
        <f>SUM(H616:AE616)</f>
        <v>1</v>
      </c>
      <c r="AG616" s="43" t="str">
        <f t="shared" ref="AG616:AG640" si="250">IF(ABS(AF616-F616)&lt;0.0000001,"ok","err")</f>
        <v>ok</v>
      </c>
    </row>
    <row r="617" spans="1:34" s="19" customFormat="1">
      <c r="A617" s="19" t="s">
        <v>978</v>
      </c>
      <c r="C617" s="19" t="s">
        <v>838</v>
      </c>
      <c r="F617" s="40">
        <v>1</v>
      </c>
      <c r="G617" s="40"/>
      <c r="H617" s="100">
        <v>0</v>
      </c>
      <c r="I617" s="100">
        <v>0</v>
      </c>
      <c r="J617" s="100">
        <v>0</v>
      </c>
      <c r="K617" s="100">
        <v>0</v>
      </c>
      <c r="L617" s="100">
        <v>0</v>
      </c>
      <c r="M617" s="100">
        <v>0</v>
      </c>
      <c r="N617" s="100">
        <v>0</v>
      </c>
      <c r="O617" s="100">
        <v>0</v>
      </c>
      <c r="P617" s="100">
        <v>0</v>
      </c>
      <c r="Q617" s="100">
        <v>0</v>
      </c>
      <c r="R617" s="100">
        <v>0</v>
      </c>
      <c r="S617" s="100">
        <v>0</v>
      </c>
      <c r="T617" s="100">
        <f>0.3829*0.7078</f>
        <v>0.27101661999999999</v>
      </c>
      <c r="U617" s="100">
        <f>0.6171*0.7078</f>
        <v>0.43678338</v>
      </c>
      <c r="V617" s="100">
        <f>0.3829*0.2922</f>
        <v>0.11188338</v>
      </c>
      <c r="W617" s="100">
        <f>0.6171*0.2922</f>
        <v>0.18031662000000001</v>
      </c>
      <c r="X617" s="40">
        <v>0</v>
      </c>
      <c r="Y617" s="40">
        <v>0</v>
      </c>
      <c r="Z617" s="40">
        <v>0</v>
      </c>
      <c r="AA617" s="40">
        <v>0</v>
      </c>
      <c r="AB617" s="40">
        <v>0</v>
      </c>
      <c r="AC617" s="40">
        <v>0</v>
      </c>
      <c r="AD617" s="40">
        <v>0</v>
      </c>
      <c r="AE617" s="40">
        <v>0</v>
      </c>
      <c r="AF617" s="100">
        <f t="shared" ref="AF617:AF625" si="251">SUM(H617:AE617)</f>
        <v>1</v>
      </c>
      <c r="AG617" s="43" t="str">
        <f t="shared" si="250"/>
        <v>ok</v>
      </c>
    </row>
    <row r="618" spans="1:34" s="19" customFormat="1">
      <c r="A618" s="19" t="s">
        <v>979</v>
      </c>
      <c r="C618" s="19" t="s">
        <v>840</v>
      </c>
      <c r="F618" s="40">
        <v>1</v>
      </c>
      <c r="G618" s="40"/>
      <c r="H618" s="100">
        <v>0</v>
      </c>
      <c r="I618" s="100">
        <v>0</v>
      </c>
      <c r="J618" s="100">
        <v>0</v>
      </c>
      <c r="K618" s="100">
        <v>0</v>
      </c>
      <c r="L618" s="100">
        <v>0</v>
      </c>
      <c r="M618" s="100">
        <v>0</v>
      </c>
      <c r="N618" s="100">
        <v>0</v>
      </c>
      <c r="O618" s="100">
        <v>0</v>
      </c>
      <c r="P618" s="100">
        <v>0</v>
      </c>
      <c r="Q618" s="100">
        <v>0</v>
      </c>
      <c r="R618" s="100">
        <v>0</v>
      </c>
      <c r="S618" s="100">
        <v>0</v>
      </c>
      <c r="T618" s="100">
        <f>T617</f>
        <v>0.27101661999999999</v>
      </c>
      <c r="U618" s="100">
        <f>U617</f>
        <v>0.43678338</v>
      </c>
      <c r="V618" s="100">
        <f>V617</f>
        <v>0.11188338</v>
      </c>
      <c r="W618" s="100">
        <f>W617</f>
        <v>0.18031662000000001</v>
      </c>
      <c r="X618" s="40">
        <v>0</v>
      </c>
      <c r="Y618" s="40">
        <v>0</v>
      </c>
      <c r="Z618" s="40">
        <v>0</v>
      </c>
      <c r="AA618" s="40">
        <v>0</v>
      </c>
      <c r="AB618" s="40">
        <v>0</v>
      </c>
      <c r="AC618" s="40">
        <v>0</v>
      </c>
      <c r="AD618" s="40">
        <v>0</v>
      </c>
      <c r="AE618" s="40">
        <v>0</v>
      </c>
      <c r="AF618" s="100">
        <f t="shared" si="251"/>
        <v>1</v>
      </c>
      <c r="AG618" s="43" t="str">
        <f t="shared" si="250"/>
        <v>ok</v>
      </c>
      <c r="AH618" s="40"/>
    </row>
    <row r="619" spans="1:34" s="19" customFormat="1">
      <c r="A619" s="19" t="s">
        <v>980</v>
      </c>
      <c r="C619" s="19" t="s">
        <v>841</v>
      </c>
      <c r="F619" s="40">
        <v>1</v>
      </c>
      <c r="G619" s="40"/>
      <c r="H619" s="100">
        <v>0</v>
      </c>
      <c r="I619" s="100">
        <v>0</v>
      </c>
      <c r="J619" s="100">
        <v>0</v>
      </c>
      <c r="K619" s="100">
        <v>0</v>
      </c>
      <c r="L619" s="100">
        <v>0</v>
      </c>
      <c r="M619" s="100">
        <v>0</v>
      </c>
      <c r="N619" s="100">
        <v>0</v>
      </c>
      <c r="O619" s="100">
        <v>0</v>
      </c>
      <c r="P619" s="100">
        <v>0</v>
      </c>
      <c r="Q619" s="100">
        <v>0</v>
      </c>
      <c r="R619" s="100">
        <v>0</v>
      </c>
      <c r="S619" s="100">
        <v>0</v>
      </c>
      <c r="T619" s="100">
        <f>0.3904*0.8735</f>
        <v>0.34101440000000005</v>
      </c>
      <c r="U619" s="100">
        <f>0.6096*0.8735</f>
        <v>0.53248560000000011</v>
      </c>
      <c r="V619" s="100">
        <f>0.3904*0.1265</f>
        <v>4.9385600000000002E-2</v>
      </c>
      <c r="W619" s="100">
        <f>0.6096*0.1265</f>
        <v>7.71144E-2</v>
      </c>
      <c r="X619" s="40">
        <v>0</v>
      </c>
      <c r="Y619" s="40">
        <v>0</v>
      </c>
      <c r="Z619" s="40">
        <v>0</v>
      </c>
      <c r="AA619" s="40">
        <v>0</v>
      </c>
      <c r="AB619" s="40">
        <v>0</v>
      </c>
      <c r="AC619" s="40">
        <v>0</v>
      </c>
      <c r="AD619" s="40">
        <v>0</v>
      </c>
      <c r="AE619" s="40">
        <v>0</v>
      </c>
      <c r="AF619" s="100">
        <f t="shared" si="251"/>
        <v>1.0000000000000002</v>
      </c>
      <c r="AG619" s="43" t="str">
        <f t="shared" si="250"/>
        <v>ok</v>
      </c>
    </row>
    <row r="620" spans="1:34" s="19" customFormat="1">
      <c r="A620" s="19" t="s">
        <v>981</v>
      </c>
      <c r="C620" s="19" t="s">
        <v>844</v>
      </c>
      <c r="F620" s="40">
        <v>1</v>
      </c>
      <c r="G620" s="40"/>
      <c r="H620" s="100">
        <v>0</v>
      </c>
      <c r="I620" s="100">
        <v>0</v>
      </c>
      <c r="J620" s="100">
        <v>0</v>
      </c>
      <c r="K620" s="100">
        <v>0</v>
      </c>
      <c r="L620" s="100">
        <v>0</v>
      </c>
      <c r="M620" s="100">
        <v>0</v>
      </c>
      <c r="N620" s="100">
        <v>0</v>
      </c>
      <c r="O620" s="100">
        <v>0</v>
      </c>
      <c r="P620" s="100">
        <v>0</v>
      </c>
      <c r="Q620" s="100">
        <v>0</v>
      </c>
      <c r="R620" s="100">
        <v>0</v>
      </c>
      <c r="S620" s="100">
        <v>0</v>
      </c>
      <c r="T620" s="100">
        <v>0</v>
      </c>
      <c r="U620" s="100">
        <v>0</v>
      </c>
      <c r="V620" s="100">
        <v>0</v>
      </c>
      <c r="W620" s="100">
        <v>0</v>
      </c>
      <c r="X620" s="40">
        <v>0.63121968445494536</v>
      </c>
      <c r="Y620" s="40">
        <v>0.36878031554505469</v>
      </c>
      <c r="Z620" s="40">
        <v>0</v>
      </c>
      <c r="AA620" s="40">
        <v>0</v>
      </c>
      <c r="AB620" s="40">
        <v>0</v>
      </c>
      <c r="AC620" s="40">
        <v>0</v>
      </c>
      <c r="AD620" s="40">
        <v>0</v>
      </c>
      <c r="AE620" s="40">
        <v>0</v>
      </c>
      <c r="AF620" s="100">
        <f t="shared" si="251"/>
        <v>1</v>
      </c>
      <c r="AG620" s="43" t="str">
        <f t="shared" si="250"/>
        <v>ok</v>
      </c>
    </row>
    <row r="621" spans="1:34" s="19" customFormat="1">
      <c r="A621" s="19" t="s">
        <v>982</v>
      </c>
      <c r="C621" s="19" t="s">
        <v>846</v>
      </c>
      <c r="F621" s="40">
        <v>1</v>
      </c>
      <c r="G621" s="40"/>
      <c r="H621" s="100">
        <v>0</v>
      </c>
      <c r="I621" s="100">
        <v>0</v>
      </c>
      <c r="J621" s="100">
        <v>0</v>
      </c>
      <c r="K621" s="100">
        <v>0</v>
      </c>
      <c r="L621" s="100">
        <v>0</v>
      </c>
      <c r="M621" s="100">
        <v>0</v>
      </c>
      <c r="N621" s="100">
        <v>0</v>
      </c>
      <c r="O621" s="100">
        <v>0</v>
      </c>
      <c r="P621" s="100">
        <v>0</v>
      </c>
      <c r="Q621" s="100">
        <v>0</v>
      </c>
      <c r="R621" s="100">
        <v>0</v>
      </c>
      <c r="S621" s="100">
        <v>0</v>
      </c>
      <c r="T621" s="100">
        <v>0</v>
      </c>
      <c r="U621" s="100">
        <v>0</v>
      </c>
      <c r="V621" s="100">
        <v>0</v>
      </c>
      <c r="W621" s="100">
        <v>0</v>
      </c>
      <c r="X621" s="40">
        <v>0</v>
      </c>
      <c r="Y621" s="40">
        <v>0</v>
      </c>
      <c r="Z621" s="40">
        <v>1</v>
      </c>
      <c r="AA621" s="40">
        <v>0</v>
      </c>
      <c r="AB621" s="40">
        <v>0</v>
      </c>
      <c r="AC621" s="40">
        <v>0</v>
      </c>
      <c r="AD621" s="40">
        <v>0</v>
      </c>
      <c r="AE621" s="40">
        <v>0</v>
      </c>
      <c r="AF621" s="100">
        <f t="shared" si="251"/>
        <v>1</v>
      </c>
      <c r="AG621" s="43" t="str">
        <f t="shared" si="250"/>
        <v>ok</v>
      </c>
    </row>
    <row r="622" spans="1:34" s="19" customFormat="1">
      <c r="A622" s="19" t="s">
        <v>821</v>
      </c>
      <c r="C622" s="19" t="s">
        <v>848</v>
      </c>
      <c r="F622" s="40">
        <v>1</v>
      </c>
      <c r="G622" s="40"/>
      <c r="H622" s="100">
        <v>0</v>
      </c>
      <c r="I622" s="100">
        <v>0</v>
      </c>
      <c r="J622" s="100">
        <v>0</v>
      </c>
      <c r="K622" s="100">
        <v>0</v>
      </c>
      <c r="L622" s="100">
        <v>0</v>
      </c>
      <c r="M622" s="100">
        <v>0</v>
      </c>
      <c r="N622" s="100">
        <v>0</v>
      </c>
      <c r="O622" s="100">
        <v>0</v>
      </c>
      <c r="P622" s="100">
        <v>0</v>
      </c>
      <c r="Q622" s="100">
        <v>0</v>
      </c>
      <c r="R622" s="100">
        <v>0</v>
      </c>
      <c r="S622" s="100">
        <v>0</v>
      </c>
      <c r="T622" s="100">
        <v>0</v>
      </c>
      <c r="U622" s="100">
        <v>0</v>
      </c>
      <c r="V622" s="100">
        <v>0</v>
      </c>
      <c r="W622" s="100">
        <v>0</v>
      </c>
      <c r="X622" s="40">
        <v>0</v>
      </c>
      <c r="Y622" s="40">
        <v>0</v>
      </c>
      <c r="Z622" s="40">
        <v>0</v>
      </c>
      <c r="AA622" s="40">
        <v>1</v>
      </c>
      <c r="AB622" s="40">
        <v>0</v>
      </c>
      <c r="AC622" s="40">
        <v>0</v>
      </c>
      <c r="AD622" s="40">
        <v>0</v>
      </c>
      <c r="AE622" s="40">
        <v>0</v>
      </c>
      <c r="AF622" s="100">
        <f t="shared" si="251"/>
        <v>1</v>
      </c>
      <c r="AG622" s="43" t="str">
        <f t="shared" si="250"/>
        <v>ok</v>
      </c>
    </row>
    <row r="623" spans="1:34" s="19" customFormat="1">
      <c r="A623" s="19" t="s">
        <v>983</v>
      </c>
      <c r="C623" s="19" t="s">
        <v>851</v>
      </c>
      <c r="F623" s="40">
        <v>1</v>
      </c>
      <c r="G623" s="40"/>
      <c r="H623" s="100">
        <v>0</v>
      </c>
      <c r="I623" s="100">
        <v>0</v>
      </c>
      <c r="J623" s="100">
        <v>0</v>
      </c>
      <c r="K623" s="100">
        <v>0</v>
      </c>
      <c r="L623" s="100">
        <v>0</v>
      </c>
      <c r="M623" s="100">
        <v>0</v>
      </c>
      <c r="N623" s="100">
        <v>0</v>
      </c>
      <c r="O623" s="100">
        <v>0</v>
      </c>
      <c r="P623" s="100">
        <v>0</v>
      </c>
      <c r="Q623" s="100">
        <v>0</v>
      </c>
      <c r="R623" s="100">
        <v>0</v>
      </c>
      <c r="S623" s="100">
        <v>0</v>
      </c>
      <c r="T623" s="100">
        <v>0</v>
      </c>
      <c r="U623" s="100">
        <v>0</v>
      </c>
      <c r="V623" s="100">
        <v>0</v>
      </c>
      <c r="W623" s="100">
        <v>0</v>
      </c>
      <c r="X623" s="40">
        <v>0</v>
      </c>
      <c r="Y623" s="40">
        <v>0</v>
      </c>
      <c r="Z623" s="40">
        <v>0</v>
      </c>
      <c r="AA623" s="40">
        <v>0</v>
      </c>
      <c r="AB623" s="40">
        <v>1</v>
      </c>
      <c r="AC623" s="40">
        <v>0</v>
      </c>
      <c r="AD623" s="40">
        <v>0</v>
      </c>
      <c r="AE623" s="40">
        <v>0</v>
      </c>
      <c r="AF623" s="100">
        <f t="shared" si="251"/>
        <v>1</v>
      </c>
      <c r="AG623" s="43" t="str">
        <f t="shared" si="250"/>
        <v>ok</v>
      </c>
    </row>
    <row r="624" spans="1:34" s="19" customFormat="1">
      <c r="A624" s="19" t="s">
        <v>984</v>
      </c>
      <c r="C624" s="19" t="s">
        <v>925</v>
      </c>
      <c r="F624" s="40">
        <v>1</v>
      </c>
      <c r="G624" s="40"/>
      <c r="H624" s="100">
        <v>0</v>
      </c>
      <c r="I624" s="100">
        <v>0</v>
      </c>
      <c r="J624" s="100">
        <v>0</v>
      </c>
      <c r="K624" s="100">
        <v>0</v>
      </c>
      <c r="L624" s="100">
        <v>0</v>
      </c>
      <c r="M624" s="100">
        <v>0</v>
      </c>
      <c r="N624" s="100">
        <v>0</v>
      </c>
      <c r="O624" s="100">
        <v>0</v>
      </c>
      <c r="P624" s="100">
        <v>0</v>
      </c>
      <c r="Q624" s="100">
        <v>0</v>
      </c>
      <c r="R624" s="100">
        <v>0</v>
      </c>
      <c r="S624" s="100">
        <v>0</v>
      </c>
      <c r="T624" s="100">
        <v>0</v>
      </c>
      <c r="U624" s="100">
        <v>0</v>
      </c>
      <c r="V624" s="100">
        <v>0</v>
      </c>
      <c r="W624" s="100">
        <v>0</v>
      </c>
      <c r="X624" s="40">
        <v>0</v>
      </c>
      <c r="Y624" s="40">
        <v>0</v>
      </c>
      <c r="Z624" s="40">
        <v>0</v>
      </c>
      <c r="AA624" s="40">
        <v>0</v>
      </c>
      <c r="AB624" s="40">
        <v>0</v>
      </c>
      <c r="AC624" s="40">
        <v>0</v>
      </c>
      <c r="AD624" s="40">
        <v>1</v>
      </c>
      <c r="AE624" s="40">
        <v>0</v>
      </c>
      <c r="AF624" s="100">
        <f t="shared" si="251"/>
        <v>1</v>
      </c>
      <c r="AG624" s="43" t="str">
        <f t="shared" si="250"/>
        <v>ok</v>
      </c>
    </row>
    <row r="625" spans="1:33" s="19" customFormat="1">
      <c r="A625" s="19" t="s">
        <v>985</v>
      </c>
      <c r="C625" s="19" t="s">
        <v>935</v>
      </c>
      <c r="F625" s="40">
        <v>1</v>
      </c>
      <c r="G625" s="40"/>
      <c r="H625" s="100">
        <v>0</v>
      </c>
      <c r="I625" s="100">
        <v>0</v>
      </c>
      <c r="J625" s="100">
        <v>0</v>
      </c>
      <c r="K625" s="100">
        <v>0</v>
      </c>
      <c r="L625" s="100">
        <v>0</v>
      </c>
      <c r="M625" s="100">
        <v>0</v>
      </c>
      <c r="N625" s="100">
        <v>0</v>
      </c>
      <c r="O625" s="100">
        <v>0</v>
      </c>
      <c r="P625" s="100">
        <v>0</v>
      </c>
      <c r="Q625" s="100">
        <v>0</v>
      </c>
      <c r="R625" s="100">
        <v>0</v>
      </c>
      <c r="S625" s="100">
        <v>0</v>
      </c>
      <c r="T625" s="100">
        <v>0</v>
      </c>
      <c r="U625" s="100">
        <v>0</v>
      </c>
      <c r="V625" s="100">
        <v>0</v>
      </c>
      <c r="W625" s="100">
        <v>0</v>
      </c>
      <c r="X625" s="40">
        <v>0</v>
      </c>
      <c r="Y625" s="40">
        <v>0</v>
      </c>
      <c r="Z625" s="40">
        <v>0</v>
      </c>
      <c r="AA625" s="40">
        <v>0</v>
      </c>
      <c r="AB625" s="40">
        <v>0</v>
      </c>
      <c r="AC625" s="40">
        <v>0</v>
      </c>
      <c r="AD625" s="40">
        <v>1</v>
      </c>
      <c r="AE625" s="40">
        <v>0</v>
      </c>
      <c r="AF625" s="100">
        <f t="shared" si="251"/>
        <v>1</v>
      </c>
      <c r="AG625" s="43" t="str">
        <f t="shared" si="250"/>
        <v>ok</v>
      </c>
    </row>
    <row r="626" spans="1:33" s="19" customFormat="1">
      <c r="A626" s="19" t="s">
        <v>1025</v>
      </c>
      <c r="C626" s="19" t="s">
        <v>1057</v>
      </c>
      <c r="F626" s="40">
        <v>1</v>
      </c>
      <c r="G626" s="40"/>
      <c r="H626" s="100">
        <v>0</v>
      </c>
      <c r="I626" s="100">
        <v>0</v>
      </c>
      <c r="J626" s="100">
        <v>0</v>
      </c>
      <c r="K626" s="100">
        <v>0</v>
      </c>
      <c r="L626" s="100">
        <v>0</v>
      </c>
      <c r="M626" s="100">
        <v>0</v>
      </c>
      <c r="N626" s="100">
        <v>1</v>
      </c>
      <c r="O626" s="101">
        <v>0</v>
      </c>
      <c r="P626" s="101">
        <v>0</v>
      </c>
      <c r="Q626" s="100">
        <v>0</v>
      </c>
      <c r="R626" s="100">
        <v>0</v>
      </c>
      <c r="S626" s="100">
        <v>0</v>
      </c>
      <c r="T626" s="100">
        <v>0</v>
      </c>
      <c r="U626" s="100">
        <v>0</v>
      </c>
      <c r="V626" s="100">
        <v>0</v>
      </c>
      <c r="W626" s="100">
        <v>0</v>
      </c>
      <c r="X626" s="40">
        <v>0</v>
      </c>
      <c r="Y626" s="40">
        <v>0</v>
      </c>
      <c r="Z626" s="40">
        <v>0</v>
      </c>
      <c r="AA626" s="40">
        <v>0</v>
      </c>
      <c r="AB626" s="40">
        <v>0</v>
      </c>
      <c r="AC626" s="40">
        <v>0</v>
      </c>
      <c r="AD626" s="40">
        <v>0</v>
      </c>
      <c r="AE626" s="40">
        <v>0</v>
      </c>
      <c r="AF626" s="100">
        <f t="shared" ref="AF626:AF639" si="252">SUM(H626:AE626)</f>
        <v>1</v>
      </c>
      <c r="AG626" s="43" t="str">
        <f t="shared" si="250"/>
        <v>ok</v>
      </c>
    </row>
    <row r="627" spans="1:33" s="19" customFormat="1">
      <c r="A627" s="19" t="s">
        <v>39</v>
      </c>
      <c r="C627" s="19" t="s">
        <v>40</v>
      </c>
      <c r="F627" s="40">
        <v>1</v>
      </c>
      <c r="G627" s="40"/>
      <c r="H627" s="100">
        <v>0</v>
      </c>
      <c r="I627" s="100">
        <v>0</v>
      </c>
      <c r="J627" s="100">
        <v>0</v>
      </c>
      <c r="K627" s="100">
        <v>0</v>
      </c>
      <c r="L627" s="100">
        <v>0</v>
      </c>
      <c r="M627" s="100">
        <v>0</v>
      </c>
      <c r="N627" s="100">
        <v>0</v>
      </c>
      <c r="O627" s="100">
        <v>0</v>
      </c>
      <c r="P627" s="100">
        <v>0</v>
      </c>
      <c r="Q627" s="100">
        <v>0</v>
      </c>
      <c r="R627" s="100">
        <v>0</v>
      </c>
      <c r="S627" s="100">
        <v>0</v>
      </c>
      <c r="T627" s="100">
        <v>0</v>
      </c>
      <c r="U627" s="100">
        <v>0</v>
      </c>
      <c r="V627" s="100">
        <v>0</v>
      </c>
      <c r="W627" s="100">
        <v>0</v>
      </c>
      <c r="X627" s="40">
        <v>0</v>
      </c>
      <c r="Y627" s="40">
        <v>0</v>
      </c>
      <c r="Z627" s="40">
        <v>0</v>
      </c>
      <c r="AA627" s="40">
        <v>0</v>
      </c>
      <c r="AB627" s="40">
        <v>0</v>
      </c>
      <c r="AC627" s="40">
        <v>0</v>
      </c>
      <c r="AD627" s="40">
        <v>0</v>
      </c>
      <c r="AE627" s="40">
        <v>1</v>
      </c>
      <c r="AF627" s="100">
        <f t="shared" si="252"/>
        <v>1</v>
      </c>
      <c r="AG627" s="43" t="str">
        <f t="shared" si="250"/>
        <v>ok</v>
      </c>
    </row>
    <row r="628" spans="1:33" s="19" customFormat="1">
      <c r="A628" s="19" t="s">
        <v>600</v>
      </c>
      <c r="C628" s="19" t="s">
        <v>599</v>
      </c>
      <c r="F628" s="40">
        <v>1</v>
      </c>
      <c r="G628" s="40"/>
      <c r="H628" s="100">
        <v>1</v>
      </c>
      <c r="I628" s="100">
        <v>0</v>
      </c>
      <c r="J628" s="100">
        <v>0</v>
      </c>
      <c r="K628" s="100">
        <v>0</v>
      </c>
      <c r="L628" s="100">
        <v>0</v>
      </c>
      <c r="M628" s="100">
        <v>0</v>
      </c>
      <c r="N628" s="100">
        <v>0</v>
      </c>
      <c r="O628" s="100">
        <v>0</v>
      </c>
      <c r="P628" s="100">
        <v>0</v>
      </c>
      <c r="Q628" s="100">
        <v>0</v>
      </c>
      <c r="R628" s="100">
        <v>0</v>
      </c>
      <c r="S628" s="100">
        <v>0</v>
      </c>
      <c r="T628" s="100">
        <v>0</v>
      </c>
      <c r="U628" s="100">
        <v>0</v>
      </c>
      <c r="V628" s="100">
        <v>0</v>
      </c>
      <c r="W628" s="100">
        <v>0</v>
      </c>
      <c r="X628" s="40">
        <v>0</v>
      </c>
      <c r="Y628" s="40">
        <v>0</v>
      </c>
      <c r="Z628" s="40">
        <v>0</v>
      </c>
      <c r="AA628" s="40">
        <v>0</v>
      </c>
      <c r="AB628" s="40">
        <v>0</v>
      </c>
      <c r="AC628" s="40">
        <v>0</v>
      </c>
      <c r="AD628" s="40">
        <v>0</v>
      </c>
      <c r="AE628" s="40">
        <v>0</v>
      </c>
      <c r="AF628" s="100">
        <f t="shared" si="252"/>
        <v>1</v>
      </c>
      <c r="AG628" s="43" t="str">
        <f t="shared" si="250"/>
        <v>ok</v>
      </c>
    </row>
    <row r="629" spans="1:33" s="19" customFormat="1">
      <c r="A629" s="19" t="s">
        <v>605</v>
      </c>
      <c r="C629" s="19" t="s">
        <v>606</v>
      </c>
      <c r="F629" s="40">
        <v>1</v>
      </c>
      <c r="G629" s="40"/>
      <c r="H629" s="100">
        <v>0</v>
      </c>
      <c r="I629" s="100">
        <v>0</v>
      </c>
      <c r="J629" s="100">
        <v>0</v>
      </c>
      <c r="K629" s="100">
        <v>1</v>
      </c>
      <c r="L629" s="100">
        <v>0</v>
      </c>
      <c r="M629" s="100">
        <v>0</v>
      </c>
      <c r="N629" s="100">
        <v>0</v>
      </c>
      <c r="O629" s="100">
        <v>0</v>
      </c>
      <c r="P629" s="100">
        <v>0</v>
      </c>
      <c r="Q629" s="100">
        <v>0</v>
      </c>
      <c r="R629" s="100">
        <v>0</v>
      </c>
      <c r="S629" s="100">
        <v>0</v>
      </c>
      <c r="T629" s="100">
        <v>0</v>
      </c>
      <c r="U629" s="100">
        <v>0</v>
      </c>
      <c r="V629" s="100">
        <v>0</v>
      </c>
      <c r="W629" s="100">
        <v>0</v>
      </c>
      <c r="X629" s="40">
        <v>0</v>
      </c>
      <c r="Y629" s="40">
        <v>0</v>
      </c>
      <c r="Z629" s="40">
        <v>0</v>
      </c>
      <c r="AA629" s="40">
        <v>0</v>
      </c>
      <c r="AB629" s="40">
        <v>0</v>
      </c>
      <c r="AC629" s="40">
        <v>0</v>
      </c>
      <c r="AD629" s="40">
        <v>0</v>
      </c>
      <c r="AE629" s="40">
        <v>0</v>
      </c>
      <c r="AF629" s="100">
        <f t="shared" si="252"/>
        <v>1</v>
      </c>
      <c r="AG629" s="43" t="str">
        <f t="shared" si="250"/>
        <v>ok</v>
      </c>
    </row>
    <row r="630" spans="1:33" s="19" customFormat="1">
      <c r="A630" s="19" t="s">
        <v>601</v>
      </c>
      <c r="C630" s="19" t="s">
        <v>602</v>
      </c>
      <c r="F630" s="40">
        <v>1</v>
      </c>
      <c r="G630" s="40"/>
      <c r="H630" s="100">
        <v>0</v>
      </c>
      <c r="I630" s="100">
        <v>0</v>
      </c>
      <c r="J630" s="100">
        <v>0</v>
      </c>
      <c r="K630" s="100">
        <v>1</v>
      </c>
      <c r="L630" s="100">
        <v>0</v>
      </c>
      <c r="M630" s="100">
        <v>0</v>
      </c>
      <c r="N630" s="100">
        <v>0</v>
      </c>
      <c r="O630" s="100">
        <v>0</v>
      </c>
      <c r="P630" s="100">
        <v>0</v>
      </c>
      <c r="Q630" s="100">
        <v>0</v>
      </c>
      <c r="R630" s="100">
        <v>0</v>
      </c>
      <c r="S630" s="100">
        <v>0</v>
      </c>
      <c r="T630" s="100">
        <v>0</v>
      </c>
      <c r="U630" s="100">
        <v>0</v>
      </c>
      <c r="V630" s="100">
        <v>0</v>
      </c>
      <c r="W630" s="100">
        <v>0</v>
      </c>
      <c r="X630" s="40">
        <v>0</v>
      </c>
      <c r="Y630" s="40">
        <v>0</v>
      </c>
      <c r="Z630" s="40">
        <v>0</v>
      </c>
      <c r="AA630" s="40">
        <v>0</v>
      </c>
      <c r="AB630" s="40">
        <v>0</v>
      </c>
      <c r="AC630" s="40">
        <v>0</v>
      </c>
      <c r="AD630" s="40">
        <v>0</v>
      </c>
      <c r="AE630" s="40">
        <v>0</v>
      </c>
      <c r="AF630" s="100">
        <f t="shared" si="252"/>
        <v>1</v>
      </c>
      <c r="AG630" s="43" t="str">
        <f t="shared" si="250"/>
        <v>ok</v>
      </c>
    </row>
    <row r="631" spans="1:33" s="19" customFormat="1">
      <c r="A631" s="19" t="s">
        <v>603</v>
      </c>
      <c r="C631" s="19" t="s">
        <v>604</v>
      </c>
      <c r="F631" s="38">
        <f>F365+F366+F368+F369+F370</f>
        <v>13659905</v>
      </c>
      <c r="G631" s="47"/>
      <c r="H631" s="38">
        <f>H365+H366+H368+H369+H370</f>
        <v>12057880</v>
      </c>
      <c r="I631" s="38">
        <f t="shared" ref="I631:AE631" si="253">I365+I366+I368+I369+I370</f>
        <v>0</v>
      </c>
      <c r="J631" s="38">
        <f t="shared" si="253"/>
        <v>0</v>
      </c>
      <c r="K631" s="38">
        <f t="shared" si="253"/>
        <v>1602025</v>
      </c>
      <c r="L631" s="41">
        <f t="shared" si="253"/>
        <v>0</v>
      </c>
      <c r="M631" s="41">
        <f t="shared" si="253"/>
        <v>0</v>
      </c>
      <c r="N631" s="41">
        <f t="shared" si="253"/>
        <v>0</v>
      </c>
      <c r="O631" s="41">
        <f t="shared" si="253"/>
        <v>0</v>
      </c>
      <c r="P631" s="41">
        <f t="shared" si="253"/>
        <v>0</v>
      </c>
      <c r="Q631" s="41">
        <f t="shared" si="253"/>
        <v>0</v>
      </c>
      <c r="R631" s="41">
        <f t="shared" si="253"/>
        <v>0</v>
      </c>
      <c r="S631" s="41">
        <f t="shared" si="253"/>
        <v>0</v>
      </c>
      <c r="T631" s="41">
        <f t="shared" si="253"/>
        <v>0</v>
      </c>
      <c r="U631" s="41">
        <f t="shared" si="253"/>
        <v>0</v>
      </c>
      <c r="V631" s="41">
        <f t="shared" si="253"/>
        <v>0</v>
      </c>
      <c r="W631" s="41">
        <f t="shared" si="253"/>
        <v>0</v>
      </c>
      <c r="X631" s="41">
        <f t="shared" si="253"/>
        <v>0</v>
      </c>
      <c r="Y631" s="41">
        <f t="shared" si="253"/>
        <v>0</v>
      </c>
      <c r="Z631" s="41">
        <f t="shared" si="253"/>
        <v>0</v>
      </c>
      <c r="AA631" s="41">
        <f t="shared" si="253"/>
        <v>0</v>
      </c>
      <c r="AB631" s="41">
        <f t="shared" si="253"/>
        <v>0</v>
      </c>
      <c r="AC631" s="41">
        <f t="shared" si="253"/>
        <v>0</v>
      </c>
      <c r="AD631" s="41">
        <f t="shared" si="253"/>
        <v>0</v>
      </c>
      <c r="AE631" s="41">
        <f t="shared" si="253"/>
        <v>0</v>
      </c>
      <c r="AF631" s="142">
        <f t="shared" si="252"/>
        <v>13659905</v>
      </c>
      <c r="AG631" s="43" t="str">
        <f t="shared" si="250"/>
        <v>ok</v>
      </c>
    </row>
    <row r="632" spans="1:33" s="19" customFormat="1">
      <c r="A632" s="19" t="s">
        <v>607</v>
      </c>
      <c r="C632" s="19" t="s">
        <v>607</v>
      </c>
      <c r="F632" s="40">
        <v>1</v>
      </c>
      <c r="G632" s="40"/>
      <c r="H632" s="100">
        <f>H628</f>
        <v>1</v>
      </c>
      <c r="I632" s="101">
        <f>I628</f>
        <v>0</v>
      </c>
      <c r="J632" s="101">
        <f>J628</f>
        <v>0</v>
      </c>
      <c r="K632" s="100">
        <v>0</v>
      </c>
      <c r="L632" s="100">
        <v>0</v>
      </c>
      <c r="M632" s="100">
        <v>0</v>
      </c>
      <c r="N632" s="100">
        <v>0</v>
      </c>
      <c r="O632" s="100">
        <v>0</v>
      </c>
      <c r="P632" s="100">
        <v>0</v>
      </c>
      <c r="Q632" s="100">
        <v>0</v>
      </c>
      <c r="R632" s="100">
        <v>0</v>
      </c>
      <c r="S632" s="100">
        <v>0</v>
      </c>
      <c r="T632" s="100">
        <v>0</v>
      </c>
      <c r="U632" s="100">
        <v>0</v>
      </c>
      <c r="V632" s="100">
        <v>0</v>
      </c>
      <c r="W632" s="100">
        <v>0</v>
      </c>
      <c r="X632" s="40">
        <v>0</v>
      </c>
      <c r="Y632" s="40">
        <v>0</v>
      </c>
      <c r="Z632" s="40">
        <v>0</v>
      </c>
      <c r="AA632" s="40">
        <v>0</v>
      </c>
      <c r="AB632" s="40">
        <v>0</v>
      </c>
      <c r="AC632" s="40">
        <v>0</v>
      </c>
      <c r="AD632" s="40">
        <v>0</v>
      </c>
      <c r="AE632" s="40">
        <v>0</v>
      </c>
      <c r="AF632" s="100">
        <f t="shared" si="252"/>
        <v>1</v>
      </c>
      <c r="AG632" s="43" t="str">
        <f t="shared" si="250"/>
        <v>ok</v>
      </c>
    </row>
    <row r="633" spans="1:33" s="19" customFormat="1">
      <c r="A633" s="19" t="s">
        <v>608</v>
      </c>
      <c r="C633" s="19" t="s">
        <v>609</v>
      </c>
      <c r="F633" s="38">
        <f>F376+F377+F378+F379</f>
        <v>8071864</v>
      </c>
      <c r="G633" s="47"/>
      <c r="H633" s="38">
        <f>H376+H377+H378+H379</f>
        <v>42980</v>
      </c>
      <c r="I633" s="38">
        <f t="shared" ref="I633:AE633" si="254">I376+I377+I378+I379</f>
        <v>0</v>
      </c>
      <c r="J633" s="38">
        <f t="shared" si="254"/>
        <v>0</v>
      </c>
      <c r="K633" s="38">
        <f t="shared" si="254"/>
        <v>8028884</v>
      </c>
      <c r="L633" s="41">
        <f t="shared" si="254"/>
        <v>0</v>
      </c>
      <c r="M633" s="41">
        <f t="shared" si="254"/>
        <v>0</v>
      </c>
      <c r="N633" s="41">
        <f t="shared" si="254"/>
        <v>0</v>
      </c>
      <c r="O633" s="41">
        <f t="shared" si="254"/>
        <v>0</v>
      </c>
      <c r="P633" s="41">
        <f t="shared" si="254"/>
        <v>0</v>
      </c>
      <c r="Q633" s="41">
        <f t="shared" si="254"/>
        <v>0</v>
      </c>
      <c r="R633" s="41">
        <f t="shared" si="254"/>
        <v>0</v>
      </c>
      <c r="S633" s="41">
        <f t="shared" si="254"/>
        <v>0</v>
      </c>
      <c r="T633" s="41">
        <f t="shared" si="254"/>
        <v>0</v>
      </c>
      <c r="U633" s="41">
        <f t="shared" si="254"/>
        <v>0</v>
      </c>
      <c r="V633" s="41">
        <f t="shared" si="254"/>
        <v>0</v>
      </c>
      <c r="W633" s="41">
        <f t="shared" si="254"/>
        <v>0</v>
      </c>
      <c r="X633" s="41">
        <f t="shared" si="254"/>
        <v>0</v>
      </c>
      <c r="Y633" s="41">
        <f t="shared" si="254"/>
        <v>0</v>
      </c>
      <c r="Z633" s="41">
        <f t="shared" si="254"/>
        <v>0</v>
      </c>
      <c r="AA633" s="41">
        <f t="shared" si="254"/>
        <v>0</v>
      </c>
      <c r="AB633" s="41">
        <f t="shared" si="254"/>
        <v>0</v>
      </c>
      <c r="AC633" s="41">
        <f t="shared" si="254"/>
        <v>0</v>
      </c>
      <c r="AD633" s="41">
        <f t="shared" si="254"/>
        <v>0</v>
      </c>
      <c r="AE633" s="41">
        <f t="shared" si="254"/>
        <v>0</v>
      </c>
      <c r="AF633" s="38">
        <f t="shared" si="252"/>
        <v>8071864</v>
      </c>
      <c r="AG633" s="43" t="str">
        <f t="shared" si="250"/>
        <v>ok</v>
      </c>
    </row>
    <row r="634" spans="1:33" s="19" customFormat="1">
      <c r="A634" s="19" t="s">
        <v>610</v>
      </c>
      <c r="C634" s="19" t="s">
        <v>611</v>
      </c>
      <c r="F634" s="38">
        <f>F387+F388+F389+F390+F391</f>
        <v>276115</v>
      </c>
      <c r="G634" s="47"/>
      <c r="H634" s="38">
        <f t="shared" ref="H634:M634" si="255">H387+H388+H389+H390+H391</f>
        <v>276115</v>
      </c>
      <c r="I634" s="38">
        <f t="shared" si="255"/>
        <v>0</v>
      </c>
      <c r="J634" s="38">
        <f t="shared" si="255"/>
        <v>0</v>
      </c>
      <c r="K634" s="38">
        <f t="shared" si="255"/>
        <v>0</v>
      </c>
      <c r="L634" s="41">
        <f t="shared" si="255"/>
        <v>0</v>
      </c>
      <c r="M634" s="41">
        <f t="shared" si="255"/>
        <v>0</v>
      </c>
      <c r="N634" s="41">
        <f>N387+N388+N389+N390+N391</f>
        <v>0</v>
      </c>
      <c r="O634" s="41">
        <f>O387+O388+O389+O390+O391</f>
        <v>0</v>
      </c>
      <c r="P634" s="41">
        <f>P387+P388+P389+P390+P391</f>
        <v>0</v>
      </c>
      <c r="Q634" s="41">
        <f t="shared" ref="Q634:AB634" si="256">Q387+Q388+Q389+Q390+Q391</f>
        <v>0</v>
      </c>
      <c r="R634" s="41">
        <f t="shared" si="256"/>
        <v>0</v>
      </c>
      <c r="S634" s="41">
        <f t="shared" si="256"/>
        <v>0</v>
      </c>
      <c r="T634" s="41">
        <f t="shared" si="256"/>
        <v>0</v>
      </c>
      <c r="U634" s="41">
        <f t="shared" si="256"/>
        <v>0</v>
      </c>
      <c r="V634" s="41">
        <f t="shared" si="256"/>
        <v>0</v>
      </c>
      <c r="W634" s="41">
        <f t="shared" si="256"/>
        <v>0</v>
      </c>
      <c r="X634" s="41">
        <f t="shared" si="256"/>
        <v>0</v>
      </c>
      <c r="Y634" s="41">
        <f t="shared" si="256"/>
        <v>0</v>
      </c>
      <c r="Z634" s="41">
        <f t="shared" si="256"/>
        <v>0</v>
      </c>
      <c r="AA634" s="41">
        <f t="shared" si="256"/>
        <v>0</v>
      </c>
      <c r="AB634" s="41">
        <f t="shared" si="256"/>
        <v>0</v>
      </c>
      <c r="AC634" s="41">
        <f>AC387+AC388+AC389+AC390+AC391</f>
        <v>0</v>
      </c>
      <c r="AD634" s="41">
        <f>AD387+AD388+AD389+AD390+AD391</f>
        <v>0</v>
      </c>
      <c r="AE634" s="41">
        <f>AE387+AE388+AE389+AE390+AE391</f>
        <v>0</v>
      </c>
      <c r="AF634" s="38">
        <f t="shared" si="252"/>
        <v>276115</v>
      </c>
      <c r="AG634" s="43" t="str">
        <f t="shared" si="250"/>
        <v>ok</v>
      </c>
    </row>
    <row r="635" spans="1:33" s="19" customFormat="1">
      <c r="A635" s="19" t="s">
        <v>617</v>
      </c>
      <c r="C635" s="19" t="s">
        <v>618</v>
      </c>
      <c r="F635" s="38">
        <f>F397+F398+F399+F400</f>
        <v>171213</v>
      </c>
      <c r="G635" s="47"/>
      <c r="H635" s="38">
        <f>H397+H398+H399+H400</f>
        <v>71681</v>
      </c>
      <c r="I635" s="38">
        <f t="shared" ref="I635:AE635" si="257">I397+I398+I399+I400</f>
        <v>0</v>
      </c>
      <c r="J635" s="38">
        <f t="shared" si="257"/>
        <v>0</v>
      </c>
      <c r="K635" s="38">
        <f t="shared" si="257"/>
        <v>99532</v>
      </c>
      <c r="L635" s="41">
        <f t="shared" si="257"/>
        <v>0</v>
      </c>
      <c r="M635" s="41">
        <f t="shared" si="257"/>
        <v>0</v>
      </c>
      <c r="N635" s="41">
        <f t="shared" si="257"/>
        <v>0</v>
      </c>
      <c r="O635" s="41">
        <f t="shared" si="257"/>
        <v>0</v>
      </c>
      <c r="P635" s="41">
        <f t="shared" si="257"/>
        <v>0</v>
      </c>
      <c r="Q635" s="41">
        <f t="shared" si="257"/>
        <v>0</v>
      </c>
      <c r="R635" s="41">
        <f t="shared" si="257"/>
        <v>0</v>
      </c>
      <c r="S635" s="41">
        <f t="shared" si="257"/>
        <v>0</v>
      </c>
      <c r="T635" s="41">
        <f t="shared" si="257"/>
        <v>0</v>
      </c>
      <c r="U635" s="41">
        <f t="shared" si="257"/>
        <v>0</v>
      </c>
      <c r="V635" s="41">
        <f t="shared" si="257"/>
        <v>0</v>
      </c>
      <c r="W635" s="41">
        <f t="shared" si="257"/>
        <v>0</v>
      </c>
      <c r="X635" s="41">
        <f t="shared" si="257"/>
        <v>0</v>
      </c>
      <c r="Y635" s="41">
        <f t="shared" si="257"/>
        <v>0</v>
      </c>
      <c r="Z635" s="41">
        <f t="shared" si="257"/>
        <v>0</v>
      </c>
      <c r="AA635" s="41">
        <f t="shared" si="257"/>
        <v>0</v>
      </c>
      <c r="AB635" s="41">
        <f t="shared" si="257"/>
        <v>0</v>
      </c>
      <c r="AC635" s="41">
        <f t="shared" si="257"/>
        <v>0</v>
      </c>
      <c r="AD635" s="41">
        <f t="shared" si="257"/>
        <v>0</v>
      </c>
      <c r="AE635" s="41">
        <f t="shared" si="257"/>
        <v>0</v>
      </c>
      <c r="AF635" s="38">
        <f t="shared" si="252"/>
        <v>171213</v>
      </c>
      <c r="AG635" s="43" t="str">
        <f t="shared" si="250"/>
        <v>ok</v>
      </c>
    </row>
    <row r="636" spans="1:33" s="19" customFormat="1">
      <c r="A636" s="19" t="s">
        <v>620</v>
      </c>
      <c r="C636" s="19" t="s">
        <v>619</v>
      </c>
      <c r="F636" s="38">
        <f>F454+F455+F456+F457+F458+F459+F460+F461+F462+F463</f>
        <v>7896463</v>
      </c>
      <c r="G636" s="47"/>
      <c r="H636" s="38">
        <f>H454+H455+H456+H457+H458+H459+H460+H461+H462+H463</f>
        <v>0</v>
      </c>
      <c r="I636" s="38">
        <f t="shared" ref="I636:AE636" si="258">I454+I455+I456+I457+I458+I459+I460+I461+I462+I463</f>
        <v>0</v>
      </c>
      <c r="J636" s="38">
        <f t="shared" si="258"/>
        <v>0</v>
      </c>
      <c r="K636" s="38">
        <f t="shared" si="258"/>
        <v>0</v>
      </c>
      <c r="L636" s="41">
        <f t="shared" si="258"/>
        <v>0</v>
      </c>
      <c r="M636" s="41">
        <f t="shared" si="258"/>
        <v>0</v>
      </c>
      <c r="N636" s="41">
        <f t="shared" si="258"/>
        <v>0</v>
      </c>
      <c r="O636" s="41">
        <f t="shared" si="258"/>
        <v>0</v>
      </c>
      <c r="P636" s="41">
        <f t="shared" si="258"/>
        <v>0</v>
      </c>
      <c r="Q636" s="41">
        <f t="shared" si="258"/>
        <v>0</v>
      </c>
      <c r="R636" s="41">
        <f t="shared" si="258"/>
        <v>1206820.6993186593</v>
      </c>
      <c r="S636" s="41">
        <f t="shared" si="258"/>
        <v>0</v>
      </c>
      <c r="T636" s="41">
        <f t="shared" si="258"/>
        <v>905551.67460833059</v>
      </c>
      <c r="U636" s="41">
        <f t="shared" si="258"/>
        <v>1449416.8831861806</v>
      </c>
      <c r="V636" s="41">
        <f t="shared" si="258"/>
        <v>320347.36146597879</v>
      </c>
      <c r="W636" s="41">
        <f t="shared" si="258"/>
        <v>514836.99947539158</v>
      </c>
      <c r="X636" s="41">
        <f t="shared" si="258"/>
        <v>101980.46254958352</v>
      </c>
      <c r="Y636" s="41">
        <f t="shared" si="258"/>
        <v>59580.504354740893</v>
      </c>
      <c r="Z636" s="41">
        <f t="shared" si="258"/>
        <v>34562.429906456513</v>
      </c>
      <c r="AA636" s="41">
        <f t="shared" si="258"/>
        <v>3193429.0173527808</v>
      </c>
      <c r="AB636" s="41">
        <f t="shared" si="258"/>
        <v>109936.96778189708</v>
      </c>
      <c r="AC636" s="41">
        <f t="shared" si="258"/>
        <v>0</v>
      </c>
      <c r="AD636" s="41">
        <f t="shared" si="258"/>
        <v>0</v>
      </c>
      <c r="AE636" s="41">
        <f t="shared" si="258"/>
        <v>0</v>
      </c>
      <c r="AF636" s="38">
        <f t="shared" si="252"/>
        <v>7896462.9999999991</v>
      </c>
      <c r="AG636" s="43" t="str">
        <f t="shared" si="250"/>
        <v>ok</v>
      </c>
    </row>
    <row r="637" spans="1:33" s="19" customFormat="1">
      <c r="A637" s="19" t="s">
        <v>621</v>
      </c>
      <c r="C637" s="19" t="s">
        <v>622</v>
      </c>
      <c r="F637" s="38">
        <f>F475+F476+F477+F478+F479+F480+F481+F482</f>
        <v>2674151</v>
      </c>
      <c r="G637" s="47"/>
      <c r="H637" s="38">
        <f>H475+H476+H477+H478+H479+H480+H481+H482</f>
        <v>0</v>
      </c>
      <c r="I637" s="38">
        <f t="shared" ref="I637:AE637" si="259">I475+I476+I477+I478+I479+I480+I481+I482</f>
        <v>0</v>
      </c>
      <c r="J637" s="38">
        <f t="shared" si="259"/>
        <v>0</v>
      </c>
      <c r="K637" s="38">
        <f t="shared" si="259"/>
        <v>0</v>
      </c>
      <c r="L637" s="41">
        <f t="shared" si="259"/>
        <v>0</v>
      </c>
      <c r="M637" s="41">
        <f t="shared" si="259"/>
        <v>0</v>
      </c>
      <c r="N637" s="41">
        <f t="shared" si="259"/>
        <v>0</v>
      </c>
      <c r="O637" s="41">
        <f t="shared" si="259"/>
        <v>0</v>
      </c>
      <c r="P637" s="41">
        <f t="shared" si="259"/>
        <v>0</v>
      </c>
      <c r="Q637" s="41">
        <f t="shared" si="259"/>
        <v>0</v>
      </c>
      <c r="R637" s="41">
        <f t="shared" si="259"/>
        <v>338191</v>
      </c>
      <c r="S637" s="41">
        <f t="shared" si="259"/>
        <v>0</v>
      </c>
      <c r="T637" s="41">
        <f t="shared" si="259"/>
        <v>634788.89772385999</v>
      </c>
      <c r="U637" s="41">
        <f t="shared" si="259"/>
        <v>1017661.4106761401</v>
      </c>
      <c r="V637" s="41">
        <f t="shared" si="259"/>
        <v>233241.22497614002</v>
      </c>
      <c r="W637" s="41">
        <f t="shared" si="259"/>
        <v>375121.46662386</v>
      </c>
      <c r="X637" s="41">
        <f t="shared" si="259"/>
        <v>41660.499174026394</v>
      </c>
      <c r="Y637" s="41">
        <f t="shared" si="259"/>
        <v>24339.50082597361</v>
      </c>
      <c r="Z637" s="41">
        <f t="shared" si="259"/>
        <v>0</v>
      </c>
      <c r="AA637" s="41">
        <f t="shared" si="259"/>
        <v>0</v>
      </c>
      <c r="AB637" s="41">
        <f t="shared" si="259"/>
        <v>9147</v>
      </c>
      <c r="AC637" s="41">
        <f t="shared" si="259"/>
        <v>0</v>
      </c>
      <c r="AD637" s="41">
        <f t="shared" si="259"/>
        <v>0</v>
      </c>
      <c r="AE637" s="41">
        <f t="shared" si="259"/>
        <v>0</v>
      </c>
      <c r="AF637" s="38">
        <f t="shared" si="252"/>
        <v>2674151</v>
      </c>
      <c r="AG637" s="43" t="str">
        <f t="shared" si="250"/>
        <v>ok</v>
      </c>
    </row>
    <row r="638" spans="1:33" s="19" customFormat="1">
      <c r="A638" s="19" t="s">
        <v>922</v>
      </c>
      <c r="C638" s="19" t="s">
        <v>623</v>
      </c>
      <c r="F638" s="40">
        <v>1</v>
      </c>
      <c r="G638" s="40"/>
      <c r="H638" s="100">
        <v>0</v>
      </c>
      <c r="I638" s="100">
        <v>0</v>
      </c>
      <c r="J638" s="100">
        <v>0</v>
      </c>
      <c r="K638" s="100">
        <v>0</v>
      </c>
      <c r="L638" s="100">
        <v>0</v>
      </c>
      <c r="M638" s="100">
        <v>0</v>
      </c>
      <c r="N638" s="100">
        <v>0</v>
      </c>
      <c r="O638" s="100">
        <v>0</v>
      </c>
      <c r="P638" s="100">
        <v>0</v>
      </c>
      <c r="Q638" s="100">
        <v>0</v>
      </c>
      <c r="R638" s="100">
        <v>0</v>
      </c>
      <c r="S638" s="100">
        <v>0</v>
      </c>
      <c r="T638" s="100">
        <v>0</v>
      </c>
      <c r="U638" s="100">
        <v>0</v>
      </c>
      <c r="V638" s="100">
        <v>0</v>
      </c>
      <c r="W638" s="100">
        <v>0</v>
      </c>
      <c r="X638" s="40">
        <v>0</v>
      </c>
      <c r="Y638" s="40">
        <v>0</v>
      </c>
      <c r="Z638" s="40">
        <v>0</v>
      </c>
      <c r="AA638" s="40">
        <v>0</v>
      </c>
      <c r="AB638" s="40">
        <v>0</v>
      </c>
      <c r="AC638" s="40">
        <v>1</v>
      </c>
      <c r="AD638" s="40">
        <v>0</v>
      </c>
      <c r="AE638" s="40">
        <v>0</v>
      </c>
      <c r="AF638" s="100">
        <f t="shared" si="252"/>
        <v>1</v>
      </c>
      <c r="AG638" s="43" t="str">
        <f t="shared" si="250"/>
        <v>ok</v>
      </c>
    </row>
    <row r="639" spans="1:33" s="19" customFormat="1">
      <c r="A639" s="19" t="s">
        <v>933</v>
      </c>
      <c r="C639" s="19" t="s">
        <v>624</v>
      </c>
      <c r="F639" s="40">
        <v>1</v>
      </c>
      <c r="G639" s="40"/>
      <c r="H639" s="100">
        <v>0</v>
      </c>
      <c r="I639" s="100">
        <v>0</v>
      </c>
      <c r="J639" s="100">
        <v>0</v>
      </c>
      <c r="K639" s="100">
        <v>0</v>
      </c>
      <c r="L639" s="100">
        <v>0</v>
      </c>
      <c r="M639" s="100">
        <v>0</v>
      </c>
      <c r="N639" s="100">
        <v>0</v>
      </c>
      <c r="O639" s="100">
        <v>0</v>
      </c>
      <c r="P639" s="100">
        <v>0</v>
      </c>
      <c r="Q639" s="100">
        <v>0</v>
      </c>
      <c r="R639" s="100">
        <v>0</v>
      </c>
      <c r="S639" s="100">
        <v>0</v>
      </c>
      <c r="T639" s="100">
        <v>0</v>
      </c>
      <c r="U639" s="100">
        <v>0</v>
      </c>
      <c r="V639" s="100">
        <v>0</v>
      </c>
      <c r="W639" s="100">
        <v>0</v>
      </c>
      <c r="X639" s="40">
        <v>0</v>
      </c>
      <c r="Y639" s="40">
        <v>0</v>
      </c>
      <c r="Z639" s="40">
        <v>0</v>
      </c>
      <c r="AA639" s="40">
        <v>0</v>
      </c>
      <c r="AB639" s="40">
        <v>0</v>
      </c>
      <c r="AC639" s="40">
        <v>0</v>
      </c>
      <c r="AD639" s="40">
        <v>1</v>
      </c>
      <c r="AE639" s="40">
        <v>0</v>
      </c>
      <c r="AF639" s="100">
        <f t="shared" si="252"/>
        <v>1</v>
      </c>
      <c r="AG639" s="43" t="str">
        <f t="shared" si="250"/>
        <v>ok</v>
      </c>
    </row>
    <row r="640" spans="1:33" s="19" customFormat="1">
      <c r="A640" s="19" t="s">
        <v>797</v>
      </c>
      <c r="C640" s="19" t="s">
        <v>796</v>
      </c>
      <c r="F640" s="38">
        <f t="shared" ref="F640:AE640" si="260">F39+F40</f>
        <v>987587203</v>
      </c>
      <c r="G640" s="38">
        <f t="shared" si="260"/>
        <v>0</v>
      </c>
      <c r="H640" s="38">
        <f t="shared" si="260"/>
        <v>0</v>
      </c>
      <c r="I640" s="38">
        <f t="shared" si="260"/>
        <v>0</v>
      </c>
      <c r="J640" s="38">
        <f t="shared" si="260"/>
        <v>0</v>
      </c>
      <c r="K640" s="38">
        <f t="shared" si="260"/>
        <v>0</v>
      </c>
      <c r="L640" s="38">
        <f t="shared" si="260"/>
        <v>0</v>
      </c>
      <c r="M640" s="38">
        <f t="shared" si="260"/>
        <v>0</v>
      </c>
      <c r="N640" s="38">
        <f t="shared" si="260"/>
        <v>0</v>
      </c>
      <c r="O640" s="38">
        <f t="shared" si="260"/>
        <v>0</v>
      </c>
      <c r="P640" s="38">
        <f t="shared" si="260"/>
        <v>0</v>
      </c>
      <c r="Q640" s="38">
        <f t="shared" si="260"/>
        <v>0</v>
      </c>
      <c r="R640" s="38">
        <f t="shared" si="260"/>
        <v>0</v>
      </c>
      <c r="S640" s="38">
        <f t="shared" si="260"/>
        <v>0</v>
      </c>
      <c r="T640" s="38">
        <f t="shared" si="260"/>
        <v>295314085.01853025</v>
      </c>
      <c r="U640" s="38">
        <f t="shared" si="260"/>
        <v>469181029.13086981</v>
      </c>
      <c r="V640" s="38">
        <f t="shared" si="260"/>
        <v>85796885.360169739</v>
      </c>
      <c r="W640" s="38">
        <f t="shared" si="260"/>
        <v>137295203.49043027</v>
      </c>
      <c r="X640" s="38">
        <f t="shared" si="260"/>
        <v>0</v>
      </c>
      <c r="Y640" s="38">
        <f t="shared" si="260"/>
        <v>0</v>
      </c>
      <c r="Z640" s="38">
        <f t="shared" si="260"/>
        <v>0</v>
      </c>
      <c r="AA640" s="38">
        <f t="shared" si="260"/>
        <v>0</v>
      </c>
      <c r="AB640" s="38">
        <f t="shared" si="260"/>
        <v>0</v>
      </c>
      <c r="AC640" s="38">
        <f t="shared" si="260"/>
        <v>0</v>
      </c>
      <c r="AD640" s="38">
        <f t="shared" si="260"/>
        <v>0</v>
      </c>
      <c r="AE640" s="38">
        <f t="shared" si="260"/>
        <v>0</v>
      </c>
      <c r="AF640" s="38">
        <f t="shared" ref="AF640:AF648" si="261">SUM(H640:AE640)</f>
        <v>987587203</v>
      </c>
      <c r="AG640" s="43" t="str">
        <f t="shared" si="250"/>
        <v>ok</v>
      </c>
    </row>
    <row r="641" spans="1:33" s="19" customFormat="1">
      <c r="A641" s="19" t="s">
        <v>810</v>
      </c>
      <c r="D641" s="19" t="s">
        <v>599</v>
      </c>
      <c r="F641" s="38">
        <v>27272357.152828299</v>
      </c>
      <c r="G641" s="38"/>
      <c r="H641" s="38">
        <f t="shared" ref="H641:Q642" si="262">IF(VLOOKUP($D641,$C$6:$AE$653,H$2,)=0,0,((VLOOKUP($D641,$C$6:$AE$653,H$2,)/VLOOKUP($D641,$C$6:$AE$653,4,))*$F641))</f>
        <v>27272357.152828299</v>
      </c>
      <c r="I641" s="38">
        <f t="shared" si="262"/>
        <v>0</v>
      </c>
      <c r="J641" s="38">
        <f t="shared" si="262"/>
        <v>0</v>
      </c>
      <c r="K641" s="38">
        <f t="shared" si="262"/>
        <v>0</v>
      </c>
      <c r="L641" s="38">
        <f t="shared" si="262"/>
        <v>0</v>
      </c>
      <c r="M641" s="38">
        <f t="shared" si="262"/>
        <v>0</v>
      </c>
      <c r="N641" s="38">
        <f t="shared" si="262"/>
        <v>0</v>
      </c>
      <c r="O641" s="38">
        <f t="shared" si="262"/>
        <v>0</v>
      </c>
      <c r="P641" s="38">
        <f t="shared" si="262"/>
        <v>0</v>
      </c>
      <c r="Q641" s="38">
        <f t="shared" si="262"/>
        <v>0</v>
      </c>
      <c r="R641" s="38">
        <f t="shared" ref="R641:AE642" si="263">IF(VLOOKUP($D641,$C$6:$AE$653,R$2,)=0,0,((VLOOKUP($D641,$C$6:$AE$653,R$2,)/VLOOKUP($D641,$C$6:$AE$653,4,))*$F641))</f>
        <v>0</v>
      </c>
      <c r="S641" s="38">
        <f t="shared" si="263"/>
        <v>0</v>
      </c>
      <c r="T641" s="38">
        <f t="shared" si="263"/>
        <v>0</v>
      </c>
      <c r="U641" s="38">
        <f t="shared" si="263"/>
        <v>0</v>
      </c>
      <c r="V641" s="38">
        <f t="shared" si="263"/>
        <v>0</v>
      </c>
      <c r="W641" s="38">
        <f t="shared" si="263"/>
        <v>0</v>
      </c>
      <c r="X641" s="38">
        <f t="shared" si="263"/>
        <v>0</v>
      </c>
      <c r="Y641" s="38">
        <f t="shared" si="263"/>
        <v>0</v>
      </c>
      <c r="Z641" s="38">
        <f t="shared" si="263"/>
        <v>0</v>
      </c>
      <c r="AA641" s="38">
        <f t="shared" si="263"/>
        <v>0</v>
      </c>
      <c r="AB641" s="38">
        <f t="shared" si="263"/>
        <v>0</v>
      </c>
      <c r="AC641" s="38">
        <f t="shared" si="263"/>
        <v>0</v>
      </c>
      <c r="AD641" s="38">
        <f t="shared" si="263"/>
        <v>0</v>
      </c>
      <c r="AE641" s="38">
        <f t="shared" si="263"/>
        <v>0</v>
      </c>
      <c r="AF641" s="38">
        <f t="shared" si="261"/>
        <v>27272357.152828299</v>
      </c>
      <c r="AG641" s="43" t="str">
        <f>IF(ABS(AF641-F641)&lt;1,"ok","err")</f>
        <v>ok</v>
      </c>
    </row>
    <row r="642" spans="1:33" s="19" customFormat="1">
      <c r="A642" s="19" t="s">
        <v>811</v>
      </c>
      <c r="D642" s="19" t="s">
        <v>602</v>
      </c>
      <c r="F642" s="38">
        <v>22555449.143752601</v>
      </c>
      <c r="G642" s="40"/>
      <c r="H642" s="38">
        <f t="shared" si="262"/>
        <v>0</v>
      </c>
      <c r="I642" s="38">
        <f t="shared" si="262"/>
        <v>0</v>
      </c>
      <c r="J642" s="38">
        <f t="shared" si="262"/>
        <v>0</v>
      </c>
      <c r="K642" s="38">
        <f t="shared" si="262"/>
        <v>22555449.143752601</v>
      </c>
      <c r="L642" s="38">
        <f t="shared" si="262"/>
        <v>0</v>
      </c>
      <c r="M642" s="38">
        <f t="shared" si="262"/>
        <v>0</v>
      </c>
      <c r="N642" s="38">
        <f t="shared" si="262"/>
        <v>0</v>
      </c>
      <c r="O642" s="38">
        <f t="shared" si="262"/>
        <v>0</v>
      </c>
      <c r="P642" s="38">
        <f t="shared" si="262"/>
        <v>0</v>
      </c>
      <c r="Q642" s="38">
        <f t="shared" si="262"/>
        <v>0</v>
      </c>
      <c r="R642" s="38">
        <f t="shared" si="263"/>
        <v>0</v>
      </c>
      <c r="S642" s="38">
        <f t="shared" si="263"/>
        <v>0</v>
      </c>
      <c r="T642" s="38">
        <f t="shared" si="263"/>
        <v>0</v>
      </c>
      <c r="U642" s="38">
        <f t="shared" si="263"/>
        <v>0</v>
      </c>
      <c r="V642" s="38">
        <f t="shared" si="263"/>
        <v>0</v>
      </c>
      <c r="W642" s="38">
        <f t="shared" si="263"/>
        <v>0</v>
      </c>
      <c r="X642" s="38">
        <f t="shared" si="263"/>
        <v>0</v>
      </c>
      <c r="Y642" s="38">
        <f t="shared" si="263"/>
        <v>0</v>
      </c>
      <c r="Z642" s="38">
        <f t="shared" si="263"/>
        <v>0</v>
      </c>
      <c r="AA642" s="38">
        <f t="shared" si="263"/>
        <v>0</v>
      </c>
      <c r="AB642" s="38">
        <f t="shared" si="263"/>
        <v>0</v>
      </c>
      <c r="AC642" s="38">
        <f t="shared" si="263"/>
        <v>0</v>
      </c>
      <c r="AD642" s="38">
        <f t="shared" si="263"/>
        <v>0</v>
      </c>
      <c r="AE642" s="38">
        <f t="shared" si="263"/>
        <v>0</v>
      </c>
      <c r="AF642" s="38">
        <f t="shared" si="261"/>
        <v>22555449.143752601</v>
      </c>
      <c r="AG642" s="43" t="str">
        <f>IF(ABS(AF642-F642)&lt;1,"ok","err")</f>
        <v>ok</v>
      </c>
    </row>
    <row r="643" spans="1:33" s="19" customFormat="1">
      <c r="A643" s="19" t="s">
        <v>9</v>
      </c>
      <c r="C643" s="19" t="s">
        <v>883</v>
      </c>
      <c r="F643" s="38">
        <f>F641+F642</f>
        <v>49827806.296580896</v>
      </c>
      <c r="G643" s="38"/>
      <c r="H643" s="38">
        <f>H641+H642</f>
        <v>27272357.152828299</v>
      </c>
      <c r="I643" s="38">
        <f t="shared" ref="I643:AE643" si="264">I641+I642</f>
        <v>0</v>
      </c>
      <c r="J643" s="38">
        <f t="shared" si="264"/>
        <v>0</v>
      </c>
      <c r="K643" s="38">
        <f t="shared" si="264"/>
        <v>22555449.143752601</v>
      </c>
      <c r="L643" s="38">
        <f t="shared" si="264"/>
        <v>0</v>
      </c>
      <c r="M643" s="38">
        <f t="shared" si="264"/>
        <v>0</v>
      </c>
      <c r="N643" s="38">
        <f t="shared" si="264"/>
        <v>0</v>
      </c>
      <c r="O643" s="38">
        <f t="shared" si="264"/>
        <v>0</v>
      </c>
      <c r="P643" s="38">
        <f t="shared" si="264"/>
        <v>0</v>
      </c>
      <c r="Q643" s="38">
        <f t="shared" si="264"/>
        <v>0</v>
      </c>
      <c r="R643" s="38">
        <f t="shared" si="264"/>
        <v>0</v>
      </c>
      <c r="S643" s="38">
        <f t="shared" si="264"/>
        <v>0</v>
      </c>
      <c r="T643" s="38">
        <f t="shared" si="264"/>
        <v>0</v>
      </c>
      <c r="U643" s="38">
        <f t="shared" si="264"/>
        <v>0</v>
      </c>
      <c r="V643" s="38">
        <f t="shared" si="264"/>
        <v>0</v>
      </c>
      <c r="W643" s="38">
        <f t="shared" si="264"/>
        <v>0</v>
      </c>
      <c r="X643" s="38">
        <f t="shared" si="264"/>
        <v>0</v>
      </c>
      <c r="Y643" s="38">
        <f t="shared" si="264"/>
        <v>0</v>
      </c>
      <c r="Z643" s="38">
        <f t="shared" si="264"/>
        <v>0</v>
      </c>
      <c r="AA643" s="38">
        <f t="shared" si="264"/>
        <v>0</v>
      </c>
      <c r="AB643" s="38">
        <f t="shared" si="264"/>
        <v>0</v>
      </c>
      <c r="AC643" s="38">
        <f t="shared" si="264"/>
        <v>0</v>
      </c>
      <c r="AD643" s="38">
        <f t="shared" si="264"/>
        <v>0</v>
      </c>
      <c r="AE643" s="38">
        <f t="shared" si="264"/>
        <v>0</v>
      </c>
      <c r="AF643" s="38">
        <f t="shared" si="261"/>
        <v>49827806.296580896</v>
      </c>
      <c r="AG643" s="43" t="str">
        <f>IF(ABS(AF643-F643)&lt;1,"ok","err")</f>
        <v>ok</v>
      </c>
    </row>
    <row r="644" spans="1:33" s="19" customFormat="1">
      <c r="A644" s="19" t="s">
        <v>114</v>
      </c>
      <c r="C644" s="19" t="s">
        <v>112</v>
      </c>
      <c r="F644" s="42">
        <v>1</v>
      </c>
      <c r="H644" s="38">
        <v>0</v>
      </c>
      <c r="I644" s="38">
        <v>0</v>
      </c>
      <c r="J644" s="38">
        <v>0</v>
      </c>
      <c r="K644" s="38">
        <v>0</v>
      </c>
      <c r="L644" s="38">
        <v>0</v>
      </c>
      <c r="M644" s="38">
        <v>0</v>
      </c>
      <c r="N644" s="38">
        <v>0</v>
      </c>
      <c r="O644" s="38">
        <v>0</v>
      </c>
      <c r="P644" s="38">
        <v>0</v>
      </c>
      <c r="Q644" s="38">
        <v>0</v>
      </c>
      <c r="R644" s="38">
        <v>0</v>
      </c>
      <c r="S644" s="38">
        <v>0</v>
      </c>
      <c r="T644" s="38">
        <v>0</v>
      </c>
      <c r="U644" s="38">
        <v>0</v>
      </c>
      <c r="V644" s="38">
        <v>0</v>
      </c>
      <c r="W644" s="38">
        <v>0</v>
      </c>
      <c r="X644" s="38">
        <v>0</v>
      </c>
      <c r="Y644" s="38">
        <v>0</v>
      </c>
      <c r="Z644" s="38">
        <v>0</v>
      </c>
      <c r="AA644" s="38">
        <v>0</v>
      </c>
      <c r="AB644" s="38">
        <v>0</v>
      </c>
      <c r="AC644" s="42">
        <v>1</v>
      </c>
      <c r="AD644" s="38">
        <v>0</v>
      </c>
      <c r="AE644" s="38">
        <v>0</v>
      </c>
      <c r="AF644" s="100">
        <f t="shared" si="261"/>
        <v>1</v>
      </c>
      <c r="AG644" s="43" t="str">
        <f>IF(ABS(AF644-F644)&lt;1,"ok","err")</f>
        <v>ok</v>
      </c>
    </row>
    <row r="645" spans="1:33" s="19" customFormat="1">
      <c r="A645" s="19" t="s">
        <v>115</v>
      </c>
      <c r="C645" s="19" t="s">
        <v>113</v>
      </c>
      <c r="F645" s="42">
        <v>1</v>
      </c>
      <c r="H645" s="38">
        <v>0</v>
      </c>
      <c r="I645" s="38">
        <v>0</v>
      </c>
      <c r="J645" s="38">
        <v>0</v>
      </c>
      <c r="K645" s="38">
        <v>0</v>
      </c>
      <c r="L645" s="38">
        <v>0</v>
      </c>
      <c r="M645" s="38">
        <v>0</v>
      </c>
      <c r="N645" s="38">
        <v>0</v>
      </c>
      <c r="O645" s="38">
        <v>0</v>
      </c>
      <c r="P645" s="38">
        <v>0</v>
      </c>
      <c r="Q645" s="38">
        <v>0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38">
        <v>0</v>
      </c>
      <c r="Z645" s="38">
        <v>0</v>
      </c>
      <c r="AA645" s="38">
        <v>0</v>
      </c>
      <c r="AB645" s="38">
        <v>0</v>
      </c>
      <c r="AC645" s="42">
        <v>1</v>
      </c>
      <c r="AD645" s="38">
        <v>0</v>
      </c>
      <c r="AE645" s="38">
        <v>0</v>
      </c>
      <c r="AF645" s="100">
        <f t="shared" si="261"/>
        <v>1</v>
      </c>
      <c r="AG645" s="43" t="str">
        <f>IF(ABS(AF645-F645)&lt;1,"ok","err")</f>
        <v>ok</v>
      </c>
    </row>
    <row r="646" spans="1:33" s="19" customFormat="1">
      <c r="A646" s="19" t="s">
        <v>120</v>
      </c>
      <c r="C646" s="19" t="s">
        <v>117</v>
      </c>
      <c r="F646" s="40">
        <v>1</v>
      </c>
      <c r="G646" s="40"/>
      <c r="H646" s="100">
        <v>0</v>
      </c>
      <c r="I646" s="100">
        <v>0</v>
      </c>
      <c r="J646" s="100">
        <v>0</v>
      </c>
      <c r="K646" s="100">
        <v>0</v>
      </c>
      <c r="L646" s="100">
        <v>0</v>
      </c>
      <c r="M646" s="100">
        <v>1</v>
      </c>
      <c r="N646" s="100">
        <v>0</v>
      </c>
      <c r="O646" s="100">
        <v>0</v>
      </c>
      <c r="P646" s="100">
        <v>0</v>
      </c>
      <c r="Q646" s="100">
        <v>0</v>
      </c>
      <c r="R646" s="100">
        <v>0</v>
      </c>
      <c r="S646" s="100">
        <v>0</v>
      </c>
      <c r="T646" s="100">
        <v>0</v>
      </c>
      <c r="U646" s="100">
        <v>0</v>
      </c>
      <c r="V646" s="100">
        <v>0</v>
      </c>
      <c r="W646" s="100">
        <v>0</v>
      </c>
      <c r="X646" s="40">
        <v>0</v>
      </c>
      <c r="Y646" s="40">
        <v>0</v>
      </c>
      <c r="Z646" s="40">
        <v>0</v>
      </c>
      <c r="AA646" s="40">
        <v>0</v>
      </c>
      <c r="AB646" s="40">
        <v>0</v>
      </c>
      <c r="AC646" s="40">
        <v>0</v>
      </c>
      <c r="AD646" s="40">
        <v>0</v>
      </c>
      <c r="AE646" s="40">
        <v>0</v>
      </c>
      <c r="AF646" s="100">
        <f t="shared" si="261"/>
        <v>1</v>
      </c>
      <c r="AG646" s="43" t="str">
        <f>IF(ABS(AF646-F646)&lt;0.0000001,"ok","err")</f>
        <v>ok</v>
      </c>
    </row>
    <row r="647" spans="1:33" s="19" customFormat="1">
      <c r="A647" s="19" t="s">
        <v>119</v>
      </c>
      <c r="C647" s="19" t="s">
        <v>118</v>
      </c>
      <c r="F647" s="40">
        <v>1</v>
      </c>
      <c r="G647" s="40"/>
      <c r="H647" s="100">
        <v>1</v>
      </c>
      <c r="I647" s="100">
        <v>0</v>
      </c>
      <c r="J647" s="100">
        <v>0</v>
      </c>
      <c r="K647" s="100">
        <v>0</v>
      </c>
      <c r="L647" s="100">
        <v>0</v>
      </c>
      <c r="M647" s="100">
        <v>0</v>
      </c>
      <c r="N647" s="100">
        <v>0</v>
      </c>
      <c r="O647" s="100">
        <v>0</v>
      </c>
      <c r="P647" s="100">
        <v>0</v>
      </c>
      <c r="Q647" s="100">
        <v>0</v>
      </c>
      <c r="R647" s="100">
        <v>0</v>
      </c>
      <c r="S647" s="100">
        <v>0</v>
      </c>
      <c r="T647" s="100">
        <v>0</v>
      </c>
      <c r="U647" s="100">
        <v>0</v>
      </c>
      <c r="V647" s="100">
        <v>0</v>
      </c>
      <c r="W647" s="100">
        <v>0</v>
      </c>
      <c r="X647" s="40">
        <v>0</v>
      </c>
      <c r="Y647" s="40">
        <v>0</v>
      </c>
      <c r="Z647" s="40">
        <v>0</v>
      </c>
      <c r="AA647" s="40">
        <v>0</v>
      </c>
      <c r="AB647" s="40">
        <v>0</v>
      </c>
      <c r="AC647" s="40">
        <v>0</v>
      </c>
      <c r="AD647" s="40">
        <v>0</v>
      </c>
      <c r="AE647" s="40">
        <v>0</v>
      </c>
      <c r="AF647" s="100">
        <f t="shared" si="261"/>
        <v>1</v>
      </c>
      <c r="AG647" s="43" t="str">
        <f>IF(ABS(AF647-F647)&lt;0.0000001,"ok","err")</f>
        <v>ok</v>
      </c>
    </row>
    <row r="648" spans="1:33" s="19" customFormat="1">
      <c r="C648" s="19" t="s">
        <v>827</v>
      </c>
      <c r="F648" s="40">
        <v>1</v>
      </c>
      <c r="G648" s="40"/>
      <c r="H648" s="100">
        <v>0</v>
      </c>
      <c r="I648" s="100">
        <v>0</v>
      </c>
      <c r="J648" s="100">
        <v>0</v>
      </c>
      <c r="K648" s="100">
        <v>1</v>
      </c>
      <c r="L648" s="100">
        <v>0</v>
      </c>
      <c r="M648" s="100">
        <v>0</v>
      </c>
      <c r="N648" s="100">
        <v>0</v>
      </c>
      <c r="O648" s="100">
        <v>0</v>
      </c>
      <c r="P648" s="100">
        <v>0</v>
      </c>
      <c r="Q648" s="100">
        <v>0</v>
      </c>
      <c r="R648" s="100">
        <v>0</v>
      </c>
      <c r="S648" s="100">
        <v>0</v>
      </c>
      <c r="T648" s="100">
        <v>0</v>
      </c>
      <c r="U648" s="100">
        <v>0</v>
      </c>
      <c r="V648" s="100">
        <v>0</v>
      </c>
      <c r="W648" s="100">
        <v>0</v>
      </c>
      <c r="X648" s="40">
        <v>0</v>
      </c>
      <c r="Y648" s="40">
        <v>0</v>
      </c>
      <c r="Z648" s="40">
        <v>0</v>
      </c>
      <c r="AA648" s="40">
        <v>0</v>
      </c>
      <c r="AB648" s="40">
        <v>0</v>
      </c>
      <c r="AC648" s="40">
        <v>0</v>
      </c>
      <c r="AD648" s="40">
        <v>0</v>
      </c>
      <c r="AE648" s="40">
        <v>0</v>
      </c>
      <c r="AF648" s="100">
        <f t="shared" si="261"/>
        <v>1</v>
      </c>
      <c r="AG648" s="43" t="str">
        <f>IF(ABS(AF648-F648)&lt;0.0000001,"ok","err")</f>
        <v>ok</v>
      </c>
    </row>
    <row r="649" spans="1:33" s="19" customFormat="1">
      <c r="W649" s="36"/>
      <c r="AG649" s="43"/>
    </row>
    <row r="650" spans="1:33" s="19" customFormat="1">
      <c r="A650" s="24" t="s">
        <v>802</v>
      </c>
      <c r="W650" s="36"/>
      <c r="AG650" s="43"/>
    </row>
    <row r="651" spans="1:33" s="19" customFormat="1">
      <c r="A651" s="19" t="s">
        <v>795</v>
      </c>
      <c r="D651" s="19" t="s">
        <v>1058</v>
      </c>
      <c r="F651" s="40">
        <v>1</v>
      </c>
      <c r="H651" s="45">
        <f t="shared" ref="H651:AE651" si="265">H50/$F$50</f>
        <v>0.54421506867853187</v>
      </c>
      <c r="I651" s="45">
        <f t="shared" si="265"/>
        <v>0</v>
      </c>
      <c r="J651" s="45">
        <f t="shared" si="265"/>
        <v>0</v>
      </c>
      <c r="K651" s="45">
        <f t="shared" si="265"/>
        <v>0</v>
      </c>
      <c r="L651" s="45">
        <f t="shared" si="265"/>
        <v>0</v>
      </c>
      <c r="M651" s="45">
        <f t="shared" si="265"/>
        <v>0</v>
      </c>
      <c r="N651" s="45">
        <f t="shared" si="265"/>
        <v>0.11099629905619576</v>
      </c>
      <c r="O651" s="45">
        <f t="shared" si="265"/>
        <v>0</v>
      </c>
      <c r="P651" s="45">
        <f t="shared" si="265"/>
        <v>0</v>
      </c>
      <c r="Q651" s="45">
        <f t="shared" si="265"/>
        <v>0</v>
      </c>
      <c r="R651" s="45">
        <f t="shared" si="265"/>
        <v>4.2371192805217513E-2</v>
      </c>
      <c r="S651" s="45">
        <f t="shared" si="265"/>
        <v>0</v>
      </c>
      <c r="T651" s="45">
        <f t="shared" si="265"/>
        <v>6.5475682399913027E-2</v>
      </c>
      <c r="U651" s="45">
        <f t="shared" si="265"/>
        <v>0.10402466258766348</v>
      </c>
      <c r="V651" s="45">
        <f t="shared" si="265"/>
        <v>1.9022491312568886E-2</v>
      </c>
      <c r="W651" s="45">
        <f t="shared" si="265"/>
        <v>3.044046184998854E-2</v>
      </c>
      <c r="X651" s="45">
        <f t="shared" si="265"/>
        <v>2.468997134406415E-2</v>
      </c>
      <c r="Y651" s="45">
        <f t="shared" si="265"/>
        <v>1.4424733016563961E-2</v>
      </c>
      <c r="Z651" s="45">
        <f t="shared" si="265"/>
        <v>8.3677341976825734E-3</v>
      </c>
      <c r="AA651" s="45">
        <f t="shared" si="265"/>
        <v>9.3554223746839457E-3</v>
      </c>
      <c r="AB651" s="45">
        <f t="shared" si="265"/>
        <v>2.6616280376926253E-2</v>
      </c>
      <c r="AC651" s="45">
        <f t="shared" si="265"/>
        <v>0</v>
      </c>
      <c r="AD651" s="45">
        <f t="shared" si="265"/>
        <v>0</v>
      </c>
      <c r="AE651" s="45">
        <f t="shared" si="265"/>
        <v>0</v>
      </c>
      <c r="AF651" s="100">
        <f t="shared" ref="AF651:AF669" si="266">SUM(H651:AE651)</f>
        <v>0.99999999999999989</v>
      </c>
      <c r="AG651" s="43" t="str">
        <f t="shared" ref="AG651:AG669" si="267">IF(ABS(AF651-F651)&lt;0.0000001,"ok","err")</f>
        <v>ok</v>
      </c>
    </row>
    <row r="652" spans="1:33" s="19" customFormat="1">
      <c r="A652" s="19" t="s">
        <v>852</v>
      </c>
      <c r="D652" s="19" t="s">
        <v>832</v>
      </c>
      <c r="F652" s="40">
        <v>1</v>
      </c>
      <c r="H652" s="45">
        <f t="shared" ref="H652:AE652" si="268">H48/$F$48</f>
        <v>0</v>
      </c>
      <c r="I652" s="45">
        <f t="shared" si="268"/>
        <v>0</v>
      </c>
      <c r="J652" s="45">
        <f t="shared" si="268"/>
        <v>0</v>
      </c>
      <c r="K652" s="45">
        <f t="shared" si="268"/>
        <v>0</v>
      </c>
      <c r="L652" s="45">
        <f t="shared" si="268"/>
        <v>0</v>
      </c>
      <c r="M652" s="45">
        <f t="shared" si="268"/>
        <v>0</v>
      </c>
      <c r="N652" s="45">
        <f t="shared" si="268"/>
        <v>0</v>
      </c>
      <c r="O652" s="45">
        <f t="shared" si="268"/>
        <v>0</v>
      </c>
      <c r="P652" s="45">
        <f t="shared" si="268"/>
        <v>0</v>
      </c>
      <c r="Q652" s="45">
        <f t="shared" si="268"/>
        <v>0</v>
      </c>
      <c r="R652" s="45">
        <f t="shared" si="268"/>
        <v>0.12289034161839217</v>
      </c>
      <c r="S652" s="45">
        <f t="shared" si="268"/>
        <v>0</v>
      </c>
      <c r="T652" s="45">
        <f t="shared" si="268"/>
        <v>0.18990093139015546</v>
      </c>
      <c r="U652" s="45">
        <f t="shared" si="268"/>
        <v>0.30170560410944558</v>
      </c>
      <c r="V652" s="45">
        <f t="shared" si="268"/>
        <v>5.5171457329061313E-2</v>
      </c>
      <c r="W652" s="45">
        <f t="shared" si="268"/>
        <v>8.8287312867578405E-2</v>
      </c>
      <c r="X652" s="45">
        <f t="shared" si="268"/>
        <v>7.1609006311635762E-2</v>
      </c>
      <c r="Y652" s="45">
        <f t="shared" si="268"/>
        <v>4.183645186267599E-2</v>
      </c>
      <c r="Z652" s="45">
        <f t="shared" si="268"/>
        <v>2.4269170774878196E-2</v>
      </c>
      <c r="AA652" s="45">
        <f t="shared" si="268"/>
        <v>2.7133790094002002E-2</v>
      </c>
      <c r="AB652" s="45">
        <f t="shared" si="268"/>
        <v>7.719593364217503E-2</v>
      </c>
      <c r="AC652" s="45">
        <f t="shared" si="268"/>
        <v>0</v>
      </c>
      <c r="AD652" s="45">
        <f t="shared" si="268"/>
        <v>0</v>
      </c>
      <c r="AE652" s="45">
        <f t="shared" si="268"/>
        <v>0</v>
      </c>
      <c r="AF652" s="100">
        <f t="shared" si="266"/>
        <v>1</v>
      </c>
      <c r="AG652" s="43" t="str">
        <f t="shared" si="267"/>
        <v>ok</v>
      </c>
    </row>
    <row r="653" spans="1:33" s="19" customFormat="1">
      <c r="A653" s="19" t="s">
        <v>1028</v>
      </c>
      <c r="D653" s="19" t="s">
        <v>1056</v>
      </c>
      <c r="F653" s="40">
        <v>1</v>
      </c>
      <c r="H653" s="45">
        <f t="shared" ref="H653:AE653" si="269">H33/$F$33</f>
        <v>0</v>
      </c>
      <c r="I653" s="45">
        <f t="shared" si="269"/>
        <v>0</v>
      </c>
      <c r="J653" s="45">
        <f t="shared" si="269"/>
        <v>0</v>
      </c>
      <c r="K653" s="45">
        <f t="shared" si="269"/>
        <v>0</v>
      </c>
      <c r="L653" s="45">
        <f t="shared" si="269"/>
        <v>0</v>
      </c>
      <c r="M653" s="45">
        <f t="shared" si="269"/>
        <v>0</v>
      </c>
      <c r="N653" s="45">
        <f t="shared" si="269"/>
        <v>1</v>
      </c>
      <c r="O653" s="45">
        <f t="shared" si="269"/>
        <v>0</v>
      </c>
      <c r="P653" s="45">
        <f t="shared" si="269"/>
        <v>0</v>
      </c>
      <c r="Q653" s="45">
        <f t="shared" si="269"/>
        <v>0</v>
      </c>
      <c r="R653" s="45">
        <f t="shared" si="269"/>
        <v>0</v>
      </c>
      <c r="S653" s="45">
        <f t="shared" si="269"/>
        <v>0</v>
      </c>
      <c r="T653" s="45">
        <f t="shared" si="269"/>
        <v>0</v>
      </c>
      <c r="U653" s="45">
        <f t="shared" si="269"/>
        <v>0</v>
      </c>
      <c r="V653" s="45">
        <f t="shared" si="269"/>
        <v>0</v>
      </c>
      <c r="W653" s="45">
        <f t="shared" si="269"/>
        <v>0</v>
      </c>
      <c r="X653" s="45">
        <f t="shared" si="269"/>
        <v>0</v>
      </c>
      <c r="Y653" s="45">
        <f t="shared" si="269"/>
        <v>0</v>
      </c>
      <c r="Z653" s="45">
        <f t="shared" si="269"/>
        <v>0</v>
      </c>
      <c r="AA653" s="45">
        <f t="shared" si="269"/>
        <v>0</v>
      </c>
      <c r="AB653" s="45">
        <f t="shared" si="269"/>
        <v>0</v>
      </c>
      <c r="AC653" s="45">
        <f t="shared" si="269"/>
        <v>0</v>
      </c>
      <c r="AD653" s="45">
        <f t="shared" si="269"/>
        <v>0</v>
      </c>
      <c r="AE653" s="45">
        <f t="shared" si="269"/>
        <v>0</v>
      </c>
      <c r="AF653" s="100">
        <f t="shared" si="266"/>
        <v>1</v>
      </c>
      <c r="AG653" s="43" t="str">
        <f t="shared" si="267"/>
        <v>ok</v>
      </c>
    </row>
    <row r="654" spans="1:33" s="19" customFormat="1">
      <c r="A654" s="19" t="s">
        <v>18</v>
      </c>
      <c r="D654" s="19" t="s">
        <v>874</v>
      </c>
      <c r="F654" s="40">
        <v>1</v>
      </c>
      <c r="H654" s="45">
        <f>H335/$F$335</f>
        <v>0.13865159128971716</v>
      </c>
      <c r="I654" s="45">
        <f t="shared" ref="I654:AE654" si="270">I335/$F$335</f>
        <v>0</v>
      </c>
      <c r="J654" s="45">
        <f t="shared" si="270"/>
        <v>0</v>
      </c>
      <c r="K654" s="45">
        <f t="shared" si="270"/>
        <v>0.64873245808376245</v>
      </c>
      <c r="L654" s="45">
        <f t="shared" si="270"/>
        <v>0</v>
      </c>
      <c r="M654" s="45">
        <f t="shared" si="270"/>
        <v>0</v>
      </c>
      <c r="N654" s="45">
        <f t="shared" si="270"/>
        <v>5.0822605559750295E-2</v>
      </c>
      <c r="O654" s="45">
        <f t="shared" si="270"/>
        <v>0</v>
      </c>
      <c r="P654" s="45">
        <f t="shared" si="270"/>
        <v>0</v>
      </c>
      <c r="Q654" s="45">
        <f t="shared" si="270"/>
        <v>0</v>
      </c>
      <c r="R654" s="45">
        <f t="shared" si="270"/>
        <v>1.3136910273933482E-2</v>
      </c>
      <c r="S654" s="45">
        <f t="shared" si="270"/>
        <v>0</v>
      </c>
      <c r="T654" s="45">
        <f t="shared" si="270"/>
        <v>2.1114180699629396E-2</v>
      </c>
      <c r="U654" s="45">
        <f t="shared" si="270"/>
        <v>3.3850213415222229E-2</v>
      </c>
      <c r="V654" s="45">
        <f t="shared" si="270"/>
        <v>7.7635008849180247E-3</v>
      </c>
      <c r="W654" s="45">
        <f t="shared" si="270"/>
        <v>1.2486192624082074E-2</v>
      </c>
      <c r="X654" s="45">
        <f t="shared" si="270"/>
        <v>1.8410033147648621E-3</v>
      </c>
      <c r="Y654" s="45">
        <f t="shared" si="270"/>
        <v>1.0755776476215663E-3</v>
      </c>
      <c r="Z654" s="45">
        <f t="shared" si="270"/>
        <v>5.255220546739655E-4</v>
      </c>
      <c r="AA654" s="45">
        <f t="shared" si="270"/>
        <v>2.5085686361863445E-2</v>
      </c>
      <c r="AB654" s="45">
        <f t="shared" si="270"/>
        <v>2.4713009289295488E-3</v>
      </c>
      <c r="AC654" s="45">
        <f t="shared" si="270"/>
        <v>3.5873368989217537E-2</v>
      </c>
      <c r="AD654" s="45">
        <f t="shared" si="270"/>
        <v>6.5698878719137902E-3</v>
      </c>
      <c r="AE654" s="45">
        <f t="shared" si="270"/>
        <v>0</v>
      </c>
      <c r="AF654" s="100">
        <f t="shared" si="266"/>
        <v>1</v>
      </c>
      <c r="AG654" s="43" t="str">
        <f t="shared" si="267"/>
        <v>ok</v>
      </c>
    </row>
    <row r="655" spans="1:33" s="19" customFormat="1">
      <c r="A655" s="19" t="s">
        <v>856</v>
      </c>
      <c r="D655" s="19" t="s">
        <v>857</v>
      </c>
      <c r="F655" s="40">
        <v>1</v>
      </c>
      <c r="H655" s="45">
        <f t="shared" ref="H655:AE655" si="271">H69/$F$69</f>
        <v>0.54389962090493627</v>
      </c>
      <c r="I655" s="45">
        <f t="shared" si="271"/>
        <v>0</v>
      </c>
      <c r="J655" s="45">
        <f t="shared" si="271"/>
        <v>0</v>
      </c>
      <c r="K655" s="45">
        <f t="shared" si="271"/>
        <v>0</v>
      </c>
      <c r="L655" s="45">
        <f t="shared" si="271"/>
        <v>0</v>
      </c>
      <c r="M655" s="45">
        <f t="shared" si="271"/>
        <v>0</v>
      </c>
      <c r="N655" s="45">
        <f t="shared" si="271"/>
        <v>0.11092281202924563</v>
      </c>
      <c r="O655" s="45">
        <f t="shared" si="271"/>
        <v>0</v>
      </c>
      <c r="P655" s="45">
        <f t="shared" si="271"/>
        <v>0</v>
      </c>
      <c r="Q655" s="45">
        <f t="shared" si="271"/>
        <v>0</v>
      </c>
      <c r="R655" s="45">
        <f t="shared" si="271"/>
        <v>4.2418989135723832E-2</v>
      </c>
      <c r="S655" s="45">
        <f t="shared" si="271"/>
        <v>0</v>
      </c>
      <c r="T655" s="45">
        <f t="shared" si="271"/>
        <v>6.5549541480786663E-2</v>
      </c>
      <c r="U655" s="45">
        <f t="shared" si="271"/>
        <v>0.10414200639662122</v>
      </c>
      <c r="V655" s="45">
        <f t="shared" si="271"/>
        <v>1.9043949412320967E-2</v>
      </c>
      <c r="W655" s="45">
        <f t="shared" si="271"/>
        <v>3.0474799858409386E-2</v>
      </c>
      <c r="X655" s="45">
        <f t="shared" si="271"/>
        <v>2.4717822578651228E-2</v>
      </c>
      <c r="Y655" s="45">
        <f t="shared" si="271"/>
        <v>1.4441004668624703E-2</v>
      </c>
      <c r="Z655" s="45">
        <f t="shared" si="271"/>
        <v>8.3771733227773048E-3</v>
      </c>
      <c r="AA655" s="45">
        <f t="shared" si="271"/>
        <v>9.3659756499221997E-3</v>
      </c>
      <c r="AB655" s="45">
        <f t="shared" si="271"/>
        <v>2.6646304561980291E-2</v>
      </c>
      <c r="AC655" s="45">
        <f t="shared" si="271"/>
        <v>0</v>
      </c>
      <c r="AD655" s="45">
        <f t="shared" si="271"/>
        <v>0</v>
      </c>
      <c r="AE655" s="45">
        <f t="shared" si="271"/>
        <v>0</v>
      </c>
      <c r="AF655" s="100">
        <f t="shared" si="266"/>
        <v>0.99999999999999967</v>
      </c>
      <c r="AG655" s="43" t="str">
        <f t="shared" si="267"/>
        <v>ok</v>
      </c>
    </row>
    <row r="656" spans="1:33" s="19" customFormat="1">
      <c r="A656" s="19" t="s">
        <v>803</v>
      </c>
      <c r="D656" s="19" t="s">
        <v>97</v>
      </c>
      <c r="F656" s="40">
        <v>1</v>
      </c>
      <c r="H656" s="45">
        <f>H540/$F$540</f>
        <v>0.34982201468231694</v>
      </c>
      <c r="I656" s="45">
        <f t="shared" ref="I656:AE656" si="272">I540/$F$540</f>
        <v>0</v>
      </c>
      <c r="J656" s="45">
        <f t="shared" si="272"/>
        <v>0</v>
      </c>
      <c r="K656" s="45">
        <f t="shared" si="272"/>
        <v>0.25542307188274427</v>
      </c>
      <c r="L656" s="45">
        <f t="shared" si="272"/>
        <v>0</v>
      </c>
      <c r="M656" s="45">
        <f t="shared" si="272"/>
        <v>0</v>
      </c>
      <c r="N656" s="45">
        <f t="shared" si="272"/>
        <v>6.6013083768899666E-2</v>
      </c>
      <c r="O656" s="45">
        <f t="shared" si="272"/>
        <v>0</v>
      </c>
      <c r="P656" s="45">
        <f t="shared" si="272"/>
        <v>0</v>
      </c>
      <c r="Q656" s="45">
        <f t="shared" si="272"/>
        <v>0</v>
      </c>
      <c r="R656" s="45">
        <f t="shared" si="272"/>
        <v>3.2550027291217122E-2</v>
      </c>
      <c r="S656" s="45">
        <f t="shared" si="272"/>
        <v>0</v>
      </c>
      <c r="T656" s="45">
        <f t="shared" si="272"/>
        <v>3.1818554696592033E-2</v>
      </c>
      <c r="U656" s="45">
        <f t="shared" si="272"/>
        <v>5.0953334548449261E-2</v>
      </c>
      <c r="V656" s="45">
        <f t="shared" si="272"/>
        <v>1.1388995284136722E-2</v>
      </c>
      <c r="W656" s="45">
        <f t="shared" si="272"/>
        <v>1.8307698642094652E-2</v>
      </c>
      <c r="X656" s="45">
        <f t="shared" si="272"/>
        <v>3.1489615652907804E-3</v>
      </c>
      <c r="Y656" s="45">
        <f t="shared" si="272"/>
        <v>1.8397319796671708E-3</v>
      </c>
      <c r="Z656" s="45">
        <f t="shared" si="272"/>
        <v>8.0225729514178689E-4</v>
      </c>
      <c r="AA656" s="45">
        <f t="shared" si="272"/>
        <v>6.8594132115554859E-2</v>
      </c>
      <c r="AB656" s="45">
        <f t="shared" si="272"/>
        <v>2.7234925716825352E-3</v>
      </c>
      <c r="AC656" s="45">
        <f t="shared" si="272"/>
        <v>9.2475418415569374E-2</v>
      </c>
      <c r="AD656" s="45">
        <f t="shared" si="272"/>
        <v>1.4139225260642879E-2</v>
      </c>
      <c r="AE656" s="45">
        <f t="shared" si="272"/>
        <v>0</v>
      </c>
      <c r="AF656" s="100">
        <f t="shared" si="266"/>
        <v>1.0000000000000002</v>
      </c>
      <c r="AG656" s="43" t="str">
        <f t="shared" si="267"/>
        <v>ok</v>
      </c>
    </row>
    <row r="657" spans="1:33" s="19" customFormat="1">
      <c r="A657" s="19" t="s">
        <v>254</v>
      </c>
      <c r="D657" s="19" t="s">
        <v>17</v>
      </c>
      <c r="F657" s="40">
        <v>1</v>
      </c>
      <c r="H657" s="45">
        <f>H308/$F$308</f>
        <v>0.14126762693463626</v>
      </c>
      <c r="I657" s="45">
        <f t="shared" ref="I657:AE657" si="273">I308/$F$308</f>
        <v>0</v>
      </c>
      <c r="J657" s="45">
        <f t="shared" si="273"/>
        <v>0</v>
      </c>
      <c r="K657" s="45">
        <f t="shared" si="273"/>
        <v>0.69293793587839381</v>
      </c>
      <c r="L657" s="45">
        <f t="shared" si="273"/>
        <v>0</v>
      </c>
      <c r="M657" s="45">
        <f t="shared" si="273"/>
        <v>0</v>
      </c>
      <c r="N657" s="45">
        <f t="shared" si="273"/>
        <v>4.3315567879953713E-2</v>
      </c>
      <c r="O657" s="45">
        <f t="shared" si="273"/>
        <v>0</v>
      </c>
      <c r="P657" s="45">
        <f t="shared" si="273"/>
        <v>0</v>
      </c>
      <c r="Q657" s="45">
        <f t="shared" si="273"/>
        <v>0</v>
      </c>
      <c r="R657" s="45">
        <f t="shared" si="273"/>
        <v>8.9500487997710033E-3</v>
      </c>
      <c r="S657" s="45">
        <f t="shared" si="273"/>
        <v>0</v>
      </c>
      <c r="T657" s="45">
        <f t="shared" si="273"/>
        <v>1.7117591144707772E-2</v>
      </c>
      <c r="U657" s="45">
        <f t="shared" si="273"/>
        <v>2.7465357011273638E-2</v>
      </c>
      <c r="V657" s="45">
        <f t="shared" si="273"/>
        <v>6.4140089215661373E-3</v>
      </c>
      <c r="W657" s="45">
        <f t="shared" si="273"/>
        <v>1.0319431176607715E-2</v>
      </c>
      <c r="X657" s="45">
        <f t="shared" si="273"/>
        <v>1.1455747349825075E-3</v>
      </c>
      <c r="Y657" s="45">
        <f t="shared" si="273"/>
        <v>6.6928428034066781E-4</v>
      </c>
      <c r="Z657" s="45">
        <f t="shared" si="273"/>
        <v>3.189917580390595E-4</v>
      </c>
      <c r="AA657" s="45">
        <f t="shared" si="273"/>
        <v>1.7367764204233607E-2</v>
      </c>
      <c r="AB657" s="45">
        <f t="shared" si="273"/>
        <v>1.8376050164638027E-3</v>
      </c>
      <c r="AC657" s="45">
        <f t="shared" si="273"/>
        <v>2.5783869825008417E-2</v>
      </c>
      <c r="AD657" s="45">
        <f t="shared" si="273"/>
        <v>5.0893424340217016E-3</v>
      </c>
      <c r="AE657" s="45">
        <f t="shared" si="273"/>
        <v>0</v>
      </c>
      <c r="AF657" s="100">
        <f t="shared" si="266"/>
        <v>0.99999999999999989</v>
      </c>
      <c r="AG657" s="43" t="str">
        <f t="shared" si="267"/>
        <v>ok</v>
      </c>
    </row>
    <row r="658" spans="1:33" s="19" customFormat="1">
      <c r="A658" s="19" t="s">
        <v>804</v>
      </c>
      <c r="D658" s="19" t="s">
        <v>612</v>
      </c>
      <c r="F658" s="40">
        <v>1</v>
      </c>
      <c r="H658" s="45">
        <f>H372/$F$372</f>
        <v>0.88272063385506705</v>
      </c>
      <c r="I658" s="45">
        <f t="shared" ref="I658:AE658" si="274">I372/$F$372</f>
        <v>0</v>
      </c>
      <c r="J658" s="45">
        <f t="shared" si="274"/>
        <v>0</v>
      </c>
      <c r="K658" s="45">
        <f t="shared" si="274"/>
        <v>0.11727936614493294</v>
      </c>
      <c r="L658" s="45">
        <f t="shared" si="274"/>
        <v>0</v>
      </c>
      <c r="M658" s="45">
        <f t="shared" si="274"/>
        <v>0</v>
      </c>
      <c r="N658" s="45">
        <f t="shared" si="274"/>
        <v>0</v>
      </c>
      <c r="O658" s="45">
        <f t="shared" si="274"/>
        <v>0</v>
      </c>
      <c r="P658" s="45">
        <f t="shared" si="274"/>
        <v>0</v>
      </c>
      <c r="Q658" s="45">
        <f t="shared" si="274"/>
        <v>0</v>
      </c>
      <c r="R658" s="45">
        <f t="shared" si="274"/>
        <v>0</v>
      </c>
      <c r="S658" s="45">
        <f t="shared" si="274"/>
        <v>0</v>
      </c>
      <c r="T658" s="45">
        <f t="shared" si="274"/>
        <v>0</v>
      </c>
      <c r="U658" s="45">
        <f t="shared" si="274"/>
        <v>0</v>
      </c>
      <c r="V658" s="45">
        <f t="shared" si="274"/>
        <v>0</v>
      </c>
      <c r="W658" s="45">
        <f t="shared" si="274"/>
        <v>0</v>
      </c>
      <c r="X658" s="45">
        <f t="shared" si="274"/>
        <v>0</v>
      </c>
      <c r="Y658" s="45">
        <f t="shared" si="274"/>
        <v>0</v>
      </c>
      <c r="Z658" s="45">
        <f t="shared" si="274"/>
        <v>0</v>
      </c>
      <c r="AA658" s="45">
        <f t="shared" si="274"/>
        <v>0</v>
      </c>
      <c r="AB658" s="45">
        <f t="shared" si="274"/>
        <v>0</v>
      </c>
      <c r="AC658" s="45">
        <f t="shared" si="274"/>
        <v>0</v>
      </c>
      <c r="AD658" s="45">
        <f t="shared" si="274"/>
        <v>0</v>
      </c>
      <c r="AE658" s="45">
        <f t="shared" si="274"/>
        <v>0</v>
      </c>
      <c r="AF658" s="100">
        <f t="shared" si="266"/>
        <v>1</v>
      </c>
      <c r="AG658" s="43" t="str">
        <f t="shared" si="267"/>
        <v>ok</v>
      </c>
    </row>
    <row r="659" spans="1:33" s="19" customFormat="1">
      <c r="A659" s="19" t="s">
        <v>805</v>
      </c>
      <c r="D659" s="19" t="s">
        <v>85</v>
      </c>
      <c r="F659" s="40">
        <v>1</v>
      </c>
      <c r="H659" s="45">
        <f>H381/$F$381</f>
        <v>5.3246685028389973E-3</v>
      </c>
      <c r="I659" s="45">
        <f t="shared" ref="I659:AE659" si="275">I381/$F$381</f>
        <v>0</v>
      </c>
      <c r="J659" s="45">
        <f t="shared" si="275"/>
        <v>0</v>
      </c>
      <c r="K659" s="45">
        <f t="shared" si="275"/>
        <v>0.99467533149716103</v>
      </c>
      <c r="L659" s="45">
        <f t="shared" si="275"/>
        <v>0</v>
      </c>
      <c r="M659" s="45">
        <f t="shared" si="275"/>
        <v>0</v>
      </c>
      <c r="N659" s="45">
        <f t="shared" si="275"/>
        <v>0</v>
      </c>
      <c r="O659" s="45">
        <f t="shared" si="275"/>
        <v>0</v>
      </c>
      <c r="P659" s="45">
        <f t="shared" si="275"/>
        <v>0</v>
      </c>
      <c r="Q659" s="45">
        <f t="shared" si="275"/>
        <v>0</v>
      </c>
      <c r="R659" s="45">
        <f t="shared" si="275"/>
        <v>0</v>
      </c>
      <c r="S659" s="45">
        <f t="shared" si="275"/>
        <v>0</v>
      </c>
      <c r="T659" s="45">
        <f t="shared" si="275"/>
        <v>0</v>
      </c>
      <c r="U659" s="45">
        <f t="shared" si="275"/>
        <v>0</v>
      </c>
      <c r="V659" s="45">
        <f t="shared" si="275"/>
        <v>0</v>
      </c>
      <c r="W659" s="45">
        <f t="shared" si="275"/>
        <v>0</v>
      </c>
      <c r="X659" s="45">
        <f t="shared" si="275"/>
        <v>0</v>
      </c>
      <c r="Y659" s="45">
        <f t="shared" si="275"/>
        <v>0</v>
      </c>
      <c r="Z659" s="45">
        <f t="shared" si="275"/>
        <v>0</v>
      </c>
      <c r="AA659" s="45">
        <f t="shared" si="275"/>
        <v>0</v>
      </c>
      <c r="AB659" s="45">
        <f t="shared" si="275"/>
        <v>0</v>
      </c>
      <c r="AC659" s="45">
        <f t="shared" si="275"/>
        <v>0</v>
      </c>
      <c r="AD659" s="45">
        <f t="shared" si="275"/>
        <v>0</v>
      </c>
      <c r="AE659" s="45">
        <f t="shared" si="275"/>
        <v>0</v>
      </c>
      <c r="AF659" s="100">
        <f t="shared" si="266"/>
        <v>1</v>
      </c>
      <c r="AG659" s="43" t="str">
        <f t="shared" si="267"/>
        <v>ok</v>
      </c>
    </row>
    <row r="660" spans="1:33" s="19" customFormat="1">
      <c r="A660" s="19" t="s">
        <v>806</v>
      </c>
      <c r="D660" s="19" t="s">
        <v>613</v>
      </c>
      <c r="F660" s="40">
        <v>1</v>
      </c>
      <c r="H660" s="45">
        <f>H393/$F$393</f>
        <v>1</v>
      </c>
      <c r="I660" s="45">
        <f t="shared" ref="I660:AE660" si="276">I393/$F$393</f>
        <v>0</v>
      </c>
      <c r="J660" s="45">
        <f t="shared" si="276"/>
        <v>0</v>
      </c>
      <c r="K660" s="45">
        <f t="shared" si="276"/>
        <v>0</v>
      </c>
      <c r="L660" s="45">
        <f t="shared" si="276"/>
        <v>0</v>
      </c>
      <c r="M660" s="45">
        <f t="shared" si="276"/>
        <v>0</v>
      </c>
      <c r="N660" s="45">
        <f t="shared" si="276"/>
        <v>0</v>
      </c>
      <c r="O660" s="45">
        <f t="shared" si="276"/>
        <v>0</v>
      </c>
      <c r="P660" s="45">
        <f t="shared" si="276"/>
        <v>0</v>
      </c>
      <c r="Q660" s="45">
        <f t="shared" si="276"/>
        <v>0</v>
      </c>
      <c r="R660" s="45">
        <f t="shared" si="276"/>
        <v>0</v>
      </c>
      <c r="S660" s="45">
        <f t="shared" si="276"/>
        <v>0</v>
      </c>
      <c r="T660" s="45">
        <f t="shared" si="276"/>
        <v>0</v>
      </c>
      <c r="U660" s="45">
        <f t="shared" si="276"/>
        <v>0</v>
      </c>
      <c r="V660" s="45">
        <f t="shared" si="276"/>
        <v>0</v>
      </c>
      <c r="W660" s="45">
        <f t="shared" si="276"/>
        <v>0</v>
      </c>
      <c r="X660" s="45">
        <f t="shared" si="276"/>
        <v>0</v>
      </c>
      <c r="Y660" s="45">
        <f t="shared" si="276"/>
        <v>0</v>
      </c>
      <c r="Z660" s="45">
        <f t="shared" si="276"/>
        <v>0</v>
      </c>
      <c r="AA660" s="45">
        <f t="shared" si="276"/>
        <v>0</v>
      </c>
      <c r="AB660" s="45">
        <f t="shared" si="276"/>
        <v>0</v>
      </c>
      <c r="AC660" s="45">
        <f t="shared" si="276"/>
        <v>0</v>
      </c>
      <c r="AD660" s="45">
        <f t="shared" si="276"/>
        <v>0</v>
      </c>
      <c r="AE660" s="45">
        <f t="shared" si="276"/>
        <v>0</v>
      </c>
      <c r="AF660" s="100">
        <f t="shared" si="266"/>
        <v>1</v>
      </c>
      <c r="AG660" s="43" t="str">
        <f t="shared" si="267"/>
        <v>ok</v>
      </c>
    </row>
    <row r="661" spans="1:33" s="19" customFormat="1">
      <c r="A661" s="19" t="s">
        <v>807</v>
      </c>
      <c r="D661" s="19" t="s">
        <v>614</v>
      </c>
      <c r="F661" s="40">
        <v>1</v>
      </c>
      <c r="H661" s="45">
        <f>H402/$F$402</f>
        <v>0.41866563870734114</v>
      </c>
      <c r="I661" s="45">
        <f t="shared" ref="I661:AE661" si="277">I402/$F$402</f>
        <v>0</v>
      </c>
      <c r="J661" s="45">
        <f t="shared" si="277"/>
        <v>0</v>
      </c>
      <c r="K661" s="45">
        <f t="shared" si="277"/>
        <v>0.58133436129265881</v>
      </c>
      <c r="L661" s="45">
        <f t="shared" si="277"/>
        <v>0</v>
      </c>
      <c r="M661" s="45">
        <f t="shared" si="277"/>
        <v>0</v>
      </c>
      <c r="N661" s="45">
        <f t="shared" si="277"/>
        <v>0</v>
      </c>
      <c r="O661" s="45">
        <f t="shared" si="277"/>
        <v>0</v>
      </c>
      <c r="P661" s="45">
        <f t="shared" si="277"/>
        <v>0</v>
      </c>
      <c r="Q661" s="45">
        <f t="shared" si="277"/>
        <v>0</v>
      </c>
      <c r="R661" s="45">
        <f t="shared" si="277"/>
        <v>0</v>
      </c>
      <c r="S661" s="45">
        <f t="shared" si="277"/>
        <v>0</v>
      </c>
      <c r="T661" s="45">
        <f t="shared" si="277"/>
        <v>0</v>
      </c>
      <c r="U661" s="45">
        <f t="shared" si="277"/>
        <v>0</v>
      </c>
      <c r="V661" s="45">
        <f t="shared" si="277"/>
        <v>0</v>
      </c>
      <c r="W661" s="45">
        <f t="shared" si="277"/>
        <v>0</v>
      </c>
      <c r="X661" s="45">
        <f t="shared" si="277"/>
        <v>0</v>
      </c>
      <c r="Y661" s="45">
        <f t="shared" si="277"/>
        <v>0</v>
      </c>
      <c r="Z661" s="45">
        <f t="shared" si="277"/>
        <v>0</v>
      </c>
      <c r="AA661" s="45">
        <f t="shared" si="277"/>
        <v>0</v>
      </c>
      <c r="AB661" s="45">
        <f t="shared" si="277"/>
        <v>0</v>
      </c>
      <c r="AC661" s="45">
        <f t="shared" si="277"/>
        <v>0</v>
      </c>
      <c r="AD661" s="45">
        <f t="shared" si="277"/>
        <v>0</v>
      </c>
      <c r="AE661" s="45">
        <f t="shared" si="277"/>
        <v>0</v>
      </c>
      <c r="AF661" s="100">
        <f t="shared" si="266"/>
        <v>1</v>
      </c>
      <c r="AG661" s="43" t="str">
        <f t="shared" si="267"/>
        <v>ok</v>
      </c>
    </row>
    <row r="662" spans="1:33" s="19" customFormat="1">
      <c r="A662" s="19" t="s">
        <v>808</v>
      </c>
      <c r="D662" s="19" t="s">
        <v>615</v>
      </c>
      <c r="F662" s="40">
        <v>1</v>
      </c>
      <c r="H662" s="45">
        <f>H415/$F$415</f>
        <v>1</v>
      </c>
      <c r="I662" s="45">
        <f t="shared" ref="I662:AE662" si="278">I415/$F$415</f>
        <v>0</v>
      </c>
      <c r="J662" s="45">
        <f t="shared" si="278"/>
        <v>0</v>
      </c>
      <c r="K662" s="45">
        <f t="shared" si="278"/>
        <v>0</v>
      </c>
      <c r="L662" s="45">
        <f t="shared" si="278"/>
        <v>0</v>
      </c>
      <c r="M662" s="45">
        <f t="shared" si="278"/>
        <v>0</v>
      </c>
      <c r="N662" s="45">
        <f t="shared" si="278"/>
        <v>0</v>
      </c>
      <c r="O662" s="45">
        <f t="shared" si="278"/>
        <v>0</v>
      </c>
      <c r="P662" s="45">
        <f t="shared" si="278"/>
        <v>0</v>
      </c>
      <c r="Q662" s="45">
        <f t="shared" si="278"/>
        <v>0</v>
      </c>
      <c r="R662" s="45">
        <f t="shared" si="278"/>
        <v>0</v>
      </c>
      <c r="S662" s="45">
        <f t="shared" si="278"/>
        <v>0</v>
      </c>
      <c r="T662" s="45">
        <f t="shared" si="278"/>
        <v>0</v>
      </c>
      <c r="U662" s="45">
        <f t="shared" si="278"/>
        <v>0</v>
      </c>
      <c r="V662" s="45">
        <f t="shared" si="278"/>
        <v>0</v>
      </c>
      <c r="W662" s="45">
        <f t="shared" si="278"/>
        <v>0</v>
      </c>
      <c r="X662" s="45">
        <f t="shared" si="278"/>
        <v>0</v>
      </c>
      <c r="Y662" s="45">
        <f t="shared" si="278"/>
        <v>0</v>
      </c>
      <c r="Z662" s="45">
        <f t="shared" si="278"/>
        <v>0</v>
      </c>
      <c r="AA662" s="45">
        <f t="shared" si="278"/>
        <v>0</v>
      </c>
      <c r="AB662" s="45">
        <f t="shared" si="278"/>
        <v>0</v>
      </c>
      <c r="AC662" s="45">
        <f t="shared" si="278"/>
        <v>0</v>
      </c>
      <c r="AD662" s="45">
        <f t="shared" si="278"/>
        <v>0</v>
      </c>
      <c r="AE662" s="45">
        <f t="shared" si="278"/>
        <v>0</v>
      </c>
      <c r="AF662" s="100">
        <f t="shared" si="266"/>
        <v>1</v>
      </c>
      <c r="AG662" s="43" t="str">
        <f t="shared" si="267"/>
        <v>ok</v>
      </c>
    </row>
    <row r="663" spans="1:33" s="19" customFormat="1">
      <c r="A663" s="19" t="s">
        <v>102</v>
      </c>
      <c r="D663" s="19" t="s">
        <v>627</v>
      </c>
      <c r="F663" s="40">
        <v>1</v>
      </c>
      <c r="H663" s="116">
        <f>H450/$F$450</f>
        <v>0</v>
      </c>
      <c r="I663" s="116">
        <f t="shared" ref="I663:AE663" si="279">I450/$F$450</f>
        <v>0</v>
      </c>
      <c r="J663" s="116">
        <f t="shared" si="279"/>
        <v>0</v>
      </c>
      <c r="K663" s="116">
        <f t="shared" si="279"/>
        <v>0</v>
      </c>
      <c r="L663" s="116">
        <f t="shared" si="279"/>
        <v>0</v>
      </c>
      <c r="M663" s="116">
        <f t="shared" si="279"/>
        <v>0</v>
      </c>
      <c r="N663" s="116">
        <f t="shared" si="279"/>
        <v>1</v>
      </c>
      <c r="O663" s="116">
        <f t="shared" si="279"/>
        <v>0</v>
      </c>
      <c r="P663" s="116">
        <f t="shared" si="279"/>
        <v>0</v>
      </c>
      <c r="Q663" s="116">
        <f t="shared" si="279"/>
        <v>0</v>
      </c>
      <c r="R663" s="116">
        <f t="shared" si="279"/>
        <v>0</v>
      </c>
      <c r="S663" s="116">
        <f t="shared" si="279"/>
        <v>0</v>
      </c>
      <c r="T663" s="116">
        <f t="shared" si="279"/>
        <v>0</v>
      </c>
      <c r="U663" s="116">
        <f t="shared" si="279"/>
        <v>0</v>
      </c>
      <c r="V663" s="116">
        <f t="shared" si="279"/>
        <v>0</v>
      </c>
      <c r="W663" s="116">
        <f t="shared" si="279"/>
        <v>0</v>
      </c>
      <c r="X663" s="116">
        <f t="shared" si="279"/>
        <v>0</v>
      </c>
      <c r="Y663" s="116">
        <f t="shared" si="279"/>
        <v>0</v>
      </c>
      <c r="Z663" s="116">
        <f t="shared" si="279"/>
        <v>0</v>
      </c>
      <c r="AA663" s="116">
        <f t="shared" si="279"/>
        <v>0</v>
      </c>
      <c r="AB663" s="116">
        <f t="shared" si="279"/>
        <v>0</v>
      </c>
      <c r="AC663" s="116">
        <f t="shared" si="279"/>
        <v>0</v>
      </c>
      <c r="AD663" s="116">
        <f t="shared" si="279"/>
        <v>0</v>
      </c>
      <c r="AE663" s="116">
        <f t="shared" si="279"/>
        <v>0</v>
      </c>
      <c r="AF663" s="100">
        <f t="shared" si="266"/>
        <v>1</v>
      </c>
      <c r="AG663" s="43" t="str">
        <f t="shared" si="267"/>
        <v>ok</v>
      </c>
    </row>
    <row r="664" spans="1:33" s="19" customFormat="1">
      <c r="A664" s="19" t="s">
        <v>105</v>
      </c>
      <c r="D664" s="19" t="s">
        <v>62</v>
      </c>
      <c r="F664" s="40">
        <v>1</v>
      </c>
      <c r="H664" s="45">
        <f>H465/$F$465</f>
        <v>0</v>
      </c>
      <c r="I664" s="45">
        <f t="shared" ref="I664:AE664" si="280">I465/$F$465</f>
        <v>0</v>
      </c>
      <c r="J664" s="45">
        <f t="shared" si="280"/>
        <v>0</v>
      </c>
      <c r="K664" s="45">
        <f t="shared" si="280"/>
        <v>0</v>
      </c>
      <c r="L664" s="45">
        <f t="shared" si="280"/>
        <v>0</v>
      </c>
      <c r="M664" s="45">
        <f t="shared" si="280"/>
        <v>0</v>
      </c>
      <c r="N664" s="45">
        <f t="shared" si="280"/>
        <v>0</v>
      </c>
      <c r="O664" s="45">
        <f t="shared" si="280"/>
        <v>0</v>
      </c>
      <c r="P664" s="45">
        <f t="shared" si="280"/>
        <v>0</v>
      </c>
      <c r="Q664" s="45">
        <f t="shared" si="280"/>
        <v>0</v>
      </c>
      <c r="R664" s="45">
        <f t="shared" si="280"/>
        <v>0.15283053935903446</v>
      </c>
      <c r="S664" s="45">
        <f t="shared" si="280"/>
        <v>0</v>
      </c>
      <c r="T664" s="45">
        <f t="shared" si="280"/>
        <v>0.11467813812441477</v>
      </c>
      <c r="U664" s="45">
        <f t="shared" si="280"/>
        <v>0.18355267202368716</v>
      </c>
      <c r="V664" s="45">
        <f t="shared" si="280"/>
        <v>4.0568462293305088E-2</v>
      </c>
      <c r="W664" s="45">
        <f t="shared" si="280"/>
        <v>6.5198431180566743E-2</v>
      </c>
      <c r="X664" s="45">
        <f t="shared" si="280"/>
        <v>1.2914701499846644E-2</v>
      </c>
      <c r="Y664" s="45">
        <f t="shared" si="280"/>
        <v>7.545214149010878E-3</v>
      </c>
      <c r="Z664" s="45">
        <f t="shared" si="280"/>
        <v>4.3769507824524111E-3</v>
      </c>
      <c r="AA664" s="45">
        <f t="shared" si="280"/>
        <v>0.40441258540092961</v>
      </c>
      <c r="AB664" s="45">
        <f t="shared" si="280"/>
        <v>1.3922305186752231E-2</v>
      </c>
      <c r="AC664" s="45">
        <f t="shared" si="280"/>
        <v>0</v>
      </c>
      <c r="AD664" s="45">
        <f t="shared" si="280"/>
        <v>0</v>
      </c>
      <c r="AE664" s="45">
        <f t="shared" si="280"/>
        <v>0</v>
      </c>
      <c r="AF664" s="100">
        <f t="shared" si="266"/>
        <v>0.99999999999999989</v>
      </c>
      <c r="AG664" s="43" t="str">
        <f t="shared" si="267"/>
        <v>ok</v>
      </c>
    </row>
    <row r="665" spans="1:33" s="19" customFormat="1">
      <c r="A665" s="19" t="s">
        <v>107</v>
      </c>
      <c r="D665" s="19" t="s">
        <v>71</v>
      </c>
      <c r="F665" s="40">
        <v>1</v>
      </c>
      <c r="H665" s="45">
        <f>H484/$F$484</f>
        <v>0</v>
      </c>
      <c r="I665" s="45">
        <f t="shared" ref="I665:AE665" si="281">I484/$F$484</f>
        <v>0</v>
      </c>
      <c r="J665" s="45">
        <f t="shared" si="281"/>
        <v>0</v>
      </c>
      <c r="K665" s="45">
        <f t="shared" si="281"/>
        <v>0</v>
      </c>
      <c r="L665" s="45">
        <f t="shared" si="281"/>
        <v>0</v>
      </c>
      <c r="M665" s="45">
        <f t="shared" si="281"/>
        <v>0</v>
      </c>
      <c r="N665" s="45">
        <f t="shared" si="281"/>
        <v>0</v>
      </c>
      <c r="O665" s="45">
        <f t="shared" si="281"/>
        <v>0</v>
      </c>
      <c r="P665" s="45">
        <f t="shared" si="281"/>
        <v>0</v>
      </c>
      <c r="Q665" s="45">
        <f t="shared" si="281"/>
        <v>0</v>
      </c>
      <c r="R665" s="45">
        <f t="shared" si="281"/>
        <v>0.12646668045297368</v>
      </c>
      <c r="S665" s="45">
        <f t="shared" si="281"/>
        <v>0</v>
      </c>
      <c r="T665" s="45">
        <f t="shared" si="281"/>
        <v>0.23737960112344442</v>
      </c>
      <c r="U665" s="45">
        <f t="shared" si="281"/>
        <v>0.38055495395590605</v>
      </c>
      <c r="V665" s="45">
        <f t="shared" si="281"/>
        <v>8.7220663670877233E-2</v>
      </c>
      <c r="W665" s="45">
        <f t="shared" si="281"/>
        <v>0.14027684548249519</v>
      </c>
      <c r="X665" s="45">
        <f t="shared" si="281"/>
        <v>1.5578962883556835E-2</v>
      </c>
      <c r="Y665" s="45">
        <f t="shared" si="281"/>
        <v>9.1017675613582066E-3</v>
      </c>
      <c r="Z665" s="45">
        <f t="shared" si="281"/>
        <v>0</v>
      </c>
      <c r="AA665" s="45">
        <f t="shared" si="281"/>
        <v>0</v>
      </c>
      <c r="AB665" s="45">
        <f t="shared" si="281"/>
        <v>3.4205248693884526E-3</v>
      </c>
      <c r="AC665" s="45">
        <f t="shared" si="281"/>
        <v>0</v>
      </c>
      <c r="AD665" s="45">
        <f t="shared" si="281"/>
        <v>0</v>
      </c>
      <c r="AE665" s="45">
        <f t="shared" si="281"/>
        <v>0</v>
      </c>
      <c r="AF665" s="100">
        <f t="shared" si="266"/>
        <v>1</v>
      </c>
      <c r="AG665" s="43" t="str">
        <f t="shared" si="267"/>
        <v>ok</v>
      </c>
    </row>
    <row r="666" spans="1:33" s="19" customFormat="1">
      <c r="A666" s="19" t="s">
        <v>783</v>
      </c>
      <c r="D666" s="19" t="s">
        <v>625</v>
      </c>
      <c r="F666" s="40">
        <v>1</v>
      </c>
      <c r="H666" s="45">
        <f>H516/$F$516</f>
        <v>0.34840399172192599</v>
      </c>
      <c r="I666" s="45">
        <f t="shared" ref="I666:AE666" si="282">I516/$F$516</f>
        <v>0</v>
      </c>
      <c r="J666" s="45">
        <f t="shared" si="282"/>
        <v>0</v>
      </c>
      <c r="K666" s="45">
        <f t="shared" si="282"/>
        <v>0.25728628547550136</v>
      </c>
      <c r="L666" s="45">
        <f t="shared" si="282"/>
        <v>0</v>
      </c>
      <c r="M666" s="45">
        <f t="shared" si="282"/>
        <v>0</v>
      </c>
      <c r="N666" s="45">
        <f t="shared" si="282"/>
        <v>6.5684948422505884E-2</v>
      </c>
      <c r="O666" s="45">
        <f t="shared" si="282"/>
        <v>0</v>
      </c>
      <c r="P666" s="45">
        <f t="shared" si="282"/>
        <v>0</v>
      </c>
      <c r="Q666" s="45">
        <f t="shared" si="282"/>
        <v>0</v>
      </c>
      <c r="R666" s="45">
        <f t="shared" si="282"/>
        <v>3.2478385646053591E-2</v>
      </c>
      <c r="S666" s="45">
        <f t="shared" si="282"/>
        <v>0</v>
      </c>
      <c r="T666" s="45">
        <f t="shared" si="282"/>
        <v>3.1573038826127608E-2</v>
      </c>
      <c r="U666" s="45">
        <f t="shared" si="282"/>
        <v>5.0566199513781253E-2</v>
      </c>
      <c r="V666" s="45">
        <f t="shared" si="282"/>
        <v>1.1333311850938638E-2</v>
      </c>
      <c r="W666" s="45">
        <f t="shared" si="282"/>
        <v>1.8219194776096875E-2</v>
      </c>
      <c r="X666" s="45">
        <f t="shared" si="282"/>
        <v>2.9918281398500714E-3</v>
      </c>
      <c r="Y666" s="45">
        <f t="shared" si="282"/>
        <v>1.7479292117184215E-3</v>
      </c>
      <c r="Z666" s="45">
        <f t="shared" si="282"/>
        <v>7.4707003544515751E-4</v>
      </c>
      <c r="AA666" s="45">
        <f t="shared" si="282"/>
        <v>6.9026255840295175E-2</v>
      </c>
      <c r="AB666" s="45">
        <f t="shared" si="282"/>
        <v>2.5492038252531309E-3</v>
      </c>
      <c r="AC666" s="45">
        <f t="shared" si="282"/>
        <v>9.3149991214799055E-2</v>
      </c>
      <c r="AD666" s="45">
        <f t="shared" si="282"/>
        <v>1.4242365499707806E-2</v>
      </c>
      <c r="AE666" s="45">
        <f t="shared" si="282"/>
        <v>0</v>
      </c>
      <c r="AF666" s="100">
        <f t="shared" si="266"/>
        <v>1</v>
      </c>
      <c r="AG666" s="43" t="str">
        <f t="shared" si="267"/>
        <v>ok</v>
      </c>
    </row>
    <row r="667" spans="1:33" s="19" customFormat="1">
      <c r="A667" s="19" t="s">
        <v>854</v>
      </c>
      <c r="D667" s="19" t="s">
        <v>855</v>
      </c>
      <c r="F667" s="40">
        <v>1</v>
      </c>
      <c r="H667" s="45">
        <f>H60/$F$60</f>
        <v>0.54421506867853187</v>
      </c>
      <c r="I667" s="45">
        <f t="shared" ref="I667:AE667" si="283">I60/$F$60</f>
        <v>0</v>
      </c>
      <c r="J667" s="45">
        <f t="shared" si="283"/>
        <v>0</v>
      </c>
      <c r="K667" s="45">
        <f t="shared" si="283"/>
        <v>0</v>
      </c>
      <c r="L667" s="45">
        <f t="shared" si="283"/>
        <v>0</v>
      </c>
      <c r="M667" s="45">
        <f t="shared" si="283"/>
        <v>0</v>
      </c>
      <c r="N667" s="45">
        <f t="shared" si="283"/>
        <v>0.11099629905619576</v>
      </c>
      <c r="O667" s="45">
        <f t="shared" si="283"/>
        <v>0</v>
      </c>
      <c r="P667" s="45">
        <f t="shared" si="283"/>
        <v>0</v>
      </c>
      <c r="Q667" s="45">
        <f t="shared" si="283"/>
        <v>0</v>
      </c>
      <c r="R667" s="45">
        <f t="shared" si="283"/>
        <v>4.2371192805217513E-2</v>
      </c>
      <c r="S667" s="45">
        <f t="shared" si="283"/>
        <v>0</v>
      </c>
      <c r="T667" s="45">
        <f t="shared" si="283"/>
        <v>6.5475682399913027E-2</v>
      </c>
      <c r="U667" s="45">
        <f t="shared" si="283"/>
        <v>0.10402466258766348</v>
      </c>
      <c r="V667" s="45">
        <f t="shared" si="283"/>
        <v>1.9022491312568883E-2</v>
      </c>
      <c r="W667" s="45">
        <f t="shared" si="283"/>
        <v>3.044046184998854E-2</v>
      </c>
      <c r="X667" s="45">
        <f t="shared" si="283"/>
        <v>2.468997134406415E-2</v>
      </c>
      <c r="Y667" s="45">
        <f t="shared" si="283"/>
        <v>1.4424733016563961E-2</v>
      </c>
      <c r="Z667" s="45">
        <f t="shared" si="283"/>
        <v>8.3677341976825734E-3</v>
      </c>
      <c r="AA667" s="45">
        <f t="shared" si="283"/>
        <v>9.3554223746839457E-3</v>
      </c>
      <c r="AB667" s="45">
        <f t="shared" si="283"/>
        <v>2.6616280376926253E-2</v>
      </c>
      <c r="AC667" s="45">
        <f t="shared" si="283"/>
        <v>0</v>
      </c>
      <c r="AD667" s="45">
        <f t="shared" si="283"/>
        <v>0</v>
      </c>
      <c r="AE667" s="45">
        <f t="shared" si="283"/>
        <v>0</v>
      </c>
      <c r="AF667" s="100">
        <f t="shared" si="266"/>
        <v>0.99999999999999989</v>
      </c>
      <c r="AG667" s="43" t="str">
        <f t="shared" si="267"/>
        <v>ok</v>
      </c>
    </row>
    <row r="668" spans="1:33" s="19" customFormat="1">
      <c r="A668" s="19" t="s">
        <v>177</v>
      </c>
      <c r="D668" s="19" t="s">
        <v>178</v>
      </c>
      <c r="F668" s="40">
        <v>1</v>
      </c>
      <c r="H668" s="45">
        <f>H29/$F$29</f>
        <v>1</v>
      </c>
      <c r="I668" s="45">
        <f t="shared" ref="I668:AE668" si="284">I29/$F$29</f>
        <v>0</v>
      </c>
      <c r="J668" s="45">
        <f t="shared" si="284"/>
        <v>0</v>
      </c>
      <c r="K668" s="45">
        <f t="shared" si="284"/>
        <v>0</v>
      </c>
      <c r="L668" s="45">
        <f t="shared" si="284"/>
        <v>0</v>
      </c>
      <c r="M668" s="45">
        <f t="shared" si="284"/>
        <v>0</v>
      </c>
      <c r="N668" s="45">
        <f t="shared" si="284"/>
        <v>0</v>
      </c>
      <c r="O668" s="45">
        <f t="shared" si="284"/>
        <v>0</v>
      </c>
      <c r="P668" s="45">
        <f t="shared" si="284"/>
        <v>0</v>
      </c>
      <c r="Q668" s="45">
        <f t="shared" si="284"/>
        <v>0</v>
      </c>
      <c r="R668" s="45">
        <f t="shared" si="284"/>
        <v>0</v>
      </c>
      <c r="S668" s="45">
        <f t="shared" si="284"/>
        <v>0</v>
      </c>
      <c r="T668" s="45">
        <f t="shared" si="284"/>
        <v>0</v>
      </c>
      <c r="U668" s="45">
        <f t="shared" si="284"/>
        <v>0</v>
      </c>
      <c r="V668" s="45">
        <f t="shared" si="284"/>
        <v>0</v>
      </c>
      <c r="W668" s="45">
        <f t="shared" si="284"/>
        <v>0</v>
      </c>
      <c r="X668" s="45">
        <f t="shared" si="284"/>
        <v>0</v>
      </c>
      <c r="Y668" s="45">
        <f t="shared" si="284"/>
        <v>0</v>
      </c>
      <c r="Z668" s="45">
        <f t="shared" si="284"/>
        <v>0</v>
      </c>
      <c r="AA668" s="45">
        <f t="shared" si="284"/>
        <v>0</v>
      </c>
      <c r="AB668" s="45">
        <f t="shared" si="284"/>
        <v>0</v>
      </c>
      <c r="AC668" s="45">
        <f t="shared" si="284"/>
        <v>0</v>
      </c>
      <c r="AD668" s="45">
        <f t="shared" si="284"/>
        <v>0</v>
      </c>
      <c r="AE668" s="45">
        <f t="shared" si="284"/>
        <v>0</v>
      </c>
      <c r="AF668" s="100">
        <f t="shared" si="266"/>
        <v>1</v>
      </c>
      <c r="AG668" s="43" t="str">
        <f t="shared" si="267"/>
        <v>ok</v>
      </c>
    </row>
    <row r="669" spans="1:33" s="19" customFormat="1">
      <c r="A669" s="19" t="s">
        <v>833</v>
      </c>
      <c r="D669" s="19" t="s">
        <v>834</v>
      </c>
      <c r="F669" s="40">
        <v>1</v>
      </c>
      <c r="H669" s="45">
        <f>H15/$F$15</f>
        <v>0.54421506867853187</v>
      </c>
      <c r="I669" s="45">
        <f t="shared" ref="I669:AE669" si="285">I15/$F$15</f>
        <v>0</v>
      </c>
      <c r="J669" s="45">
        <f t="shared" si="285"/>
        <v>0</v>
      </c>
      <c r="K669" s="45">
        <f t="shared" si="285"/>
        <v>0</v>
      </c>
      <c r="L669" s="45">
        <f t="shared" si="285"/>
        <v>0</v>
      </c>
      <c r="M669" s="45">
        <f t="shared" si="285"/>
        <v>0</v>
      </c>
      <c r="N669" s="45">
        <f t="shared" si="285"/>
        <v>0.11099629905619576</v>
      </c>
      <c r="O669" s="45">
        <f t="shared" si="285"/>
        <v>0</v>
      </c>
      <c r="P669" s="45">
        <f t="shared" si="285"/>
        <v>0</v>
      </c>
      <c r="Q669" s="45">
        <f t="shared" si="285"/>
        <v>0</v>
      </c>
      <c r="R669" s="45">
        <f t="shared" si="285"/>
        <v>4.2371192805217513E-2</v>
      </c>
      <c r="S669" s="45">
        <f t="shared" si="285"/>
        <v>0</v>
      </c>
      <c r="T669" s="45">
        <f t="shared" si="285"/>
        <v>6.5475682399913027E-2</v>
      </c>
      <c r="U669" s="45">
        <f t="shared" si="285"/>
        <v>0.10402466258766348</v>
      </c>
      <c r="V669" s="45">
        <f t="shared" si="285"/>
        <v>1.9022491312568886E-2</v>
      </c>
      <c r="W669" s="45">
        <f t="shared" si="285"/>
        <v>3.0440461849988536E-2</v>
      </c>
      <c r="X669" s="45">
        <f t="shared" si="285"/>
        <v>2.468997134406415E-2</v>
      </c>
      <c r="Y669" s="45">
        <f t="shared" si="285"/>
        <v>1.4424733016563961E-2</v>
      </c>
      <c r="Z669" s="45">
        <f t="shared" si="285"/>
        <v>8.3677341976825734E-3</v>
      </c>
      <c r="AA669" s="45">
        <f t="shared" si="285"/>
        <v>9.3554223746839457E-3</v>
      </c>
      <c r="AB669" s="45">
        <f t="shared" si="285"/>
        <v>2.6616280376926253E-2</v>
      </c>
      <c r="AC669" s="45">
        <f t="shared" si="285"/>
        <v>0</v>
      </c>
      <c r="AD669" s="45">
        <f t="shared" si="285"/>
        <v>0</v>
      </c>
      <c r="AE669" s="45">
        <f t="shared" si="285"/>
        <v>0</v>
      </c>
      <c r="AF669" s="100">
        <f t="shared" si="266"/>
        <v>0.99999999999999989</v>
      </c>
      <c r="AG669" s="43" t="str">
        <f t="shared" si="267"/>
        <v>ok</v>
      </c>
    </row>
    <row r="670" spans="1:33" s="19" customFormat="1">
      <c r="W670" s="36"/>
    </row>
  </sheetData>
  <autoFilter ref="C2:D669"/>
  <mergeCells count="4">
    <mergeCell ref="V3:W3"/>
    <mergeCell ref="X3:Y3"/>
    <mergeCell ref="H3:J3"/>
    <mergeCell ref="S3:U3"/>
  </mergeCells>
  <phoneticPr fontId="0" type="noConversion"/>
  <pageMargins left="0.25" right="0.25" top="1.25" bottom="0.5" header="0.5" footer="0.3"/>
  <pageSetup scale="50" fitToWidth="2" pageOrder="overThenDown" orientation="landscape" horizontalDpi="300" verticalDpi="300" r:id="rId1"/>
  <headerFooter alignWithMargins="0">
    <oddHeader>&amp;C&amp;"Times New Roman,Bold"&amp;12LOUISVILLE GAS AND ELECTRIC COMPANY
Cost of Service Study
Functional Assignment and Classification
12 Months Ended 
April 30, 2020
&amp;R&amp;"Times New Roman,Bold"&amp;12Exhibit WSS-27
Page &amp;P of &amp;N</oddHeader>
  </headerFooter>
  <rowBreaks count="14" manualBreakCount="14">
    <brk id="54" max="16383" man="1"/>
    <brk id="90" max="16383" man="1"/>
    <brk id="142" max="16383" man="1"/>
    <brk id="197" max="16383" man="1"/>
    <brk id="242" max="16383" man="1"/>
    <brk id="281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1" manualBreakCount="1"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147"/>
  <sheetViews>
    <sheetView view="pageBreakPreview" zoomScale="90" zoomScaleNormal="80" zoomScaleSheetLayoutView="90" workbookViewId="0">
      <pane xSplit="6" ySplit="4" topLeftCell="Q885" activePane="bottomRight" state="frozen"/>
      <selection pane="topRight" activeCell="G1" sqref="G1"/>
      <selection pane="bottomLeft" activeCell="A5" sqref="A5"/>
      <selection pane="bottomRight" activeCell="A889" sqref="A889"/>
    </sheetView>
  </sheetViews>
  <sheetFormatPr defaultColWidth="9.109375" defaultRowHeight="13.8"/>
  <cols>
    <col min="1" max="1" width="7.6640625" style="19" customWidth="1"/>
    <col min="2" max="2" width="33" style="19" customWidth="1"/>
    <col min="3" max="3" width="12.5546875" style="19" customWidth="1"/>
    <col min="4" max="4" width="14.33203125" style="19" bestFit="1" customWidth="1"/>
    <col min="5" max="5" width="17.33203125" style="19" bestFit="1" customWidth="1"/>
    <col min="6" max="6" width="18.33203125" style="19" bestFit="1" customWidth="1"/>
    <col min="7" max="7" width="18.33203125" style="19" customWidth="1"/>
    <col min="8" max="8" width="22" style="19" bestFit="1" customWidth="1"/>
    <col min="9" max="14" width="18.33203125" style="19" customWidth="1"/>
    <col min="15" max="15" width="19" style="19" customWidth="1"/>
    <col min="16" max="16" width="19" style="19" bestFit="1" customWidth="1"/>
    <col min="17" max="17" width="23.33203125" style="19" customWidth="1"/>
    <col min="18" max="18" width="23.109375" style="19" bestFit="1" customWidth="1"/>
    <col min="19" max="20" width="20.33203125" style="19" bestFit="1" customWidth="1"/>
    <col min="21" max="21" width="18.33203125" style="19" customWidth="1"/>
    <col min="22" max="23" width="18.33203125" style="19" hidden="1" customWidth="1"/>
    <col min="24" max="24" width="15" style="3" hidden="1" customWidth="1"/>
    <col min="25" max="25" width="15.33203125" style="3" hidden="1" customWidth="1"/>
    <col min="26" max="26" width="15.6640625" style="3" hidden="1" customWidth="1"/>
    <col min="27" max="27" width="22.6640625" style="3" customWidth="1"/>
    <col min="28" max="28" width="10.6640625" style="3" customWidth="1"/>
    <col min="29" max="29" width="15.44140625" style="3" bestFit="1" customWidth="1"/>
    <col min="30" max="32" width="9.109375" style="3"/>
    <col min="33" max="33" width="7.44140625" style="3" customWidth="1"/>
    <col min="34" max="36" width="20.6640625" style="3" customWidth="1"/>
    <col min="37" max="16384" width="9.109375" style="3"/>
  </cols>
  <sheetData>
    <row r="2" spans="1:28" s="43" customFormat="1" hidden="1">
      <c r="D2" s="43">
        <v>1</v>
      </c>
      <c r="E2" s="43">
        <f t="shared" ref="E2:AB2" si="0">+D2+1</f>
        <v>2</v>
      </c>
      <c r="F2" s="43">
        <f t="shared" si="0"/>
        <v>3</v>
      </c>
      <c r="G2" s="43">
        <f t="shared" si="0"/>
        <v>4</v>
      </c>
      <c r="H2" s="43">
        <f t="shared" si="0"/>
        <v>5</v>
      </c>
      <c r="I2" s="43">
        <f t="shared" si="0"/>
        <v>6</v>
      </c>
      <c r="J2" s="43">
        <f t="shared" si="0"/>
        <v>7</v>
      </c>
      <c r="K2" s="43">
        <f>+J2+1</f>
        <v>8</v>
      </c>
      <c r="L2" s="43">
        <f t="shared" si="0"/>
        <v>9</v>
      </c>
      <c r="M2" s="43">
        <f t="shared" si="0"/>
        <v>10</v>
      </c>
      <c r="N2" s="43">
        <f t="shared" si="0"/>
        <v>11</v>
      </c>
      <c r="O2" s="43">
        <f t="shared" si="0"/>
        <v>12</v>
      </c>
      <c r="P2" s="43">
        <f t="shared" si="0"/>
        <v>13</v>
      </c>
      <c r="Q2" s="43">
        <f t="shared" si="0"/>
        <v>14</v>
      </c>
      <c r="R2" s="43">
        <f t="shared" si="0"/>
        <v>15</v>
      </c>
      <c r="S2" s="43">
        <f>R2+1</f>
        <v>16</v>
      </c>
      <c r="T2" s="43">
        <f t="shared" si="0"/>
        <v>17</v>
      </c>
      <c r="U2" s="43">
        <f>+T2+1</f>
        <v>18</v>
      </c>
      <c r="V2" s="43">
        <f t="shared" si="0"/>
        <v>19</v>
      </c>
      <c r="W2" s="43">
        <f>+V2+1</f>
        <v>20</v>
      </c>
      <c r="X2" s="43">
        <f t="shared" si="0"/>
        <v>21</v>
      </c>
      <c r="Y2" s="43">
        <f t="shared" si="0"/>
        <v>22</v>
      </c>
      <c r="Z2" s="43">
        <f t="shared" si="0"/>
        <v>23</v>
      </c>
      <c r="AA2" s="43">
        <f t="shared" si="0"/>
        <v>24</v>
      </c>
      <c r="AB2" s="43">
        <f t="shared" si="0"/>
        <v>25</v>
      </c>
    </row>
    <row r="3" spans="1:28" s="19" customFormat="1" ht="29.25" customHeight="1">
      <c r="A3" s="24"/>
      <c r="B3" s="24"/>
      <c r="C3" s="24"/>
      <c r="D3" s="31"/>
      <c r="E3" s="51" t="s">
        <v>986</v>
      </c>
      <c r="F3" s="52" t="s">
        <v>819</v>
      </c>
      <c r="G3" s="30" t="s">
        <v>181</v>
      </c>
      <c r="H3" s="30" t="s">
        <v>1105</v>
      </c>
      <c r="I3" s="31" t="s">
        <v>1065</v>
      </c>
      <c r="J3" s="31" t="s">
        <v>1065</v>
      </c>
      <c r="K3" s="30" t="s">
        <v>1095</v>
      </c>
      <c r="L3" s="31" t="s">
        <v>1095</v>
      </c>
      <c r="M3" s="31" t="s">
        <v>1066</v>
      </c>
      <c r="N3" s="30" t="s">
        <v>559</v>
      </c>
      <c r="O3" s="30" t="s">
        <v>983</v>
      </c>
      <c r="P3" s="31" t="s">
        <v>983</v>
      </c>
      <c r="Q3" s="30" t="s">
        <v>817</v>
      </c>
      <c r="R3" s="30" t="s">
        <v>1246</v>
      </c>
      <c r="S3" s="30" t="s">
        <v>1123</v>
      </c>
      <c r="T3" s="30" t="s">
        <v>1125</v>
      </c>
      <c r="U3" s="31" t="s">
        <v>1126</v>
      </c>
      <c r="V3" s="30" t="s">
        <v>168</v>
      </c>
      <c r="W3" s="30" t="s">
        <v>168</v>
      </c>
      <c r="X3" s="31" t="s">
        <v>168</v>
      </c>
      <c r="Y3" s="31" t="s">
        <v>168</v>
      </c>
      <c r="Z3" s="31" t="s">
        <v>168</v>
      </c>
      <c r="AA3" s="53"/>
      <c r="AB3" s="24"/>
    </row>
    <row r="4" spans="1:28" s="19" customFormat="1" ht="14.4" thickBot="1">
      <c r="A4" s="54" t="s">
        <v>822</v>
      </c>
      <c r="B4" s="54"/>
      <c r="C4" s="55" t="s">
        <v>320</v>
      </c>
      <c r="D4" s="56" t="s">
        <v>823</v>
      </c>
      <c r="E4" s="56" t="s">
        <v>824</v>
      </c>
      <c r="F4" s="32" t="s">
        <v>825</v>
      </c>
      <c r="G4" s="32" t="s">
        <v>1069</v>
      </c>
      <c r="H4" s="32" t="s">
        <v>556</v>
      </c>
      <c r="I4" s="32" t="s">
        <v>557</v>
      </c>
      <c r="J4" s="32" t="s">
        <v>558</v>
      </c>
      <c r="K4" s="32" t="s">
        <v>557</v>
      </c>
      <c r="L4" s="32" t="s">
        <v>558</v>
      </c>
      <c r="M4" s="32" t="s">
        <v>1025</v>
      </c>
      <c r="N4" s="32" t="s">
        <v>828</v>
      </c>
      <c r="O4" s="32" t="s">
        <v>1272</v>
      </c>
      <c r="P4" s="32" t="s">
        <v>1067</v>
      </c>
      <c r="Q4" s="32" t="s">
        <v>560</v>
      </c>
      <c r="R4" s="32" t="s">
        <v>1128</v>
      </c>
      <c r="S4" s="32" t="s">
        <v>1124</v>
      </c>
      <c r="T4" s="32" t="s">
        <v>1142</v>
      </c>
      <c r="U4" s="32" t="s">
        <v>1127</v>
      </c>
      <c r="V4" s="32"/>
      <c r="W4" s="32"/>
      <c r="X4" s="32"/>
      <c r="Y4" s="32"/>
      <c r="Z4" s="32"/>
      <c r="AA4" s="32" t="s">
        <v>829</v>
      </c>
      <c r="AB4" s="32" t="s">
        <v>830</v>
      </c>
    </row>
    <row r="6" spans="1:28">
      <c r="A6" s="24" t="s">
        <v>831</v>
      </c>
    </row>
    <row r="8" spans="1:28">
      <c r="A8" s="24" t="s">
        <v>339</v>
      </c>
    </row>
    <row r="9" spans="1:28">
      <c r="A9" s="27" t="s">
        <v>1129</v>
      </c>
      <c r="C9" s="19" t="s">
        <v>865</v>
      </c>
      <c r="D9" s="19" t="s">
        <v>1130</v>
      </c>
      <c r="E9" s="19" t="s">
        <v>1143</v>
      </c>
      <c r="F9" s="35">
        <f>VLOOKUP(C9,'WSS-27'!$C$2:$AP$780,'WSS-27'!$H$2,)</f>
        <v>2597891033.8555474</v>
      </c>
      <c r="G9" s="35">
        <f t="shared" ref="G9:P14" si="1">IF(VLOOKUP($E9,$D$6:$AN$1034,3,)=0,0,(VLOOKUP($E9,$D$6:$AN$1034,G$2,)/VLOOKUP($E9,$D$6:$AN$1034,3,))*$F9)</f>
        <v>1137464471.3395452</v>
      </c>
      <c r="H9" s="35">
        <f t="shared" si="1"/>
        <v>302164496.81830847</v>
      </c>
      <c r="I9" s="35">
        <f t="shared" si="1"/>
        <v>19875601.660500631</v>
      </c>
      <c r="J9" s="35">
        <f t="shared" si="1"/>
        <v>379696609.86702532</v>
      </c>
      <c r="K9" s="35">
        <f t="shared" si="1"/>
        <v>333974432.3658849</v>
      </c>
      <c r="L9" s="35">
        <f t="shared" si="1"/>
        <v>240574679.8224259</v>
      </c>
      <c r="M9" s="35">
        <f t="shared" si="1"/>
        <v>167333996.25552145</v>
      </c>
      <c r="N9" s="35">
        <f t="shared" si="1"/>
        <v>9403631.0362720788</v>
      </c>
      <c r="O9" s="35">
        <f t="shared" si="1"/>
        <v>5345566.9512358056</v>
      </c>
      <c r="P9" s="35">
        <f t="shared" si="1"/>
        <v>221110.13242254365</v>
      </c>
      <c r="Q9" s="35">
        <f t="shared" ref="Q9:Z14" si="2">IF(VLOOKUP($E9,$D$6:$AN$1034,3,)=0,0,(VLOOKUP($E9,$D$6:$AN$1034,Q$2,)/VLOOKUP($E9,$D$6:$AN$1034,3,))*$F9)</f>
        <v>502846.96468217729</v>
      </c>
      <c r="R9" s="35">
        <f t="shared" si="2"/>
        <v>2260.5517226144179</v>
      </c>
      <c r="S9" s="35">
        <f t="shared" si="2"/>
        <v>0</v>
      </c>
      <c r="T9" s="35">
        <f t="shared" si="2"/>
        <v>1241811.48</v>
      </c>
      <c r="U9" s="35">
        <f t="shared" si="2"/>
        <v>89518.61</v>
      </c>
      <c r="V9" s="35">
        <f t="shared" si="2"/>
        <v>0</v>
      </c>
      <c r="W9" s="35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3">
        <f t="shared" ref="AA9:AA15" si="3">SUM(G9:Z9)</f>
        <v>2597891033.8555465</v>
      </c>
      <c r="AB9" s="17" t="str">
        <f t="shared" ref="AB9:AB15" si="4">IF(ABS(F9-AA9)&lt;0.01,"ok","err")</f>
        <v>ok</v>
      </c>
    </row>
    <row r="10" spans="1:28" hidden="1">
      <c r="A10" s="27" t="s">
        <v>1135</v>
      </c>
      <c r="C10" s="19" t="s">
        <v>865</v>
      </c>
      <c r="D10" s="19" t="s">
        <v>340</v>
      </c>
      <c r="E10" s="19" t="s">
        <v>1143</v>
      </c>
      <c r="F10" s="38">
        <f>VLOOKUP(C10,'WSS-27'!$C$2:$AP$780,'WSS-27'!$I$2,)</f>
        <v>0</v>
      </c>
      <c r="G10" s="38">
        <f t="shared" si="1"/>
        <v>0</v>
      </c>
      <c r="H10" s="38">
        <f t="shared" si="1"/>
        <v>0</v>
      </c>
      <c r="I10" s="38">
        <f t="shared" si="1"/>
        <v>0</v>
      </c>
      <c r="J10" s="38">
        <f t="shared" si="1"/>
        <v>0</v>
      </c>
      <c r="K10" s="38">
        <f t="shared" si="1"/>
        <v>0</v>
      </c>
      <c r="L10" s="38">
        <f t="shared" si="1"/>
        <v>0</v>
      </c>
      <c r="M10" s="38">
        <f t="shared" si="1"/>
        <v>0</v>
      </c>
      <c r="N10" s="38">
        <f t="shared" si="1"/>
        <v>0</v>
      </c>
      <c r="O10" s="38">
        <f t="shared" si="1"/>
        <v>0</v>
      </c>
      <c r="P10" s="38">
        <f t="shared" si="1"/>
        <v>0</v>
      </c>
      <c r="Q10" s="38">
        <f t="shared" si="2"/>
        <v>0</v>
      </c>
      <c r="R10" s="38">
        <f t="shared" si="2"/>
        <v>0</v>
      </c>
      <c r="S10" s="38">
        <f t="shared" si="2"/>
        <v>0</v>
      </c>
      <c r="T10" s="38">
        <f t="shared" si="2"/>
        <v>0</v>
      </c>
      <c r="U10" s="38">
        <f t="shared" si="2"/>
        <v>0</v>
      </c>
      <c r="V10" s="38">
        <f t="shared" si="2"/>
        <v>0</v>
      </c>
      <c r="W10" s="38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3"/>
        <v>0</v>
      </c>
      <c r="AB10" s="17" t="str">
        <f t="shared" si="4"/>
        <v>ok</v>
      </c>
    </row>
    <row r="11" spans="1:28" hidden="1">
      <c r="A11" s="27" t="s">
        <v>1135</v>
      </c>
      <c r="C11" s="19" t="s">
        <v>865</v>
      </c>
      <c r="D11" s="19" t="s">
        <v>341</v>
      </c>
      <c r="E11" s="19" t="s">
        <v>1143</v>
      </c>
      <c r="F11" s="38">
        <f>VLOOKUP(C11,'WSS-27'!$C$2:$AP$780,'WSS-27'!$J$2,)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 t="shared" si="2"/>
        <v>0</v>
      </c>
      <c r="R11" s="38">
        <f t="shared" si="2"/>
        <v>0</v>
      </c>
      <c r="S11" s="38">
        <f t="shared" si="2"/>
        <v>0</v>
      </c>
      <c r="T11" s="38">
        <f t="shared" si="2"/>
        <v>0</v>
      </c>
      <c r="U11" s="38">
        <f t="shared" si="2"/>
        <v>0</v>
      </c>
      <c r="V11" s="38">
        <f t="shared" si="2"/>
        <v>0</v>
      </c>
      <c r="W11" s="38">
        <f t="shared" si="2"/>
        <v>0</v>
      </c>
      <c r="X11" s="22">
        <f t="shared" si="2"/>
        <v>0</v>
      </c>
      <c r="Y11" s="22">
        <f t="shared" si="2"/>
        <v>0</v>
      </c>
      <c r="Z11" s="22">
        <f t="shared" si="2"/>
        <v>0</v>
      </c>
      <c r="AA11" s="22">
        <f t="shared" si="3"/>
        <v>0</v>
      </c>
      <c r="AB11" s="17" t="str">
        <f t="shared" si="4"/>
        <v>ok</v>
      </c>
    </row>
    <row r="12" spans="1:28">
      <c r="A12" s="27" t="s">
        <v>1076</v>
      </c>
      <c r="C12" s="19" t="s">
        <v>865</v>
      </c>
      <c r="D12" s="19" t="s">
        <v>342</v>
      </c>
      <c r="E12" s="19" t="s">
        <v>988</v>
      </c>
      <c r="F12" s="38">
        <f>VLOOKUP(C12,'WSS-27'!$C$2:$AP$780,'WSS-27'!$K$2,)</f>
        <v>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38">
        <f t="shared" si="2"/>
        <v>0</v>
      </c>
      <c r="R12" s="38">
        <f t="shared" si="2"/>
        <v>0</v>
      </c>
      <c r="S12" s="38">
        <f t="shared" si="2"/>
        <v>0</v>
      </c>
      <c r="T12" s="38">
        <f t="shared" si="2"/>
        <v>0</v>
      </c>
      <c r="U12" s="38">
        <f t="shared" si="2"/>
        <v>0</v>
      </c>
      <c r="V12" s="38">
        <f t="shared" si="2"/>
        <v>0</v>
      </c>
      <c r="W12" s="38">
        <f t="shared" si="2"/>
        <v>0</v>
      </c>
      <c r="X12" s="22">
        <f t="shared" si="2"/>
        <v>0</v>
      </c>
      <c r="Y12" s="22">
        <f t="shared" si="2"/>
        <v>0</v>
      </c>
      <c r="Z12" s="22">
        <f t="shared" si="2"/>
        <v>0</v>
      </c>
      <c r="AA12" s="22">
        <f t="shared" si="3"/>
        <v>0</v>
      </c>
      <c r="AB12" s="17" t="str">
        <f t="shared" si="4"/>
        <v>ok</v>
      </c>
    </row>
    <row r="13" spans="1:28" hidden="1">
      <c r="A13" s="27" t="s">
        <v>1077</v>
      </c>
      <c r="C13" s="19" t="s">
        <v>857</v>
      </c>
      <c r="D13" s="19" t="s">
        <v>343</v>
      </c>
      <c r="E13" s="19" t="s">
        <v>988</v>
      </c>
      <c r="F13" s="38">
        <f>VLOOKUP(C13,'WSS-27'!$C$2:$AP$780,'WSS-27'!$L$2,)</f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38">
        <f t="shared" si="2"/>
        <v>0</v>
      </c>
      <c r="R13" s="38">
        <f t="shared" si="2"/>
        <v>0</v>
      </c>
      <c r="S13" s="38">
        <f t="shared" si="2"/>
        <v>0</v>
      </c>
      <c r="T13" s="38">
        <f t="shared" si="2"/>
        <v>0</v>
      </c>
      <c r="U13" s="38">
        <f t="shared" si="2"/>
        <v>0</v>
      </c>
      <c r="V13" s="38">
        <f t="shared" si="2"/>
        <v>0</v>
      </c>
      <c r="W13" s="38">
        <f t="shared" si="2"/>
        <v>0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3"/>
        <v>0</v>
      </c>
      <c r="AB13" s="17" t="str">
        <f t="shared" si="4"/>
        <v>ok</v>
      </c>
    </row>
    <row r="14" spans="1:28" hidden="1">
      <c r="A14" s="27" t="s">
        <v>1077</v>
      </c>
      <c r="C14" s="19" t="s">
        <v>857</v>
      </c>
      <c r="D14" s="19" t="s">
        <v>344</v>
      </c>
      <c r="E14" s="19" t="s">
        <v>988</v>
      </c>
      <c r="F14" s="38">
        <f>VLOOKUP(C14,'WSS-27'!$C$2:$AP$780,'WSS-27'!$M$2,)</f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si="2"/>
        <v>0</v>
      </c>
      <c r="R14" s="38">
        <f t="shared" si="2"/>
        <v>0</v>
      </c>
      <c r="S14" s="38">
        <f t="shared" si="2"/>
        <v>0</v>
      </c>
      <c r="T14" s="38">
        <f t="shared" si="2"/>
        <v>0</v>
      </c>
      <c r="U14" s="38">
        <f t="shared" si="2"/>
        <v>0</v>
      </c>
      <c r="V14" s="38">
        <f t="shared" si="2"/>
        <v>0</v>
      </c>
      <c r="W14" s="38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3"/>
        <v>0</v>
      </c>
      <c r="AB14" s="17" t="str">
        <f t="shared" si="4"/>
        <v>ok</v>
      </c>
    </row>
    <row r="15" spans="1:28">
      <c r="A15" s="19" t="s">
        <v>361</v>
      </c>
      <c r="D15" s="19" t="s">
        <v>989</v>
      </c>
      <c r="F15" s="35">
        <f>SUM(F9:F14)</f>
        <v>2597891033.8555474</v>
      </c>
      <c r="G15" s="35">
        <f t="shared" ref="G15:P15" si="5">SUM(G9:G14)</f>
        <v>1137464471.3395452</v>
      </c>
      <c r="H15" s="35">
        <f t="shared" si="5"/>
        <v>302164496.81830847</v>
      </c>
      <c r="I15" s="35">
        <f t="shared" si="5"/>
        <v>19875601.660500631</v>
      </c>
      <c r="J15" s="35">
        <f t="shared" si="5"/>
        <v>379696609.86702532</v>
      </c>
      <c r="K15" s="35">
        <f t="shared" si="5"/>
        <v>333974432.3658849</v>
      </c>
      <c r="L15" s="35">
        <f t="shared" si="5"/>
        <v>240574679.8224259</v>
      </c>
      <c r="M15" s="35">
        <f t="shared" si="5"/>
        <v>167333996.25552145</v>
      </c>
      <c r="N15" s="35">
        <f t="shared" si="5"/>
        <v>9403631.0362720788</v>
      </c>
      <c r="O15" s="35">
        <f>SUM(O9:O14)</f>
        <v>5345566.9512358056</v>
      </c>
      <c r="P15" s="35">
        <f t="shared" si="5"/>
        <v>221110.13242254365</v>
      </c>
      <c r="Q15" s="35">
        <f t="shared" ref="Q15:Z15" si="6">SUM(Q9:Q14)</f>
        <v>502846.96468217729</v>
      </c>
      <c r="R15" s="35">
        <f t="shared" si="6"/>
        <v>2260.5517226144179</v>
      </c>
      <c r="S15" s="35">
        <f t="shared" si="6"/>
        <v>0</v>
      </c>
      <c r="T15" s="35">
        <f t="shared" si="6"/>
        <v>1241811.48</v>
      </c>
      <c r="U15" s="35">
        <f t="shared" si="6"/>
        <v>89518.61</v>
      </c>
      <c r="V15" s="35">
        <f t="shared" si="6"/>
        <v>0</v>
      </c>
      <c r="W15" s="35">
        <f t="shared" si="6"/>
        <v>0</v>
      </c>
      <c r="X15" s="21">
        <f t="shared" si="6"/>
        <v>0</v>
      </c>
      <c r="Y15" s="21">
        <f t="shared" si="6"/>
        <v>0</v>
      </c>
      <c r="Z15" s="21">
        <f t="shared" si="6"/>
        <v>0</v>
      </c>
      <c r="AA15" s="23">
        <f t="shared" si="3"/>
        <v>2597891033.8555465</v>
      </c>
      <c r="AB15" s="17" t="str">
        <f t="shared" si="4"/>
        <v>ok</v>
      </c>
    </row>
    <row r="16" spans="1:28">
      <c r="F16" s="38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28">
      <c r="A17" s="24" t="s">
        <v>1026</v>
      </c>
      <c r="F17" s="38"/>
      <c r="G17" s="38"/>
    </row>
    <row r="18" spans="1:28">
      <c r="A18" s="27" t="s">
        <v>1111</v>
      </c>
      <c r="C18" s="19" t="s">
        <v>865</v>
      </c>
      <c r="D18" s="19" t="s">
        <v>335</v>
      </c>
      <c r="E18" s="19" t="s">
        <v>1115</v>
      </c>
      <c r="F18" s="35">
        <f>VLOOKUP(C18,'WSS-27'!$C$2:$AP$780,'WSS-27'!$N$2,)</f>
        <v>536993390.92108965</v>
      </c>
      <c r="G18" s="35">
        <f t="shared" ref="G18:P20" si="7">IF(VLOOKUP($E18,$D$6:$AN$1034,3,)=0,0,(VLOOKUP($E18,$D$6:$AN$1034,G$2,)/VLOOKUP($E18,$D$6:$AN$1034,3,))*$F18)</f>
        <v>243054262.80353674</v>
      </c>
      <c r="H18" s="35">
        <f t="shared" si="7"/>
        <v>67506849.113753393</v>
      </c>
      <c r="I18" s="35">
        <f t="shared" si="7"/>
        <v>4121319.6306239986</v>
      </c>
      <c r="J18" s="35">
        <f t="shared" si="7"/>
        <v>71888588.533040002</v>
      </c>
      <c r="K18" s="35">
        <f t="shared" si="7"/>
        <v>67305358.328226551</v>
      </c>
      <c r="L18" s="35">
        <f t="shared" si="7"/>
        <v>45713187.042337611</v>
      </c>
      <c r="M18" s="35">
        <f t="shared" si="7"/>
        <v>30154162.871550545</v>
      </c>
      <c r="N18" s="35">
        <f t="shared" si="7"/>
        <v>2262774.3795092641</v>
      </c>
      <c r="O18" s="35">
        <f t="shared" si="7"/>
        <v>4697073.2925258698</v>
      </c>
      <c r="P18" s="35">
        <f t="shared" si="7"/>
        <v>198433.33812953893</v>
      </c>
      <c r="Q18" s="35">
        <f t="shared" ref="Q18:Z20" si="8">IF(VLOOKUP($E18,$D$6:$AN$1034,3,)=0,0,(VLOOKUP($E18,$D$6:$AN$1034,Q$2,)/VLOOKUP($E18,$D$6:$AN$1034,3,))*$F18)</f>
        <v>74137.450606676764</v>
      </c>
      <c r="R18" s="35">
        <f t="shared" si="8"/>
        <v>17244.13724942366</v>
      </c>
      <c r="S18" s="35">
        <f t="shared" si="8"/>
        <v>0</v>
      </c>
      <c r="T18" s="35">
        <f t="shared" si="8"/>
        <v>0</v>
      </c>
      <c r="U18" s="35">
        <f t="shared" si="8"/>
        <v>0</v>
      </c>
      <c r="V18" s="35">
        <f t="shared" si="8"/>
        <v>0</v>
      </c>
      <c r="W18" s="35">
        <f t="shared" si="8"/>
        <v>0</v>
      </c>
      <c r="X18" s="21">
        <f t="shared" si="8"/>
        <v>0</v>
      </c>
      <c r="Y18" s="21">
        <f t="shared" si="8"/>
        <v>0</v>
      </c>
      <c r="Z18" s="21">
        <f t="shared" si="8"/>
        <v>0</v>
      </c>
      <c r="AA18" s="23">
        <f>SUM(G18:Z18)</f>
        <v>536993390.92108977</v>
      </c>
      <c r="AB18" s="17" t="str">
        <f>IF(ABS(F18-AA18)&lt;0.01,"ok","err")</f>
        <v>ok</v>
      </c>
    </row>
    <row r="19" spans="1:28" hidden="1">
      <c r="A19" s="27" t="s">
        <v>1112</v>
      </c>
      <c r="C19" s="19" t="s">
        <v>865</v>
      </c>
      <c r="D19" s="19" t="s">
        <v>336</v>
      </c>
      <c r="E19" s="19" t="s">
        <v>1115</v>
      </c>
      <c r="F19" s="38">
        <f>VLOOKUP(C19,'WSS-27'!$C$2:$AP$780,'WSS-27'!$O$2,)</f>
        <v>0</v>
      </c>
      <c r="G19" s="38">
        <f t="shared" si="7"/>
        <v>0</v>
      </c>
      <c r="H19" s="38">
        <f t="shared" si="7"/>
        <v>0</v>
      </c>
      <c r="I19" s="38">
        <f t="shared" si="7"/>
        <v>0</v>
      </c>
      <c r="J19" s="38">
        <f t="shared" si="7"/>
        <v>0</v>
      </c>
      <c r="K19" s="38">
        <f t="shared" si="7"/>
        <v>0</v>
      </c>
      <c r="L19" s="38">
        <f t="shared" si="7"/>
        <v>0</v>
      </c>
      <c r="M19" s="38">
        <f t="shared" si="7"/>
        <v>0</v>
      </c>
      <c r="N19" s="38">
        <f t="shared" si="7"/>
        <v>0</v>
      </c>
      <c r="O19" s="38">
        <f t="shared" si="7"/>
        <v>0</v>
      </c>
      <c r="P19" s="38">
        <f t="shared" si="7"/>
        <v>0</v>
      </c>
      <c r="Q19" s="38">
        <f t="shared" si="8"/>
        <v>0</v>
      </c>
      <c r="R19" s="38">
        <f t="shared" si="8"/>
        <v>0</v>
      </c>
      <c r="S19" s="38">
        <f t="shared" si="8"/>
        <v>0</v>
      </c>
      <c r="T19" s="38">
        <f t="shared" si="8"/>
        <v>0</v>
      </c>
      <c r="U19" s="38">
        <f t="shared" si="8"/>
        <v>0</v>
      </c>
      <c r="V19" s="38">
        <f t="shared" si="8"/>
        <v>0</v>
      </c>
      <c r="W19" s="38">
        <f t="shared" si="8"/>
        <v>0</v>
      </c>
      <c r="X19" s="22">
        <f t="shared" si="8"/>
        <v>0</v>
      </c>
      <c r="Y19" s="22">
        <f t="shared" si="8"/>
        <v>0</v>
      </c>
      <c r="Z19" s="22">
        <f t="shared" si="8"/>
        <v>0</v>
      </c>
      <c r="AA19" s="22">
        <f>SUM(G19:Z19)</f>
        <v>0</v>
      </c>
      <c r="AB19" s="17" t="str">
        <f>IF(ABS(F19-AA19)&lt;0.01,"ok","err")</f>
        <v>ok</v>
      </c>
    </row>
    <row r="20" spans="1:28" hidden="1">
      <c r="A20" s="27" t="s">
        <v>1112</v>
      </c>
      <c r="C20" s="19" t="s">
        <v>865</v>
      </c>
      <c r="D20" s="19" t="s">
        <v>337</v>
      </c>
      <c r="E20" s="19" t="s">
        <v>1115</v>
      </c>
      <c r="F20" s="38">
        <f>VLOOKUP(C20,'WSS-27'!$C$2:$AP$780,'WSS-27'!$P$2,)</f>
        <v>0</v>
      </c>
      <c r="G20" s="38">
        <f t="shared" si="7"/>
        <v>0</v>
      </c>
      <c r="H20" s="38">
        <f t="shared" si="7"/>
        <v>0</v>
      </c>
      <c r="I20" s="38">
        <f t="shared" si="7"/>
        <v>0</v>
      </c>
      <c r="J20" s="38">
        <f t="shared" si="7"/>
        <v>0</v>
      </c>
      <c r="K20" s="38">
        <f t="shared" si="7"/>
        <v>0</v>
      </c>
      <c r="L20" s="38">
        <f t="shared" si="7"/>
        <v>0</v>
      </c>
      <c r="M20" s="38">
        <f t="shared" si="7"/>
        <v>0</v>
      </c>
      <c r="N20" s="38">
        <f t="shared" si="7"/>
        <v>0</v>
      </c>
      <c r="O20" s="38">
        <f t="shared" si="7"/>
        <v>0</v>
      </c>
      <c r="P20" s="38">
        <f t="shared" si="7"/>
        <v>0</v>
      </c>
      <c r="Q20" s="38">
        <f t="shared" si="8"/>
        <v>0</v>
      </c>
      <c r="R20" s="38">
        <f t="shared" si="8"/>
        <v>0</v>
      </c>
      <c r="S20" s="38">
        <f t="shared" si="8"/>
        <v>0</v>
      </c>
      <c r="T20" s="38">
        <f t="shared" si="8"/>
        <v>0</v>
      </c>
      <c r="U20" s="38">
        <f t="shared" si="8"/>
        <v>0</v>
      </c>
      <c r="V20" s="38">
        <f t="shared" si="8"/>
        <v>0</v>
      </c>
      <c r="W20" s="38">
        <f t="shared" si="8"/>
        <v>0</v>
      </c>
      <c r="X20" s="22">
        <f t="shared" si="8"/>
        <v>0</v>
      </c>
      <c r="Y20" s="22">
        <f t="shared" si="8"/>
        <v>0</v>
      </c>
      <c r="Z20" s="22">
        <f t="shared" si="8"/>
        <v>0</v>
      </c>
      <c r="AA20" s="22">
        <f>SUM(G20:Z20)</f>
        <v>0</v>
      </c>
      <c r="AB20" s="17" t="str">
        <f>IF(ABS(F20-AA20)&lt;0.01,"ok","err")</f>
        <v>ok</v>
      </c>
    </row>
    <row r="21" spans="1:28" ht="14.25" hidden="1" customHeight="1">
      <c r="A21" s="19" t="s">
        <v>1028</v>
      </c>
      <c r="C21" s="19" t="s">
        <v>865</v>
      </c>
      <c r="D21" s="19" t="s">
        <v>338</v>
      </c>
      <c r="F21" s="35">
        <f t="shared" ref="F21:Y21" si="9">SUM(F18:F20)</f>
        <v>536993390.92108965</v>
      </c>
      <c r="G21" s="35">
        <f t="shared" si="9"/>
        <v>243054262.80353674</v>
      </c>
      <c r="H21" s="35">
        <f t="shared" si="9"/>
        <v>67506849.113753393</v>
      </c>
      <c r="I21" s="35">
        <f t="shared" si="9"/>
        <v>4121319.6306239986</v>
      </c>
      <c r="J21" s="35">
        <f t="shared" si="9"/>
        <v>71888588.533040002</v>
      </c>
      <c r="K21" s="35">
        <f t="shared" si="9"/>
        <v>67305358.328226551</v>
      </c>
      <c r="L21" s="35">
        <f t="shared" si="9"/>
        <v>45713187.042337611</v>
      </c>
      <c r="M21" s="35">
        <f t="shared" si="9"/>
        <v>30154162.871550545</v>
      </c>
      <c r="N21" s="35">
        <f t="shared" si="9"/>
        <v>2262774.3795092641</v>
      </c>
      <c r="O21" s="35">
        <f>SUM(O18:O20)</f>
        <v>4697073.2925258698</v>
      </c>
      <c r="P21" s="35">
        <f t="shared" si="9"/>
        <v>198433.33812953893</v>
      </c>
      <c r="Q21" s="35">
        <f t="shared" si="9"/>
        <v>74137.450606676764</v>
      </c>
      <c r="R21" s="35">
        <f t="shared" si="9"/>
        <v>17244.13724942366</v>
      </c>
      <c r="S21" s="35">
        <f t="shared" si="9"/>
        <v>0</v>
      </c>
      <c r="T21" s="35">
        <f t="shared" si="9"/>
        <v>0</v>
      </c>
      <c r="U21" s="35">
        <f t="shared" si="9"/>
        <v>0</v>
      </c>
      <c r="V21" s="35">
        <f t="shared" si="9"/>
        <v>0</v>
      </c>
      <c r="W21" s="35">
        <f t="shared" si="9"/>
        <v>0</v>
      </c>
      <c r="X21" s="21">
        <f t="shared" si="9"/>
        <v>0</v>
      </c>
      <c r="Y21" s="21">
        <f t="shared" si="9"/>
        <v>0</v>
      </c>
      <c r="Z21" s="21">
        <f>SUM(Z18:Z20)</f>
        <v>0</v>
      </c>
      <c r="AA21" s="23">
        <f>SUM(G21:Z21)</f>
        <v>536993390.92108977</v>
      </c>
      <c r="AB21" s="17" t="str">
        <f>IF(ABS(F21-AA21)&lt;0.01,"ok","err")</f>
        <v>ok</v>
      </c>
    </row>
    <row r="22" spans="1:28">
      <c r="F22" s="38"/>
      <c r="G22" s="38"/>
    </row>
    <row r="23" spans="1:28">
      <c r="A23" s="24" t="s">
        <v>324</v>
      </c>
      <c r="F23" s="38"/>
      <c r="G23" s="38"/>
    </row>
    <row r="24" spans="1:28">
      <c r="A24" s="27" t="s">
        <v>346</v>
      </c>
      <c r="C24" s="19" t="s">
        <v>865</v>
      </c>
      <c r="D24" s="19" t="s">
        <v>349</v>
      </c>
      <c r="E24" s="19" t="s">
        <v>1116</v>
      </c>
      <c r="F24" s="35">
        <f>VLOOKUP(C24,'WSS-27'!$C$2:$AP$780,'WSS-27'!$Q$2,)</f>
        <v>0</v>
      </c>
      <c r="G24" s="35">
        <f t="shared" ref="G24:Z24" si="10">IF(VLOOKUP($E24,$D$6:$AN$1034,3,)=0,0,(VLOOKUP($E24,$D$6:$AN$1034,G$2,)/VLOOKUP($E24,$D$6:$AN$1034,3,))*$F24)</f>
        <v>0</v>
      </c>
      <c r="H24" s="35">
        <f t="shared" si="10"/>
        <v>0</v>
      </c>
      <c r="I24" s="35">
        <f t="shared" si="10"/>
        <v>0</v>
      </c>
      <c r="J24" s="35">
        <f t="shared" si="10"/>
        <v>0</v>
      </c>
      <c r="K24" s="35">
        <f t="shared" si="10"/>
        <v>0</v>
      </c>
      <c r="L24" s="35">
        <f t="shared" si="10"/>
        <v>0</v>
      </c>
      <c r="M24" s="35">
        <f t="shared" si="10"/>
        <v>0</v>
      </c>
      <c r="N24" s="35">
        <f t="shared" si="10"/>
        <v>0</v>
      </c>
      <c r="O24" s="35">
        <f t="shared" si="10"/>
        <v>0</v>
      </c>
      <c r="P24" s="35">
        <f t="shared" si="10"/>
        <v>0</v>
      </c>
      <c r="Q24" s="35">
        <f t="shared" si="10"/>
        <v>0</v>
      </c>
      <c r="R24" s="35">
        <f t="shared" si="10"/>
        <v>0</v>
      </c>
      <c r="S24" s="35">
        <f t="shared" si="10"/>
        <v>0</v>
      </c>
      <c r="T24" s="35">
        <f t="shared" si="10"/>
        <v>0</v>
      </c>
      <c r="U24" s="35">
        <f t="shared" si="10"/>
        <v>0</v>
      </c>
      <c r="V24" s="35">
        <f t="shared" si="10"/>
        <v>0</v>
      </c>
      <c r="W24" s="35">
        <f t="shared" si="10"/>
        <v>0</v>
      </c>
      <c r="X24" s="21">
        <f t="shared" si="10"/>
        <v>0</v>
      </c>
      <c r="Y24" s="21">
        <f t="shared" si="10"/>
        <v>0</v>
      </c>
      <c r="Z24" s="21">
        <f t="shared" si="10"/>
        <v>0</v>
      </c>
      <c r="AA24" s="23">
        <f>SUM(G24:Z24)</f>
        <v>0</v>
      </c>
      <c r="AB24" s="17" t="str">
        <f>IF(ABS(F24-AA24)&lt;0.01,"ok","err")</f>
        <v>ok</v>
      </c>
    </row>
    <row r="25" spans="1:28">
      <c r="F25" s="38"/>
    </row>
    <row r="26" spans="1:28">
      <c r="A26" s="24" t="s">
        <v>325</v>
      </c>
      <c r="F26" s="38"/>
      <c r="G26" s="38"/>
    </row>
    <row r="27" spans="1:28">
      <c r="A27" s="27" t="s">
        <v>348</v>
      </c>
      <c r="C27" s="19" t="s">
        <v>865</v>
      </c>
      <c r="D27" s="19" t="s">
        <v>350</v>
      </c>
      <c r="E27" s="19" t="s">
        <v>1116</v>
      </c>
      <c r="F27" s="35">
        <f>VLOOKUP(C27,'WSS-27'!$C$2:$AP$780,'WSS-27'!$R$2,)</f>
        <v>203914821.42218021</v>
      </c>
      <c r="G27" s="35">
        <f t="shared" ref="G27:Z27" si="11">IF(VLOOKUP($E27,$D$6:$AN$1034,3,)=0,0,(VLOOKUP($E27,$D$6:$AN$1034,G$2,)/VLOOKUP($E27,$D$6:$AN$1034,3,))*$F27)</f>
        <v>97787155.872312546</v>
      </c>
      <c r="H27" s="35">
        <f t="shared" si="11"/>
        <v>27159790.166162148</v>
      </c>
      <c r="I27" s="35">
        <f t="shared" si="11"/>
        <v>1658115.8481684781</v>
      </c>
      <c r="J27" s="35">
        <f t="shared" si="11"/>
        <v>28922679.780371375</v>
      </c>
      <c r="K27" s="35">
        <f t="shared" si="11"/>
        <v>27078725.096066777</v>
      </c>
      <c r="L27" s="35">
        <f t="shared" si="11"/>
        <v>18391623.727013271</v>
      </c>
      <c r="M27" s="35">
        <f t="shared" si="11"/>
        <v>0</v>
      </c>
      <c r="N27" s="35">
        <f t="shared" si="11"/>
        <v>910373.95683038386</v>
      </c>
      <c r="O27" s="35">
        <f t="shared" si="11"/>
        <v>1889756.7683113269</v>
      </c>
      <c r="P27" s="35">
        <f t="shared" si="11"/>
        <v>79834.978173664727</v>
      </c>
      <c r="Q27" s="35">
        <f t="shared" si="11"/>
        <v>29827.456448731256</v>
      </c>
      <c r="R27" s="35">
        <f t="shared" si="11"/>
        <v>6937.7723214669959</v>
      </c>
      <c r="S27" s="35">
        <f t="shared" si="11"/>
        <v>0</v>
      </c>
      <c r="T27" s="35">
        <f t="shared" si="11"/>
        <v>0</v>
      </c>
      <c r="U27" s="35">
        <f t="shared" si="11"/>
        <v>0</v>
      </c>
      <c r="V27" s="35">
        <f t="shared" si="11"/>
        <v>0</v>
      </c>
      <c r="W27" s="35">
        <f t="shared" si="11"/>
        <v>0</v>
      </c>
      <c r="X27" s="21">
        <f t="shared" si="11"/>
        <v>0</v>
      </c>
      <c r="Y27" s="21">
        <f t="shared" si="11"/>
        <v>0</v>
      </c>
      <c r="Z27" s="21">
        <f t="shared" si="11"/>
        <v>0</v>
      </c>
      <c r="AA27" s="23">
        <f>SUM(G27:Z27)</f>
        <v>203914821.42218015</v>
      </c>
      <c r="AB27" s="17" t="str">
        <f>IF(ABS(F27-AA27)&lt;0.01,"ok","err")</f>
        <v>ok</v>
      </c>
    </row>
    <row r="28" spans="1:28">
      <c r="F28" s="38"/>
    </row>
    <row r="29" spans="1:28">
      <c r="A29" s="24" t="s">
        <v>347</v>
      </c>
      <c r="F29" s="38"/>
    </row>
    <row r="30" spans="1:28">
      <c r="A30" s="27" t="s">
        <v>589</v>
      </c>
      <c r="C30" s="19" t="s">
        <v>865</v>
      </c>
      <c r="D30" s="19" t="s">
        <v>353</v>
      </c>
      <c r="E30" s="19" t="s">
        <v>1116</v>
      </c>
      <c r="F30" s="35">
        <f>VLOOKUP(C30,'WSS-27'!$C$2:$AP$780,'WSS-27'!$S$2,)</f>
        <v>0</v>
      </c>
      <c r="G30" s="35">
        <f t="shared" ref="G30:P34" si="12">IF(VLOOKUP($E30,$D$6:$AN$1034,3,)=0,0,(VLOOKUP($E30,$D$6:$AN$1034,G$2,)/VLOOKUP($E30,$D$6:$AN$1034,3,))*$F30)</f>
        <v>0</v>
      </c>
      <c r="H30" s="35">
        <f t="shared" si="12"/>
        <v>0</v>
      </c>
      <c r="I30" s="35">
        <f t="shared" si="12"/>
        <v>0</v>
      </c>
      <c r="J30" s="35">
        <f t="shared" si="12"/>
        <v>0</v>
      </c>
      <c r="K30" s="35">
        <f t="shared" si="12"/>
        <v>0</v>
      </c>
      <c r="L30" s="35">
        <f t="shared" si="12"/>
        <v>0</v>
      </c>
      <c r="M30" s="35">
        <f t="shared" si="12"/>
        <v>0</v>
      </c>
      <c r="N30" s="35">
        <f t="shared" si="12"/>
        <v>0</v>
      </c>
      <c r="O30" s="35">
        <f t="shared" si="12"/>
        <v>0</v>
      </c>
      <c r="P30" s="35">
        <f t="shared" si="12"/>
        <v>0</v>
      </c>
      <c r="Q30" s="35">
        <f t="shared" ref="Q30:Z34" si="13">IF(VLOOKUP($E30,$D$6:$AN$1034,3,)=0,0,(VLOOKUP($E30,$D$6:$AN$1034,Q$2,)/VLOOKUP($E30,$D$6:$AN$1034,3,))*$F30)</f>
        <v>0</v>
      </c>
      <c r="R30" s="35">
        <f t="shared" si="13"/>
        <v>0</v>
      </c>
      <c r="S30" s="35">
        <f t="shared" si="13"/>
        <v>0</v>
      </c>
      <c r="T30" s="35">
        <f t="shared" si="13"/>
        <v>0</v>
      </c>
      <c r="U30" s="35">
        <f t="shared" si="13"/>
        <v>0</v>
      </c>
      <c r="V30" s="35">
        <f t="shared" si="13"/>
        <v>0</v>
      </c>
      <c r="W30" s="35">
        <f t="shared" si="13"/>
        <v>0</v>
      </c>
      <c r="X30" s="21">
        <f t="shared" si="13"/>
        <v>0</v>
      </c>
      <c r="Y30" s="21">
        <f t="shared" si="13"/>
        <v>0</v>
      </c>
      <c r="Z30" s="21">
        <f t="shared" si="13"/>
        <v>0</v>
      </c>
      <c r="AA30" s="23">
        <f t="shared" ref="AA30:AA35" si="14">SUM(G30:Z30)</f>
        <v>0</v>
      </c>
      <c r="AB30" s="17" t="str">
        <f t="shared" ref="AB30:AB35" si="15">IF(ABS(F30-AA30)&lt;0.01,"ok","err")</f>
        <v>ok</v>
      </c>
    </row>
    <row r="31" spans="1:28">
      <c r="A31" s="27" t="s">
        <v>590</v>
      </c>
      <c r="C31" s="19" t="s">
        <v>865</v>
      </c>
      <c r="D31" s="19" t="s">
        <v>354</v>
      </c>
      <c r="E31" s="19" t="s">
        <v>1116</v>
      </c>
      <c r="F31" s="38">
        <f>VLOOKUP(C31,'WSS-27'!$C$2:$AP$780,'WSS-27'!$T$2,)</f>
        <v>315107062.13655561</v>
      </c>
      <c r="G31" s="38">
        <f t="shared" si="12"/>
        <v>151109287.62661391</v>
      </c>
      <c r="H31" s="38">
        <f t="shared" si="12"/>
        <v>41969689.24483373</v>
      </c>
      <c r="I31" s="38">
        <f t="shared" si="12"/>
        <v>2562265.9988833978</v>
      </c>
      <c r="J31" s="38">
        <f t="shared" si="12"/>
        <v>44693860.853990212</v>
      </c>
      <c r="K31" s="38">
        <f t="shared" si="12"/>
        <v>41844420.390409656</v>
      </c>
      <c r="L31" s="38">
        <f t="shared" si="12"/>
        <v>28420349.634819396</v>
      </c>
      <c r="M31" s="38">
        <f t="shared" si="12"/>
        <v>0</v>
      </c>
      <c r="N31" s="38">
        <f t="shared" si="12"/>
        <v>1406789.663359168</v>
      </c>
      <c r="O31" s="38">
        <f t="shared" si="12"/>
        <v>2920217.8598994315</v>
      </c>
      <c r="P31" s="38">
        <f t="shared" si="12"/>
        <v>123368.00852722717</v>
      </c>
      <c r="Q31" s="38">
        <f t="shared" si="13"/>
        <v>46092.001096411899</v>
      </c>
      <c r="R31" s="38">
        <f t="shared" si="13"/>
        <v>10720.854123024457</v>
      </c>
      <c r="S31" s="38">
        <f t="shared" si="13"/>
        <v>0</v>
      </c>
      <c r="T31" s="38">
        <f t="shared" si="13"/>
        <v>0</v>
      </c>
      <c r="U31" s="38">
        <f t="shared" si="13"/>
        <v>0</v>
      </c>
      <c r="V31" s="38">
        <f t="shared" si="13"/>
        <v>0</v>
      </c>
      <c r="W31" s="38">
        <f t="shared" si="13"/>
        <v>0</v>
      </c>
      <c r="X31" s="22">
        <f t="shared" si="13"/>
        <v>0</v>
      </c>
      <c r="Y31" s="22">
        <f t="shared" si="13"/>
        <v>0</v>
      </c>
      <c r="Z31" s="22">
        <f t="shared" si="13"/>
        <v>0</v>
      </c>
      <c r="AA31" s="22">
        <f t="shared" si="14"/>
        <v>315107062.13655555</v>
      </c>
      <c r="AB31" s="17" t="str">
        <f t="shared" si="15"/>
        <v>ok</v>
      </c>
    </row>
    <row r="32" spans="1:28">
      <c r="A32" s="27" t="s">
        <v>591</v>
      </c>
      <c r="C32" s="19" t="s">
        <v>865</v>
      </c>
      <c r="D32" s="19" t="s">
        <v>355</v>
      </c>
      <c r="E32" s="19" t="s">
        <v>1264</v>
      </c>
      <c r="F32" s="38">
        <f>VLOOKUP(C32,'WSS-27'!$C$2:$AP$780,'WSS-27'!$U$2,)</f>
        <v>500627173.57472908</v>
      </c>
      <c r="G32" s="38">
        <f t="shared" si="12"/>
        <v>431482058.16287512</v>
      </c>
      <c r="H32" s="38">
        <f t="shared" si="12"/>
        <v>53486431.283297852</v>
      </c>
      <c r="I32" s="38">
        <f t="shared" si="12"/>
        <v>73372.785429455951</v>
      </c>
      <c r="J32" s="38">
        <f t="shared" si="12"/>
        <v>3369324.8928161287</v>
      </c>
      <c r="K32" s="38">
        <f t="shared" si="12"/>
        <v>149074.86563445022</v>
      </c>
      <c r="L32" s="38">
        <f t="shared" si="12"/>
        <v>505456.96629180777</v>
      </c>
      <c r="M32" s="38">
        <f t="shared" si="12"/>
        <v>15140.416040998849</v>
      </c>
      <c r="N32" s="38">
        <f t="shared" si="12"/>
        <v>2329.2947755382847</v>
      </c>
      <c r="O32" s="38">
        <f t="shared" si="12"/>
        <v>11412496.217488602</v>
      </c>
      <c r="P32" s="38">
        <f t="shared" si="12"/>
        <v>20264.864547183075</v>
      </c>
      <c r="Q32" s="38">
        <f t="shared" si="13"/>
        <v>110059.17814418394</v>
      </c>
      <c r="R32" s="38">
        <f t="shared" si="13"/>
        <v>1164.6473877691424</v>
      </c>
      <c r="S32" s="38">
        <f t="shared" si="13"/>
        <v>0</v>
      </c>
      <c r="T32" s="38">
        <f t="shared" si="13"/>
        <v>0</v>
      </c>
      <c r="U32" s="38">
        <f t="shared" si="13"/>
        <v>0</v>
      </c>
      <c r="V32" s="38">
        <f t="shared" si="13"/>
        <v>0</v>
      </c>
      <c r="W32" s="38">
        <f t="shared" si="13"/>
        <v>0</v>
      </c>
      <c r="X32" s="22">
        <f t="shared" si="13"/>
        <v>0</v>
      </c>
      <c r="Y32" s="22">
        <f t="shared" si="13"/>
        <v>0</v>
      </c>
      <c r="Z32" s="22">
        <f t="shared" si="13"/>
        <v>0</v>
      </c>
      <c r="AA32" s="22">
        <f t="shared" si="14"/>
        <v>500627173.57472903</v>
      </c>
      <c r="AB32" s="17" t="str">
        <f t="shared" si="15"/>
        <v>ok</v>
      </c>
    </row>
    <row r="33" spans="1:28">
      <c r="A33" s="27" t="s">
        <v>592</v>
      </c>
      <c r="C33" s="19" t="s">
        <v>865</v>
      </c>
      <c r="D33" s="19" t="s">
        <v>356</v>
      </c>
      <c r="E33" s="19" t="s">
        <v>629</v>
      </c>
      <c r="F33" s="38">
        <f>VLOOKUP(C33,'WSS-27'!$C$2:$AP$780,'WSS-27'!$V$2,)</f>
        <v>91547291.029527232</v>
      </c>
      <c r="G33" s="38">
        <f t="shared" si="12"/>
        <v>67484136.403781399</v>
      </c>
      <c r="H33" s="38">
        <f t="shared" si="12"/>
        <v>12214825.405843141</v>
      </c>
      <c r="I33" s="38">
        <f t="shared" si="12"/>
        <v>0</v>
      </c>
      <c r="J33" s="38">
        <f t="shared" si="12"/>
        <v>11241524.774348812</v>
      </c>
      <c r="K33" s="38">
        <f t="shared" si="12"/>
        <v>0</v>
      </c>
      <c r="L33" s="38">
        <f t="shared" si="12"/>
        <v>0</v>
      </c>
      <c r="M33" s="38">
        <f t="shared" si="12"/>
        <v>0</v>
      </c>
      <c r="N33" s="38">
        <f t="shared" si="12"/>
        <v>0</v>
      </c>
      <c r="O33" s="38">
        <f t="shared" si="12"/>
        <v>571539.77191969985</v>
      </c>
      <c r="P33" s="38">
        <f t="shared" si="12"/>
        <v>24145.364092207579</v>
      </c>
      <c r="Q33" s="38">
        <f t="shared" si="13"/>
        <v>9021.0433117729935</v>
      </c>
      <c r="R33" s="38">
        <f t="shared" si="13"/>
        <v>2098.2662302013287</v>
      </c>
      <c r="S33" s="38">
        <f t="shared" si="13"/>
        <v>0</v>
      </c>
      <c r="T33" s="38">
        <f t="shared" si="13"/>
        <v>0</v>
      </c>
      <c r="U33" s="38">
        <f t="shared" si="13"/>
        <v>0</v>
      </c>
      <c r="V33" s="38">
        <f t="shared" si="13"/>
        <v>0</v>
      </c>
      <c r="W33" s="38">
        <f t="shared" si="13"/>
        <v>0</v>
      </c>
      <c r="X33" s="22">
        <f t="shared" si="13"/>
        <v>0</v>
      </c>
      <c r="Y33" s="22">
        <f t="shared" si="13"/>
        <v>0</v>
      </c>
      <c r="Z33" s="22">
        <f t="shared" si="13"/>
        <v>0</v>
      </c>
      <c r="AA33" s="22">
        <f t="shared" si="14"/>
        <v>91547291.029527217</v>
      </c>
      <c r="AB33" s="17" t="str">
        <f t="shared" si="15"/>
        <v>ok</v>
      </c>
    </row>
    <row r="34" spans="1:28">
      <c r="A34" s="27" t="s">
        <v>593</v>
      </c>
      <c r="C34" s="19" t="s">
        <v>865</v>
      </c>
      <c r="D34" s="19" t="s">
        <v>357</v>
      </c>
      <c r="E34" s="19" t="s">
        <v>1263</v>
      </c>
      <c r="F34" s="38">
        <f>VLOOKUP(C34,'WSS-27'!$C$2:$AP$780,'WSS-27'!$W$2,)</f>
        <v>146497205.55860186</v>
      </c>
      <c r="G34" s="38">
        <f t="shared" si="12"/>
        <v>127253110.61163276</v>
      </c>
      <c r="H34" s="38">
        <f t="shared" si="12"/>
        <v>15774270.627368152</v>
      </c>
      <c r="I34" s="38">
        <f t="shared" si="12"/>
        <v>21639.173642334099</v>
      </c>
      <c r="J34" s="38">
        <f t="shared" si="12"/>
        <v>0</v>
      </c>
      <c r="K34" s="38">
        <f t="shared" si="12"/>
        <v>43965.305178075629</v>
      </c>
      <c r="L34" s="38">
        <f t="shared" si="12"/>
        <v>0</v>
      </c>
      <c r="M34" s="38">
        <f t="shared" si="12"/>
        <v>0</v>
      </c>
      <c r="N34" s="38">
        <f t="shared" si="12"/>
        <v>0</v>
      </c>
      <c r="O34" s="38">
        <f t="shared" si="12"/>
        <v>3365784.5466443826</v>
      </c>
      <c r="P34" s="38">
        <f t="shared" si="12"/>
        <v>5976.5336726446558</v>
      </c>
      <c r="Q34" s="38">
        <f t="shared" si="13"/>
        <v>32458.760463501152</v>
      </c>
      <c r="R34" s="38">
        <f t="shared" si="13"/>
        <v>0</v>
      </c>
      <c r="S34" s="38">
        <f t="shared" si="13"/>
        <v>0</v>
      </c>
      <c r="T34" s="38">
        <f t="shared" si="13"/>
        <v>0</v>
      </c>
      <c r="U34" s="38">
        <f t="shared" si="13"/>
        <v>0</v>
      </c>
      <c r="V34" s="38">
        <f t="shared" si="13"/>
        <v>0</v>
      </c>
      <c r="W34" s="38">
        <f t="shared" si="13"/>
        <v>0</v>
      </c>
      <c r="X34" s="22">
        <f t="shared" si="13"/>
        <v>0</v>
      </c>
      <c r="Y34" s="22">
        <f t="shared" si="13"/>
        <v>0</v>
      </c>
      <c r="Z34" s="22">
        <f t="shared" si="13"/>
        <v>0</v>
      </c>
      <c r="AA34" s="22">
        <f t="shared" si="14"/>
        <v>146497205.55860186</v>
      </c>
      <c r="AB34" s="17" t="str">
        <f t="shared" si="15"/>
        <v>ok</v>
      </c>
    </row>
    <row r="35" spans="1:28">
      <c r="A35" s="19" t="s">
        <v>352</v>
      </c>
      <c r="D35" s="19" t="s">
        <v>358</v>
      </c>
      <c r="F35" s="35">
        <f>SUM(F30:F34)</f>
        <v>1053778732.2994137</v>
      </c>
      <c r="G35" s="35">
        <f t="shared" ref="G35:Z35" si="16">SUM(G30:G34)</f>
        <v>777328592.80490327</v>
      </c>
      <c r="H35" s="35">
        <f t="shared" si="16"/>
        <v>123445216.56134287</v>
      </c>
      <c r="I35" s="35">
        <f t="shared" si="16"/>
        <v>2657277.9579551877</v>
      </c>
      <c r="J35" s="35">
        <f t="shared" si="16"/>
        <v>59304710.521155149</v>
      </c>
      <c r="K35" s="35">
        <f t="shared" si="16"/>
        <v>42037460.561222181</v>
      </c>
      <c r="L35" s="35">
        <f t="shared" si="16"/>
        <v>28925806.601111203</v>
      </c>
      <c r="M35" s="35">
        <f t="shared" si="16"/>
        <v>15140.416040998849</v>
      </c>
      <c r="N35" s="35">
        <f t="shared" si="16"/>
        <v>1409118.9581347064</v>
      </c>
      <c r="O35" s="35">
        <f>SUM(O30:O34)</f>
        <v>18270038.395952117</v>
      </c>
      <c r="P35" s="35">
        <f t="shared" si="16"/>
        <v>173754.77083926249</v>
      </c>
      <c r="Q35" s="35">
        <f t="shared" si="16"/>
        <v>197630.98301586998</v>
      </c>
      <c r="R35" s="35">
        <f t="shared" si="16"/>
        <v>13983.767740994928</v>
      </c>
      <c r="S35" s="35">
        <f t="shared" si="16"/>
        <v>0</v>
      </c>
      <c r="T35" s="35">
        <f t="shared" si="16"/>
        <v>0</v>
      </c>
      <c r="U35" s="35">
        <f t="shared" si="16"/>
        <v>0</v>
      </c>
      <c r="V35" s="35">
        <f t="shared" si="16"/>
        <v>0</v>
      </c>
      <c r="W35" s="35">
        <f t="shared" si="16"/>
        <v>0</v>
      </c>
      <c r="X35" s="21">
        <f t="shared" si="16"/>
        <v>0</v>
      </c>
      <c r="Y35" s="21">
        <f t="shared" si="16"/>
        <v>0</v>
      </c>
      <c r="Z35" s="21">
        <f t="shared" si="16"/>
        <v>0</v>
      </c>
      <c r="AA35" s="23">
        <f t="shared" si="14"/>
        <v>1053778732.2994137</v>
      </c>
      <c r="AB35" s="17" t="str">
        <f t="shared" si="15"/>
        <v>ok</v>
      </c>
    </row>
    <row r="36" spans="1:28">
      <c r="F36" s="38"/>
    </row>
    <row r="37" spans="1:28">
      <c r="A37" s="24" t="s">
        <v>596</v>
      </c>
      <c r="F37" s="38"/>
    </row>
    <row r="38" spans="1:28">
      <c r="A38" s="27" t="s">
        <v>987</v>
      </c>
      <c r="C38" s="19" t="s">
        <v>865</v>
      </c>
      <c r="D38" s="19" t="s">
        <v>359</v>
      </c>
      <c r="E38" s="19" t="s">
        <v>1104</v>
      </c>
      <c r="F38" s="35">
        <f>VLOOKUP(C38,'WSS-27'!$C$2:$AP$780,'WSS-27'!$X$2,)</f>
        <v>118822500.95455489</v>
      </c>
      <c r="G38" s="35">
        <f t="shared" ref="G38:P39" si="17">IF(VLOOKUP($E38,$D$6:$AN$1034,3,)=0,0,(VLOOKUP($E38,$D$6:$AN$1034,G$2,)/VLOOKUP($E38,$D$6:$AN$1034,3,))*$F38)</f>
        <v>81207067.097811505</v>
      </c>
      <c r="H38" s="35">
        <f t="shared" si="17"/>
        <v>14698715.86390746</v>
      </c>
      <c r="I38" s="35">
        <f t="shared" si="17"/>
        <v>0</v>
      </c>
      <c r="J38" s="35">
        <f t="shared" si="17"/>
        <v>13527494.093872726</v>
      </c>
      <c r="K38" s="35">
        <f t="shared" si="17"/>
        <v>0</v>
      </c>
      <c r="L38" s="35">
        <f t="shared" si="17"/>
        <v>8659025.4856575262</v>
      </c>
      <c r="M38" s="35">
        <f t="shared" si="17"/>
        <v>0</v>
      </c>
      <c r="N38" s="35">
        <f t="shared" si="17"/>
        <v>0</v>
      </c>
      <c r="O38" s="35">
        <f t="shared" si="17"/>
        <v>687762.65179782675</v>
      </c>
      <c r="P38" s="35">
        <f t="shared" si="17"/>
        <v>29055.335170994644</v>
      </c>
      <c r="Q38" s="35">
        <f t="shared" ref="Q38:Z39" si="18">IF(VLOOKUP($E38,$D$6:$AN$1034,3,)=0,0,(VLOOKUP($E38,$D$6:$AN$1034,Q$2,)/VLOOKUP($E38,$D$6:$AN$1034,3,))*$F38)</f>
        <v>10855.476687560669</v>
      </c>
      <c r="R38" s="35">
        <f t="shared" si="18"/>
        <v>2524.9496492850349</v>
      </c>
      <c r="S38" s="35">
        <f t="shared" si="18"/>
        <v>0</v>
      </c>
      <c r="T38" s="35">
        <f t="shared" si="18"/>
        <v>0</v>
      </c>
      <c r="U38" s="35">
        <f t="shared" si="18"/>
        <v>0</v>
      </c>
      <c r="V38" s="35">
        <f t="shared" si="18"/>
        <v>0</v>
      </c>
      <c r="W38" s="35">
        <f t="shared" si="18"/>
        <v>0</v>
      </c>
      <c r="X38" s="21">
        <f t="shared" si="18"/>
        <v>0</v>
      </c>
      <c r="Y38" s="21">
        <f t="shared" si="18"/>
        <v>0</v>
      </c>
      <c r="Z38" s="21">
        <f t="shared" si="18"/>
        <v>0</v>
      </c>
      <c r="AA38" s="23">
        <f>SUM(G38:Z38)</f>
        <v>118822500.9545549</v>
      </c>
      <c r="AB38" s="17" t="str">
        <f>IF(ABS(F38-AA38)&lt;0.01,"ok","err")</f>
        <v>ok</v>
      </c>
    </row>
    <row r="39" spans="1:28">
      <c r="A39" s="27" t="s">
        <v>990</v>
      </c>
      <c r="C39" s="19" t="s">
        <v>865</v>
      </c>
      <c r="D39" s="19" t="s">
        <v>360</v>
      </c>
      <c r="E39" s="19" t="s">
        <v>1265</v>
      </c>
      <c r="F39" s="38">
        <f>VLOOKUP(C39,'WSS-27'!$C$2:$AP$780,'WSS-27'!$Y$2,)</f>
        <v>69420204.209428489</v>
      </c>
      <c r="G39" s="38">
        <f t="shared" si="17"/>
        <v>59860782.261069424</v>
      </c>
      <c r="H39" s="38">
        <f t="shared" si="17"/>
        <v>7420330.8258128269</v>
      </c>
      <c r="I39" s="38">
        <f t="shared" si="17"/>
        <v>0</v>
      </c>
      <c r="J39" s="38">
        <f t="shared" si="17"/>
        <v>467436.40890749061</v>
      </c>
      <c r="K39" s="38">
        <f t="shared" si="17"/>
        <v>0</v>
      </c>
      <c r="L39" s="38">
        <f t="shared" si="17"/>
        <v>70123.540084981301</v>
      </c>
      <c r="M39" s="38">
        <f t="shared" si="17"/>
        <v>0</v>
      </c>
      <c r="N39" s="38">
        <f t="shared" si="17"/>
        <v>0</v>
      </c>
      <c r="O39" s="38">
        <f t="shared" si="17"/>
        <v>1583289.3586330423</v>
      </c>
      <c r="P39" s="38">
        <f t="shared" si="17"/>
        <v>2811.4046024854256</v>
      </c>
      <c r="Q39" s="38">
        <f t="shared" si="18"/>
        <v>15268.835341084639</v>
      </c>
      <c r="R39" s="38">
        <f t="shared" si="18"/>
        <v>161.57497715433482</v>
      </c>
      <c r="S39" s="38">
        <f t="shared" si="18"/>
        <v>0</v>
      </c>
      <c r="T39" s="38">
        <f t="shared" si="18"/>
        <v>0</v>
      </c>
      <c r="U39" s="38">
        <f t="shared" si="18"/>
        <v>0</v>
      </c>
      <c r="V39" s="38">
        <f t="shared" si="18"/>
        <v>0</v>
      </c>
      <c r="W39" s="38">
        <f t="shared" si="18"/>
        <v>0</v>
      </c>
      <c r="X39" s="22">
        <f t="shared" si="18"/>
        <v>0</v>
      </c>
      <c r="Y39" s="22">
        <f t="shared" si="18"/>
        <v>0</v>
      </c>
      <c r="Z39" s="22">
        <f t="shared" si="18"/>
        <v>0</v>
      </c>
      <c r="AA39" s="22">
        <f>SUM(G39:Z39)</f>
        <v>69420204.209428489</v>
      </c>
      <c r="AB39" s="17" t="str">
        <f>IF(ABS(F39-AA39)&lt;0.01,"ok","err")</f>
        <v>ok</v>
      </c>
    </row>
    <row r="40" spans="1:28">
      <c r="A40" s="19" t="s">
        <v>653</v>
      </c>
      <c r="D40" s="19" t="s">
        <v>363</v>
      </c>
      <c r="F40" s="35">
        <f t="shared" ref="F40:Q40" si="19">F38+F39</f>
        <v>188242705.16398337</v>
      </c>
      <c r="G40" s="35">
        <f t="shared" si="19"/>
        <v>141067849.35888094</v>
      </c>
      <c r="H40" s="35">
        <f t="shared" si="19"/>
        <v>22119046.689720288</v>
      </c>
      <c r="I40" s="35">
        <f t="shared" si="19"/>
        <v>0</v>
      </c>
      <c r="J40" s="35">
        <f t="shared" si="19"/>
        <v>13994930.502780216</v>
      </c>
      <c r="K40" s="35">
        <f t="shared" si="19"/>
        <v>0</v>
      </c>
      <c r="L40" s="35">
        <f t="shared" si="19"/>
        <v>8729149.0257425066</v>
      </c>
      <c r="M40" s="35">
        <f t="shared" si="19"/>
        <v>0</v>
      </c>
      <c r="N40" s="35">
        <f t="shared" si="19"/>
        <v>0</v>
      </c>
      <c r="O40" s="35">
        <f>O38+O39</f>
        <v>2271052.0104308692</v>
      </c>
      <c r="P40" s="35">
        <f t="shared" si="19"/>
        <v>31866.739773480069</v>
      </c>
      <c r="Q40" s="35">
        <f t="shared" si="19"/>
        <v>26124.312028645309</v>
      </c>
      <c r="R40" s="35">
        <f t="shared" ref="R40:Z40" si="20">R38+R39</f>
        <v>2686.5246264393695</v>
      </c>
      <c r="S40" s="35">
        <f t="shared" si="20"/>
        <v>0</v>
      </c>
      <c r="T40" s="35">
        <f t="shared" si="20"/>
        <v>0</v>
      </c>
      <c r="U40" s="35">
        <f t="shared" si="20"/>
        <v>0</v>
      </c>
      <c r="V40" s="35">
        <f t="shared" si="20"/>
        <v>0</v>
      </c>
      <c r="W40" s="35">
        <f t="shared" si="20"/>
        <v>0</v>
      </c>
      <c r="X40" s="21">
        <f t="shared" si="20"/>
        <v>0</v>
      </c>
      <c r="Y40" s="21">
        <f t="shared" si="20"/>
        <v>0</v>
      </c>
      <c r="Z40" s="21">
        <f t="shared" si="20"/>
        <v>0</v>
      </c>
      <c r="AA40" s="23">
        <f>SUM(G40:Z40)</f>
        <v>188242705.16398337</v>
      </c>
      <c r="AB40" s="17" t="str">
        <f>IF(ABS(F40-AA40)&lt;0.01,"ok","err")</f>
        <v>ok</v>
      </c>
    </row>
    <row r="41" spans="1:28">
      <c r="F41" s="38"/>
    </row>
    <row r="42" spans="1:28">
      <c r="A42" s="24" t="s">
        <v>330</v>
      </c>
      <c r="F42" s="38"/>
    </row>
    <row r="43" spans="1:28">
      <c r="A43" s="27" t="s">
        <v>990</v>
      </c>
      <c r="C43" s="19" t="s">
        <v>865</v>
      </c>
      <c r="D43" s="19" t="s">
        <v>351</v>
      </c>
      <c r="E43" s="19" t="s">
        <v>992</v>
      </c>
      <c r="F43" s="35">
        <f>VLOOKUP(C43,'WSS-27'!$C$2:$AP$780,'WSS-27'!$Z$2,)</f>
        <v>40270403.348630786</v>
      </c>
      <c r="G43" s="35">
        <f t="shared" ref="G43:Z43" si="21">IF(VLOOKUP($E43,$D$6:$AN$1034,3,)=0,0,(VLOOKUP($E43,$D$6:$AN$1034,G$2,)/VLOOKUP($E43,$D$6:$AN$1034,3,))*$F43)</f>
        <v>30873172.433379464</v>
      </c>
      <c r="H43" s="35">
        <f t="shared" si="21"/>
        <v>7769476.9379909188</v>
      </c>
      <c r="I43" s="35">
        <f t="shared" si="21"/>
        <v>0</v>
      </c>
      <c r="J43" s="35">
        <f t="shared" si="21"/>
        <v>1363036.2175132928</v>
      </c>
      <c r="K43" s="35">
        <f t="shared" si="21"/>
        <v>0</v>
      </c>
      <c r="L43" s="35">
        <f t="shared" si="21"/>
        <v>264246.77280257037</v>
      </c>
      <c r="M43" s="35">
        <f t="shared" si="21"/>
        <v>0</v>
      </c>
      <c r="N43" s="35">
        <f t="shared" si="21"/>
        <v>0</v>
      </c>
      <c r="O43" s="35">
        <f t="shared" si="21"/>
        <v>0</v>
      </c>
      <c r="P43" s="35">
        <f t="shared" si="21"/>
        <v>0</v>
      </c>
      <c r="Q43" s="35">
        <f t="shared" si="21"/>
        <v>0</v>
      </c>
      <c r="R43" s="35">
        <f t="shared" si="21"/>
        <v>470.98694454502169</v>
      </c>
      <c r="S43" s="35">
        <f t="shared" si="21"/>
        <v>0</v>
      </c>
      <c r="T43" s="35">
        <f t="shared" si="21"/>
        <v>0</v>
      </c>
      <c r="U43" s="35">
        <f t="shared" si="21"/>
        <v>0</v>
      </c>
      <c r="V43" s="35">
        <f t="shared" si="21"/>
        <v>0</v>
      </c>
      <c r="W43" s="35">
        <f t="shared" si="21"/>
        <v>0</v>
      </c>
      <c r="X43" s="21">
        <f t="shared" si="21"/>
        <v>0</v>
      </c>
      <c r="Y43" s="21">
        <f t="shared" si="21"/>
        <v>0</v>
      </c>
      <c r="Z43" s="21">
        <f t="shared" si="21"/>
        <v>0</v>
      </c>
      <c r="AA43" s="23">
        <f>SUM(G43:Z43)</f>
        <v>40270403.348630786</v>
      </c>
      <c r="AB43" s="17" t="str">
        <f>IF(ABS(F43-AA43)&lt;0.01,"ok","err")</f>
        <v>ok</v>
      </c>
    </row>
    <row r="44" spans="1:28">
      <c r="F44" s="38"/>
    </row>
    <row r="45" spans="1:28">
      <c r="A45" s="24" t="s">
        <v>329</v>
      </c>
      <c r="F45" s="38"/>
    </row>
    <row r="46" spans="1:28">
      <c r="A46" s="27" t="s">
        <v>990</v>
      </c>
      <c r="C46" s="19" t="s">
        <v>865</v>
      </c>
      <c r="D46" s="19" t="s">
        <v>362</v>
      </c>
      <c r="E46" s="19" t="s">
        <v>1180</v>
      </c>
      <c r="F46" s="35">
        <f>VLOOKUP(C46,'WSS-27'!$C$2:$AP$780,'WSS-27'!$AA$2,)</f>
        <v>45023733.262185477</v>
      </c>
      <c r="G46" s="35">
        <f t="shared" ref="G46:Z46" si="22">IF(VLOOKUP($E46,$D$6:$AN$1034,3,)=0,0,(VLOOKUP($E46,$D$6:$AN$1034,G$2,)/VLOOKUP($E46,$D$6:$AN$1034,3,))*$F46)</f>
        <v>31068911.712564163</v>
      </c>
      <c r="H46" s="35">
        <f t="shared" si="22"/>
        <v>9363564.8657183088</v>
      </c>
      <c r="I46" s="35">
        <f t="shared" si="22"/>
        <v>317908.46140050341</v>
      </c>
      <c r="J46" s="35">
        <f t="shared" si="22"/>
        <v>2512091.6987244599</v>
      </c>
      <c r="K46" s="35">
        <f t="shared" si="22"/>
        <v>661331.9011424816</v>
      </c>
      <c r="L46" s="35">
        <f t="shared" si="22"/>
        <v>399135.09327449434</v>
      </c>
      <c r="M46" s="35">
        <f t="shared" si="22"/>
        <v>439250.15223821555</v>
      </c>
      <c r="N46" s="35">
        <f t="shared" si="22"/>
        <v>10319.873619908687</v>
      </c>
      <c r="O46" s="35">
        <f t="shared" si="22"/>
        <v>0</v>
      </c>
      <c r="P46" s="35">
        <f t="shared" si="22"/>
        <v>14587.904839309236</v>
      </c>
      <c r="Q46" s="35">
        <f t="shared" si="22"/>
        <v>79227.414213489828</v>
      </c>
      <c r="R46" s="35">
        <f t="shared" si="22"/>
        <v>868.03445014666886</v>
      </c>
      <c r="S46" s="35">
        <f t="shared" si="22"/>
        <v>156536.15</v>
      </c>
      <c r="T46" s="35">
        <f t="shared" si="22"/>
        <v>0</v>
      </c>
      <c r="U46" s="35">
        <f t="shared" si="22"/>
        <v>0</v>
      </c>
      <c r="V46" s="35">
        <f t="shared" si="22"/>
        <v>0</v>
      </c>
      <c r="W46" s="35">
        <f t="shared" si="22"/>
        <v>0</v>
      </c>
      <c r="X46" s="21">
        <f t="shared" si="22"/>
        <v>0</v>
      </c>
      <c r="Y46" s="21">
        <f t="shared" si="22"/>
        <v>0</v>
      </c>
      <c r="Z46" s="21">
        <f t="shared" si="22"/>
        <v>0</v>
      </c>
      <c r="AA46" s="23">
        <f>SUM(G46:Z46)</f>
        <v>45023733.262185469</v>
      </c>
      <c r="AB46" s="17" t="str">
        <f>IF(ABS(F46-AA46)&lt;0.01,"ok","err")</f>
        <v>ok</v>
      </c>
    </row>
    <row r="47" spans="1:28">
      <c r="F47" s="38"/>
    </row>
    <row r="48" spans="1:28">
      <c r="A48" s="24" t="s">
        <v>345</v>
      </c>
      <c r="F48" s="38"/>
    </row>
    <row r="49" spans="1:28">
      <c r="A49" s="27" t="s">
        <v>990</v>
      </c>
      <c r="C49" s="19" t="s">
        <v>865</v>
      </c>
      <c r="D49" s="19" t="s">
        <v>364</v>
      </c>
      <c r="E49" s="19" t="s">
        <v>1261</v>
      </c>
      <c r="F49" s="35">
        <f>VLOOKUP(C49,'WSS-27'!$C$2:$AP$780,'WSS-27'!$AB$2,)</f>
        <v>128093020.2964517</v>
      </c>
      <c r="G49" s="35">
        <f t="shared" ref="G49:Z49" si="23">IF(VLOOKUP($E49,$D$6:$AN$1034,3,)=0,0,(VLOOKUP($E49,$D$6:$AN$1034,G$2,)/VLOOKUP($E49,$D$6:$AN$1034,3,))*$F49)</f>
        <v>0</v>
      </c>
      <c r="H49" s="35">
        <f t="shared" si="23"/>
        <v>0</v>
      </c>
      <c r="I49" s="35">
        <f t="shared" si="23"/>
        <v>0</v>
      </c>
      <c r="J49" s="35">
        <f t="shared" si="23"/>
        <v>0</v>
      </c>
      <c r="K49" s="35">
        <f t="shared" si="23"/>
        <v>0</v>
      </c>
      <c r="L49" s="35">
        <f t="shared" si="23"/>
        <v>0</v>
      </c>
      <c r="M49" s="35">
        <f t="shared" si="23"/>
        <v>0</v>
      </c>
      <c r="N49" s="35">
        <f t="shared" si="23"/>
        <v>0</v>
      </c>
      <c r="O49" s="35">
        <f t="shared" si="23"/>
        <v>128093020.2964517</v>
      </c>
      <c r="P49" s="35">
        <f t="shared" si="23"/>
        <v>0</v>
      </c>
      <c r="Q49" s="35">
        <f t="shared" si="23"/>
        <v>0</v>
      </c>
      <c r="R49" s="35">
        <f t="shared" si="23"/>
        <v>0</v>
      </c>
      <c r="S49" s="35">
        <f t="shared" si="23"/>
        <v>0</v>
      </c>
      <c r="T49" s="35">
        <f t="shared" si="23"/>
        <v>0</v>
      </c>
      <c r="U49" s="35">
        <f t="shared" si="23"/>
        <v>0</v>
      </c>
      <c r="V49" s="35">
        <f t="shared" si="23"/>
        <v>0</v>
      </c>
      <c r="W49" s="35">
        <f t="shared" si="23"/>
        <v>0</v>
      </c>
      <c r="X49" s="21">
        <f t="shared" si="23"/>
        <v>0</v>
      </c>
      <c r="Y49" s="21">
        <f t="shared" si="23"/>
        <v>0</v>
      </c>
      <c r="Z49" s="21">
        <f t="shared" si="23"/>
        <v>0</v>
      </c>
      <c r="AA49" s="23">
        <f>SUM(G49:Z49)</f>
        <v>128093020.2964517</v>
      </c>
      <c r="AB49" s="17" t="str">
        <f>IF(ABS(F49-AA49)&lt;0.01,"ok","err")</f>
        <v>ok</v>
      </c>
    </row>
    <row r="50" spans="1:28">
      <c r="F50" s="38"/>
    </row>
    <row r="51" spans="1:28">
      <c r="A51" s="24" t="s">
        <v>922</v>
      </c>
      <c r="F51" s="38"/>
    </row>
    <row r="52" spans="1:28">
      <c r="A52" s="27" t="s">
        <v>990</v>
      </c>
      <c r="C52" s="19" t="s">
        <v>865</v>
      </c>
      <c r="D52" s="19" t="s">
        <v>365</v>
      </c>
      <c r="E52" s="19" t="s">
        <v>1260</v>
      </c>
      <c r="F52" s="35">
        <f>VLOOKUP(C52,'WSS-27'!$C$2:$AP$780,'WSS-27'!$AC$2,)</f>
        <v>0</v>
      </c>
      <c r="G52" s="35">
        <f t="shared" ref="G52:Z52" si="24">IF(VLOOKUP($E52,$D$6:$AN$1034,3,)=0,0,(VLOOKUP($E52,$D$6:$AN$1034,G$2,)/VLOOKUP($E52,$D$6:$AN$1034,3,))*$F52)</f>
        <v>0</v>
      </c>
      <c r="H52" s="35">
        <f t="shared" si="24"/>
        <v>0</v>
      </c>
      <c r="I52" s="35">
        <f t="shared" si="24"/>
        <v>0</v>
      </c>
      <c r="J52" s="35">
        <f t="shared" si="24"/>
        <v>0</v>
      </c>
      <c r="K52" s="35">
        <f t="shared" si="24"/>
        <v>0</v>
      </c>
      <c r="L52" s="35">
        <f t="shared" si="24"/>
        <v>0</v>
      </c>
      <c r="M52" s="35">
        <f t="shared" si="24"/>
        <v>0</v>
      </c>
      <c r="N52" s="35">
        <f t="shared" si="24"/>
        <v>0</v>
      </c>
      <c r="O52" s="35">
        <f t="shared" si="24"/>
        <v>0</v>
      </c>
      <c r="P52" s="35">
        <f t="shared" si="24"/>
        <v>0</v>
      </c>
      <c r="Q52" s="35">
        <f t="shared" si="24"/>
        <v>0</v>
      </c>
      <c r="R52" s="35">
        <f t="shared" si="24"/>
        <v>0</v>
      </c>
      <c r="S52" s="35">
        <f t="shared" si="24"/>
        <v>0</v>
      </c>
      <c r="T52" s="35">
        <f t="shared" si="24"/>
        <v>0</v>
      </c>
      <c r="U52" s="35">
        <f t="shared" si="24"/>
        <v>0</v>
      </c>
      <c r="V52" s="35">
        <f t="shared" si="24"/>
        <v>0</v>
      </c>
      <c r="W52" s="35">
        <f t="shared" si="24"/>
        <v>0</v>
      </c>
      <c r="X52" s="21">
        <f t="shared" si="24"/>
        <v>0</v>
      </c>
      <c r="Y52" s="21">
        <f t="shared" si="24"/>
        <v>0</v>
      </c>
      <c r="Z52" s="21">
        <f t="shared" si="24"/>
        <v>0</v>
      </c>
      <c r="AA52" s="23">
        <f>SUM(G52:Z52)</f>
        <v>0</v>
      </c>
      <c r="AB52" s="17" t="str">
        <f>IF(ABS(F52-AA52)&lt;0.01,"ok","err")</f>
        <v>ok</v>
      </c>
    </row>
    <row r="53" spans="1:28">
      <c r="F53" s="38"/>
    </row>
    <row r="54" spans="1:28">
      <c r="A54" s="24" t="s">
        <v>327</v>
      </c>
      <c r="F54" s="38"/>
    </row>
    <row r="55" spans="1:28">
      <c r="A55" s="27" t="s">
        <v>990</v>
      </c>
      <c r="C55" s="19" t="s">
        <v>865</v>
      </c>
      <c r="D55" s="19" t="s">
        <v>366</v>
      </c>
      <c r="E55" s="19" t="s">
        <v>1266</v>
      </c>
      <c r="F55" s="35">
        <f>VLOOKUP(C55,'WSS-27'!$C$2:$AP$780,'WSS-27'!$AD$2,)</f>
        <v>0</v>
      </c>
      <c r="G55" s="35">
        <f t="shared" ref="G55:Z55" si="25">IF(VLOOKUP($E55,$D$6:$AN$1034,3,)=0,0,(VLOOKUP($E55,$D$6:$AN$1034,G$2,)/VLOOKUP($E55,$D$6:$AN$1034,3,))*$F55)</f>
        <v>0</v>
      </c>
      <c r="H55" s="35">
        <f t="shared" si="25"/>
        <v>0</v>
      </c>
      <c r="I55" s="35">
        <f t="shared" si="25"/>
        <v>0</v>
      </c>
      <c r="J55" s="35">
        <f t="shared" si="25"/>
        <v>0</v>
      </c>
      <c r="K55" s="35">
        <f t="shared" si="25"/>
        <v>0</v>
      </c>
      <c r="L55" s="35">
        <f t="shared" si="25"/>
        <v>0</v>
      </c>
      <c r="M55" s="35">
        <f t="shared" si="25"/>
        <v>0</v>
      </c>
      <c r="N55" s="35">
        <f t="shared" si="25"/>
        <v>0</v>
      </c>
      <c r="O55" s="35">
        <f t="shared" si="25"/>
        <v>0</v>
      </c>
      <c r="P55" s="35">
        <f t="shared" si="25"/>
        <v>0</v>
      </c>
      <c r="Q55" s="35">
        <f t="shared" si="25"/>
        <v>0</v>
      </c>
      <c r="R55" s="35">
        <f t="shared" si="25"/>
        <v>0</v>
      </c>
      <c r="S55" s="35">
        <f t="shared" si="25"/>
        <v>0</v>
      </c>
      <c r="T55" s="35">
        <f t="shared" si="25"/>
        <v>0</v>
      </c>
      <c r="U55" s="35">
        <f t="shared" si="25"/>
        <v>0</v>
      </c>
      <c r="V55" s="35">
        <f t="shared" si="25"/>
        <v>0</v>
      </c>
      <c r="W55" s="35">
        <f t="shared" si="25"/>
        <v>0</v>
      </c>
      <c r="X55" s="21">
        <f t="shared" si="25"/>
        <v>0</v>
      </c>
      <c r="Y55" s="21">
        <f t="shared" si="25"/>
        <v>0</v>
      </c>
      <c r="Z55" s="21">
        <f t="shared" si="25"/>
        <v>0</v>
      </c>
      <c r="AA55" s="23">
        <f>SUM(G55:Z55)</f>
        <v>0</v>
      </c>
      <c r="AB55" s="17" t="str">
        <f>IF(ABS(F55-AA55)&lt;0.01,"ok","err")</f>
        <v>ok</v>
      </c>
    </row>
    <row r="56" spans="1:28">
      <c r="F56" s="38"/>
    </row>
    <row r="57" spans="1:28">
      <c r="A57" s="24" t="s">
        <v>326</v>
      </c>
      <c r="F57" s="38"/>
    </row>
    <row r="58" spans="1:28">
      <c r="A58" s="27" t="s">
        <v>990</v>
      </c>
      <c r="C58" s="19" t="s">
        <v>865</v>
      </c>
      <c r="D58" s="19" t="s">
        <v>367</v>
      </c>
      <c r="E58" s="19" t="s">
        <v>1266</v>
      </c>
      <c r="F58" s="35">
        <f>VLOOKUP(C58,'WSS-27'!$C$2:$AP$780,'WSS-27'!$AE$2,)</f>
        <v>0</v>
      </c>
      <c r="G58" s="35">
        <f t="shared" ref="G58:Z58" si="26">IF(VLOOKUP($E58,$D$6:$AN$1034,3,)=0,0,(VLOOKUP($E58,$D$6:$AN$1034,G$2,)/VLOOKUP($E58,$D$6:$AN$1034,3,))*$F58)</f>
        <v>0</v>
      </c>
      <c r="H58" s="35">
        <f t="shared" si="26"/>
        <v>0</v>
      </c>
      <c r="I58" s="35">
        <f t="shared" si="26"/>
        <v>0</v>
      </c>
      <c r="J58" s="35">
        <f t="shared" si="26"/>
        <v>0</v>
      </c>
      <c r="K58" s="35">
        <f t="shared" si="26"/>
        <v>0</v>
      </c>
      <c r="L58" s="35">
        <f t="shared" si="26"/>
        <v>0</v>
      </c>
      <c r="M58" s="35">
        <f t="shared" si="26"/>
        <v>0</v>
      </c>
      <c r="N58" s="35">
        <f t="shared" si="26"/>
        <v>0</v>
      </c>
      <c r="O58" s="35">
        <f t="shared" si="26"/>
        <v>0</v>
      </c>
      <c r="P58" s="35">
        <f t="shared" si="26"/>
        <v>0</v>
      </c>
      <c r="Q58" s="35">
        <f t="shared" si="26"/>
        <v>0</v>
      </c>
      <c r="R58" s="35">
        <f t="shared" si="26"/>
        <v>0</v>
      </c>
      <c r="S58" s="35">
        <f t="shared" si="26"/>
        <v>0</v>
      </c>
      <c r="T58" s="35">
        <f t="shared" si="26"/>
        <v>0</v>
      </c>
      <c r="U58" s="35">
        <f t="shared" si="26"/>
        <v>0</v>
      </c>
      <c r="V58" s="35">
        <f t="shared" si="26"/>
        <v>0</v>
      </c>
      <c r="W58" s="35">
        <f t="shared" si="26"/>
        <v>0</v>
      </c>
      <c r="X58" s="21">
        <f t="shared" si="26"/>
        <v>0</v>
      </c>
      <c r="Y58" s="21">
        <f t="shared" si="26"/>
        <v>0</v>
      </c>
      <c r="Z58" s="21">
        <f t="shared" si="26"/>
        <v>0</v>
      </c>
      <c r="AA58" s="23">
        <f>SUM(G58:Z58)</f>
        <v>0</v>
      </c>
      <c r="AB58" s="17" t="str">
        <f>IF(ABS(F58-AA58)&lt;0.01,"ok","err")</f>
        <v>ok</v>
      </c>
    </row>
    <row r="59" spans="1:28">
      <c r="F59" s="38"/>
    </row>
    <row r="60" spans="1:28">
      <c r="A60" s="19" t="s">
        <v>819</v>
      </c>
      <c r="D60" s="19" t="s">
        <v>997</v>
      </c>
      <c r="F60" s="35">
        <f t="shared" ref="F60:Z60" si="27">F15+F21+F24+F27+F35+F40+F43+F46+F49+F52+F55+F58</f>
        <v>4794207840.5694818</v>
      </c>
      <c r="G60" s="35">
        <f t="shared" si="27"/>
        <v>2458644416.3251224</v>
      </c>
      <c r="H60" s="35">
        <f t="shared" si="27"/>
        <v>559528441.15299642</v>
      </c>
      <c r="I60" s="35">
        <f t="shared" si="27"/>
        <v>28630223.558648802</v>
      </c>
      <c r="J60" s="35">
        <f t="shared" si="27"/>
        <v>557682647.12060988</v>
      </c>
      <c r="K60" s="35">
        <f t="shared" si="27"/>
        <v>471057308.25254291</v>
      </c>
      <c r="L60" s="35">
        <f t="shared" si="27"/>
        <v>342997828.08470762</v>
      </c>
      <c r="M60" s="35">
        <f t="shared" si="27"/>
        <v>197942549.69535118</v>
      </c>
      <c r="N60" s="35">
        <f t="shared" si="27"/>
        <v>13996218.204366343</v>
      </c>
      <c r="O60" s="35">
        <f t="shared" si="27"/>
        <v>160566507.71490771</v>
      </c>
      <c r="P60" s="35">
        <f t="shared" si="27"/>
        <v>719587.8641777992</v>
      </c>
      <c r="Q60" s="35">
        <f t="shared" si="27"/>
        <v>909794.58099559043</v>
      </c>
      <c r="R60" s="35">
        <f t="shared" si="27"/>
        <v>44451.775055631071</v>
      </c>
      <c r="S60" s="35">
        <f t="shared" si="27"/>
        <v>156536.15</v>
      </c>
      <c r="T60" s="35">
        <f t="shared" si="27"/>
        <v>1241811.48</v>
      </c>
      <c r="U60" s="35">
        <f t="shared" si="27"/>
        <v>89518.61</v>
      </c>
      <c r="V60" s="35">
        <f t="shared" si="27"/>
        <v>0</v>
      </c>
      <c r="W60" s="35">
        <f t="shared" si="27"/>
        <v>0</v>
      </c>
      <c r="X60" s="21">
        <f t="shared" si="27"/>
        <v>0</v>
      </c>
      <c r="Y60" s="21">
        <f t="shared" si="27"/>
        <v>0</v>
      </c>
      <c r="Z60" s="21">
        <f t="shared" si="27"/>
        <v>0</v>
      </c>
      <c r="AA60" s="23">
        <f>SUM(G60:Z60)</f>
        <v>4794207840.5694818</v>
      </c>
      <c r="AB60" s="17" t="str">
        <f>IF(ABS(F60-AA60)&lt;0.01,"ok","err")</f>
        <v>ok</v>
      </c>
    </row>
    <row r="65" spans="1:28">
      <c r="A65" s="24" t="s">
        <v>869</v>
      </c>
    </row>
    <row r="67" spans="1:28">
      <c r="A67" s="24" t="s">
        <v>339</v>
      </c>
    </row>
    <row r="68" spans="1:28">
      <c r="A68" s="27" t="s">
        <v>1129</v>
      </c>
      <c r="C68" s="19" t="s">
        <v>870</v>
      </c>
      <c r="D68" s="19" t="s">
        <v>1131</v>
      </c>
      <c r="E68" s="19" t="s">
        <v>1148</v>
      </c>
      <c r="F68" s="35">
        <f>VLOOKUP(C68,'WSS-27'!$C$2:$AP$780,'WSS-27'!$H$2,)</f>
        <v>1596970884.8445554</v>
      </c>
      <c r="G68" s="35">
        <f t="shared" ref="G68:P73" si="28">IF(VLOOKUP($E68,$D$6:$AN$1034,3,)=0,0,(VLOOKUP($E68,$D$6:$AN$1034,G$2,)/VLOOKUP($E68,$D$6:$AN$1034,3,))*$F68)</f>
        <v>698999361.25425053</v>
      </c>
      <c r="H68" s="35">
        <f t="shared" si="28"/>
        <v>185687373.62053427</v>
      </c>
      <c r="I68" s="35">
        <f t="shared" si="28"/>
        <v>12214036.759207614</v>
      </c>
      <c r="J68" s="35">
        <f t="shared" si="28"/>
        <v>233332727.70699844</v>
      </c>
      <c r="K68" s="35">
        <f t="shared" si="28"/>
        <v>205235346.49313697</v>
      </c>
      <c r="L68" s="35">
        <f t="shared" si="28"/>
        <v>147838945.09846503</v>
      </c>
      <c r="M68" s="35">
        <f t="shared" si="28"/>
        <v>102830777.96793438</v>
      </c>
      <c r="N68" s="35">
        <f t="shared" si="28"/>
        <v>5778758.1532844901</v>
      </c>
      <c r="O68" s="35">
        <f t="shared" si="28"/>
        <v>3284979.8640789902</v>
      </c>
      <c r="P68" s="35">
        <f t="shared" si="28"/>
        <v>135877.51109991744</v>
      </c>
      <c r="Q68" s="35">
        <f t="shared" ref="Q68:Z73" si="29">IF(VLOOKUP($E68,$D$6:$AN$1034,3,)=0,0,(VLOOKUP($E68,$D$6:$AN$1034,Q$2,)/VLOOKUP($E68,$D$6:$AN$1034,3,))*$F68)</f>
        <v>309011.59199068928</v>
      </c>
      <c r="R68" s="35">
        <f t="shared" si="29"/>
        <v>1389.1635738994348</v>
      </c>
      <c r="S68" s="35">
        <f t="shared" si="29"/>
        <v>0</v>
      </c>
      <c r="T68" s="35">
        <f t="shared" si="29"/>
        <v>1238111.51</v>
      </c>
      <c r="U68" s="35">
        <f t="shared" si="29"/>
        <v>84188.15</v>
      </c>
      <c r="V68" s="35">
        <f t="shared" si="29"/>
        <v>0</v>
      </c>
      <c r="W68" s="35">
        <f t="shared" si="29"/>
        <v>0</v>
      </c>
      <c r="X68" s="21">
        <f t="shared" si="29"/>
        <v>0</v>
      </c>
      <c r="Y68" s="21">
        <f t="shared" si="29"/>
        <v>0</v>
      </c>
      <c r="Z68" s="21">
        <f t="shared" si="29"/>
        <v>0</v>
      </c>
      <c r="AA68" s="23">
        <f t="shared" ref="AA68:AA74" si="30">SUM(G68:Z68)</f>
        <v>1596970884.8445551</v>
      </c>
      <c r="AB68" s="17" t="str">
        <f t="shared" ref="AB68:AB74" si="31">IF(ABS(F68-AA68)&lt;0.01,"ok","err")</f>
        <v>ok</v>
      </c>
    </row>
    <row r="69" spans="1:28" hidden="1">
      <c r="A69" s="27" t="s">
        <v>1135</v>
      </c>
      <c r="C69" s="19" t="s">
        <v>870</v>
      </c>
      <c r="D69" s="19" t="s">
        <v>368</v>
      </c>
      <c r="E69" s="19" t="s">
        <v>1148</v>
      </c>
      <c r="F69" s="38">
        <f>VLOOKUP(C69,'WSS-27'!$C$2:$AP$780,'WSS-27'!$I$2,)</f>
        <v>0</v>
      </c>
      <c r="G69" s="38">
        <f t="shared" si="28"/>
        <v>0</v>
      </c>
      <c r="H69" s="38">
        <f t="shared" si="28"/>
        <v>0</v>
      </c>
      <c r="I69" s="38">
        <f t="shared" si="28"/>
        <v>0</v>
      </c>
      <c r="J69" s="38">
        <f t="shared" si="28"/>
        <v>0</v>
      </c>
      <c r="K69" s="38">
        <f t="shared" si="28"/>
        <v>0</v>
      </c>
      <c r="L69" s="38">
        <f t="shared" si="28"/>
        <v>0</v>
      </c>
      <c r="M69" s="38">
        <f t="shared" si="28"/>
        <v>0</v>
      </c>
      <c r="N69" s="38">
        <f t="shared" si="28"/>
        <v>0</v>
      </c>
      <c r="O69" s="38">
        <f t="shared" si="28"/>
        <v>0</v>
      </c>
      <c r="P69" s="38">
        <f t="shared" si="28"/>
        <v>0</v>
      </c>
      <c r="Q69" s="38">
        <f t="shared" si="29"/>
        <v>0</v>
      </c>
      <c r="R69" s="38">
        <f t="shared" si="29"/>
        <v>0</v>
      </c>
      <c r="S69" s="38">
        <f t="shared" si="29"/>
        <v>0</v>
      </c>
      <c r="T69" s="38">
        <f t="shared" si="29"/>
        <v>0</v>
      </c>
      <c r="U69" s="38">
        <f t="shared" si="29"/>
        <v>0</v>
      </c>
      <c r="V69" s="38">
        <f t="shared" si="29"/>
        <v>0</v>
      </c>
      <c r="W69" s="38">
        <f t="shared" si="29"/>
        <v>0</v>
      </c>
      <c r="X69" s="22">
        <f t="shared" si="29"/>
        <v>0</v>
      </c>
      <c r="Y69" s="22">
        <f t="shared" si="29"/>
        <v>0</v>
      </c>
      <c r="Z69" s="22">
        <f t="shared" si="29"/>
        <v>0</v>
      </c>
      <c r="AA69" s="22">
        <f t="shared" si="30"/>
        <v>0</v>
      </c>
      <c r="AB69" s="17" t="str">
        <f t="shared" si="31"/>
        <v>ok</v>
      </c>
    </row>
    <row r="70" spans="1:28" hidden="1">
      <c r="A70" s="27" t="s">
        <v>1135</v>
      </c>
      <c r="C70" s="19" t="s">
        <v>870</v>
      </c>
      <c r="D70" s="19" t="s">
        <v>369</v>
      </c>
      <c r="E70" s="19" t="s">
        <v>1148</v>
      </c>
      <c r="F70" s="38">
        <f>VLOOKUP(C70,'WSS-27'!$C$2:$AP$780,'WSS-27'!$J$2,)</f>
        <v>0</v>
      </c>
      <c r="G70" s="38">
        <f t="shared" si="28"/>
        <v>0</v>
      </c>
      <c r="H70" s="38">
        <f t="shared" si="28"/>
        <v>0</v>
      </c>
      <c r="I70" s="38">
        <f t="shared" si="28"/>
        <v>0</v>
      </c>
      <c r="J70" s="38">
        <f t="shared" si="28"/>
        <v>0</v>
      </c>
      <c r="K70" s="38">
        <f t="shared" si="28"/>
        <v>0</v>
      </c>
      <c r="L70" s="38">
        <f t="shared" si="28"/>
        <v>0</v>
      </c>
      <c r="M70" s="38">
        <f t="shared" si="28"/>
        <v>0</v>
      </c>
      <c r="N70" s="38">
        <f t="shared" si="28"/>
        <v>0</v>
      </c>
      <c r="O70" s="38">
        <f t="shared" si="28"/>
        <v>0</v>
      </c>
      <c r="P70" s="38">
        <f t="shared" si="28"/>
        <v>0</v>
      </c>
      <c r="Q70" s="38">
        <f t="shared" si="29"/>
        <v>0</v>
      </c>
      <c r="R70" s="38">
        <f t="shared" si="29"/>
        <v>0</v>
      </c>
      <c r="S70" s="38">
        <f t="shared" si="29"/>
        <v>0</v>
      </c>
      <c r="T70" s="38">
        <f t="shared" si="29"/>
        <v>0</v>
      </c>
      <c r="U70" s="38">
        <f t="shared" si="29"/>
        <v>0</v>
      </c>
      <c r="V70" s="38">
        <f t="shared" si="29"/>
        <v>0</v>
      </c>
      <c r="W70" s="38">
        <f t="shared" si="29"/>
        <v>0</v>
      </c>
      <c r="X70" s="22">
        <f t="shared" si="29"/>
        <v>0</v>
      </c>
      <c r="Y70" s="22">
        <f t="shared" si="29"/>
        <v>0</v>
      </c>
      <c r="Z70" s="22">
        <f t="shared" si="29"/>
        <v>0</v>
      </c>
      <c r="AA70" s="22">
        <f t="shared" si="30"/>
        <v>0</v>
      </c>
      <c r="AB70" s="17" t="str">
        <f t="shared" si="31"/>
        <v>ok</v>
      </c>
    </row>
    <row r="71" spans="1:28">
      <c r="A71" s="27" t="s">
        <v>1076</v>
      </c>
      <c r="C71" s="19" t="s">
        <v>870</v>
      </c>
      <c r="D71" s="19" t="s">
        <v>370</v>
      </c>
      <c r="E71" s="19" t="s">
        <v>988</v>
      </c>
      <c r="F71" s="38">
        <f>VLOOKUP(C71,'WSS-27'!$C$2:$AP$780,'WSS-27'!$K$2,)</f>
        <v>0</v>
      </c>
      <c r="G71" s="38">
        <f t="shared" si="28"/>
        <v>0</v>
      </c>
      <c r="H71" s="38">
        <f t="shared" si="28"/>
        <v>0</v>
      </c>
      <c r="I71" s="38">
        <f t="shared" si="28"/>
        <v>0</v>
      </c>
      <c r="J71" s="38">
        <f t="shared" si="28"/>
        <v>0</v>
      </c>
      <c r="K71" s="38">
        <f t="shared" si="28"/>
        <v>0</v>
      </c>
      <c r="L71" s="38">
        <f t="shared" si="28"/>
        <v>0</v>
      </c>
      <c r="M71" s="38">
        <f t="shared" si="28"/>
        <v>0</v>
      </c>
      <c r="N71" s="38">
        <f t="shared" si="28"/>
        <v>0</v>
      </c>
      <c r="O71" s="38">
        <f t="shared" si="28"/>
        <v>0</v>
      </c>
      <c r="P71" s="38">
        <f t="shared" si="28"/>
        <v>0</v>
      </c>
      <c r="Q71" s="38">
        <f t="shared" si="29"/>
        <v>0</v>
      </c>
      <c r="R71" s="38">
        <f t="shared" si="29"/>
        <v>0</v>
      </c>
      <c r="S71" s="38">
        <f t="shared" si="29"/>
        <v>0</v>
      </c>
      <c r="T71" s="38">
        <f t="shared" si="29"/>
        <v>0</v>
      </c>
      <c r="U71" s="38">
        <f t="shared" si="29"/>
        <v>0</v>
      </c>
      <c r="V71" s="38">
        <f t="shared" si="29"/>
        <v>0</v>
      </c>
      <c r="W71" s="38">
        <f t="shared" si="29"/>
        <v>0</v>
      </c>
      <c r="X71" s="22">
        <f t="shared" si="29"/>
        <v>0</v>
      </c>
      <c r="Y71" s="22">
        <f t="shared" si="29"/>
        <v>0</v>
      </c>
      <c r="Z71" s="22">
        <f t="shared" si="29"/>
        <v>0</v>
      </c>
      <c r="AA71" s="22">
        <f t="shared" si="30"/>
        <v>0</v>
      </c>
      <c r="AB71" s="17" t="str">
        <f t="shared" si="31"/>
        <v>ok</v>
      </c>
    </row>
    <row r="72" spans="1:28" hidden="1">
      <c r="A72" s="27" t="s">
        <v>1077</v>
      </c>
      <c r="C72" s="19" t="s">
        <v>870</v>
      </c>
      <c r="D72" s="19" t="s">
        <v>371</v>
      </c>
      <c r="E72" s="19" t="s">
        <v>988</v>
      </c>
      <c r="F72" s="38">
        <f>VLOOKUP(C72,'WSS-27'!$C$2:$AP$780,'WSS-27'!$L$2,)</f>
        <v>0</v>
      </c>
      <c r="G72" s="38">
        <f t="shared" si="28"/>
        <v>0</v>
      </c>
      <c r="H72" s="38">
        <f t="shared" si="28"/>
        <v>0</v>
      </c>
      <c r="I72" s="38">
        <f t="shared" si="28"/>
        <v>0</v>
      </c>
      <c r="J72" s="38">
        <f t="shared" si="28"/>
        <v>0</v>
      </c>
      <c r="K72" s="38">
        <f t="shared" si="28"/>
        <v>0</v>
      </c>
      <c r="L72" s="38">
        <f t="shared" si="28"/>
        <v>0</v>
      </c>
      <c r="M72" s="38">
        <f t="shared" si="28"/>
        <v>0</v>
      </c>
      <c r="N72" s="38">
        <f t="shared" si="28"/>
        <v>0</v>
      </c>
      <c r="O72" s="38">
        <f t="shared" si="28"/>
        <v>0</v>
      </c>
      <c r="P72" s="38">
        <f t="shared" si="28"/>
        <v>0</v>
      </c>
      <c r="Q72" s="38">
        <f t="shared" si="29"/>
        <v>0</v>
      </c>
      <c r="R72" s="38">
        <f t="shared" si="29"/>
        <v>0</v>
      </c>
      <c r="S72" s="38">
        <f t="shared" si="29"/>
        <v>0</v>
      </c>
      <c r="T72" s="38">
        <f t="shared" si="29"/>
        <v>0</v>
      </c>
      <c r="U72" s="38">
        <f t="shared" si="29"/>
        <v>0</v>
      </c>
      <c r="V72" s="38">
        <f t="shared" si="29"/>
        <v>0</v>
      </c>
      <c r="W72" s="38">
        <f t="shared" si="29"/>
        <v>0</v>
      </c>
      <c r="X72" s="22">
        <f t="shared" si="29"/>
        <v>0</v>
      </c>
      <c r="Y72" s="22">
        <f t="shared" si="29"/>
        <v>0</v>
      </c>
      <c r="Z72" s="22">
        <f t="shared" si="29"/>
        <v>0</v>
      </c>
      <c r="AA72" s="22">
        <f t="shared" si="30"/>
        <v>0</v>
      </c>
      <c r="AB72" s="17" t="str">
        <f t="shared" si="31"/>
        <v>ok</v>
      </c>
    </row>
    <row r="73" spans="1:28" hidden="1">
      <c r="A73" s="27" t="s">
        <v>1077</v>
      </c>
      <c r="C73" s="19" t="s">
        <v>870</v>
      </c>
      <c r="D73" s="19" t="s">
        <v>372</v>
      </c>
      <c r="E73" s="19" t="s">
        <v>988</v>
      </c>
      <c r="F73" s="38">
        <f>VLOOKUP(C73,'WSS-27'!$C$2:$AP$780,'WSS-27'!$M$2,)</f>
        <v>0</v>
      </c>
      <c r="G73" s="38">
        <f t="shared" si="28"/>
        <v>0</v>
      </c>
      <c r="H73" s="38">
        <f t="shared" si="28"/>
        <v>0</v>
      </c>
      <c r="I73" s="38">
        <f t="shared" si="28"/>
        <v>0</v>
      </c>
      <c r="J73" s="38">
        <f t="shared" si="28"/>
        <v>0</v>
      </c>
      <c r="K73" s="38">
        <f t="shared" si="28"/>
        <v>0</v>
      </c>
      <c r="L73" s="38">
        <f t="shared" si="28"/>
        <v>0</v>
      </c>
      <c r="M73" s="38">
        <f t="shared" si="28"/>
        <v>0</v>
      </c>
      <c r="N73" s="38">
        <f t="shared" si="28"/>
        <v>0</v>
      </c>
      <c r="O73" s="38">
        <f t="shared" si="28"/>
        <v>0</v>
      </c>
      <c r="P73" s="38">
        <f t="shared" si="28"/>
        <v>0</v>
      </c>
      <c r="Q73" s="38">
        <f t="shared" si="29"/>
        <v>0</v>
      </c>
      <c r="R73" s="38">
        <f t="shared" si="29"/>
        <v>0</v>
      </c>
      <c r="S73" s="38">
        <f t="shared" si="29"/>
        <v>0</v>
      </c>
      <c r="T73" s="38">
        <f t="shared" si="29"/>
        <v>0</v>
      </c>
      <c r="U73" s="38">
        <f t="shared" si="29"/>
        <v>0</v>
      </c>
      <c r="V73" s="38">
        <f t="shared" si="29"/>
        <v>0</v>
      </c>
      <c r="W73" s="38">
        <f t="shared" si="29"/>
        <v>0</v>
      </c>
      <c r="X73" s="22">
        <f t="shared" si="29"/>
        <v>0</v>
      </c>
      <c r="Y73" s="22">
        <f t="shared" si="29"/>
        <v>0</v>
      </c>
      <c r="Z73" s="22">
        <f t="shared" si="29"/>
        <v>0</v>
      </c>
      <c r="AA73" s="22">
        <f t="shared" si="30"/>
        <v>0</v>
      </c>
      <c r="AB73" s="17" t="str">
        <f t="shared" si="31"/>
        <v>ok</v>
      </c>
    </row>
    <row r="74" spans="1:28">
      <c r="A74" s="19" t="s">
        <v>361</v>
      </c>
      <c r="D74" s="19" t="s">
        <v>373</v>
      </c>
      <c r="F74" s="35">
        <f>SUM(F68:F73)</f>
        <v>1596970884.8445554</v>
      </c>
      <c r="G74" s="35">
        <f t="shared" ref="G74:P74" si="32">SUM(G68:G73)</f>
        <v>698999361.25425053</v>
      </c>
      <c r="H74" s="35">
        <f t="shared" si="32"/>
        <v>185687373.62053427</v>
      </c>
      <c r="I74" s="35">
        <f t="shared" si="32"/>
        <v>12214036.759207614</v>
      </c>
      <c r="J74" s="35">
        <f t="shared" si="32"/>
        <v>233332727.70699844</v>
      </c>
      <c r="K74" s="35">
        <f t="shared" si="32"/>
        <v>205235346.49313697</v>
      </c>
      <c r="L74" s="35">
        <f t="shared" si="32"/>
        <v>147838945.09846503</v>
      </c>
      <c r="M74" s="35">
        <f t="shared" si="32"/>
        <v>102830777.96793438</v>
      </c>
      <c r="N74" s="35">
        <f t="shared" si="32"/>
        <v>5778758.1532844901</v>
      </c>
      <c r="O74" s="35">
        <f>SUM(O68:O73)</f>
        <v>3284979.8640789902</v>
      </c>
      <c r="P74" s="35">
        <f t="shared" si="32"/>
        <v>135877.51109991744</v>
      </c>
      <c r="Q74" s="35">
        <f t="shared" ref="Q74:W74" si="33">SUM(Q68:Q73)</f>
        <v>309011.59199068928</v>
      </c>
      <c r="R74" s="35">
        <f t="shared" si="33"/>
        <v>1389.1635738994348</v>
      </c>
      <c r="S74" s="35">
        <f t="shared" si="33"/>
        <v>0</v>
      </c>
      <c r="T74" s="35">
        <f t="shared" si="33"/>
        <v>1238111.51</v>
      </c>
      <c r="U74" s="35">
        <f t="shared" si="33"/>
        <v>84188.15</v>
      </c>
      <c r="V74" s="35">
        <f t="shared" si="33"/>
        <v>0</v>
      </c>
      <c r="W74" s="35">
        <f t="shared" si="33"/>
        <v>0</v>
      </c>
      <c r="X74" s="21">
        <f>SUM(X68:X73)</f>
        <v>0</v>
      </c>
      <c r="Y74" s="21">
        <f>SUM(Y68:Y73)</f>
        <v>0</v>
      </c>
      <c r="Z74" s="21">
        <f>SUM(Z68:Z73)</f>
        <v>0</v>
      </c>
      <c r="AA74" s="23">
        <f t="shared" si="30"/>
        <v>1596970884.8445551</v>
      </c>
      <c r="AB74" s="17" t="str">
        <f t="shared" si="31"/>
        <v>ok</v>
      </c>
    </row>
    <row r="75" spans="1:28">
      <c r="F75" s="38"/>
      <c r="G75" s="38"/>
    </row>
    <row r="76" spans="1:28">
      <c r="A76" s="24" t="s">
        <v>1026</v>
      </c>
      <c r="F76" s="38"/>
      <c r="G76" s="38"/>
    </row>
    <row r="77" spans="1:28">
      <c r="A77" s="27" t="s">
        <v>1111</v>
      </c>
      <c r="C77" s="19" t="s">
        <v>870</v>
      </c>
      <c r="D77" s="19" t="s">
        <v>374</v>
      </c>
      <c r="E77" s="19" t="s">
        <v>1115</v>
      </c>
      <c r="F77" s="35">
        <f>VLOOKUP(C77,'WSS-27'!$C$2:$AP$780,'WSS-27'!$N$2,)</f>
        <v>356701756.0706296</v>
      </c>
      <c r="G77" s="35">
        <f t="shared" ref="G77:P79" si="34">IF(VLOOKUP($E77,$D$6:$AN$1034,3,)=0,0,(VLOOKUP($E77,$D$6:$AN$1034,G$2,)/VLOOKUP($E77,$D$6:$AN$1034,3,))*$F77)</f>
        <v>161450557.5455285</v>
      </c>
      <c r="H77" s="35">
        <f t="shared" si="34"/>
        <v>44841914.319219895</v>
      </c>
      <c r="I77" s="35">
        <f t="shared" si="34"/>
        <v>2737616.4668439375</v>
      </c>
      <c r="J77" s="35">
        <f t="shared" si="34"/>
        <v>47752516.520156696</v>
      </c>
      <c r="K77" s="35">
        <f t="shared" si="34"/>
        <v>44708072.603018895</v>
      </c>
      <c r="L77" s="35">
        <f t="shared" si="34"/>
        <v>30365316.164539374</v>
      </c>
      <c r="M77" s="35">
        <f t="shared" si="34"/>
        <v>20030121.470717397</v>
      </c>
      <c r="N77" s="35">
        <f t="shared" si="34"/>
        <v>1503064.2991306221</v>
      </c>
      <c r="O77" s="35">
        <f t="shared" si="34"/>
        <v>3120065.0141383903</v>
      </c>
      <c r="P77" s="35">
        <f t="shared" si="34"/>
        <v>131810.78458405979</v>
      </c>
      <c r="Q77" s="35">
        <f t="shared" ref="Q77:Z79" si="35">IF(VLOOKUP($E77,$D$6:$AN$1034,3,)=0,0,(VLOOKUP($E77,$D$6:$AN$1034,Q$2,)/VLOOKUP($E77,$D$6:$AN$1034,3,))*$F77)</f>
        <v>49246.339469170882</v>
      </c>
      <c r="R77" s="35">
        <f t="shared" si="35"/>
        <v>11454.543282630935</v>
      </c>
      <c r="S77" s="35">
        <f t="shared" si="35"/>
        <v>0</v>
      </c>
      <c r="T77" s="35">
        <f t="shared" si="35"/>
        <v>0</v>
      </c>
      <c r="U77" s="35">
        <f t="shared" si="35"/>
        <v>0</v>
      </c>
      <c r="V77" s="35">
        <f t="shared" si="35"/>
        <v>0</v>
      </c>
      <c r="W77" s="35">
        <f t="shared" si="35"/>
        <v>0</v>
      </c>
      <c r="X77" s="21">
        <f t="shared" si="35"/>
        <v>0</v>
      </c>
      <c r="Y77" s="21">
        <f t="shared" si="35"/>
        <v>0</v>
      </c>
      <c r="Z77" s="21">
        <f t="shared" si="35"/>
        <v>0</v>
      </c>
      <c r="AA77" s="23">
        <f>SUM(G77:Z77)</f>
        <v>356701756.07062954</v>
      </c>
      <c r="AB77" s="17" t="str">
        <f>IF(ABS(F77-AA77)&lt;0.01,"ok","err")</f>
        <v>ok</v>
      </c>
    </row>
    <row r="78" spans="1:28" hidden="1">
      <c r="A78" s="27" t="s">
        <v>1112</v>
      </c>
      <c r="C78" s="19" t="s">
        <v>870</v>
      </c>
      <c r="D78" s="19" t="s">
        <v>375</v>
      </c>
      <c r="E78" s="19" t="s">
        <v>1115</v>
      </c>
      <c r="F78" s="38">
        <f>VLOOKUP(C78,'WSS-27'!$C$2:$AP$780,'WSS-27'!$O$2,)</f>
        <v>0</v>
      </c>
      <c r="G78" s="38">
        <f t="shared" si="34"/>
        <v>0</v>
      </c>
      <c r="H78" s="38">
        <f t="shared" si="34"/>
        <v>0</v>
      </c>
      <c r="I78" s="38">
        <f t="shared" si="34"/>
        <v>0</v>
      </c>
      <c r="J78" s="38">
        <f t="shared" si="34"/>
        <v>0</v>
      </c>
      <c r="K78" s="38">
        <f t="shared" si="34"/>
        <v>0</v>
      </c>
      <c r="L78" s="38">
        <f t="shared" si="34"/>
        <v>0</v>
      </c>
      <c r="M78" s="38">
        <f t="shared" si="34"/>
        <v>0</v>
      </c>
      <c r="N78" s="38">
        <f t="shared" si="34"/>
        <v>0</v>
      </c>
      <c r="O78" s="38">
        <f t="shared" si="34"/>
        <v>0</v>
      </c>
      <c r="P78" s="38">
        <f t="shared" si="34"/>
        <v>0</v>
      </c>
      <c r="Q78" s="38">
        <f t="shared" si="35"/>
        <v>0</v>
      </c>
      <c r="R78" s="38">
        <f t="shared" si="35"/>
        <v>0</v>
      </c>
      <c r="S78" s="38">
        <f t="shared" si="35"/>
        <v>0</v>
      </c>
      <c r="T78" s="38">
        <f t="shared" si="35"/>
        <v>0</v>
      </c>
      <c r="U78" s="38">
        <f t="shared" si="35"/>
        <v>0</v>
      </c>
      <c r="V78" s="38">
        <f t="shared" si="35"/>
        <v>0</v>
      </c>
      <c r="W78" s="38">
        <f t="shared" si="35"/>
        <v>0</v>
      </c>
      <c r="X78" s="22">
        <f t="shared" si="35"/>
        <v>0</v>
      </c>
      <c r="Y78" s="22">
        <f t="shared" si="35"/>
        <v>0</v>
      </c>
      <c r="Z78" s="22">
        <f t="shared" si="35"/>
        <v>0</v>
      </c>
      <c r="AA78" s="22">
        <f>SUM(G78:Z78)</f>
        <v>0</v>
      </c>
      <c r="AB78" s="17" t="str">
        <f>IF(ABS(F78-AA78)&lt;0.01,"ok","err")</f>
        <v>ok</v>
      </c>
    </row>
    <row r="79" spans="1:28" hidden="1">
      <c r="A79" s="27" t="s">
        <v>1112</v>
      </c>
      <c r="C79" s="19" t="s">
        <v>870</v>
      </c>
      <c r="D79" s="19" t="s">
        <v>376</v>
      </c>
      <c r="E79" s="19" t="s">
        <v>1115</v>
      </c>
      <c r="F79" s="38">
        <f>VLOOKUP(C79,'WSS-27'!$C$2:$AP$780,'WSS-27'!$P$2,)</f>
        <v>0</v>
      </c>
      <c r="G79" s="38">
        <f t="shared" si="34"/>
        <v>0</v>
      </c>
      <c r="H79" s="38">
        <f t="shared" si="34"/>
        <v>0</v>
      </c>
      <c r="I79" s="38">
        <f t="shared" si="34"/>
        <v>0</v>
      </c>
      <c r="J79" s="38">
        <f t="shared" si="34"/>
        <v>0</v>
      </c>
      <c r="K79" s="38">
        <f t="shared" si="34"/>
        <v>0</v>
      </c>
      <c r="L79" s="38">
        <f t="shared" si="34"/>
        <v>0</v>
      </c>
      <c r="M79" s="38">
        <f t="shared" si="34"/>
        <v>0</v>
      </c>
      <c r="N79" s="38">
        <f t="shared" si="34"/>
        <v>0</v>
      </c>
      <c r="O79" s="38">
        <f t="shared" si="34"/>
        <v>0</v>
      </c>
      <c r="P79" s="38">
        <f t="shared" si="34"/>
        <v>0</v>
      </c>
      <c r="Q79" s="38">
        <f t="shared" si="35"/>
        <v>0</v>
      </c>
      <c r="R79" s="38">
        <f t="shared" si="35"/>
        <v>0</v>
      </c>
      <c r="S79" s="38">
        <f t="shared" si="35"/>
        <v>0</v>
      </c>
      <c r="T79" s="38">
        <f t="shared" si="35"/>
        <v>0</v>
      </c>
      <c r="U79" s="38">
        <f t="shared" si="35"/>
        <v>0</v>
      </c>
      <c r="V79" s="38">
        <f t="shared" si="35"/>
        <v>0</v>
      </c>
      <c r="W79" s="38">
        <f t="shared" si="35"/>
        <v>0</v>
      </c>
      <c r="X79" s="22">
        <f t="shared" si="35"/>
        <v>0</v>
      </c>
      <c r="Y79" s="22">
        <f t="shared" si="35"/>
        <v>0</v>
      </c>
      <c r="Z79" s="22">
        <f t="shared" si="35"/>
        <v>0</v>
      </c>
      <c r="AA79" s="22">
        <f>SUM(G79:Z79)</f>
        <v>0</v>
      </c>
      <c r="AB79" s="17" t="str">
        <f>IF(ABS(F79-AA79)&lt;0.01,"ok","err")</f>
        <v>ok</v>
      </c>
    </row>
    <row r="80" spans="1:28" hidden="1">
      <c r="A80" s="19" t="s">
        <v>1028</v>
      </c>
      <c r="D80" s="19" t="s">
        <v>377</v>
      </c>
      <c r="F80" s="35">
        <f>SUM(F77:F79)</f>
        <v>356701756.0706296</v>
      </c>
      <c r="G80" s="35">
        <f t="shared" ref="G80:W80" si="36">SUM(G77:G79)</f>
        <v>161450557.5455285</v>
      </c>
      <c r="H80" s="35">
        <f t="shared" si="36"/>
        <v>44841914.319219895</v>
      </c>
      <c r="I80" s="35">
        <f t="shared" si="36"/>
        <v>2737616.4668439375</v>
      </c>
      <c r="J80" s="35">
        <f t="shared" si="36"/>
        <v>47752516.520156696</v>
      </c>
      <c r="K80" s="35">
        <f t="shared" si="36"/>
        <v>44708072.603018895</v>
      </c>
      <c r="L80" s="35">
        <f t="shared" si="36"/>
        <v>30365316.164539374</v>
      </c>
      <c r="M80" s="35">
        <f t="shared" si="36"/>
        <v>20030121.470717397</v>
      </c>
      <c r="N80" s="35">
        <f t="shared" si="36"/>
        <v>1503064.2991306221</v>
      </c>
      <c r="O80" s="35">
        <f>SUM(O77:O79)</f>
        <v>3120065.0141383903</v>
      </c>
      <c r="P80" s="35">
        <f t="shared" si="36"/>
        <v>131810.78458405979</v>
      </c>
      <c r="Q80" s="35">
        <f t="shared" si="36"/>
        <v>49246.339469170882</v>
      </c>
      <c r="R80" s="35">
        <f t="shared" si="36"/>
        <v>11454.543282630935</v>
      </c>
      <c r="S80" s="35">
        <f t="shared" si="36"/>
        <v>0</v>
      </c>
      <c r="T80" s="35">
        <f t="shared" si="36"/>
        <v>0</v>
      </c>
      <c r="U80" s="35">
        <f t="shared" si="36"/>
        <v>0</v>
      </c>
      <c r="V80" s="35">
        <f t="shared" si="36"/>
        <v>0</v>
      </c>
      <c r="W80" s="35">
        <f t="shared" si="36"/>
        <v>0</v>
      </c>
      <c r="X80" s="21">
        <f>SUM(X77:X79)</f>
        <v>0</v>
      </c>
      <c r="Y80" s="21">
        <f>SUM(Y77:Y79)</f>
        <v>0</v>
      </c>
      <c r="Z80" s="21">
        <f>SUM(Z77:Z79)</f>
        <v>0</v>
      </c>
      <c r="AA80" s="23">
        <f>SUM(G80:Z80)</f>
        <v>356701756.07062954</v>
      </c>
      <c r="AB80" s="17" t="str">
        <f>IF(ABS(F80-AA80)&lt;0.01,"ok","err")</f>
        <v>ok</v>
      </c>
    </row>
    <row r="81" spans="1:28">
      <c r="F81" s="38"/>
      <c r="G81" s="38"/>
    </row>
    <row r="82" spans="1:28">
      <c r="A82" s="24" t="s">
        <v>324</v>
      </c>
      <c r="F82" s="38"/>
      <c r="G82" s="38"/>
    </row>
    <row r="83" spans="1:28">
      <c r="A83" s="27" t="s">
        <v>346</v>
      </c>
      <c r="C83" s="19" t="s">
        <v>870</v>
      </c>
      <c r="D83" s="19" t="s">
        <v>378</v>
      </c>
      <c r="E83" s="19" t="s">
        <v>1116</v>
      </c>
      <c r="F83" s="35">
        <f>VLOOKUP(C83,'WSS-27'!$C$2:$AP$780,'WSS-27'!$Q$2,)</f>
        <v>0</v>
      </c>
      <c r="G83" s="35">
        <f t="shared" ref="G83:Z83" si="37">IF(VLOOKUP($E83,$D$6:$AN$1034,3,)=0,0,(VLOOKUP($E83,$D$6:$AN$1034,G$2,)/VLOOKUP($E83,$D$6:$AN$1034,3,))*$F83)</f>
        <v>0</v>
      </c>
      <c r="H83" s="35">
        <f t="shared" si="37"/>
        <v>0</v>
      </c>
      <c r="I83" s="35">
        <f t="shared" si="37"/>
        <v>0</v>
      </c>
      <c r="J83" s="35">
        <f t="shared" si="37"/>
        <v>0</v>
      </c>
      <c r="K83" s="35">
        <f t="shared" si="37"/>
        <v>0</v>
      </c>
      <c r="L83" s="35">
        <f t="shared" si="37"/>
        <v>0</v>
      </c>
      <c r="M83" s="35">
        <f t="shared" si="37"/>
        <v>0</v>
      </c>
      <c r="N83" s="35">
        <f t="shared" si="37"/>
        <v>0</v>
      </c>
      <c r="O83" s="35">
        <f t="shared" si="37"/>
        <v>0</v>
      </c>
      <c r="P83" s="35">
        <f t="shared" si="37"/>
        <v>0</v>
      </c>
      <c r="Q83" s="35">
        <f t="shared" si="37"/>
        <v>0</v>
      </c>
      <c r="R83" s="35">
        <f t="shared" si="37"/>
        <v>0</v>
      </c>
      <c r="S83" s="35">
        <f t="shared" si="37"/>
        <v>0</v>
      </c>
      <c r="T83" s="35">
        <f t="shared" si="37"/>
        <v>0</v>
      </c>
      <c r="U83" s="35">
        <f t="shared" si="37"/>
        <v>0</v>
      </c>
      <c r="V83" s="35">
        <f t="shared" si="37"/>
        <v>0</v>
      </c>
      <c r="W83" s="35">
        <f t="shared" si="37"/>
        <v>0</v>
      </c>
      <c r="X83" s="21">
        <f t="shared" si="37"/>
        <v>0</v>
      </c>
      <c r="Y83" s="21">
        <f t="shared" si="37"/>
        <v>0</v>
      </c>
      <c r="Z83" s="21">
        <f t="shared" si="37"/>
        <v>0</v>
      </c>
      <c r="AA83" s="23">
        <f>SUM(G83:Z83)</f>
        <v>0</v>
      </c>
      <c r="AB83" s="17" t="str">
        <f>IF(ABS(F83-AA83)&lt;0.01,"ok","err")</f>
        <v>ok</v>
      </c>
    </row>
    <row r="84" spans="1:28">
      <c r="F84" s="38"/>
    </row>
    <row r="85" spans="1:28">
      <c r="A85" s="24" t="s">
        <v>325</v>
      </c>
      <c r="F85" s="38"/>
      <c r="G85" s="38"/>
    </row>
    <row r="86" spans="1:28">
      <c r="A86" s="27" t="s">
        <v>348</v>
      </c>
      <c r="C86" s="19" t="s">
        <v>870</v>
      </c>
      <c r="D86" s="19" t="s">
        <v>379</v>
      </c>
      <c r="E86" s="19" t="s">
        <v>1116</v>
      </c>
      <c r="F86" s="35">
        <f>VLOOKUP(C86,'WSS-27'!$C$2:$AP$780,'WSS-27'!$R$2,)</f>
        <v>131796240.97564271</v>
      </c>
      <c r="G86" s="35">
        <f t="shared" ref="G86:Z86" si="38">IF(VLOOKUP($E86,$D$6:$AN$1034,3,)=0,0,(VLOOKUP($E86,$D$6:$AN$1034,G$2,)/VLOOKUP($E86,$D$6:$AN$1034,3,))*$F86)</f>
        <v>63202760.200481385</v>
      </c>
      <c r="H86" s="35">
        <f t="shared" si="38"/>
        <v>17554183.774490666</v>
      </c>
      <c r="I86" s="35">
        <f t="shared" si="38"/>
        <v>1071689.8083553168</v>
      </c>
      <c r="J86" s="35">
        <f t="shared" si="38"/>
        <v>18693591.997921087</v>
      </c>
      <c r="K86" s="35">
        <f t="shared" si="38"/>
        <v>17501788.99789482</v>
      </c>
      <c r="L86" s="35">
        <f t="shared" si="38"/>
        <v>11887055.858682826</v>
      </c>
      <c r="M86" s="35">
        <f t="shared" si="38"/>
        <v>0</v>
      </c>
      <c r="N86" s="35">
        <f t="shared" si="38"/>
        <v>588401.88543212856</v>
      </c>
      <c r="O86" s="35">
        <f t="shared" si="38"/>
        <v>1221406.2552425158</v>
      </c>
      <c r="P86" s="35">
        <f t="shared" si="38"/>
        <v>51599.731438241593</v>
      </c>
      <c r="Q86" s="35">
        <f t="shared" si="38"/>
        <v>19278.376188597511</v>
      </c>
      <c r="R86" s="35">
        <f t="shared" si="38"/>
        <v>4484.0895151074601</v>
      </c>
      <c r="S86" s="35">
        <f t="shared" si="38"/>
        <v>0</v>
      </c>
      <c r="T86" s="35">
        <f t="shared" si="38"/>
        <v>0</v>
      </c>
      <c r="U86" s="35">
        <f t="shared" si="38"/>
        <v>0</v>
      </c>
      <c r="V86" s="35">
        <f t="shared" si="38"/>
        <v>0</v>
      </c>
      <c r="W86" s="35">
        <f t="shared" si="38"/>
        <v>0</v>
      </c>
      <c r="X86" s="21">
        <f t="shared" si="38"/>
        <v>0</v>
      </c>
      <c r="Y86" s="21">
        <f t="shared" si="38"/>
        <v>0</v>
      </c>
      <c r="Z86" s="21">
        <f t="shared" si="38"/>
        <v>0</v>
      </c>
      <c r="AA86" s="23">
        <f>SUM(G86:Z86)</f>
        <v>131796240.97564267</v>
      </c>
      <c r="AB86" s="17" t="str">
        <f>IF(ABS(F86-AA86)&lt;0.01,"ok","err")</f>
        <v>ok</v>
      </c>
    </row>
    <row r="87" spans="1:28">
      <c r="F87" s="38"/>
    </row>
    <row r="88" spans="1:28">
      <c r="A88" s="24" t="s">
        <v>347</v>
      </c>
      <c r="F88" s="38"/>
    </row>
    <row r="89" spans="1:28">
      <c r="A89" s="27" t="s">
        <v>589</v>
      </c>
      <c r="C89" s="19" t="s">
        <v>870</v>
      </c>
      <c r="D89" s="19" t="s">
        <v>380</v>
      </c>
      <c r="E89" s="19" t="s">
        <v>1116</v>
      </c>
      <c r="F89" s="35">
        <f>VLOOKUP(C89,'WSS-27'!$C$2:$AP$780,'WSS-27'!$S$2,)</f>
        <v>0</v>
      </c>
      <c r="G89" s="35">
        <f t="shared" ref="G89:P93" si="39">IF(VLOOKUP($E89,$D$6:$AN$1034,3,)=0,0,(VLOOKUP($E89,$D$6:$AN$1034,G$2,)/VLOOKUP($E89,$D$6:$AN$1034,3,))*$F89)</f>
        <v>0</v>
      </c>
      <c r="H89" s="35">
        <f t="shared" si="39"/>
        <v>0</v>
      </c>
      <c r="I89" s="35">
        <f t="shared" si="39"/>
        <v>0</v>
      </c>
      <c r="J89" s="35">
        <f t="shared" si="39"/>
        <v>0</v>
      </c>
      <c r="K89" s="35">
        <f t="shared" si="39"/>
        <v>0</v>
      </c>
      <c r="L89" s="35">
        <f t="shared" si="39"/>
        <v>0</v>
      </c>
      <c r="M89" s="35">
        <f t="shared" si="39"/>
        <v>0</v>
      </c>
      <c r="N89" s="35">
        <f t="shared" si="39"/>
        <v>0</v>
      </c>
      <c r="O89" s="35">
        <f t="shared" si="39"/>
        <v>0</v>
      </c>
      <c r="P89" s="35">
        <f t="shared" si="39"/>
        <v>0</v>
      </c>
      <c r="Q89" s="35">
        <f t="shared" ref="Q89:Z93" si="40">IF(VLOOKUP($E89,$D$6:$AN$1034,3,)=0,0,(VLOOKUP($E89,$D$6:$AN$1034,Q$2,)/VLOOKUP($E89,$D$6:$AN$1034,3,))*$F89)</f>
        <v>0</v>
      </c>
      <c r="R89" s="35">
        <f t="shared" si="40"/>
        <v>0</v>
      </c>
      <c r="S89" s="35">
        <f t="shared" si="40"/>
        <v>0</v>
      </c>
      <c r="T89" s="35">
        <f t="shared" si="40"/>
        <v>0</v>
      </c>
      <c r="U89" s="35">
        <f t="shared" si="40"/>
        <v>0</v>
      </c>
      <c r="V89" s="35">
        <f t="shared" si="40"/>
        <v>0</v>
      </c>
      <c r="W89" s="35">
        <f t="shared" si="40"/>
        <v>0</v>
      </c>
      <c r="X89" s="21">
        <f t="shared" si="40"/>
        <v>0</v>
      </c>
      <c r="Y89" s="21">
        <f t="shared" si="40"/>
        <v>0</v>
      </c>
      <c r="Z89" s="21">
        <f t="shared" si="40"/>
        <v>0</v>
      </c>
      <c r="AA89" s="23">
        <f t="shared" ref="AA89:AA94" si="41">SUM(G89:Z89)</f>
        <v>0</v>
      </c>
      <c r="AB89" s="17" t="str">
        <f t="shared" ref="AB89:AB94" si="42">IF(ABS(F89-AA89)&lt;0.01,"ok","err")</f>
        <v>ok</v>
      </c>
    </row>
    <row r="90" spans="1:28">
      <c r="A90" s="27" t="s">
        <v>590</v>
      </c>
      <c r="C90" s="19" t="s">
        <v>870</v>
      </c>
      <c r="D90" s="19" t="s">
        <v>381</v>
      </c>
      <c r="E90" s="19" t="s">
        <v>1116</v>
      </c>
      <c r="F90" s="38">
        <f>VLOOKUP(C90,'WSS-27'!$C$2:$AP$780,'WSS-27'!$T$2,)</f>
        <v>203663107.98219898</v>
      </c>
      <c r="G90" s="38">
        <f t="shared" si="39"/>
        <v>97666446.935027212</v>
      </c>
      <c r="H90" s="38">
        <f t="shared" si="39"/>
        <v>27126263.990064632</v>
      </c>
      <c r="I90" s="38">
        <f t="shared" si="39"/>
        <v>1656069.0619607912</v>
      </c>
      <c r="J90" s="38">
        <f t="shared" si="39"/>
        <v>28886977.484823573</v>
      </c>
      <c r="K90" s="38">
        <f t="shared" si="39"/>
        <v>27045298.987083141</v>
      </c>
      <c r="L90" s="38">
        <f t="shared" si="39"/>
        <v>18368921.017897382</v>
      </c>
      <c r="M90" s="38">
        <f t="shared" si="39"/>
        <v>0</v>
      </c>
      <c r="N90" s="38">
        <f t="shared" si="39"/>
        <v>909250.18682315783</v>
      </c>
      <c r="O90" s="38">
        <f t="shared" si="39"/>
        <v>1887424.0434335477</v>
      </c>
      <c r="P90" s="38">
        <f t="shared" si="39"/>
        <v>79736.42949119641</v>
      </c>
      <c r="Q90" s="38">
        <f t="shared" si="40"/>
        <v>29790.637292496132</v>
      </c>
      <c r="R90" s="38">
        <f t="shared" si="40"/>
        <v>6929.2083018206395</v>
      </c>
      <c r="S90" s="38">
        <f t="shared" si="40"/>
        <v>0</v>
      </c>
      <c r="T90" s="38">
        <f t="shared" si="40"/>
        <v>0</v>
      </c>
      <c r="U90" s="38">
        <f t="shared" si="40"/>
        <v>0</v>
      </c>
      <c r="V90" s="38">
        <f t="shared" si="40"/>
        <v>0</v>
      </c>
      <c r="W90" s="38">
        <f t="shared" si="40"/>
        <v>0</v>
      </c>
      <c r="X90" s="22">
        <f t="shared" si="40"/>
        <v>0</v>
      </c>
      <c r="Y90" s="22">
        <f t="shared" si="40"/>
        <v>0</v>
      </c>
      <c r="Z90" s="22">
        <f t="shared" si="40"/>
        <v>0</v>
      </c>
      <c r="AA90" s="22">
        <f t="shared" si="41"/>
        <v>203663107.98219892</v>
      </c>
      <c r="AB90" s="17" t="str">
        <f t="shared" si="42"/>
        <v>ok</v>
      </c>
    </row>
    <row r="91" spans="1:28">
      <c r="A91" s="27" t="s">
        <v>591</v>
      </c>
      <c r="C91" s="19" t="s">
        <v>870</v>
      </c>
      <c r="D91" s="19" t="s">
        <v>382</v>
      </c>
      <c r="E91" s="19" t="s">
        <v>1264</v>
      </c>
      <c r="F91" s="38">
        <f>VLOOKUP(C91,'WSS-27'!$C$2:$AP$780,'WSS-27'!$U$2,)</f>
        <v>323570298.35906297</v>
      </c>
      <c r="G91" s="38">
        <f t="shared" si="39"/>
        <v>278879744.58003253</v>
      </c>
      <c r="H91" s="38">
        <f t="shared" si="39"/>
        <v>34569878.428532466</v>
      </c>
      <c r="I91" s="38">
        <f t="shared" si="39"/>
        <v>47423.023211704851</v>
      </c>
      <c r="J91" s="38">
        <f t="shared" si="39"/>
        <v>2177695.3357374943</v>
      </c>
      <c r="K91" s="38">
        <f t="shared" si="39"/>
        <v>96351.539223781307</v>
      </c>
      <c r="L91" s="38">
        <f t="shared" si="39"/>
        <v>326691.93768063345</v>
      </c>
      <c r="M91" s="38">
        <f t="shared" si="39"/>
        <v>9785.7032024152868</v>
      </c>
      <c r="N91" s="38">
        <f t="shared" si="39"/>
        <v>1505.4928003715829</v>
      </c>
      <c r="O91" s="38">
        <f t="shared" si="39"/>
        <v>7376237.2500605881</v>
      </c>
      <c r="P91" s="38">
        <f t="shared" si="39"/>
        <v>13097.78736323277</v>
      </c>
      <c r="Q91" s="38">
        <f t="shared" si="40"/>
        <v>71134.534817557287</v>
      </c>
      <c r="R91" s="38">
        <f t="shared" si="40"/>
        <v>752.74640018579146</v>
      </c>
      <c r="S91" s="38">
        <f t="shared" si="40"/>
        <v>0</v>
      </c>
      <c r="T91" s="38">
        <f t="shared" si="40"/>
        <v>0</v>
      </c>
      <c r="U91" s="38">
        <f t="shared" si="40"/>
        <v>0</v>
      </c>
      <c r="V91" s="38">
        <f t="shared" si="40"/>
        <v>0</v>
      </c>
      <c r="W91" s="38">
        <f t="shared" si="40"/>
        <v>0</v>
      </c>
      <c r="X91" s="22">
        <f t="shared" si="40"/>
        <v>0</v>
      </c>
      <c r="Y91" s="22">
        <f t="shared" si="40"/>
        <v>0</v>
      </c>
      <c r="Z91" s="22">
        <f t="shared" si="40"/>
        <v>0</v>
      </c>
      <c r="AA91" s="22">
        <f t="shared" si="41"/>
        <v>323570298.35906303</v>
      </c>
      <c r="AB91" s="17" t="str">
        <f t="shared" si="42"/>
        <v>ok</v>
      </c>
    </row>
    <row r="92" spans="1:28">
      <c r="A92" s="27" t="s">
        <v>592</v>
      </c>
      <c r="C92" s="19" t="s">
        <v>870</v>
      </c>
      <c r="D92" s="19" t="s">
        <v>383</v>
      </c>
      <c r="E92" s="19" t="s">
        <v>629</v>
      </c>
      <c r="F92" s="38">
        <f>VLOOKUP(C92,'WSS-27'!$C$2:$AP$780,'WSS-27'!$V$2,)</f>
        <v>59169749.138610028</v>
      </c>
      <c r="G92" s="38">
        <f t="shared" si="39"/>
        <v>43617013.424893111</v>
      </c>
      <c r="H92" s="38">
        <f t="shared" si="39"/>
        <v>7894806.5738236569</v>
      </c>
      <c r="I92" s="38">
        <f t="shared" si="39"/>
        <v>0</v>
      </c>
      <c r="J92" s="38">
        <f t="shared" si="39"/>
        <v>7265733.298641813</v>
      </c>
      <c r="K92" s="38">
        <f t="shared" si="39"/>
        <v>0</v>
      </c>
      <c r="L92" s="38">
        <f t="shared" si="39"/>
        <v>0</v>
      </c>
      <c r="M92" s="38">
        <f t="shared" si="39"/>
        <v>0</v>
      </c>
      <c r="N92" s="38">
        <f t="shared" si="39"/>
        <v>0</v>
      </c>
      <c r="O92" s="38">
        <f t="shared" si="39"/>
        <v>369403.22916075779</v>
      </c>
      <c r="P92" s="38">
        <f t="shared" si="39"/>
        <v>15605.870147872827</v>
      </c>
      <c r="Q92" s="38">
        <f t="shared" si="40"/>
        <v>5830.5697932010162</v>
      </c>
      <c r="R92" s="38">
        <f t="shared" si="40"/>
        <v>1356.1721496159355</v>
      </c>
      <c r="S92" s="38">
        <f t="shared" si="40"/>
        <v>0</v>
      </c>
      <c r="T92" s="38">
        <f t="shared" si="40"/>
        <v>0</v>
      </c>
      <c r="U92" s="38">
        <f t="shared" si="40"/>
        <v>0</v>
      </c>
      <c r="V92" s="38">
        <f t="shared" si="40"/>
        <v>0</v>
      </c>
      <c r="W92" s="38">
        <f t="shared" si="40"/>
        <v>0</v>
      </c>
      <c r="X92" s="22">
        <f t="shared" si="40"/>
        <v>0</v>
      </c>
      <c r="Y92" s="22">
        <f t="shared" si="40"/>
        <v>0</v>
      </c>
      <c r="Z92" s="22">
        <f t="shared" si="40"/>
        <v>0</v>
      </c>
      <c r="AA92" s="22">
        <f t="shared" si="41"/>
        <v>59169749.138610035</v>
      </c>
      <c r="AB92" s="17" t="str">
        <f t="shared" si="42"/>
        <v>ok</v>
      </c>
    </row>
    <row r="93" spans="1:28">
      <c r="A93" s="27" t="s">
        <v>593</v>
      </c>
      <c r="C93" s="19" t="s">
        <v>870</v>
      </c>
      <c r="D93" s="19" t="s">
        <v>384</v>
      </c>
      <c r="E93" s="19" t="s">
        <v>1263</v>
      </c>
      <c r="F93" s="38">
        <f>VLOOKUP(C93,'WSS-27'!$C$2:$AP$780,'WSS-27'!$W$2,)</f>
        <v>94685520.509984925</v>
      </c>
      <c r="G93" s="38">
        <f t="shared" si="39"/>
        <v>82247487.034537867</v>
      </c>
      <c r="H93" s="38">
        <f t="shared" si="39"/>
        <v>10195382.357790105</v>
      </c>
      <c r="I93" s="38">
        <f t="shared" si="39"/>
        <v>13986.044388476354</v>
      </c>
      <c r="J93" s="38">
        <f t="shared" si="39"/>
        <v>0</v>
      </c>
      <c r="K93" s="38">
        <f t="shared" si="39"/>
        <v>28416.09018611069</v>
      </c>
      <c r="L93" s="38">
        <f t="shared" si="39"/>
        <v>0</v>
      </c>
      <c r="M93" s="38">
        <f t="shared" si="39"/>
        <v>0</v>
      </c>
      <c r="N93" s="38">
        <f t="shared" si="39"/>
        <v>0</v>
      </c>
      <c r="O93" s="38">
        <f t="shared" si="39"/>
        <v>2175407.1042399788</v>
      </c>
      <c r="P93" s="38">
        <f t="shared" si="39"/>
        <v>3862.812259674422</v>
      </c>
      <c r="Q93" s="38">
        <f t="shared" si="40"/>
        <v>20979.066582714535</v>
      </c>
      <c r="R93" s="38">
        <f t="shared" si="40"/>
        <v>0</v>
      </c>
      <c r="S93" s="38">
        <f t="shared" si="40"/>
        <v>0</v>
      </c>
      <c r="T93" s="38">
        <f t="shared" si="40"/>
        <v>0</v>
      </c>
      <c r="U93" s="38">
        <f t="shared" si="40"/>
        <v>0</v>
      </c>
      <c r="V93" s="38">
        <f t="shared" si="40"/>
        <v>0</v>
      </c>
      <c r="W93" s="38">
        <f t="shared" si="40"/>
        <v>0</v>
      </c>
      <c r="X93" s="22">
        <f t="shared" si="40"/>
        <v>0</v>
      </c>
      <c r="Y93" s="22">
        <f t="shared" si="40"/>
        <v>0</v>
      </c>
      <c r="Z93" s="22">
        <f t="shared" si="40"/>
        <v>0</v>
      </c>
      <c r="AA93" s="22">
        <f t="shared" si="41"/>
        <v>94685520.50998491</v>
      </c>
      <c r="AB93" s="17" t="str">
        <f t="shared" si="42"/>
        <v>ok</v>
      </c>
    </row>
    <row r="94" spans="1:28">
      <c r="A94" s="19" t="s">
        <v>352</v>
      </c>
      <c r="D94" s="19" t="s">
        <v>385</v>
      </c>
      <c r="F94" s="35">
        <f>SUM(F89:F93)</f>
        <v>681088675.98985696</v>
      </c>
      <c r="G94" s="35">
        <f t="shared" ref="G94:W94" si="43">SUM(G89:G93)</f>
        <v>502410691.9744907</v>
      </c>
      <c r="H94" s="35">
        <f t="shared" si="43"/>
        <v>79786331.350210875</v>
      </c>
      <c r="I94" s="35">
        <f t="shared" si="43"/>
        <v>1717478.1295609723</v>
      </c>
      <c r="J94" s="35">
        <f t="shared" si="43"/>
        <v>38330406.119202882</v>
      </c>
      <c r="K94" s="35">
        <f t="shared" si="43"/>
        <v>27170066.616493035</v>
      </c>
      <c r="L94" s="35">
        <f t="shared" si="43"/>
        <v>18695612.955578014</v>
      </c>
      <c r="M94" s="35">
        <f t="shared" si="43"/>
        <v>9785.7032024152868</v>
      </c>
      <c r="N94" s="35">
        <f t="shared" si="43"/>
        <v>910755.67962352943</v>
      </c>
      <c r="O94" s="35">
        <f>SUM(O89:O93)</f>
        <v>11808471.626894873</v>
      </c>
      <c r="P94" s="35">
        <f t="shared" si="43"/>
        <v>112302.89926197643</v>
      </c>
      <c r="Q94" s="35">
        <f t="shared" si="43"/>
        <v>127734.80848596897</v>
      </c>
      <c r="R94" s="35">
        <f t="shared" si="43"/>
        <v>9038.1268516223663</v>
      </c>
      <c r="S94" s="35">
        <f t="shared" si="43"/>
        <v>0</v>
      </c>
      <c r="T94" s="35">
        <f t="shared" si="43"/>
        <v>0</v>
      </c>
      <c r="U94" s="35">
        <f t="shared" si="43"/>
        <v>0</v>
      </c>
      <c r="V94" s="35">
        <f t="shared" si="43"/>
        <v>0</v>
      </c>
      <c r="W94" s="35">
        <f t="shared" si="43"/>
        <v>0</v>
      </c>
      <c r="X94" s="21">
        <f>SUM(X89:X93)</f>
        <v>0</v>
      </c>
      <c r="Y94" s="21">
        <f>SUM(Y89:Y93)</f>
        <v>0</v>
      </c>
      <c r="Z94" s="21">
        <f>SUM(Z89:Z93)</f>
        <v>0</v>
      </c>
      <c r="AA94" s="23">
        <f t="shared" si="41"/>
        <v>681088675.9898566</v>
      </c>
      <c r="AB94" s="17" t="str">
        <f t="shared" si="42"/>
        <v>ok</v>
      </c>
    </row>
    <row r="95" spans="1:28">
      <c r="F95" s="38"/>
    </row>
    <row r="96" spans="1:28">
      <c r="A96" s="24" t="s">
        <v>596</v>
      </c>
      <c r="F96" s="38"/>
    </row>
    <row r="97" spans="1:28">
      <c r="A97" s="27" t="s">
        <v>987</v>
      </c>
      <c r="C97" s="19" t="s">
        <v>870</v>
      </c>
      <c r="D97" s="19" t="s">
        <v>386</v>
      </c>
      <c r="E97" s="19" t="s">
        <v>1104</v>
      </c>
      <c r="F97" s="35">
        <f>VLOOKUP(C97,'WSS-27'!$C$2:$AP$780,'WSS-27'!$X$2,)</f>
        <v>76798532.151384085</v>
      </c>
      <c r="G97" s="35">
        <f t="shared" ref="G97:P98" si="44">IF(VLOOKUP($E97,$D$6:$AN$1034,3,)=0,0,(VLOOKUP($E97,$D$6:$AN$1034,G$2,)/VLOOKUP($E97,$D$6:$AN$1034,3,))*$F97)</f>
        <v>52486553.500638224</v>
      </c>
      <c r="H97" s="35">
        <f t="shared" si="44"/>
        <v>9500219.1823087018</v>
      </c>
      <c r="I97" s="35">
        <f t="shared" si="44"/>
        <v>0</v>
      </c>
      <c r="J97" s="35">
        <f t="shared" si="44"/>
        <v>8743223.5624570791</v>
      </c>
      <c r="K97" s="35">
        <f t="shared" si="44"/>
        <v>0</v>
      </c>
      <c r="L97" s="35">
        <f t="shared" si="44"/>
        <v>5596586.8570150807</v>
      </c>
      <c r="M97" s="35">
        <f t="shared" si="44"/>
        <v>0</v>
      </c>
      <c r="N97" s="35">
        <f t="shared" si="44"/>
        <v>0</v>
      </c>
      <c r="O97" s="35">
        <f t="shared" si="44"/>
        <v>444521.54854759289</v>
      </c>
      <c r="P97" s="35">
        <f t="shared" si="44"/>
        <v>18779.331139918537</v>
      </c>
      <c r="Q97" s="35">
        <f t="shared" ref="Q97:Z98" si="45">IF(VLOOKUP($E97,$D$6:$AN$1034,3,)=0,0,(VLOOKUP($E97,$D$6:$AN$1034,Q$2,)/VLOOKUP($E97,$D$6:$AN$1034,3,))*$F97)</f>
        <v>7016.2188870867258</v>
      </c>
      <c r="R97" s="35">
        <f t="shared" si="45"/>
        <v>1631.9503904012834</v>
      </c>
      <c r="S97" s="35">
        <f t="shared" si="45"/>
        <v>0</v>
      </c>
      <c r="T97" s="35">
        <f t="shared" si="45"/>
        <v>0</v>
      </c>
      <c r="U97" s="35">
        <f t="shared" si="45"/>
        <v>0</v>
      </c>
      <c r="V97" s="35">
        <f t="shared" si="45"/>
        <v>0</v>
      </c>
      <c r="W97" s="35">
        <f t="shared" si="45"/>
        <v>0</v>
      </c>
      <c r="X97" s="21">
        <f t="shared" si="45"/>
        <v>0</v>
      </c>
      <c r="Y97" s="21">
        <f t="shared" si="45"/>
        <v>0</v>
      </c>
      <c r="Z97" s="21">
        <f t="shared" si="45"/>
        <v>0</v>
      </c>
      <c r="AA97" s="23">
        <f>SUM(G97:Z97)</f>
        <v>76798532.151384085</v>
      </c>
      <c r="AB97" s="17" t="str">
        <f>IF(ABS(F97-AA97)&lt;0.01,"ok","err")</f>
        <v>ok</v>
      </c>
    </row>
    <row r="98" spans="1:28">
      <c r="A98" s="27" t="s">
        <v>990</v>
      </c>
      <c r="C98" s="19" t="s">
        <v>870</v>
      </c>
      <c r="D98" s="19" t="s">
        <v>387</v>
      </c>
      <c r="E98" s="19" t="s">
        <v>1265</v>
      </c>
      <c r="F98" s="38">
        <f>VLOOKUP(C98,'WSS-27'!$C$2:$AP$780,'WSS-27'!$Y$2,)</f>
        <v>44868351.887093261</v>
      </c>
      <c r="G98" s="38">
        <f t="shared" si="44"/>
        <v>38689811.89717599</v>
      </c>
      <c r="H98" s="38">
        <f t="shared" si="44"/>
        <v>4795981.4927481348</v>
      </c>
      <c r="I98" s="38">
        <f t="shared" si="44"/>
        <v>0</v>
      </c>
      <c r="J98" s="38">
        <f t="shared" si="44"/>
        <v>302118.1155910801</v>
      </c>
      <c r="K98" s="38">
        <f t="shared" si="44"/>
        <v>0</v>
      </c>
      <c r="L98" s="38">
        <f t="shared" si="44"/>
        <v>45322.938875398817</v>
      </c>
      <c r="M98" s="38">
        <f t="shared" si="44"/>
        <v>0</v>
      </c>
      <c r="N98" s="38">
        <f t="shared" si="44"/>
        <v>0</v>
      </c>
      <c r="O98" s="38">
        <f t="shared" si="44"/>
        <v>1023327.212750969</v>
      </c>
      <c r="P98" s="38">
        <f t="shared" si="44"/>
        <v>1817.0947844053901</v>
      </c>
      <c r="Q98" s="38">
        <f t="shared" si="45"/>
        <v>9868.7044325465158</v>
      </c>
      <c r="R98" s="38">
        <f t="shared" si="45"/>
        <v>104.43073473594197</v>
      </c>
      <c r="S98" s="38">
        <f t="shared" si="45"/>
        <v>0</v>
      </c>
      <c r="T98" s="38">
        <f t="shared" si="45"/>
        <v>0</v>
      </c>
      <c r="U98" s="38">
        <f t="shared" si="45"/>
        <v>0</v>
      </c>
      <c r="V98" s="38">
        <f t="shared" si="45"/>
        <v>0</v>
      </c>
      <c r="W98" s="38">
        <f t="shared" si="45"/>
        <v>0</v>
      </c>
      <c r="X98" s="22">
        <f t="shared" si="45"/>
        <v>0</v>
      </c>
      <c r="Y98" s="22">
        <f t="shared" si="45"/>
        <v>0</v>
      </c>
      <c r="Z98" s="22">
        <f t="shared" si="45"/>
        <v>0</v>
      </c>
      <c r="AA98" s="22">
        <f>SUM(G98:Z98)</f>
        <v>44868351.887093268</v>
      </c>
      <c r="AB98" s="17" t="str">
        <f>IF(ABS(F98-AA98)&lt;0.01,"ok","err")</f>
        <v>ok</v>
      </c>
    </row>
    <row r="99" spans="1:28">
      <c r="A99" s="19" t="s">
        <v>653</v>
      </c>
      <c r="D99" s="19" t="s">
        <v>388</v>
      </c>
      <c r="F99" s="35">
        <f>F97+F98</f>
        <v>121666884.03847735</v>
      </c>
      <c r="G99" s="35">
        <f t="shared" ref="G99:W99" si="46">G97+G98</f>
        <v>91176365.397814214</v>
      </c>
      <c r="H99" s="35">
        <f t="shared" si="46"/>
        <v>14296200.675056837</v>
      </c>
      <c r="I99" s="35">
        <f t="shared" si="46"/>
        <v>0</v>
      </c>
      <c r="J99" s="35">
        <f t="shared" si="46"/>
        <v>9045341.6780481599</v>
      </c>
      <c r="K99" s="35">
        <f t="shared" si="46"/>
        <v>0</v>
      </c>
      <c r="L99" s="35">
        <f t="shared" si="46"/>
        <v>5641909.7958904793</v>
      </c>
      <c r="M99" s="35">
        <f t="shared" si="46"/>
        <v>0</v>
      </c>
      <c r="N99" s="35">
        <f t="shared" si="46"/>
        <v>0</v>
      </c>
      <c r="O99" s="35">
        <f>O97+O98</f>
        <v>1467848.7612985619</v>
      </c>
      <c r="P99" s="35">
        <f t="shared" si="46"/>
        <v>20596.425924323928</v>
      </c>
      <c r="Q99" s="35">
        <f t="shared" si="46"/>
        <v>16884.923319633242</v>
      </c>
      <c r="R99" s="35">
        <f t="shared" si="46"/>
        <v>1736.3811251372254</v>
      </c>
      <c r="S99" s="35">
        <f t="shared" si="46"/>
        <v>0</v>
      </c>
      <c r="T99" s="35">
        <f t="shared" si="46"/>
        <v>0</v>
      </c>
      <c r="U99" s="35">
        <f t="shared" si="46"/>
        <v>0</v>
      </c>
      <c r="V99" s="35">
        <f t="shared" si="46"/>
        <v>0</v>
      </c>
      <c r="W99" s="35">
        <f t="shared" si="46"/>
        <v>0</v>
      </c>
      <c r="X99" s="21">
        <f>X97+X98</f>
        <v>0</v>
      </c>
      <c r="Y99" s="21">
        <f>Y97+Y98</f>
        <v>0</v>
      </c>
      <c r="Z99" s="21">
        <f>Z97+Z98</f>
        <v>0</v>
      </c>
      <c r="AA99" s="23">
        <f>SUM(G99:Z99)</f>
        <v>121666884.03847738</v>
      </c>
      <c r="AB99" s="17" t="str">
        <f>IF(ABS(F99-AA99)&lt;0.01,"ok","err")</f>
        <v>ok</v>
      </c>
    </row>
    <row r="100" spans="1:28">
      <c r="F100" s="38"/>
    </row>
    <row r="101" spans="1:28">
      <c r="A101" s="24" t="s">
        <v>330</v>
      </c>
      <c r="F101" s="38"/>
    </row>
    <row r="102" spans="1:28">
      <c r="A102" s="27" t="s">
        <v>990</v>
      </c>
      <c r="C102" s="19" t="s">
        <v>870</v>
      </c>
      <c r="D102" s="19" t="s">
        <v>389</v>
      </c>
      <c r="E102" s="19" t="s">
        <v>992</v>
      </c>
      <c r="F102" s="35">
        <f>VLOOKUP(C102,'WSS-27'!$C$2:$AP$780,'WSS-27'!$Z$2,)</f>
        <v>26027964.749722537</v>
      </c>
      <c r="G102" s="35">
        <f t="shared" ref="G102:Z102" si="47">IF(VLOOKUP($E102,$D$6:$AN$1034,3,)=0,0,(VLOOKUP($E102,$D$6:$AN$1034,G$2,)/VLOOKUP($E102,$D$6:$AN$1034,3,))*$F102)</f>
        <v>19954253.669908371</v>
      </c>
      <c r="H102" s="35">
        <f t="shared" si="47"/>
        <v>5021645.055677982</v>
      </c>
      <c r="I102" s="35">
        <f t="shared" si="47"/>
        <v>0</v>
      </c>
      <c r="J102" s="35">
        <f t="shared" si="47"/>
        <v>880971.02765267843</v>
      </c>
      <c r="K102" s="35">
        <f t="shared" si="47"/>
        <v>0</v>
      </c>
      <c r="L102" s="35">
        <f t="shared" si="47"/>
        <v>170790.5835506634</v>
      </c>
      <c r="M102" s="35">
        <f t="shared" si="47"/>
        <v>0</v>
      </c>
      <c r="N102" s="35">
        <f t="shared" si="47"/>
        <v>0</v>
      </c>
      <c r="O102" s="35">
        <f t="shared" si="47"/>
        <v>0</v>
      </c>
      <c r="P102" s="35">
        <f t="shared" si="47"/>
        <v>0</v>
      </c>
      <c r="Q102" s="35">
        <f t="shared" si="47"/>
        <v>0</v>
      </c>
      <c r="R102" s="35">
        <f t="shared" si="47"/>
        <v>304.41293284474028</v>
      </c>
      <c r="S102" s="35">
        <f t="shared" si="47"/>
        <v>0</v>
      </c>
      <c r="T102" s="35">
        <f t="shared" si="47"/>
        <v>0</v>
      </c>
      <c r="U102" s="35">
        <f t="shared" si="47"/>
        <v>0</v>
      </c>
      <c r="V102" s="35">
        <f t="shared" si="47"/>
        <v>0</v>
      </c>
      <c r="W102" s="35">
        <f t="shared" si="47"/>
        <v>0</v>
      </c>
      <c r="X102" s="21">
        <f t="shared" si="47"/>
        <v>0</v>
      </c>
      <c r="Y102" s="21">
        <f t="shared" si="47"/>
        <v>0</v>
      </c>
      <c r="Z102" s="21">
        <f t="shared" si="47"/>
        <v>0</v>
      </c>
      <c r="AA102" s="23">
        <f>SUM(G102:Z102)</f>
        <v>26027964.749722537</v>
      </c>
      <c r="AB102" s="17" t="str">
        <f>IF(ABS(F102-AA102)&lt;0.01,"ok","err")</f>
        <v>ok</v>
      </c>
    </row>
    <row r="103" spans="1:28">
      <c r="F103" s="38"/>
    </row>
    <row r="104" spans="1:28">
      <c r="A104" s="24" t="s">
        <v>329</v>
      </c>
      <c r="F104" s="38"/>
    </row>
    <row r="105" spans="1:28">
      <c r="A105" s="27" t="s">
        <v>990</v>
      </c>
      <c r="C105" s="19" t="s">
        <v>870</v>
      </c>
      <c r="D105" s="19" t="s">
        <v>390</v>
      </c>
      <c r="E105" s="19" t="s">
        <v>1188</v>
      </c>
      <c r="F105" s="35">
        <f>VLOOKUP(C105,'WSS-27'!$C$2:$AP$780,'WSS-27'!$AA$2,)</f>
        <v>29100183.877073534</v>
      </c>
      <c r="G105" s="35">
        <f t="shared" ref="G105:Z105" si="48">IF(VLOOKUP($E105,$D$6:$AN$1034,3,)=0,0,(VLOOKUP($E105,$D$6:$AN$1034,G$2,)/VLOOKUP($E105,$D$6:$AN$1034,3,))*$F105)</f>
        <v>20055068.43217548</v>
      </c>
      <c r="H105" s="35">
        <f t="shared" si="48"/>
        <v>6044207.0159526803</v>
      </c>
      <c r="I105" s="35">
        <f t="shared" si="48"/>
        <v>205210.79101642338</v>
      </c>
      <c r="J105" s="35">
        <f t="shared" si="48"/>
        <v>1621562.1387679768</v>
      </c>
      <c r="K105" s="35">
        <f t="shared" si="48"/>
        <v>426891.57111446687</v>
      </c>
      <c r="L105" s="35">
        <f t="shared" si="48"/>
        <v>257642.80652500803</v>
      </c>
      <c r="M105" s="35">
        <f t="shared" si="48"/>
        <v>283537.18802511203</v>
      </c>
      <c r="N105" s="35">
        <f t="shared" si="48"/>
        <v>6661.5069614741269</v>
      </c>
      <c r="O105" s="35">
        <f t="shared" si="48"/>
        <v>0</v>
      </c>
      <c r="P105" s="35">
        <f t="shared" si="48"/>
        <v>9416.5329169254346</v>
      </c>
      <c r="Q105" s="35">
        <f t="shared" si="48"/>
        <v>51141.514979853659</v>
      </c>
      <c r="R105" s="35">
        <f t="shared" si="48"/>
        <v>560.31863813682685</v>
      </c>
      <c r="S105" s="35">
        <f t="shared" si="48"/>
        <v>138284.06</v>
      </c>
      <c r="T105" s="35">
        <f t="shared" si="48"/>
        <v>0</v>
      </c>
      <c r="U105" s="35">
        <f t="shared" si="48"/>
        <v>0</v>
      </c>
      <c r="V105" s="35">
        <f t="shared" si="48"/>
        <v>0</v>
      </c>
      <c r="W105" s="35">
        <f t="shared" si="48"/>
        <v>0</v>
      </c>
      <c r="X105" s="21">
        <f t="shared" si="48"/>
        <v>0</v>
      </c>
      <c r="Y105" s="21">
        <f t="shared" si="48"/>
        <v>0</v>
      </c>
      <c r="Z105" s="21">
        <f t="shared" si="48"/>
        <v>0</v>
      </c>
      <c r="AA105" s="23">
        <f>SUM(G105:Z105)</f>
        <v>29100183.877073534</v>
      </c>
      <c r="AB105" s="17" t="str">
        <f>IF(ABS(F105-AA105)&lt;0.01,"ok","err")</f>
        <v>ok</v>
      </c>
    </row>
    <row r="106" spans="1:28">
      <c r="F106" s="38"/>
    </row>
    <row r="107" spans="1:28">
      <c r="A107" s="24" t="s">
        <v>345</v>
      </c>
      <c r="F107" s="38"/>
    </row>
    <row r="108" spans="1:28">
      <c r="A108" s="27" t="s">
        <v>990</v>
      </c>
      <c r="C108" s="19" t="s">
        <v>870</v>
      </c>
      <c r="D108" s="19" t="s">
        <v>391</v>
      </c>
      <c r="E108" s="19" t="s">
        <v>1261</v>
      </c>
      <c r="F108" s="35">
        <f>VLOOKUP(C108,'WSS-27'!$C$2:$AP$780,'WSS-27'!$AB$2,)</f>
        <v>82790345.755871251</v>
      </c>
      <c r="G108" s="35">
        <f t="shared" ref="G108:Z108" si="49">IF(VLOOKUP($E108,$D$6:$AN$1034,3,)=0,0,(VLOOKUP($E108,$D$6:$AN$1034,G$2,)/VLOOKUP($E108,$D$6:$AN$1034,3,))*$F108)</f>
        <v>0</v>
      </c>
      <c r="H108" s="35">
        <f t="shared" si="49"/>
        <v>0</v>
      </c>
      <c r="I108" s="35">
        <f t="shared" si="49"/>
        <v>0</v>
      </c>
      <c r="J108" s="35">
        <f t="shared" si="49"/>
        <v>0</v>
      </c>
      <c r="K108" s="35">
        <f t="shared" si="49"/>
        <v>0</v>
      </c>
      <c r="L108" s="35">
        <f t="shared" si="49"/>
        <v>0</v>
      </c>
      <c r="M108" s="35">
        <f t="shared" si="49"/>
        <v>0</v>
      </c>
      <c r="N108" s="35">
        <f t="shared" si="49"/>
        <v>0</v>
      </c>
      <c r="O108" s="35">
        <f t="shared" si="49"/>
        <v>82790345.755871251</v>
      </c>
      <c r="P108" s="35">
        <f t="shared" si="49"/>
        <v>0</v>
      </c>
      <c r="Q108" s="35">
        <f t="shared" si="49"/>
        <v>0</v>
      </c>
      <c r="R108" s="35">
        <f t="shared" si="49"/>
        <v>0</v>
      </c>
      <c r="S108" s="35">
        <f t="shared" si="49"/>
        <v>0</v>
      </c>
      <c r="T108" s="35">
        <f t="shared" si="49"/>
        <v>0</v>
      </c>
      <c r="U108" s="35">
        <f t="shared" si="49"/>
        <v>0</v>
      </c>
      <c r="V108" s="35">
        <f t="shared" si="49"/>
        <v>0</v>
      </c>
      <c r="W108" s="35">
        <f t="shared" si="49"/>
        <v>0</v>
      </c>
      <c r="X108" s="21">
        <f t="shared" si="49"/>
        <v>0</v>
      </c>
      <c r="Y108" s="21">
        <f t="shared" si="49"/>
        <v>0</v>
      </c>
      <c r="Z108" s="21">
        <f t="shared" si="49"/>
        <v>0</v>
      </c>
      <c r="AA108" s="23">
        <f>SUM(G108:Z108)</f>
        <v>82790345.755871251</v>
      </c>
      <c r="AB108" s="17" t="str">
        <f>IF(ABS(F108-AA108)&lt;0.01,"ok","err")</f>
        <v>ok</v>
      </c>
    </row>
    <row r="109" spans="1:28">
      <c r="F109" s="38"/>
    </row>
    <row r="110" spans="1:28">
      <c r="A110" s="24" t="s">
        <v>922</v>
      </c>
      <c r="F110" s="38"/>
    </row>
    <row r="111" spans="1:28">
      <c r="A111" s="27" t="s">
        <v>990</v>
      </c>
      <c r="C111" s="19" t="s">
        <v>870</v>
      </c>
      <c r="D111" s="19" t="s">
        <v>392</v>
      </c>
      <c r="E111" s="19" t="s">
        <v>1260</v>
      </c>
      <c r="F111" s="35">
        <f>VLOOKUP(C111,'WSS-27'!$C$2:$AP$780,'WSS-27'!$AC$2,)</f>
        <v>0</v>
      </c>
      <c r="G111" s="35">
        <f t="shared" ref="G111:Z111" si="50">IF(VLOOKUP($E111,$D$6:$AN$1034,3,)=0,0,(VLOOKUP($E111,$D$6:$AN$1034,G$2,)/VLOOKUP($E111,$D$6:$AN$1034,3,))*$F111)</f>
        <v>0</v>
      </c>
      <c r="H111" s="35">
        <f t="shared" si="50"/>
        <v>0</v>
      </c>
      <c r="I111" s="35">
        <f t="shared" si="50"/>
        <v>0</v>
      </c>
      <c r="J111" s="35">
        <f t="shared" si="50"/>
        <v>0</v>
      </c>
      <c r="K111" s="35">
        <f t="shared" si="50"/>
        <v>0</v>
      </c>
      <c r="L111" s="35">
        <f t="shared" si="50"/>
        <v>0</v>
      </c>
      <c r="M111" s="35">
        <f t="shared" si="50"/>
        <v>0</v>
      </c>
      <c r="N111" s="35">
        <f t="shared" si="50"/>
        <v>0</v>
      </c>
      <c r="O111" s="35">
        <f t="shared" si="50"/>
        <v>0</v>
      </c>
      <c r="P111" s="35">
        <f t="shared" si="50"/>
        <v>0</v>
      </c>
      <c r="Q111" s="35">
        <f t="shared" si="50"/>
        <v>0</v>
      </c>
      <c r="R111" s="35">
        <f t="shared" si="50"/>
        <v>0</v>
      </c>
      <c r="S111" s="35">
        <f t="shared" si="50"/>
        <v>0</v>
      </c>
      <c r="T111" s="35">
        <f t="shared" si="50"/>
        <v>0</v>
      </c>
      <c r="U111" s="35">
        <f t="shared" si="50"/>
        <v>0</v>
      </c>
      <c r="V111" s="35">
        <f t="shared" si="50"/>
        <v>0</v>
      </c>
      <c r="W111" s="35">
        <f t="shared" si="50"/>
        <v>0</v>
      </c>
      <c r="X111" s="21">
        <f t="shared" si="50"/>
        <v>0</v>
      </c>
      <c r="Y111" s="21">
        <f t="shared" si="50"/>
        <v>0</v>
      </c>
      <c r="Z111" s="21">
        <f t="shared" si="50"/>
        <v>0</v>
      </c>
      <c r="AA111" s="23">
        <f>SUM(G111:Z111)</f>
        <v>0</v>
      </c>
      <c r="AB111" s="17" t="str">
        <f>IF(ABS(F111-AA111)&lt;0.01,"ok","err")</f>
        <v>ok</v>
      </c>
    </row>
    <row r="112" spans="1:28">
      <c r="F112" s="38"/>
    </row>
    <row r="113" spans="1:28">
      <c r="A113" s="24" t="s">
        <v>327</v>
      </c>
      <c r="F113" s="38"/>
    </row>
    <row r="114" spans="1:28">
      <c r="A114" s="27" t="s">
        <v>990</v>
      </c>
      <c r="C114" s="19" t="s">
        <v>870</v>
      </c>
      <c r="D114" s="19" t="s">
        <v>393</v>
      </c>
      <c r="E114" s="19" t="s">
        <v>1266</v>
      </c>
      <c r="F114" s="35">
        <f>VLOOKUP(C114,'WSS-27'!$C$2:$AP$780,'WSS-27'!$AD$2,)</f>
        <v>0</v>
      </c>
      <c r="G114" s="35">
        <f t="shared" ref="G114:Z114" si="51">IF(VLOOKUP($E114,$D$6:$AN$1034,3,)=0,0,(VLOOKUP($E114,$D$6:$AN$1034,G$2,)/VLOOKUP($E114,$D$6:$AN$1034,3,))*$F114)</f>
        <v>0</v>
      </c>
      <c r="H114" s="35">
        <f t="shared" si="51"/>
        <v>0</v>
      </c>
      <c r="I114" s="35">
        <f t="shared" si="51"/>
        <v>0</v>
      </c>
      <c r="J114" s="35">
        <f t="shared" si="51"/>
        <v>0</v>
      </c>
      <c r="K114" s="35">
        <f t="shared" si="51"/>
        <v>0</v>
      </c>
      <c r="L114" s="35">
        <f t="shared" si="51"/>
        <v>0</v>
      </c>
      <c r="M114" s="35">
        <f t="shared" si="51"/>
        <v>0</v>
      </c>
      <c r="N114" s="35">
        <f t="shared" si="51"/>
        <v>0</v>
      </c>
      <c r="O114" s="35">
        <f t="shared" si="51"/>
        <v>0</v>
      </c>
      <c r="P114" s="35">
        <f t="shared" si="51"/>
        <v>0</v>
      </c>
      <c r="Q114" s="35">
        <f t="shared" si="51"/>
        <v>0</v>
      </c>
      <c r="R114" s="35">
        <f t="shared" si="51"/>
        <v>0</v>
      </c>
      <c r="S114" s="35">
        <f t="shared" si="51"/>
        <v>0</v>
      </c>
      <c r="T114" s="35">
        <f t="shared" si="51"/>
        <v>0</v>
      </c>
      <c r="U114" s="35">
        <f t="shared" si="51"/>
        <v>0</v>
      </c>
      <c r="V114" s="35">
        <f t="shared" si="51"/>
        <v>0</v>
      </c>
      <c r="W114" s="35">
        <f t="shared" si="51"/>
        <v>0</v>
      </c>
      <c r="X114" s="21">
        <f t="shared" si="51"/>
        <v>0</v>
      </c>
      <c r="Y114" s="21">
        <f t="shared" si="51"/>
        <v>0</v>
      </c>
      <c r="Z114" s="21">
        <f t="shared" si="51"/>
        <v>0</v>
      </c>
      <c r="AA114" s="23">
        <f>SUM(G114:Z114)</f>
        <v>0</v>
      </c>
      <c r="AB114" s="17" t="str">
        <f>IF(ABS(F114-AA114)&lt;0.01,"ok","err")</f>
        <v>ok</v>
      </c>
    </row>
    <row r="115" spans="1:28">
      <c r="F115" s="38"/>
    </row>
    <row r="116" spans="1:28">
      <c r="A116" s="24" t="s">
        <v>326</v>
      </c>
      <c r="F116" s="38"/>
    </row>
    <row r="117" spans="1:28">
      <c r="A117" s="27" t="s">
        <v>990</v>
      </c>
      <c r="C117" s="19" t="s">
        <v>870</v>
      </c>
      <c r="D117" s="19" t="s">
        <v>394</v>
      </c>
      <c r="E117" s="19" t="s">
        <v>1266</v>
      </c>
      <c r="F117" s="35">
        <f>VLOOKUP(C117,'WSS-27'!$C$2:$AP$780,'WSS-27'!$AE$2,)</f>
        <v>0</v>
      </c>
      <c r="G117" s="35">
        <f t="shared" ref="G117:Z117" si="52">IF(VLOOKUP($E117,$D$6:$AN$1034,3,)=0,0,(VLOOKUP($E117,$D$6:$AN$1034,G$2,)/VLOOKUP($E117,$D$6:$AN$1034,3,))*$F117)</f>
        <v>0</v>
      </c>
      <c r="H117" s="35">
        <f t="shared" si="52"/>
        <v>0</v>
      </c>
      <c r="I117" s="35">
        <f t="shared" si="52"/>
        <v>0</v>
      </c>
      <c r="J117" s="35">
        <f t="shared" si="52"/>
        <v>0</v>
      </c>
      <c r="K117" s="35">
        <f t="shared" si="52"/>
        <v>0</v>
      </c>
      <c r="L117" s="35">
        <f t="shared" si="52"/>
        <v>0</v>
      </c>
      <c r="M117" s="35">
        <f t="shared" si="52"/>
        <v>0</v>
      </c>
      <c r="N117" s="35">
        <f t="shared" si="52"/>
        <v>0</v>
      </c>
      <c r="O117" s="35">
        <f t="shared" si="52"/>
        <v>0</v>
      </c>
      <c r="P117" s="35">
        <f t="shared" si="52"/>
        <v>0</v>
      </c>
      <c r="Q117" s="35">
        <f t="shared" si="52"/>
        <v>0</v>
      </c>
      <c r="R117" s="35">
        <f t="shared" si="52"/>
        <v>0</v>
      </c>
      <c r="S117" s="35">
        <f t="shared" si="52"/>
        <v>0</v>
      </c>
      <c r="T117" s="35">
        <f t="shared" si="52"/>
        <v>0</v>
      </c>
      <c r="U117" s="35">
        <f t="shared" si="52"/>
        <v>0</v>
      </c>
      <c r="V117" s="35">
        <f t="shared" si="52"/>
        <v>0</v>
      </c>
      <c r="W117" s="35">
        <f t="shared" si="52"/>
        <v>0</v>
      </c>
      <c r="X117" s="21">
        <f t="shared" si="52"/>
        <v>0</v>
      </c>
      <c r="Y117" s="21">
        <f t="shared" si="52"/>
        <v>0</v>
      </c>
      <c r="Z117" s="21">
        <f t="shared" si="52"/>
        <v>0</v>
      </c>
      <c r="AA117" s="23">
        <f>SUM(G117:Z117)</f>
        <v>0</v>
      </c>
      <c r="AB117" s="17" t="str">
        <f>IF(ABS(F117-AA117)&lt;0.01,"ok","err")</f>
        <v>ok</v>
      </c>
    </row>
    <row r="118" spans="1:28">
      <c r="F118" s="38"/>
    </row>
    <row r="119" spans="1:28">
      <c r="A119" s="19" t="s">
        <v>819</v>
      </c>
      <c r="D119" s="19" t="s">
        <v>395</v>
      </c>
      <c r="F119" s="35">
        <f>F74+F80+F83+F86+F94+F99+F102+F105+F108+F111+F114+F117</f>
        <v>3026142936.3018298</v>
      </c>
      <c r="G119" s="35">
        <f t="shared" ref="G119:Y119" si="53">G74+G80+G83+G86+G94+G99+G102+G105+G108+G111+G114+G117</f>
        <v>1557249058.4746492</v>
      </c>
      <c r="H119" s="35">
        <f t="shared" si="53"/>
        <v>353231855.81114322</v>
      </c>
      <c r="I119" s="35">
        <f t="shared" si="53"/>
        <v>17946031.954984263</v>
      </c>
      <c r="J119" s="35">
        <f t="shared" si="53"/>
        <v>349657117.18874794</v>
      </c>
      <c r="K119" s="35">
        <f t="shared" si="53"/>
        <v>295042166.28165823</v>
      </c>
      <c r="L119" s="35">
        <f t="shared" si="53"/>
        <v>214857273.26323143</v>
      </c>
      <c r="M119" s="35">
        <f t="shared" si="53"/>
        <v>123154222.32987931</v>
      </c>
      <c r="N119" s="35">
        <f t="shared" si="53"/>
        <v>8787641.5244322456</v>
      </c>
      <c r="O119" s="35">
        <f>O74+O80+O83+O86+O94+O99+O102+O105+O108+O111+O114+O117</f>
        <v>103693117.27752459</v>
      </c>
      <c r="P119" s="35">
        <f t="shared" si="53"/>
        <v>461603.88522544457</v>
      </c>
      <c r="Q119" s="35">
        <f t="shared" si="53"/>
        <v>573297.55443391355</v>
      </c>
      <c r="R119" s="35">
        <f t="shared" si="53"/>
        <v>28967.035919378985</v>
      </c>
      <c r="S119" s="35">
        <f t="shared" si="53"/>
        <v>138284.06</v>
      </c>
      <c r="T119" s="35">
        <f t="shared" si="53"/>
        <v>1238111.51</v>
      </c>
      <c r="U119" s="35">
        <f t="shared" si="53"/>
        <v>84188.15</v>
      </c>
      <c r="V119" s="35">
        <f t="shared" si="53"/>
        <v>0</v>
      </c>
      <c r="W119" s="35">
        <f t="shared" si="53"/>
        <v>0</v>
      </c>
      <c r="X119" s="21">
        <f t="shared" si="53"/>
        <v>0</v>
      </c>
      <c r="Y119" s="21">
        <f t="shared" si="53"/>
        <v>0</v>
      </c>
      <c r="Z119" s="21">
        <f>Z74+Z80+Z83+Z86+Z94+Z99+Z102+Z105+Z108+Z111+Z114+Z117</f>
        <v>0</v>
      </c>
      <c r="AA119" s="23">
        <f>SUM(G119:Z119)</f>
        <v>3026142936.3018284</v>
      </c>
      <c r="AB119" s="17" t="str">
        <f>IF(ABS(F119-AA119)&lt;0.01,"ok","err")</f>
        <v>ok</v>
      </c>
    </row>
    <row r="122" spans="1:28">
      <c r="A122" s="24" t="s">
        <v>999</v>
      </c>
    </row>
    <row r="124" spans="1:28">
      <c r="A124" s="24" t="s">
        <v>339</v>
      </c>
    </row>
    <row r="125" spans="1:28">
      <c r="A125" s="27" t="s">
        <v>1129</v>
      </c>
      <c r="C125" s="19" t="s">
        <v>881</v>
      </c>
      <c r="D125" s="19" t="s">
        <v>1132</v>
      </c>
      <c r="E125" s="19" t="s">
        <v>1242</v>
      </c>
      <c r="F125" s="35">
        <f>VLOOKUP(C125,'WSS-27'!$C$2:$AP$780,'WSS-27'!$H$2,)</f>
        <v>1309287569.1183619</v>
      </c>
      <c r="G125" s="35">
        <f t="shared" ref="G125:P130" si="54">IF(VLOOKUP($E125,$D$6:$AN$1034,3,)=0,0,(VLOOKUP($E125,$D$6:$AN$1034,G$2,)/VLOOKUP($E125,$D$6:$AN$1034,3,))*$F125)</f>
        <v>572998204.45455539</v>
      </c>
      <c r="H125" s="35">
        <f t="shared" si="54"/>
        <v>152215491.99062493</v>
      </c>
      <c r="I125" s="35">
        <f t="shared" si="54"/>
        <v>10012342.671687014</v>
      </c>
      <c r="J125" s="35">
        <f t="shared" si="54"/>
        <v>191272326.45347545</v>
      </c>
      <c r="K125" s="35">
        <f t="shared" si="54"/>
        <v>168239760.36281523</v>
      </c>
      <c r="L125" s="35">
        <f t="shared" si="54"/>
        <v>121189595.85009338</v>
      </c>
      <c r="M125" s="35">
        <f t="shared" si="54"/>
        <v>84294570.788398072</v>
      </c>
      <c r="N125" s="35">
        <f t="shared" si="54"/>
        <v>4737083.0781127559</v>
      </c>
      <c r="O125" s="35">
        <f t="shared" si="54"/>
        <v>2692831.593449736</v>
      </c>
      <c r="P125" s="35">
        <f t="shared" si="54"/>
        <v>111384.32193457625</v>
      </c>
      <c r="Q125" s="35">
        <f t="shared" ref="Q125:Z130" si="55">IF(VLOOKUP($E125,$D$6:$AN$1034,3,)=0,0,(VLOOKUP($E125,$D$6:$AN$1034,Q$2,)/VLOOKUP($E125,$D$6:$AN$1034,3,))*$F125)</f>
        <v>253309.36933704093</v>
      </c>
      <c r="R125" s="35">
        <f t="shared" si="55"/>
        <v>1138.7538782721726</v>
      </c>
      <c r="S125" s="35">
        <f t="shared" si="55"/>
        <v>0</v>
      </c>
      <c r="T125" s="35">
        <f t="shared" si="55"/>
        <v>1193920.19</v>
      </c>
      <c r="U125" s="35">
        <f t="shared" si="55"/>
        <v>75609.239999999991</v>
      </c>
      <c r="V125" s="35">
        <f t="shared" si="55"/>
        <v>0</v>
      </c>
      <c r="W125" s="35">
        <f t="shared" si="55"/>
        <v>0</v>
      </c>
      <c r="X125" s="21">
        <f t="shared" si="55"/>
        <v>0</v>
      </c>
      <c r="Y125" s="21">
        <f t="shared" si="55"/>
        <v>0</v>
      </c>
      <c r="Z125" s="21">
        <f t="shared" si="55"/>
        <v>0</v>
      </c>
      <c r="AA125" s="23">
        <f t="shared" ref="AA125:AA131" si="56">SUM(G125:Z125)</f>
        <v>1309287569.1183619</v>
      </c>
      <c r="AB125" s="17" t="str">
        <f t="shared" ref="AB125:AB131" si="57">IF(ABS(F125-AA125)&lt;0.01,"ok","err")</f>
        <v>ok</v>
      </c>
    </row>
    <row r="126" spans="1:28" hidden="1">
      <c r="A126" s="27" t="s">
        <v>1135</v>
      </c>
      <c r="C126" s="19" t="s">
        <v>881</v>
      </c>
      <c r="D126" s="19" t="s">
        <v>396</v>
      </c>
      <c r="E126" s="19" t="s">
        <v>1148</v>
      </c>
      <c r="F126" s="38">
        <f>VLOOKUP(C126,'WSS-27'!$C$2:$AP$780,'WSS-27'!$I$2,)</f>
        <v>0</v>
      </c>
      <c r="G126" s="38">
        <f t="shared" si="54"/>
        <v>0</v>
      </c>
      <c r="H126" s="38">
        <f t="shared" si="54"/>
        <v>0</v>
      </c>
      <c r="I126" s="38">
        <f t="shared" si="54"/>
        <v>0</v>
      </c>
      <c r="J126" s="38">
        <f t="shared" si="54"/>
        <v>0</v>
      </c>
      <c r="K126" s="38">
        <f t="shared" si="54"/>
        <v>0</v>
      </c>
      <c r="L126" s="38">
        <f t="shared" si="54"/>
        <v>0</v>
      </c>
      <c r="M126" s="38">
        <f t="shared" si="54"/>
        <v>0</v>
      </c>
      <c r="N126" s="38">
        <f t="shared" si="54"/>
        <v>0</v>
      </c>
      <c r="O126" s="38">
        <f t="shared" si="54"/>
        <v>0</v>
      </c>
      <c r="P126" s="38">
        <f t="shared" si="54"/>
        <v>0</v>
      </c>
      <c r="Q126" s="38">
        <f t="shared" si="55"/>
        <v>0</v>
      </c>
      <c r="R126" s="38">
        <f t="shared" si="55"/>
        <v>0</v>
      </c>
      <c r="S126" s="38">
        <f t="shared" si="55"/>
        <v>0</v>
      </c>
      <c r="T126" s="38">
        <f t="shared" si="55"/>
        <v>0</v>
      </c>
      <c r="U126" s="38">
        <f t="shared" si="55"/>
        <v>0</v>
      </c>
      <c r="V126" s="38">
        <f t="shared" si="55"/>
        <v>0</v>
      </c>
      <c r="W126" s="38">
        <f t="shared" si="55"/>
        <v>0</v>
      </c>
      <c r="X126" s="22">
        <f t="shared" si="55"/>
        <v>0</v>
      </c>
      <c r="Y126" s="22">
        <f t="shared" si="55"/>
        <v>0</v>
      </c>
      <c r="Z126" s="22">
        <f t="shared" si="55"/>
        <v>0</v>
      </c>
      <c r="AA126" s="22">
        <f t="shared" si="56"/>
        <v>0</v>
      </c>
      <c r="AB126" s="17" t="str">
        <f t="shared" si="57"/>
        <v>ok</v>
      </c>
    </row>
    <row r="127" spans="1:28" hidden="1">
      <c r="A127" s="27" t="s">
        <v>1135</v>
      </c>
      <c r="C127" s="19" t="s">
        <v>881</v>
      </c>
      <c r="D127" s="19" t="s">
        <v>397</v>
      </c>
      <c r="E127" s="19" t="s">
        <v>1148</v>
      </c>
      <c r="F127" s="38">
        <f>VLOOKUP(C127,'WSS-27'!$C$2:$AP$780,'WSS-27'!$J$2,)</f>
        <v>0</v>
      </c>
      <c r="G127" s="38">
        <f t="shared" si="54"/>
        <v>0</v>
      </c>
      <c r="H127" s="38">
        <f t="shared" si="54"/>
        <v>0</v>
      </c>
      <c r="I127" s="38">
        <f t="shared" si="54"/>
        <v>0</v>
      </c>
      <c r="J127" s="38">
        <f t="shared" si="54"/>
        <v>0</v>
      </c>
      <c r="K127" s="38">
        <f t="shared" si="54"/>
        <v>0</v>
      </c>
      <c r="L127" s="38">
        <f t="shared" si="54"/>
        <v>0</v>
      </c>
      <c r="M127" s="38">
        <f t="shared" si="54"/>
        <v>0</v>
      </c>
      <c r="N127" s="38">
        <f t="shared" si="54"/>
        <v>0</v>
      </c>
      <c r="O127" s="38">
        <f t="shared" si="54"/>
        <v>0</v>
      </c>
      <c r="P127" s="38">
        <f t="shared" si="54"/>
        <v>0</v>
      </c>
      <c r="Q127" s="38">
        <f t="shared" si="55"/>
        <v>0</v>
      </c>
      <c r="R127" s="38">
        <f t="shared" si="55"/>
        <v>0</v>
      </c>
      <c r="S127" s="38">
        <f t="shared" si="55"/>
        <v>0</v>
      </c>
      <c r="T127" s="38">
        <f t="shared" si="55"/>
        <v>0</v>
      </c>
      <c r="U127" s="38">
        <f t="shared" si="55"/>
        <v>0</v>
      </c>
      <c r="V127" s="38">
        <f t="shared" si="55"/>
        <v>0</v>
      </c>
      <c r="W127" s="38">
        <f t="shared" si="55"/>
        <v>0</v>
      </c>
      <c r="X127" s="22">
        <f t="shared" si="55"/>
        <v>0</v>
      </c>
      <c r="Y127" s="22">
        <f t="shared" si="55"/>
        <v>0</v>
      </c>
      <c r="Z127" s="22">
        <f t="shared" si="55"/>
        <v>0</v>
      </c>
      <c r="AA127" s="22">
        <f t="shared" si="56"/>
        <v>0</v>
      </c>
      <c r="AB127" s="17" t="str">
        <f t="shared" si="57"/>
        <v>ok</v>
      </c>
    </row>
    <row r="128" spans="1:28">
      <c r="A128" s="27" t="s">
        <v>1076</v>
      </c>
      <c r="C128" s="19" t="s">
        <v>881</v>
      </c>
      <c r="D128" s="19" t="s">
        <v>398</v>
      </c>
      <c r="E128" s="19" t="s">
        <v>988</v>
      </c>
      <c r="F128" s="38">
        <f>VLOOKUP(C128,'WSS-27'!$C$2:$AP$780,'WSS-27'!$K$2,)</f>
        <v>74104270.966778874</v>
      </c>
      <c r="G128" s="38">
        <f t="shared" si="54"/>
        <v>26129904.363635287</v>
      </c>
      <c r="H128" s="38">
        <f t="shared" si="54"/>
        <v>8200795.063911831</v>
      </c>
      <c r="I128" s="38">
        <f t="shared" si="54"/>
        <v>668440.72462222003</v>
      </c>
      <c r="J128" s="38">
        <f t="shared" si="54"/>
        <v>11139881.236649767</v>
      </c>
      <c r="K128" s="38">
        <f t="shared" si="54"/>
        <v>12796371.984012721</v>
      </c>
      <c r="L128" s="38">
        <f t="shared" si="54"/>
        <v>7617247.6997236591</v>
      </c>
      <c r="M128" s="38">
        <f t="shared" si="54"/>
        <v>6498117.9214315927</v>
      </c>
      <c r="N128" s="38">
        <f t="shared" si="54"/>
        <v>357408.3034528392</v>
      </c>
      <c r="O128" s="38">
        <f t="shared" si="54"/>
        <v>649307.5111877271</v>
      </c>
      <c r="P128" s="38">
        <f t="shared" si="54"/>
        <v>25989.320820816196</v>
      </c>
      <c r="Q128" s="38">
        <f t="shared" si="55"/>
        <v>20653.043408799382</v>
      </c>
      <c r="R128" s="38">
        <f t="shared" si="55"/>
        <v>153.79392163287488</v>
      </c>
      <c r="S128" s="38">
        <f t="shared" si="55"/>
        <v>0</v>
      </c>
      <c r="T128" s="38">
        <f t="shared" si="55"/>
        <v>0</v>
      </c>
      <c r="U128" s="38">
        <f t="shared" si="55"/>
        <v>0</v>
      </c>
      <c r="V128" s="38">
        <f t="shared" si="55"/>
        <v>0</v>
      </c>
      <c r="W128" s="38">
        <f t="shared" si="55"/>
        <v>0</v>
      </c>
      <c r="X128" s="22">
        <f t="shared" si="55"/>
        <v>0</v>
      </c>
      <c r="Y128" s="22">
        <f t="shared" si="55"/>
        <v>0</v>
      </c>
      <c r="Z128" s="22">
        <f t="shared" si="55"/>
        <v>0</v>
      </c>
      <c r="AA128" s="22">
        <f t="shared" si="56"/>
        <v>74104270.966778904</v>
      </c>
      <c r="AB128" s="17" t="str">
        <f t="shared" si="57"/>
        <v>ok</v>
      </c>
    </row>
    <row r="129" spans="1:28" hidden="1">
      <c r="A129" s="27" t="s">
        <v>1077</v>
      </c>
      <c r="C129" s="19" t="s">
        <v>881</v>
      </c>
      <c r="D129" s="19" t="s">
        <v>399</v>
      </c>
      <c r="E129" s="19" t="s">
        <v>988</v>
      </c>
      <c r="F129" s="38">
        <f>VLOOKUP(C129,'WSS-27'!$C$2:$AP$780,'WSS-27'!$L$2,)</f>
        <v>0</v>
      </c>
      <c r="G129" s="38">
        <f t="shared" si="54"/>
        <v>0</v>
      </c>
      <c r="H129" s="38">
        <f t="shared" si="54"/>
        <v>0</v>
      </c>
      <c r="I129" s="38">
        <f t="shared" si="54"/>
        <v>0</v>
      </c>
      <c r="J129" s="38">
        <f t="shared" si="54"/>
        <v>0</v>
      </c>
      <c r="K129" s="38">
        <f t="shared" si="54"/>
        <v>0</v>
      </c>
      <c r="L129" s="38">
        <f t="shared" si="54"/>
        <v>0</v>
      </c>
      <c r="M129" s="38">
        <f t="shared" si="54"/>
        <v>0</v>
      </c>
      <c r="N129" s="38">
        <f t="shared" si="54"/>
        <v>0</v>
      </c>
      <c r="O129" s="38">
        <f t="shared" si="54"/>
        <v>0</v>
      </c>
      <c r="P129" s="38">
        <f t="shared" si="54"/>
        <v>0</v>
      </c>
      <c r="Q129" s="38">
        <f t="shared" si="55"/>
        <v>0</v>
      </c>
      <c r="R129" s="38">
        <f t="shared" si="55"/>
        <v>0</v>
      </c>
      <c r="S129" s="38">
        <f t="shared" si="55"/>
        <v>0</v>
      </c>
      <c r="T129" s="38">
        <f t="shared" si="55"/>
        <v>0</v>
      </c>
      <c r="U129" s="38">
        <f t="shared" si="55"/>
        <v>0</v>
      </c>
      <c r="V129" s="38">
        <f t="shared" si="55"/>
        <v>0</v>
      </c>
      <c r="W129" s="38">
        <f t="shared" si="55"/>
        <v>0</v>
      </c>
      <c r="X129" s="22">
        <f t="shared" si="55"/>
        <v>0</v>
      </c>
      <c r="Y129" s="22">
        <f t="shared" si="55"/>
        <v>0</v>
      </c>
      <c r="Z129" s="22">
        <f t="shared" si="55"/>
        <v>0</v>
      </c>
      <c r="AA129" s="22">
        <f t="shared" si="56"/>
        <v>0</v>
      </c>
      <c r="AB129" s="17" t="str">
        <f t="shared" si="57"/>
        <v>ok</v>
      </c>
    </row>
    <row r="130" spans="1:28" hidden="1">
      <c r="A130" s="27" t="s">
        <v>1077</v>
      </c>
      <c r="C130" s="19" t="s">
        <v>881</v>
      </c>
      <c r="D130" s="19" t="s">
        <v>400</v>
      </c>
      <c r="E130" s="19" t="s">
        <v>988</v>
      </c>
      <c r="F130" s="38">
        <f>VLOOKUP(C130,'WSS-27'!$C$2:$AP$780,'WSS-27'!$M$2,)</f>
        <v>0</v>
      </c>
      <c r="G130" s="38">
        <f t="shared" si="54"/>
        <v>0</v>
      </c>
      <c r="H130" s="38">
        <f t="shared" si="54"/>
        <v>0</v>
      </c>
      <c r="I130" s="38">
        <f t="shared" si="54"/>
        <v>0</v>
      </c>
      <c r="J130" s="38">
        <f t="shared" si="54"/>
        <v>0</v>
      </c>
      <c r="K130" s="38">
        <f t="shared" si="54"/>
        <v>0</v>
      </c>
      <c r="L130" s="38">
        <f t="shared" si="54"/>
        <v>0</v>
      </c>
      <c r="M130" s="38">
        <f t="shared" si="54"/>
        <v>0</v>
      </c>
      <c r="N130" s="38">
        <f t="shared" si="54"/>
        <v>0</v>
      </c>
      <c r="O130" s="38">
        <f t="shared" si="54"/>
        <v>0</v>
      </c>
      <c r="P130" s="38">
        <f t="shared" si="54"/>
        <v>0</v>
      </c>
      <c r="Q130" s="38">
        <f t="shared" si="55"/>
        <v>0</v>
      </c>
      <c r="R130" s="38">
        <f t="shared" si="55"/>
        <v>0</v>
      </c>
      <c r="S130" s="38">
        <f t="shared" si="55"/>
        <v>0</v>
      </c>
      <c r="T130" s="38">
        <f t="shared" si="55"/>
        <v>0</v>
      </c>
      <c r="U130" s="38">
        <f t="shared" si="55"/>
        <v>0</v>
      </c>
      <c r="V130" s="38">
        <f t="shared" si="55"/>
        <v>0</v>
      </c>
      <c r="W130" s="38">
        <f t="shared" si="55"/>
        <v>0</v>
      </c>
      <c r="X130" s="22">
        <f t="shared" si="55"/>
        <v>0</v>
      </c>
      <c r="Y130" s="22">
        <f t="shared" si="55"/>
        <v>0</v>
      </c>
      <c r="Z130" s="22">
        <f t="shared" si="55"/>
        <v>0</v>
      </c>
      <c r="AA130" s="22">
        <f t="shared" si="56"/>
        <v>0</v>
      </c>
      <c r="AB130" s="17" t="str">
        <f t="shared" si="57"/>
        <v>ok</v>
      </c>
    </row>
    <row r="131" spans="1:28">
      <c r="A131" s="19" t="s">
        <v>361</v>
      </c>
      <c r="D131" s="19" t="s">
        <v>1000</v>
      </c>
      <c r="F131" s="35">
        <f>SUM(F125:F130)</f>
        <v>1383391840.0851407</v>
      </c>
      <c r="G131" s="35">
        <f t="shared" ref="G131:P131" si="58">SUM(G125:G130)</f>
        <v>599128108.81819069</v>
      </c>
      <c r="H131" s="35">
        <f t="shared" si="58"/>
        <v>160416287.05453676</v>
      </c>
      <c r="I131" s="35">
        <f t="shared" si="58"/>
        <v>10680783.396309234</v>
      </c>
      <c r="J131" s="35">
        <f t="shared" si="58"/>
        <v>202412207.69012523</v>
      </c>
      <c r="K131" s="35">
        <f t="shared" si="58"/>
        <v>181036132.34682795</v>
      </c>
      <c r="L131" s="35">
        <f t="shared" si="58"/>
        <v>128806843.54981704</v>
      </c>
      <c r="M131" s="35">
        <f t="shared" si="58"/>
        <v>90792688.709829658</v>
      </c>
      <c r="N131" s="35">
        <f t="shared" si="58"/>
        <v>5094491.381565595</v>
      </c>
      <c r="O131" s="35">
        <f>SUM(O125:O130)</f>
        <v>3342139.1046374631</v>
      </c>
      <c r="P131" s="35">
        <f t="shared" si="58"/>
        <v>137373.64275539244</v>
      </c>
      <c r="Q131" s="35">
        <f t="shared" ref="Q131:W131" si="59">SUM(Q125:Q130)</f>
        <v>273962.41274584032</v>
      </c>
      <c r="R131" s="35">
        <f t="shared" si="59"/>
        <v>1292.5477999050474</v>
      </c>
      <c r="S131" s="35">
        <f t="shared" si="59"/>
        <v>0</v>
      </c>
      <c r="T131" s="35">
        <f t="shared" si="59"/>
        <v>1193920.19</v>
      </c>
      <c r="U131" s="35">
        <f t="shared" si="59"/>
        <v>75609.239999999991</v>
      </c>
      <c r="V131" s="35">
        <f t="shared" si="59"/>
        <v>0</v>
      </c>
      <c r="W131" s="35">
        <f t="shared" si="59"/>
        <v>0</v>
      </c>
      <c r="X131" s="21">
        <f>SUM(X125:X130)</f>
        <v>0</v>
      </c>
      <c r="Y131" s="21">
        <f>SUM(Y125:Y130)</f>
        <v>0</v>
      </c>
      <c r="Z131" s="21">
        <f>SUM(Z125:Z130)</f>
        <v>0</v>
      </c>
      <c r="AA131" s="23">
        <f t="shared" si="56"/>
        <v>1383391840.0851407</v>
      </c>
      <c r="AB131" s="17" t="str">
        <f t="shared" si="57"/>
        <v>ok</v>
      </c>
    </row>
    <row r="132" spans="1:28">
      <c r="F132" s="38"/>
      <c r="G132" s="38"/>
    </row>
    <row r="133" spans="1:28">
      <c r="A133" s="24" t="s">
        <v>1026</v>
      </c>
      <c r="F133" s="38"/>
      <c r="G133" s="38"/>
    </row>
    <row r="134" spans="1:28">
      <c r="A134" s="27" t="s">
        <v>1111</v>
      </c>
      <c r="C134" s="19" t="s">
        <v>881</v>
      </c>
      <c r="D134" s="19" t="s">
        <v>401</v>
      </c>
      <c r="E134" s="19" t="s">
        <v>1115</v>
      </c>
      <c r="F134" s="35">
        <f>VLOOKUP(C134,'WSS-27'!$C$2:$AP$780,'WSS-27'!$N$2,)</f>
        <v>293849584.217695</v>
      </c>
      <c r="G134" s="35">
        <f t="shared" ref="G134:P136" si="60">IF(VLOOKUP($E134,$D$6:$AN$1034,3,)=0,0,(VLOOKUP($E134,$D$6:$AN$1034,G$2,)/VLOOKUP($E134,$D$6:$AN$1034,3,))*$F134)</f>
        <v>133002370.74547702</v>
      </c>
      <c r="H134" s="35">
        <f t="shared" si="60"/>
        <v>36940602.769612297</v>
      </c>
      <c r="I134" s="35">
        <f t="shared" si="60"/>
        <v>2255238.295968242</v>
      </c>
      <c r="J134" s="35">
        <f t="shared" si="60"/>
        <v>39338346.072000287</v>
      </c>
      <c r="K134" s="35">
        <f t="shared" si="60"/>
        <v>36830344.460009642</v>
      </c>
      <c r="L134" s="35">
        <f t="shared" si="60"/>
        <v>25014834.880212814</v>
      </c>
      <c r="M134" s="35">
        <f t="shared" si="60"/>
        <v>16500739.808061926</v>
      </c>
      <c r="N134" s="35">
        <f t="shared" si="60"/>
        <v>1238218.7971750258</v>
      </c>
      <c r="O134" s="35">
        <f t="shared" si="60"/>
        <v>2570297.9913426712</v>
      </c>
      <c r="P134" s="35">
        <f t="shared" si="60"/>
        <v>108585.23566608067</v>
      </c>
      <c r="Q134" s="35">
        <f t="shared" ref="Q134:Z136" si="61">IF(VLOOKUP($E134,$D$6:$AN$1034,3,)=0,0,(VLOOKUP($E134,$D$6:$AN$1034,Q$2,)/VLOOKUP($E134,$D$6:$AN$1034,3,))*$F134)</f>
        <v>40568.951879210705</v>
      </c>
      <c r="R134" s="35">
        <f t="shared" si="61"/>
        <v>9436.2102897475397</v>
      </c>
      <c r="S134" s="35">
        <f t="shared" si="61"/>
        <v>0</v>
      </c>
      <c r="T134" s="35">
        <f t="shared" si="61"/>
        <v>0</v>
      </c>
      <c r="U134" s="35">
        <f t="shared" si="61"/>
        <v>0</v>
      </c>
      <c r="V134" s="35">
        <f t="shared" si="61"/>
        <v>0</v>
      </c>
      <c r="W134" s="35">
        <f t="shared" si="61"/>
        <v>0</v>
      </c>
      <c r="X134" s="21">
        <f t="shared" si="61"/>
        <v>0</v>
      </c>
      <c r="Y134" s="21">
        <f t="shared" si="61"/>
        <v>0</v>
      </c>
      <c r="Z134" s="21">
        <f t="shared" si="61"/>
        <v>0</v>
      </c>
      <c r="AA134" s="23">
        <f>SUM(G134:Z134)</f>
        <v>293849584.217695</v>
      </c>
      <c r="AB134" s="17" t="str">
        <f>IF(ABS(F134-AA134)&lt;0.01,"ok","err")</f>
        <v>ok</v>
      </c>
    </row>
    <row r="135" spans="1:28" hidden="1">
      <c r="A135" s="27" t="s">
        <v>1112</v>
      </c>
      <c r="C135" s="19" t="s">
        <v>881</v>
      </c>
      <c r="D135" s="19" t="s">
        <v>402</v>
      </c>
      <c r="E135" s="19" t="s">
        <v>1115</v>
      </c>
      <c r="F135" s="38">
        <f>VLOOKUP(C135,'WSS-27'!$C$2:$AP$780,'WSS-27'!$O$2,)</f>
        <v>0</v>
      </c>
      <c r="G135" s="38">
        <f t="shared" si="60"/>
        <v>0</v>
      </c>
      <c r="H135" s="38">
        <f t="shared" si="60"/>
        <v>0</v>
      </c>
      <c r="I135" s="38">
        <f t="shared" si="60"/>
        <v>0</v>
      </c>
      <c r="J135" s="38">
        <f t="shared" si="60"/>
        <v>0</v>
      </c>
      <c r="K135" s="38">
        <f t="shared" si="60"/>
        <v>0</v>
      </c>
      <c r="L135" s="38">
        <f t="shared" si="60"/>
        <v>0</v>
      </c>
      <c r="M135" s="38">
        <f t="shared" si="60"/>
        <v>0</v>
      </c>
      <c r="N135" s="38">
        <f t="shared" si="60"/>
        <v>0</v>
      </c>
      <c r="O135" s="38">
        <f t="shared" si="60"/>
        <v>0</v>
      </c>
      <c r="P135" s="38">
        <f t="shared" si="60"/>
        <v>0</v>
      </c>
      <c r="Q135" s="38">
        <f t="shared" si="61"/>
        <v>0</v>
      </c>
      <c r="R135" s="38">
        <f t="shared" si="61"/>
        <v>0</v>
      </c>
      <c r="S135" s="38">
        <f t="shared" si="61"/>
        <v>0</v>
      </c>
      <c r="T135" s="38">
        <f t="shared" si="61"/>
        <v>0</v>
      </c>
      <c r="U135" s="38">
        <f t="shared" si="61"/>
        <v>0</v>
      </c>
      <c r="V135" s="38">
        <f t="shared" si="61"/>
        <v>0</v>
      </c>
      <c r="W135" s="38">
        <f t="shared" si="61"/>
        <v>0</v>
      </c>
      <c r="X135" s="22">
        <f t="shared" si="61"/>
        <v>0</v>
      </c>
      <c r="Y135" s="22">
        <f t="shared" si="61"/>
        <v>0</v>
      </c>
      <c r="Z135" s="22">
        <f t="shared" si="61"/>
        <v>0</v>
      </c>
      <c r="AA135" s="22">
        <f>SUM(G135:Z135)</f>
        <v>0</v>
      </c>
      <c r="AB135" s="17" t="str">
        <f>IF(ABS(F135-AA135)&lt;0.01,"ok","err")</f>
        <v>ok</v>
      </c>
    </row>
    <row r="136" spans="1:28" hidden="1">
      <c r="A136" s="27" t="s">
        <v>1112</v>
      </c>
      <c r="C136" s="19" t="s">
        <v>881</v>
      </c>
      <c r="D136" s="19" t="s">
        <v>403</v>
      </c>
      <c r="E136" s="19" t="s">
        <v>1115</v>
      </c>
      <c r="F136" s="38">
        <f>VLOOKUP(C136,'WSS-27'!$C$2:$AP$780,'WSS-27'!$P$2,)</f>
        <v>0</v>
      </c>
      <c r="G136" s="38">
        <f t="shared" si="60"/>
        <v>0</v>
      </c>
      <c r="H136" s="38">
        <f t="shared" si="60"/>
        <v>0</v>
      </c>
      <c r="I136" s="38">
        <f t="shared" si="60"/>
        <v>0</v>
      </c>
      <c r="J136" s="38">
        <f t="shared" si="60"/>
        <v>0</v>
      </c>
      <c r="K136" s="38">
        <f t="shared" si="60"/>
        <v>0</v>
      </c>
      <c r="L136" s="38">
        <f t="shared" si="60"/>
        <v>0</v>
      </c>
      <c r="M136" s="38">
        <f t="shared" si="60"/>
        <v>0</v>
      </c>
      <c r="N136" s="38">
        <f t="shared" si="60"/>
        <v>0</v>
      </c>
      <c r="O136" s="38">
        <f t="shared" si="60"/>
        <v>0</v>
      </c>
      <c r="P136" s="38">
        <f t="shared" si="60"/>
        <v>0</v>
      </c>
      <c r="Q136" s="38">
        <f t="shared" si="61"/>
        <v>0</v>
      </c>
      <c r="R136" s="38">
        <f t="shared" si="61"/>
        <v>0</v>
      </c>
      <c r="S136" s="38">
        <f t="shared" si="61"/>
        <v>0</v>
      </c>
      <c r="T136" s="38">
        <f t="shared" si="61"/>
        <v>0</v>
      </c>
      <c r="U136" s="38">
        <f t="shared" si="61"/>
        <v>0</v>
      </c>
      <c r="V136" s="38">
        <f t="shared" si="61"/>
        <v>0</v>
      </c>
      <c r="W136" s="38">
        <f t="shared" si="61"/>
        <v>0</v>
      </c>
      <c r="X136" s="22">
        <f t="shared" si="61"/>
        <v>0</v>
      </c>
      <c r="Y136" s="22">
        <f t="shared" si="61"/>
        <v>0</v>
      </c>
      <c r="Z136" s="22">
        <f t="shared" si="61"/>
        <v>0</v>
      </c>
      <c r="AA136" s="22">
        <f>SUM(G136:Z136)</f>
        <v>0</v>
      </c>
      <c r="AB136" s="17" t="str">
        <f>IF(ABS(F136-AA136)&lt;0.01,"ok","err")</f>
        <v>ok</v>
      </c>
    </row>
    <row r="137" spans="1:28" hidden="1">
      <c r="A137" s="19" t="s">
        <v>1028</v>
      </c>
      <c r="D137" s="19" t="s">
        <v>404</v>
      </c>
      <c r="F137" s="35">
        <f>SUM(F134:F136)</f>
        <v>293849584.217695</v>
      </c>
      <c r="G137" s="35">
        <f t="shared" ref="G137:W137" si="62">SUM(G134:G136)</f>
        <v>133002370.74547702</v>
      </c>
      <c r="H137" s="35">
        <f t="shared" si="62"/>
        <v>36940602.769612297</v>
      </c>
      <c r="I137" s="35">
        <f t="shared" si="62"/>
        <v>2255238.295968242</v>
      </c>
      <c r="J137" s="35">
        <f t="shared" si="62"/>
        <v>39338346.072000287</v>
      </c>
      <c r="K137" s="35">
        <f t="shared" si="62"/>
        <v>36830344.460009642</v>
      </c>
      <c r="L137" s="35">
        <f t="shared" si="62"/>
        <v>25014834.880212814</v>
      </c>
      <c r="M137" s="35">
        <f t="shared" si="62"/>
        <v>16500739.808061926</v>
      </c>
      <c r="N137" s="35">
        <f t="shared" si="62"/>
        <v>1238218.7971750258</v>
      </c>
      <c r="O137" s="35">
        <f>SUM(O134:O136)</f>
        <v>2570297.9913426712</v>
      </c>
      <c r="P137" s="35">
        <f t="shared" si="62"/>
        <v>108585.23566608067</v>
      </c>
      <c r="Q137" s="35">
        <f t="shared" si="62"/>
        <v>40568.951879210705</v>
      </c>
      <c r="R137" s="35">
        <f t="shared" si="62"/>
        <v>9436.2102897475397</v>
      </c>
      <c r="S137" s="35">
        <f t="shared" si="62"/>
        <v>0</v>
      </c>
      <c r="T137" s="35">
        <f t="shared" si="62"/>
        <v>0</v>
      </c>
      <c r="U137" s="35">
        <f t="shared" si="62"/>
        <v>0</v>
      </c>
      <c r="V137" s="35">
        <f t="shared" si="62"/>
        <v>0</v>
      </c>
      <c r="W137" s="35">
        <f t="shared" si="62"/>
        <v>0</v>
      </c>
      <c r="X137" s="21">
        <f>SUM(X134:X136)</f>
        <v>0</v>
      </c>
      <c r="Y137" s="21">
        <f>SUM(Y134:Y136)</f>
        <v>0</v>
      </c>
      <c r="Z137" s="21">
        <f>SUM(Z134:Z136)</f>
        <v>0</v>
      </c>
      <c r="AA137" s="23">
        <f>SUM(G137:Z137)</f>
        <v>293849584.217695</v>
      </c>
      <c r="AB137" s="17" t="str">
        <f>IF(ABS(F137-AA137)&lt;0.01,"ok","err")</f>
        <v>ok</v>
      </c>
    </row>
    <row r="138" spans="1:28">
      <c r="F138" s="38"/>
      <c r="G138" s="38"/>
    </row>
    <row r="139" spans="1:28">
      <c r="A139" s="24" t="s">
        <v>324</v>
      </c>
      <c r="F139" s="38"/>
      <c r="G139" s="38"/>
    </row>
    <row r="140" spans="1:28">
      <c r="A140" s="27" t="s">
        <v>346</v>
      </c>
      <c r="C140" s="19" t="s">
        <v>881</v>
      </c>
      <c r="D140" s="19" t="s">
        <v>405</v>
      </c>
      <c r="E140" s="19" t="s">
        <v>1116</v>
      </c>
      <c r="F140" s="35">
        <f>VLOOKUP(C140,'WSS-27'!$C$2:$AP$780,'WSS-27'!$Q$2,)</f>
        <v>0</v>
      </c>
      <c r="G140" s="35">
        <f t="shared" ref="G140:Z140" si="63">IF(VLOOKUP($E140,$D$6:$AN$1034,3,)=0,0,(VLOOKUP($E140,$D$6:$AN$1034,G$2,)/VLOOKUP($E140,$D$6:$AN$1034,3,))*$F140)</f>
        <v>0</v>
      </c>
      <c r="H140" s="35">
        <f t="shared" si="63"/>
        <v>0</v>
      </c>
      <c r="I140" s="35">
        <f t="shared" si="63"/>
        <v>0</v>
      </c>
      <c r="J140" s="35">
        <f t="shared" si="63"/>
        <v>0</v>
      </c>
      <c r="K140" s="35">
        <f t="shared" si="63"/>
        <v>0</v>
      </c>
      <c r="L140" s="35">
        <f t="shared" si="63"/>
        <v>0</v>
      </c>
      <c r="M140" s="35">
        <f t="shared" si="63"/>
        <v>0</v>
      </c>
      <c r="N140" s="35">
        <f t="shared" si="63"/>
        <v>0</v>
      </c>
      <c r="O140" s="35">
        <f t="shared" si="63"/>
        <v>0</v>
      </c>
      <c r="P140" s="35">
        <f t="shared" si="63"/>
        <v>0</v>
      </c>
      <c r="Q140" s="35">
        <f t="shared" si="63"/>
        <v>0</v>
      </c>
      <c r="R140" s="35">
        <f t="shared" si="63"/>
        <v>0</v>
      </c>
      <c r="S140" s="35">
        <f t="shared" si="63"/>
        <v>0</v>
      </c>
      <c r="T140" s="35">
        <f t="shared" si="63"/>
        <v>0</v>
      </c>
      <c r="U140" s="35">
        <f t="shared" si="63"/>
        <v>0</v>
      </c>
      <c r="V140" s="35">
        <f t="shared" si="63"/>
        <v>0</v>
      </c>
      <c r="W140" s="35">
        <f t="shared" si="63"/>
        <v>0</v>
      </c>
      <c r="X140" s="21">
        <f t="shared" si="63"/>
        <v>0</v>
      </c>
      <c r="Y140" s="21">
        <f t="shared" si="63"/>
        <v>0</v>
      </c>
      <c r="Z140" s="21">
        <f t="shared" si="63"/>
        <v>0</v>
      </c>
      <c r="AA140" s="23">
        <f>SUM(G140:Z140)</f>
        <v>0</v>
      </c>
      <c r="AB140" s="17" t="str">
        <f>IF(ABS(F140-AA140)&lt;0.01,"ok","err")</f>
        <v>ok</v>
      </c>
    </row>
    <row r="141" spans="1:28">
      <c r="F141" s="38"/>
    </row>
    <row r="142" spans="1:28">
      <c r="A142" s="24" t="s">
        <v>325</v>
      </c>
      <c r="F142" s="38"/>
      <c r="G142" s="38"/>
    </row>
    <row r="143" spans="1:28">
      <c r="A143" s="27" t="s">
        <v>348</v>
      </c>
      <c r="C143" s="19" t="s">
        <v>881</v>
      </c>
      <c r="D143" s="19" t="s">
        <v>406</v>
      </c>
      <c r="E143" s="19" t="s">
        <v>1116</v>
      </c>
      <c r="F143" s="35">
        <f>VLOOKUP(C143,'WSS-27'!$C$2:$AP$780,'WSS-27'!$R$2,)</f>
        <v>107040890.25008382</v>
      </c>
      <c r="G143" s="35">
        <f t="shared" ref="G143:Z143" si="64">IF(VLOOKUP($E143,$D$6:$AN$1034,3,)=0,0,(VLOOKUP($E143,$D$6:$AN$1034,G$2,)/VLOOKUP($E143,$D$6:$AN$1034,3,))*$F143)</f>
        <v>51331355.644448057</v>
      </c>
      <c r="H143" s="35">
        <f t="shared" si="64"/>
        <v>14256973.073930984</v>
      </c>
      <c r="I143" s="35">
        <f t="shared" si="64"/>
        <v>870393.80113652302</v>
      </c>
      <c r="J143" s="35">
        <f t="shared" si="64"/>
        <v>15182365.707980376</v>
      </c>
      <c r="K143" s="35">
        <f t="shared" si="64"/>
        <v>14214419.63318217</v>
      </c>
      <c r="L143" s="35">
        <f t="shared" si="64"/>
        <v>9654304.4941701852</v>
      </c>
      <c r="M143" s="35">
        <f t="shared" si="64"/>
        <v>0</v>
      </c>
      <c r="N143" s="35">
        <f t="shared" si="64"/>
        <v>477882.07899740309</v>
      </c>
      <c r="O143" s="35">
        <f t="shared" si="64"/>
        <v>991988.93648523826</v>
      </c>
      <c r="P143" s="35">
        <f t="shared" si="64"/>
        <v>41907.729301895473</v>
      </c>
      <c r="Q143" s="35">
        <f t="shared" si="64"/>
        <v>15657.309605551383</v>
      </c>
      <c r="R143" s="35">
        <f t="shared" si="64"/>
        <v>3641.8408454219461</v>
      </c>
      <c r="S143" s="35">
        <f t="shared" si="64"/>
        <v>0</v>
      </c>
      <c r="T143" s="35">
        <f t="shared" si="64"/>
        <v>0</v>
      </c>
      <c r="U143" s="35">
        <f t="shared" si="64"/>
        <v>0</v>
      </c>
      <c r="V143" s="35">
        <f t="shared" si="64"/>
        <v>0</v>
      </c>
      <c r="W143" s="35">
        <f t="shared" si="64"/>
        <v>0</v>
      </c>
      <c r="X143" s="21">
        <f t="shared" si="64"/>
        <v>0</v>
      </c>
      <c r="Y143" s="21">
        <f t="shared" si="64"/>
        <v>0</v>
      </c>
      <c r="Z143" s="21">
        <f t="shared" si="64"/>
        <v>0</v>
      </c>
      <c r="AA143" s="23">
        <f>SUM(G143:Z143)</f>
        <v>107040890.2500838</v>
      </c>
      <c r="AB143" s="17" t="str">
        <f>IF(ABS(F143-AA143)&lt;0.01,"ok","err")</f>
        <v>ok</v>
      </c>
    </row>
    <row r="144" spans="1:28">
      <c r="F144" s="38"/>
    </row>
    <row r="145" spans="1:28">
      <c r="A145" s="24" t="s">
        <v>347</v>
      </c>
      <c r="F145" s="38"/>
    </row>
    <row r="146" spans="1:28">
      <c r="A146" s="27" t="s">
        <v>589</v>
      </c>
      <c r="C146" s="19" t="s">
        <v>881</v>
      </c>
      <c r="D146" s="19" t="s">
        <v>407</v>
      </c>
      <c r="E146" s="19" t="s">
        <v>1116</v>
      </c>
      <c r="F146" s="35">
        <f>VLOOKUP(C146,'WSS-27'!$C$2:$AP$780,'WSS-27'!$S$2,)</f>
        <v>0</v>
      </c>
      <c r="G146" s="35">
        <f t="shared" ref="G146:P150" si="65">IF(VLOOKUP($E146,$D$6:$AN$1034,3,)=0,0,(VLOOKUP($E146,$D$6:$AN$1034,G$2,)/VLOOKUP($E146,$D$6:$AN$1034,3,))*$F146)</f>
        <v>0</v>
      </c>
      <c r="H146" s="35">
        <f t="shared" si="65"/>
        <v>0</v>
      </c>
      <c r="I146" s="35">
        <f t="shared" si="65"/>
        <v>0</v>
      </c>
      <c r="J146" s="35">
        <f t="shared" si="65"/>
        <v>0</v>
      </c>
      <c r="K146" s="35">
        <f t="shared" si="65"/>
        <v>0</v>
      </c>
      <c r="L146" s="35">
        <f t="shared" si="65"/>
        <v>0</v>
      </c>
      <c r="M146" s="35">
        <f t="shared" si="65"/>
        <v>0</v>
      </c>
      <c r="N146" s="35">
        <f t="shared" si="65"/>
        <v>0</v>
      </c>
      <c r="O146" s="35">
        <f t="shared" si="65"/>
        <v>0</v>
      </c>
      <c r="P146" s="35">
        <f t="shared" si="65"/>
        <v>0</v>
      </c>
      <c r="Q146" s="35">
        <f t="shared" ref="Q146:Z150" si="66">IF(VLOOKUP($E146,$D$6:$AN$1034,3,)=0,0,(VLOOKUP($E146,$D$6:$AN$1034,Q$2,)/VLOOKUP($E146,$D$6:$AN$1034,3,))*$F146)</f>
        <v>0</v>
      </c>
      <c r="R146" s="35">
        <f t="shared" si="66"/>
        <v>0</v>
      </c>
      <c r="S146" s="35">
        <f t="shared" si="66"/>
        <v>0</v>
      </c>
      <c r="T146" s="35">
        <f t="shared" si="66"/>
        <v>0</v>
      </c>
      <c r="U146" s="35">
        <f t="shared" si="66"/>
        <v>0</v>
      </c>
      <c r="V146" s="35">
        <f t="shared" si="66"/>
        <v>0</v>
      </c>
      <c r="W146" s="35">
        <f t="shared" si="66"/>
        <v>0</v>
      </c>
      <c r="X146" s="21">
        <f t="shared" si="66"/>
        <v>0</v>
      </c>
      <c r="Y146" s="21">
        <f t="shared" si="66"/>
        <v>0</v>
      </c>
      <c r="Z146" s="21">
        <f t="shared" si="66"/>
        <v>0</v>
      </c>
      <c r="AA146" s="23">
        <f t="shared" ref="AA146:AA151" si="67">SUM(G146:Z146)</f>
        <v>0</v>
      </c>
      <c r="AB146" s="17" t="str">
        <f t="shared" ref="AB146:AB151" si="68">IF(ABS(F146-AA146)&lt;0.01,"ok","err")</f>
        <v>ok</v>
      </c>
    </row>
    <row r="147" spans="1:28">
      <c r="A147" s="27" t="s">
        <v>590</v>
      </c>
      <c r="C147" s="19" t="s">
        <v>881</v>
      </c>
      <c r="D147" s="19" t="s">
        <v>408</v>
      </c>
      <c r="E147" s="19" t="s">
        <v>1116</v>
      </c>
      <c r="F147" s="38">
        <f>VLOOKUP(C147,'WSS-27'!$C$2:$AP$780,'WSS-27'!$T$2,)</f>
        <v>163569496.82230794</v>
      </c>
      <c r="G147" s="38">
        <f t="shared" si="65"/>
        <v>78439594.386339948</v>
      </c>
      <c r="H147" s="38">
        <f t="shared" si="65"/>
        <v>21786122.16755417</v>
      </c>
      <c r="I147" s="38">
        <f t="shared" si="65"/>
        <v>1330051.3080238097</v>
      </c>
      <c r="J147" s="38">
        <f t="shared" si="65"/>
        <v>23200217.352682833</v>
      </c>
      <c r="K147" s="38">
        <f t="shared" si="65"/>
        <v>21721096.13054084</v>
      </c>
      <c r="L147" s="38">
        <f t="shared" si="65"/>
        <v>14752770.876543853</v>
      </c>
      <c r="M147" s="38">
        <f t="shared" si="65"/>
        <v>0</v>
      </c>
      <c r="N147" s="38">
        <f t="shared" si="65"/>
        <v>730252.99975905637</v>
      </c>
      <c r="O147" s="38">
        <f t="shared" si="65"/>
        <v>1515861.1892622947</v>
      </c>
      <c r="P147" s="38">
        <f t="shared" si="65"/>
        <v>64039.323466586779</v>
      </c>
      <c r="Q147" s="38">
        <f t="shared" si="66"/>
        <v>23925.980508828245</v>
      </c>
      <c r="R147" s="38">
        <f t="shared" si="66"/>
        <v>5565.1076257012901</v>
      </c>
      <c r="S147" s="38">
        <f t="shared" si="66"/>
        <v>0</v>
      </c>
      <c r="T147" s="38">
        <f t="shared" si="66"/>
        <v>0</v>
      </c>
      <c r="U147" s="38">
        <f t="shared" si="66"/>
        <v>0</v>
      </c>
      <c r="V147" s="38">
        <f t="shared" si="66"/>
        <v>0</v>
      </c>
      <c r="W147" s="38">
        <f t="shared" si="66"/>
        <v>0</v>
      </c>
      <c r="X147" s="22">
        <f t="shared" si="66"/>
        <v>0</v>
      </c>
      <c r="Y147" s="22">
        <f t="shared" si="66"/>
        <v>0</v>
      </c>
      <c r="Z147" s="22">
        <f t="shared" si="66"/>
        <v>0</v>
      </c>
      <c r="AA147" s="22">
        <f t="shared" si="67"/>
        <v>163569496.82230791</v>
      </c>
      <c r="AB147" s="17" t="str">
        <f t="shared" si="68"/>
        <v>ok</v>
      </c>
    </row>
    <row r="148" spans="1:28">
      <c r="A148" s="27" t="s">
        <v>591</v>
      </c>
      <c r="C148" s="19" t="s">
        <v>881</v>
      </c>
      <c r="D148" s="19" t="s">
        <v>409</v>
      </c>
      <c r="E148" s="19" t="s">
        <v>1264</v>
      </c>
      <c r="F148" s="38">
        <f>VLOOKUP(C148,'WSS-27'!$C$2:$AP$780,'WSS-27'!$U$2,)</f>
        <v>259906308.52060506</v>
      </c>
      <c r="G148" s="38">
        <f t="shared" si="65"/>
        <v>224008833.01882115</v>
      </c>
      <c r="H148" s="38">
        <f t="shared" si="65"/>
        <v>27768090.995779458</v>
      </c>
      <c r="I148" s="38">
        <f t="shared" si="65"/>
        <v>38092.318622408398</v>
      </c>
      <c r="J148" s="38">
        <f t="shared" si="65"/>
        <v>1749223.4567401193</v>
      </c>
      <c r="K148" s="38">
        <f t="shared" si="65"/>
        <v>77393.917201083736</v>
      </c>
      <c r="L148" s="38">
        <f t="shared" si="65"/>
        <v>262413.75050992455</v>
      </c>
      <c r="M148" s="38">
        <f t="shared" si="65"/>
        <v>7860.3197157350669</v>
      </c>
      <c r="N148" s="38">
        <f t="shared" si="65"/>
        <v>1209.2799562669334</v>
      </c>
      <c r="O148" s="38">
        <f t="shared" si="65"/>
        <v>5924927.6097276537</v>
      </c>
      <c r="P148" s="38">
        <f t="shared" si="65"/>
        <v>10520.73561952232</v>
      </c>
      <c r="Q148" s="38">
        <f t="shared" si="66"/>
        <v>57138.477933612601</v>
      </c>
      <c r="R148" s="38">
        <f t="shared" si="66"/>
        <v>604.63997813346668</v>
      </c>
      <c r="S148" s="38">
        <f t="shared" si="66"/>
        <v>0</v>
      </c>
      <c r="T148" s="38">
        <f t="shared" si="66"/>
        <v>0</v>
      </c>
      <c r="U148" s="38">
        <f t="shared" si="66"/>
        <v>0</v>
      </c>
      <c r="V148" s="38">
        <f t="shared" si="66"/>
        <v>0</v>
      </c>
      <c r="W148" s="38">
        <f t="shared" si="66"/>
        <v>0</v>
      </c>
      <c r="X148" s="22">
        <f t="shared" si="66"/>
        <v>0</v>
      </c>
      <c r="Y148" s="22">
        <f t="shared" si="66"/>
        <v>0</v>
      </c>
      <c r="Z148" s="22">
        <f t="shared" si="66"/>
        <v>0</v>
      </c>
      <c r="AA148" s="22">
        <f t="shared" si="67"/>
        <v>259906308.52060506</v>
      </c>
      <c r="AB148" s="17" t="str">
        <f t="shared" si="68"/>
        <v>ok</v>
      </c>
    </row>
    <row r="149" spans="1:28">
      <c r="A149" s="27" t="s">
        <v>592</v>
      </c>
      <c r="C149" s="19" t="s">
        <v>881</v>
      </c>
      <c r="D149" s="19" t="s">
        <v>410</v>
      </c>
      <c r="E149" s="19" t="s">
        <v>629</v>
      </c>
      <c r="F149" s="38">
        <f>VLOOKUP(C149,'WSS-27'!$C$2:$AP$780,'WSS-27'!$V$2,)</f>
        <v>47707557.494330108</v>
      </c>
      <c r="G149" s="38">
        <f t="shared" si="65"/>
        <v>35167652.491215855</v>
      </c>
      <c r="H149" s="38">
        <f t="shared" si="65"/>
        <v>6365447.614878213</v>
      </c>
      <c r="I149" s="38">
        <f t="shared" si="65"/>
        <v>0</v>
      </c>
      <c r="J149" s="38">
        <f t="shared" si="65"/>
        <v>5858236.584228415</v>
      </c>
      <c r="K149" s="38">
        <f t="shared" si="65"/>
        <v>0</v>
      </c>
      <c r="L149" s="38">
        <f t="shared" si="65"/>
        <v>0</v>
      </c>
      <c r="M149" s="38">
        <f t="shared" si="65"/>
        <v>0</v>
      </c>
      <c r="N149" s="38">
        <f t="shared" si="65"/>
        <v>0</v>
      </c>
      <c r="O149" s="38">
        <f t="shared" si="65"/>
        <v>297843.51041431585</v>
      </c>
      <c r="P149" s="38">
        <f t="shared" si="65"/>
        <v>12582.746389284126</v>
      </c>
      <c r="Q149" s="38">
        <f t="shared" si="66"/>
        <v>4701.0887773450559</v>
      </c>
      <c r="R149" s="38">
        <f t="shared" si="66"/>
        <v>1093.458426677578</v>
      </c>
      <c r="S149" s="38">
        <f t="shared" si="66"/>
        <v>0</v>
      </c>
      <c r="T149" s="38">
        <f t="shared" si="66"/>
        <v>0</v>
      </c>
      <c r="U149" s="38">
        <f t="shared" si="66"/>
        <v>0</v>
      </c>
      <c r="V149" s="38">
        <f t="shared" si="66"/>
        <v>0</v>
      </c>
      <c r="W149" s="38">
        <f t="shared" si="66"/>
        <v>0</v>
      </c>
      <c r="X149" s="22">
        <f t="shared" si="66"/>
        <v>0</v>
      </c>
      <c r="Y149" s="22">
        <f t="shared" si="66"/>
        <v>0</v>
      </c>
      <c r="Z149" s="22">
        <f t="shared" si="66"/>
        <v>0</v>
      </c>
      <c r="AA149" s="22">
        <f t="shared" si="67"/>
        <v>47707557.494330116</v>
      </c>
      <c r="AB149" s="17" t="str">
        <f t="shared" si="68"/>
        <v>ok</v>
      </c>
    </row>
    <row r="150" spans="1:28">
      <c r="A150" s="27" t="s">
        <v>593</v>
      </c>
      <c r="C150" s="19" t="s">
        <v>881</v>
      </c>
      <c r="D150" s="19" t="s">
        <v>411</v>
      </c>
      <c r="E150" s="19" t="s">
        <v>1263</v>
      </c>
      <c r="F150" s="38">
        <f>VLOOKUP(C150,'WSS-27'!$C$2:$AP$780,'WSS-27'!$W$2,)</f>
        <v>76350486.52426891</v>
      </c>
      <c r="G150" s="38">
        <f t="shared" si="65"/>
        <v>66320970.900965318</v>
      </c>
      <c r="H150" s="38">
        <f t="shared" si="65"/>
        <v>8221134.5422781408</v>
      </c>
      <c r="I150" s="38">
        <f t="shared" si="65"/>
        <v>11277.767581132777</v>
      </c>
      <c r="J150" s="38">
        <f t="shared" si="65"/>
        <v>0</v>
      </c>
      <c r="K150" s="38">
        <f t="shared" si="65"/>
        <v>22913.559529920567</v>
      </c>
      <c r="L150" s="38">
        <f t="shared" si="65"/>
        <v>0</v>
      </c>
      <c r="M150" s="38">
        <f t="shared" si="65"/>
        <v>0</v>
      </c>
      <c r="N150" s="38">
        <f t="shared" si="65"/>
        <v>0</v>
      </c>
      <c r="O150" s="38">
        <f t="shared" si="65"/>
        <v>1754158.2905440987</v>
      </c>
      <c r="P150" s="38">
        <f t="shared" si="65"/>
        <v>3114.8119985985768</v>
      </c>
      <c r="Q150" s="38">
        <f t="shared" si="66"/>
        <v>16916.651371699169</v>
      </c>
      <c r="R150" s="38">
        <f t="shared" si="66"/>
        <v>0</v>
      </c>
      <c r="S150" s="38">
        <f t="shared" si="66"/>
        <v>0</v>
      </c>
      <c r="T150" s="38">
        <f t="shared" si="66"/>
        <v>0</v>
      </c>
      <c r="U150" s="38">
        <f t="shared" si="66"/>
        <v>0</v>
      </c>
      <c r="V150" s="38">
        <f t="shared" si="66"/>
        <v>0</v>
      </c>
      <c r="W150" s="38">
        <f t="shared" si="66"/>
        <v>0</v>
      </c>
      <c r="X150" s="22">
        <f t="shared" si="66"/>
        <v>0</v>
      </c>
      <c r="Y150" s="22">
        <f t="shared" si="66"/>
        <v>0</v>
      </c>
      <c r="Z150" s="22">
        <f t="shared" si="66"/>
        <v>0</v>
      </c>
      <c r="AA150" s="22">
        <f t="shared" si="67"/>
        <v>76350486.52426891</v>
      </c>
      <c r="AB150" s="17" t="str">
        <f t="shared" si="68"/>
        <v>ok</v>
      </c>
    </row>
    <row r="151" spans="1:28">
      <c r="A151" s="19" t="s">
        <v>352</v>
      </c>
      <c r="D151" s="19" t="s">
        <v>412</v>
      </c>
      <c r="F151" s="35">
        <f>SUM(F146:F150)</f>
        <v>547533849.36151206</v>
      </c>
      <c r="G151" s="35">
        <f t="shared" ref="G151:W151" si="69">SUM(G146:G150)</f>
        <v>403937050.7973423</v>
      </c>
      <c r="H151" s="35">
        <f t="shared" si="69"/>
        <v>64140795.32048998</v>
      </c>
      <c r="I151" s="35">
        <f t="shared" si="69"/>
        <v>1379421.3942273508</v>
      </c>
      <c r="J151" s="35">
        <f t="shared" si="69"/>
        <v>30807677.393651366</v>
      </c>
      <c r="K151" s="35">
        <f t="shared" si="69"/>
        <v>21821403.607271843</v>
      </c>
      <c r="L151" s="35">
        <f t="shared" si="69"/>
        <v>15015184.627053779</v>
      </c>
      <c r="M151" s="35">
        <f t="shared" si="69"/>
        <v>7860.3197157350669</v>
      </c>
      <c r="N151" s="35">
        <f t="shared" si="69"/>
        <v>731462.27971532336</v>
      </c>
      <c r="O151" s="35">
        <f>SUM(O146:O150)</f>
        <v>9492790.5999483615</v>
      </c>
      <c r="P151" s="35">
        <f t="shared" si="69"/>
        <v>90257.617473991806</v>
      </c>
      <c r="Q151" s="35">
        <f t="shared" si="69"/>
        <v>102682.19859148507</v>
      </c>
      <c r="R151" s="35">
        <f t="shared" si="69"/>
        <v>7263.206030512335</v>
      </c>
      <c r="S151" s="35">
        <f t="shared" si="69"/>
        <v>0</v>
      </c>
      <c r="T151" s="35">
        <f t="shared" si="69"/>
        <v>0</v>
      </c>
      <c r="U151" s="35">
        <f t="shared" si="69"/>
        <v>0</v>
      </c>
      <c r="V151" s="35">
        <f t="shared" si="69"/>
        <v>0</v>
      </c>
      <c r="W151" s="35">
        <f t="shared" si="69"/>
        <v>0</v>
      </c>
      <c r="X151" s="21">
        <f>SUM(X146:X150)</f>
        <v>0</v>
      </c>
      <c r="Y151" s="21">
        <f>SUM(Y146:Y150)</f>
        <v>0</v>
      </c>
      <c r="Z151" s="21">
        <f>SUM(Z146:Z150)</f>
        <v>0</v>
      </c>
      <c r="AA151" s="23">
        <f t="shared" si="67"/>
        <v>547533849.36151195</v>
      </c>
      <c r="AB151" s="17" t="str">
        <f t="shared" si="68"/>
        <v>ok</v>
      </c>
    </row>
    <row r="152" spans="1:28">
      <c r="F152" s="38"/>
    </row>
    <row r="153" spans="1:28">
      <c r="A153" s="24" t="s">
        <v>596</v>
      </c>
      <c r="F153" s="38"/>
    </row>
    <row r="154" spans="1:28">
      <c r="A154" s="27" t="s">
        <v>987</v>
      </c>
      <c r="C154" s="19" t="s">
        <v>881</v>
      </c>
      <c r="D154" s="19" t="s">
        <v>413</v>
      </c>
      <c r="E154" s="19" t="s">
        <v>1104</v>
      </c>
      <c r="F154" s="35">
        <f>VLOOKUP(C154,'WSS-27'!$C$2:$AP$780,'WSS-27'!$X$2,)</f>
        <v>61709302.513820142</v>
      </c>
      <c r="G154" s="35">
        <f t="shared" ref="G154:P155" si="70">IF(VLOOKUP($E154,$D$6:$AN$1034,3,)=0,0,(VLOOKUP($E154,$D$6:$AN$1034,G$2,)/VLOOKUP($E154,$D$6:$AN$1034,3,))*$F154)</f>
        <v>42174095.222213395</v>
      </c>
      <c r="H154" s="35">
        <f t="shared" si="70"/>
        <v>7633634.1730213538</v>
      </c>
      <c r="I154" s="35">
        <f t="shared" si="70"/>
        <v>0</v>
      </c>
      <c r="J154" s="35">
        <f t="shared" si="70"/>
        <v>7025371.6138492674</v>
      </c>
      <c r="K154" s="35">
        <f t="shared" si="70"/>
        <v>0</v>
      </c>
      <c r="L154" s="35">
        <f t="shared" si="70"/>
        <v>4496980.1079484466</v>
      </c>
      <c r="M154" s="35">
        <f t="shared" si="70"/>
        <v>0</v>
      </c>
      <c r="N154" s="35">
        <f t="shared" si="70"/>
        <v>0</v>
      </c>
      <c r="O154" s="35">
        <f t="shared" si="70"/>
        <v>357182.79952491022</v>
      </c>
      <c r="P154" s="35">
        <f t="shared" si="70"/>
        <v>15089.603848627081</v>
      </c>
      <c r="Q154" s="35">
        <f t="shared" ref="Q154:Z155" si="71">IF(VLOOKUP($E154,$D$6:$AN$1034,3,)=0,0,(VLOOKUP($E154,$D$6:$AN$1034,Q$2,)/VLOOKUP($E154,$D$6:$AN$1034,3,))*$F154)</f>
        <v>5637.6855348349281</v>
      </c>
      <c r="R154" s="35">
        <f t="shared" si="71"/>
        <v>1311.3078793004604</v>
      </c>
      <c r="S154" s="35">
        <f t="shared" si="71"/>
        <v>0</v>
      </c>
      <c r="T154" s="35">
        <f t="shared" si="71"/>
        <v>0</v>
      </c>
      <c r="U154" s="35">
        <f t="shared" si="71"/>
        <v>0</v>
      </c>
      <c r="V154" s="35">
        <f t="shared" si="71"/>
        <v>0</v>
      </c>
      <c r="W154" s="35">
        <f t="shared" si="71"/>
        <v>0</v>
      </c>
      <c r="X154" s="21">
        <f t="shared" si="71"/>
        <v>0</v>
      </c>
      <c r="Y154" s="21">
        <f t="shared" si="71"/>
        <v>0</v>
      </c>
      <c r="Z154" s="21">
        <f t="shared" si="71"/>
        <v>0</v>
      </c>
      <c r="AA154" s="23">
        <f>SUM(G154:Z154)</f>
        <v>61709302.513820134</v>
      </c>
      <c r="AB154" s="17" t="str">
        <f>IF(ABS(F154-AA154)&lt;0.01,"ok","err")</f>
        <v>ok</v>
      </c>
    </row>
    <row r="155" spans="1:28">
      <c r="A155" s="27" t="s">
        <v>990</v>
      </c>
      <c r="C155" s="19" t="s">
        <v>881</v>
      </c>
      <c r="D155" s="19" t="s">
        <v>414</v>
      </c>
      <c r="E155" s="19" t="s">
        <v>1265</v>
      </c>
      <c r="F155" s="38">
        <f>VLOOKUP(C155,'WSS-27'!$C$2:$AP$780,'WSS-27'!$Y$2,)</f>
        <v>36052703.382915772</v>
      </c>
      <c r="G155" s="38">
        <f t="shared" si="70"/>
        <v>31088111.187586054</v>
      </c>
      <c r="H155" s="38">
        <f t="shared" si="70"/>
        <v>3853676.1640612106</v>
      </c>
      <c r="I155" s="38">
        <f t="shared" si="70"/>
        <v>0</v>
      </c>
      <c r="J155" s="38">
        <f t="shared" si="70"/>
        <v>242758.52243068223</v>
      </c>
      <c r="K155" s="38">
        <f t="shared" si="70"/>
        <v>0</v>
      </c>
      <c r="L155" s="38">
        <f t="shared" si="70"/>
        <v>36417.973983724885</v>
      </c>
      <c r="M155" s="38">
        <f t="shared" si="70"/>
        <v>0</v>
      </c>
      <c r="N155" s="38">
        <f t="shared" si="70"/>
        <v>0</v>
      </c>
      <c r="O155" s="38">
        <f t="shared" si="70"/>
        <v>822265.82687538827</v>
      </c>
      <c r="P155" s="38">
        <f t="shared" si="70"/>
        <v>1460.0754546470343</v>
      </c>
      <c r="Q155" s="38">
        <f t="shared" si="71"/>
        <v>7929.7201416175149</v>
      </c>
      <c r="R155" s="38">
        <f t="shared" si="71"/>
        <v>83.912382450978996</v>
      </c>
      <c r="S155" s="38">
        <f t="shared" si="71"/>
        <v>0</v>
      </c>
      <c r="T155" s="38">
        <f t="shared" si="71"/>
        <v>0</v>
      </c>
      <c r="U155" s="38">
        <f t="shared" si="71"/>
        <v>0</v>
      </c>
      <c r="V155" s="38">
        <f t="shared" si="71"/>
        <v>0</v>
      </c>
      <c r="W155" s="38">
        <f t="shared" si="71"/>
        <v>0</v>
      </c>
      <c r="X155" s="22">
        <f t="shared" si="71"/>
        <v>0</v>
      </c>
      <c r="Y155" s="22">
        <f t="shared" si="71"/>
        <v>0</v>
      </c>
      <c r="Z155" s="22">
        <f t="shared" si="71"/>
        <v>0</v>
      </c>
      <c r="AA155" s="22">
        <f>SUM(G155:Z155)</f>
        <v>36052703.38291578</v>
      </c>
      <c r="AB155" s="17" t="str">
        <f>IF(ABS(F155-AA155)&lt;0.01,"ok","err")</f>
        <v>ok</v>
      </c>
    </row>
    <row r="156" spans="1:28">
      <c r="A156" s="19" t="s">
        <v>653</v>
      </c>
      <c r="D156" s="19" t="s">
        <v>415</v>
      </c>
      <c r="F156" s="35">
        <f>F154+F155</f>
        <v>97762005.896735907</v>
      </c>
      <c r="G156" s="35">
        <f t="shared" ref="G156:W156" si="72">G154+G155</f>
        <v>73262206.409799457</v>
      </c>
      <c r="H156" s="35">
        <f t="shared" si="72"/>
        <v>11487310.337082565</v>
      </c>
      <c r="I156" s="35">
        <f t="shared" si="72"/>
        <v>0</v>
      </c>
      <c r="J156" s="35">
        <f t="shared" si="72"/>
        <v>7268130.1362799499</v>
      </c>
      <c r="K156" s="35">
        <f t="shared" si="72"/>
        <v>0</v>
      </c>
      <c r="L156" s="35">
        <f t="shared" si="72"/>
        <v>4533398.0819321712</v>
      </c>
      <c r="M156" s="35">
        <f t="shared" si="72"/>
        <v>0</v>
      </c>
      <c r="N156" s="35">
        <f t="shared" si="72"/>
        <v>0</v>
      </c>
      <c r="O156" s="35">
        <f>O154+O155</f>
        <v>1179448.6264002984</v>
      </c>
      <c r="P156" s="35">
        <f t="shared" si="72"/>
        <v>16549.679303274115</v>
      </c>
      <c r="Q156" s="35">
        <f t="shared" si="72"/>
        <v>13567.405676452443</v>
      </c>
      <c r="R156" s="35">
        <f t="shared" si="72"/>
        <v>1395.2202617514395</v>
      </c>
      <c r="S156" s="35">
        <f t="shared" si="72"/>
        <v>0</v>
      </c>
      <c r="T156" s="35">
        <f t="shared" si="72"/>
        <v>0</v>
      </c>
      <c r="U156" s="35">
        <f t="shared" si="72"/>
        <v>0</v>
      </c>
      <c r="V156" s="35">
        <f t="shared" si="72"/>
        <v>0</v>
      </c>
      <c r="W156" s="35">
        <f t="shared" si="72"/>
        <v>0</v>
      </c>
      <c r="X156" s="21">
        <f>X154+X155</f>
        <v>0</v>
      </c>
      <c r="Y156" s="21">
        <f>Y154+Y155</f>
        <v>0</v>
      </c>
      <c r="Z156" s="21">
        <f>Z154+Z155</f>
        <v>0</v>
      </c>
      <c r="AA156" s="23">
        <f>SUM(G156:Z156)</f>
        <v>97762005.896735922</v>
      </c>
      <c r="AB156" s="17" t="str">
        <f>IF(ABS(F156-AA156)&lt;0.01,"ok","err")</f>
        <v>ok</v>
      </c>
    </row>
    <row r="157" spans="1:28">
      <c r="F157" s="38"/>
    </row>
    <row r="158" spans="1:28">
      <c r="A158" s="24" t="s">
        <v>330</v>
      </c>
      <c r="F158" s="38"/>
    </row>
    <row r="159" spans="1:28">
      <c r="A159" s="27" t="s">
        <v>990</v>
      </c>
      <c r="C159" s="19" t="s">
        <v>881</v>
      </c>
      <c r="D159" s="19" t="s">
        <v>416</v>
      </c>
      <c r="E159" s="19" t="s">
        <v>992</v>
      </c>
      <c r="F159" s="35">
        <f>VLOOKUP(C159,'WSS-27'!$C$2:$AP$780,'WSS-27'!$Z$2,)</f>
        <v>20902797.646495089</v>
      </c>
      <c r="G159" s="35">
        <f t="shared" ref="G159:Z159" si="73">IF(VLOOKUP($E159,$D$6:$AN$1034,3,)=0,0,(VLOOKUP($E159,$D$6:$AN$1034,G$2,)/VLOOKUP($E159,$D$6:$AN$1034,3,))*$F159)</f>
        <v>16025061.147102294</v>
      </c>
      <c r="H159" s="35">
        <f t="shared" si="73"/>
        <v>4032832.8188810223</v>
      </c>
      <c r="I159" s="35">
        <f t="shared" si="73"/>
        <v>0</v>
      </c>
      <c r="J159" s="35">
        <f t="shared" si="73"/>
        <v>707499.00349565642</v>
      </c>
      <c r="K159" s="35">
        <f t="shared" si="73"/>
        <v>0</v>
      </c>
      <c r="L159" s="35">
        <f t="shared" si="73"/>
        <v>137160.2060404814</v>
      </c>
      <c r="M159" s="35">
        <f t="shared" si="73"/>
        <v>0</v>
      </c>
      <c r="N159" s="35">
        <f t="shared" si="73"/>
        <v>0</v>
      </c>
      <c r="O159" s="35">
        <f t="shared" si="73"/>
        <v>0</v>
      </c>
      <c r="P159" s="35">
        <f t="shared" si="73"/>
        <v>0</v>
      </c>
      <c r="Q159" s="35">
        <f t="shared" si="73"/>
        <v>0</v>
      </c>
      <c r="R159" s="35">
        <f t="shared" si="73"/>
        <v>244.47097563775273</v>
      </c>
      <c r="S159" s="35">
        <f t="shared" si="73"/>
        <v>0</v>
      </c>
      <c r="T159" s="35">
        <f t="shared" si="73"/>
        <v>0</v>
      </c>
      <c r="U159" s="35">
        <f t="shared" si="73"/>
        <v>0</v>
      </c>
      <c r="V159" s="35">
        <f t="shared" si="73"/>
        <v>0</v>
      </c>
      <c r="W159" s="35">
        <f t="shared" si="73"/>
        <v>0</v>
      </c>
      <c r="X159" s="21">
        <f t="shared" si="73"/>
        <v>0</v>
      </c>
      <c r="Y159" s="21">
        <f t="shared" si="73"/>
        <v>0</v>
      </c>
      <c r="Z159" s="21">
        <f t="shared" si="73"/>
        <v>0</v>
      </c>
      <c r="AA159" s="23">
        <f>SUM(G159:Z159)</f>
        <v>20902797.646495093</v>
      </c>
      <c r="AB159" s="17" t="str">
        <f>IF(ABS(F159-AA159)&lt;0.01,"ok","err")</f>
        <v>ok</v>
      </c>
    </row>
    <row r="160" spans="1:28">
      <c r="F160" s="38"/>
    </row>
    <row r="161" spans="1:28">
      <c r="A161" s="24" t="s">
        <v>329</v>
      </c>
      <c r="F161" s="38"/>
    </row>
    <row r="162" spans="1:28">
      <c r="A162" s="27" t="s">
        <v>990</v>
      </c>
      <c r="C162" s="19" t="s">
        <v>881</v>
      </c>
      <c r="D162" s="19" t="s">
        <v>417</v>
      </c>
      <c r="E162" s="19" t="s">
        <v>1245</v>
      </c>
      <c r="F162" s="35">
        <f>VLOOKUP(C162,'WSS-27'!$C$2:$AP$780,'WSS-27'!$AA$2,)</f>
        <v>26168471.372442923</v>
      </c>
      <c r="G162" s="35">
        <f t="shared" ref="G162:Z162" si="74">IF(VLOOKUP($E162,$D$6:$AN$1034,3,)=0,0,(VLOOKUP($E162,$D$6:$AN$1034,G$2,)/VLOOKUP($E162,$D$6:$AN$1034,3,))*$F162)</f>
        <v>18024461.690769471</v>
      </c>
      <c r="H162" s="35">
        <f t="shared" si="74"/>
        <v>5432221.6939102942</v>
      </c>
      <c r="I162" s="35">
        <f t="shared" si="74"/>
        <v>184432.88058163924</v>
      </c>
      <c r="J162" s="35">
        <f t="shared" si="74"/>
        <v>1457376.4606324565</v>
      </c>
      <c r="K162" s="35">
        <f t="shared" si="74"/>
        <v>383668.13834055001</v>
      </c>
      <c r="L162" s="35">
        <f t="shared" si="74"/>
        <v>231556.07330972311</v>
      </c>
      <c r="M162" s="35">
        <f t="shared" si="74"/>
        <v>254828.60857596976</v>
      </c>
      <c r="N162" s="35">
        <f t="shared" si="74"/>
        <v>5987.0190638317308</v>
      </c>
      <c r="O162" s="35">
        <f t="shared" si="74"/>
        <v>0</v>
      </c>
      <c r="P162" s="35">
        <f t="shared" si="74"/>
        <v>8463.0943741228057</v>
      </c>
      <c r="Q162" s="35">
        <f t="shared" si="74"/>
        <v>45963.357376701453</v>
      </c>
      <c r="R162" s="35">
        <f t="shared" si="74"/>
        <v>503.58550816601809</v>
      </c>
      <c r="S162" s="35">
        <f t="shared" si="74"/>
        <v>139008.76999999999</v>
      </c>
      <c r="T162" s="35">
        <f t="shared" si="74"/>
        <v>0</v>
      </c>
      <c r="U162" s="35">
        <f t="shared" si="74"/>
        <v>0</v>
      </c>
      <c r="V162" s="35">
        <f t="shared" si="74"/>
        <v>0</v>
      </c>
      <c r="W162" s="35">
        <f t="shared" si="74"/>
        <v>0</v>
      </c>
      <c r="X162" s="21">
        <f t="shared" si="74"/>
        <v>0</v>
      </c>
      <c r="Y162" s="21">
        <f t="shared" si="74"/>
        <v>0</v>
      </c>
      <c r="Z162" s="21">
        <f t="shared" si="74"/>
        <v>0</v>
      </c>
      <c r="AA162" s="23">
        <f>SUM(G162:Z162)</f>
        <v>26168471.372442931</v>
      </c>
      <c r="AB162" s="17" t="str">
        <f>IF(ABS(F162-AA162)&lt;0.01,"ok","err")</f>
        <v>ok</v>
      </c>
    </row>
    <row r="163" spans="1:28">
      <c r="F163" s="38"/>
    </row>
    <row r="164" spans="1:28">
      <c r="A164" s="24" t="s">
        <v>345</v>
      </c>
      <c r="F164" s="38"/>
    </row>
    <row r="165" spans="1:28">
      <c r="A165" s="27" t="s">
        <v>990</v>
      </c>
      <c r="C165" s="19" t="s">
        <v>881</v>
      </c>
      <c r="D165" s="19" t="s">
        <v>418</v>
      </c>
      <c r="E165" s="19" t="s">
        <v>1261</v>
      </c>
      <c r="F165" s="35">
        <f>VLOOKUP(C165,'WSS-27'!$C$2:$AP$780,'WSS-27'!$AB$2,)</f>
        <v>66579447.12367624</v>
      </c>
      <c r="G165" s="35">
        <f t="shared" ref="G165:Z165" si="75">IF(VLOOKUP($E165,$D$6:$AN$1034,3,)=0,0,(VLOOKUP($E165,$D$6:$AN$1034,G$2,)/VLOOKUP($E165,$D$6:$AN$1034,3,))*$F165)</f>
        <v>0</v>
      </c>
      <c r="H165" s="35">
        <f t="shared" si="75"/>
        <v>0</v>
      </c>
      <c r="I165" s="35">
        <f t="shared" si="75"/>
        <v>0</v>
      </c>
      <c r="J165" s="35">
        <f t="shared" si="75"/>
        <v>0</v>
      </c>
      <c r="K165" s="35">
        <f t="shared" si="75"/>
        <v>0</v>
      </c>
      <c r="L165" s="35">
        <f t="shared" si="75"/>
        <v>0</v>
      </c>
      <c r="M165" s="35">
        <f t="shared" si="75"/>
        <v>0</v>
      </c>
      <c r="N165" s="35">
        <f t="shared" si="75"/>
        <v>0</v>
      </c>
      <c r="O165" s="35">
        <f t="shared" si="75"/>
        <v>66579447.12367624</v>
      </c>
      <c r="P165" s="35">
        <f t="shared" si="75"/>
        <v>0</v>
      </c>
      <c r="Q165" s="35">
        <f t="shared" si="75"/>
        <v>0</v>
      </c>
      <c r="R165" s="35">
        <f t="shared" si="75"/>
        <v>0</v>
      </c>
      <c r="S165" s="35">
        <f t="shared" si="75"/>
        <v>0</v>
      </c>
      <c r="T165" s="35">
        <f t="shared" si="75"/>
        <v>0</v>
      </c>
      <c r="U165" s="35">
        <f t="shared" si="75"/>
        <v>0</v>
      </c>
      <c r="V165" s="35">
        <f t="shared" si="75"/>
        <v>0</v>
      </c>
      <c r="W165" s="35">
        <f t="shared" si="75"/>
        <v>0</v>
      </c>
      <c r="X165" s="21">
        <f t="shared" si="75"/>
        <v>0</v>
      </c>
      <c r="Y165" s="21">
        <f t="shared" si="75"/>
        <v>0</v>
      </c>
      <c r="Z165" s="21">
        <f t="shared" si="75"/>
        <v>0</v>
      </c>
      <c r="AA165" s="23">
        <f>SUM(G165:Z165)</f>
        <v>66579447.12367624</v>
      </c>
      <c r="AB165" s="17" t="str">
        <f>IF(ABS(F165-AA165)&lt;0.01,"ok","err")</f>
        <v>ok</v>
      </c>
    </row>
    <row r="166" spans="1:28">
      <c r="F166" s="38"/>
    </row>
    <row r="167" spans="1:28">
      <c r="A167" s="24" t="s">
        <v>922</v>
      </c>
      <c r="F167" s="38"/>
    </row>
    <row r="168" spans="1:28">
      <c r="A168" s="27" t="s">
        <v>990</v>
      </c>
      <c r="C168" s="19" t="s">
        <v>881</v>
      </c>
      <c r="D168" s="19" t="s">
        <v>419</v>
      </c>
      <c r="E168" s="19" t="s">
        <v>1260</v>
      </c>
      <c r="F168" s="35">
        <f>VLOOKUP(C168,'WSS-27'!$C$2:$AP$780,'WSS-27'!$AC$2,)</f>
        <v>4097790.734751517</v>
      </c>
      <c r="G168" s="35">
        <f t="shared" ref="G168:Z168" si="76">IF(VLOOKUP($E168,$D$6:$AN$1034,3,)=0,0,(VLOOKUP($E168,$D$6:$AN$1034,G$2,)/VLOOKUP($E168,$D$6:$AN$1034,3,))*$F168)</f>
        <v>3027761.1011717785</v>
      </c>
      <c r="H168" s="35">
        <f t="shared" si="76"/>
        <v>750641.34425230813</v>
      </c>
      <c r="I168" s="35">
        <f t="shared" si="76"/>
        <v>2574.327963412924</v>
      </c>
      <c r="J168" s="35">
        <f t="shared" si="76"/>
        <v>118214.7745738665</v>
      </c>
      <c r="K168" s="35">
        <f t="shared" si="76"/>
        <v>26151.903120385261</v>
      </c>
      <c r="L168" s="35">
        <f t="shared" si="76"/>
        <v>88671.296517556271</v>
      </c>
      <c r="M168" s="35">
        <f t="shared" si="76"/>
        <v>2656.0526606641279</v>
      </c>
      <c r="N168" s="35">
        <f t="shared" si="76"/>
        <v>81.724697251203935</v>
      </c>
      <c r="O168" s="35">
        <f t="shared" si="76"/>
        <v>80082.848083427249</v>
      </c>
      <c r="P168" s="35">
        <f t="shared" si="76"/>
        <v>142.20097321709483</v>
      </c>
      <c r="Q168" s="35">
        <f t="shared" si="76"/>
        <v>772.29838902387723</v>
      </c>
      <c r="R168" s="35">
        <f t="shared" si="76"/>
        <v>40.862348625601967</v>
      </c>
      <c r="S168" s="35">
        <f t="shared" si="76"/>
        <v>0</v>
      </c>
      <c r="T168" s="35">
        <f t="shared" si="76"/>
        <v>0</v>
      </c>
      <c r="U168" s="35">
        <f t="shared" si="76"/>
        <v>0</v>
      </c>
      <c r="V168" s="35">
        <f t="shared" si="76"/>
        <v>0</v>
      </c>
      <c r="W168" s="35">
        <f t="shared" si="76"/>
        <v>0</v>
      </c>
      <c r="X168" s="21">
        <f t="shared" si="76"/>
        <v>0</v>
      </c>
      <c r="Y168" s="21">
        <f t="shared" si="76"/>
        <v>0</v>
      </c>
      <c r="Z168" s="21">
        <f t="shared" si="76"/>
        <v>0</v>
      </c>
      <c r="AA168" s="23">
        <f>SUM(G168:Z168)</f>
        <v>4097790.734751516</v>
      </c>
      <c r="AB168" s="17" t="str">
        <f>IF(ABS(F168-AA168)&lt;0.01,"ok","err")</f>
        <v>ok</v>
      </c>
    </row>
    <row r="169" spans="1:28">
      <c r="F169" s="38"/>
    </row>
    <row r="170" spans="1:28">
      <c r="A170" s="24" t="s">
        <v>327</v>
      </c>
      <c r="F170" s="38"/>
    </row>
    <row r="171" spans="1:28">
      <c r="A171" s="27" t="s">
        <v>990</v>
      </c>
      <c r="C171" s="19" t="s">
        <v>881</v>
      </c>
      <c r="D171" s="19" t="s">
        <v>420</v>
      </c>
      <c r="E171" s="19" t="s">
        <v>1266</v>
      </c>
      <c r="F171" s="35">
        <f>VLOOKUP(C171,'WSS-27'!$C$2:$AP$780,'WSS-27'!$AD$2,)</f>
        <v>750473.85869937798</v>
      </c>
      <c r="G171" s="35">
        <f t="shared" ref="G171:Z171" si="77">IF(VLOOKUP($E171,$D$6:$AN$1034,3,)=0,0,(VLOOKUP($E171,$D$6:$AN$1034,G$2,)/VLOOKUP($E171,$D$6:$AN$1034,3,))*$F171)</f>
        <v>646820.67263115919</v>
      </c>
      <c r="H171" s="35">
        <f t="shared" si="77"/>
        <v>80179.763688444495</v>
      </c>
      <c r="I171" s="35">
        <f t="shared" si="77"/>
        <v>109.99074822802402</v>
      </c>
      <c r="J171" s="35">
        <f t="shared" si="77"/>
        <v>5050.8449940265637</v>
      </c>
      <c r="K171" s="35">
        <f t="shared" si="77"/>
        <v>223.47326624106472</v>
      </c>
      <c r="L171" s="35">
        <f t="shared" si="77"/>
        <v>757.71404334860995</v>
      </c>
      <c r="M171" s="35">
        <f t="shared" si="77"/>
        <v>22.696503602608132</v>
      </c>
      <c r="N171" s="35">
        <f t="shared" si="77"/>
        <v>3.4917697850166363</v>
      </c>
      <c r="O171" s="35">
        <f t="shared" si="77"/>
        <v>17108.100650178258</v>
      </c>
      <c r="P171" s="35">
        <f t="shared" si="77"/>
        <v>30.378397129644732</v>
      </c>
      <c r="Q171" s="35">
        <f t="shared" si="77"/>
        <v>164.98612234203605</v>
      </c>
      <c r="R171" s="35">
        <f t="shared" si="77"/>
        <v>1.7458848925083181</v>
      </c>
      <c r="S171" s="35">
        <f t="shared" si="77"/>
        <v>0</v>
      </c>
      <c r="T171" s="35">
        <f t="shared" si="77"/>
        <v>0</v>
      </c>
      <c r="U171" s="35">
        <f t="shared" si="77"/>
        <v>0</v>
      </c>
      <c r="V171" s="35">
        <f t="shared" si="77"/>
        <v>0</v>
      </c>
      <c r="W171" s="35">
        <f t="shared" si="77"/>
        <v>0</v>
      </c>
      <c r="X171" s="21">
        <f t="shared" si="77"/>
        <v>0</v>
      </c>
      <c r="Y171" s="21">
        <f t="shared" si="77"/>
        <v>0</v>
      </c>
      <c r="Z171" s="21">
        <f t="shared" si="77"/>
        <v>0</v>
      </c>
      <c r="AA171" s="23">
        <f>SUM(G171:Z171)</f>
        <v>750473.85869937798</v>
      </c>
      <c r="AB171" s="17" t="str">
        <f>IF(ABS(F171-AA171)&lt;0.01,"ok","err")</f>
        <v>ok</v>
      </c>
    </row>
    <row r="172" spans="1:28">
      <c r="F172" s="38"/>
    </row>
    <row r="173" spans="1:28">
      <c r="A173" s="24" t="s">
        <v>326</v>
      </c>
      <c r="F173" s="38"/>
    </row>
    <row r="174" spans="1:28">
      <c r="A174" s="27" t="s">
        <v>990</v>
      </c>
      <c r="C174" s="19" t="s">
        <v>881</v>
      </c>
      <c r="D174" s="19" t="s">
        <v>421</v>
      </c>
      <c r="E174" s="19" t="s">
        <v>1266</v>
      </c>
      <c r="F174" s="35">
        <f>VLOOKUP(C174,'WSS-27'!$C$2:$AP$780,'WSS-27'!$AE$2,)</f>
        <v>0</v>
      </c>
      <c r="G174" s="35">
        <f t="shared" ref="G174:Z174" si="78">IF(VLOOKUP($E174,$D$6:$AN$1034,3,)=0,0,(VLOOKUP($E174,$D$6:$AN$1034,G$2,)/VLOOKUP($E174,$D$6:$AN$1034,3,))*$F174)</f>
        <v>0</v>
      </c>
      <c r="H174" s="35">
        <f t="shared" si="78"/>
        <v>0</v>
      </c>
      <c r="I174" s="35">
        <f t="shared" si="78"/>
        <v>0</v>
      </c>
      <c r="J174" s="35">
        <f t="shared" si="78"/>
        <v>0</v>
      </c>
      <c r="K174" s="35">
        <f t="shared" si="78"/>
        <v>0</v>
      </c>
      <c r="L174" s="35">
        <f t="shared" si="78"/>
        <v>0</v>
      </c>
      <c r="M174" s="35">
        <f t="shared" si="78"/>
        <v>0</v>
      </c>
      <c r="N174" s="35">
        <f t="shared" si="78"/>
        <v>0</v>
      </c>
      <c r="O174" s="35">
        <f t="shared" si="78"/>
        <v>0</v>
      </c>
      <c r="P174" s="35">
        <f t="shared" si="78"/>
        <v>0</v>
      </c>
      <c r="Q174" s="35">
        <f t="shared" si="78"/>
        <v>0</v>
      </c>
      <c r="R174" s="35">
        <f t="shared" si="78"/>
        <v>0</v>
      </c>
      <c r="S174" s="35">
        <f t="shared" si="78"/>
        <v>0</v>
      </c>
      <c r="T174" s="35">
        <f t="shared" si="78"/>
        <v>0</v>
      </c>
      <c r="U174" s="35">
        <f t="shared" si="78"/>
        <v>0</v>
      </c>
      <c r="V174" s="35">
        <f t="shared" si="78"/>
        <v>0</v>
      </c>
      <c r="W174" s="35">
        <f t="shared" si="78"/>
        <v>0</v>
      </c>
      <c r="X174" s="21">
        <f t="shared" si="78"/>
        <v>0</v>
      </c>
      <c r="Y174" s="21">
        <f t="shared" si="78"/>
        <v>0</v>
      </c>
      <c r="Z174" s="21">
        <f t="shared" si="78"/>
        <v>0</v>
      </c>
      <c r="AA174" s="23">
        <f>SUM(G174:Z174)</f>
        <v>0</v>
      </c>
      <c r="AB174" s="17" t="str">
        <f>IF(ABS(F174-AA174)&lt;0.01,"ok","err")</f>
        <v>ok</v>
      </c>
    </row>
    <row r="175" spans="1:28">
      <c r="F175" s="38"/>
    </row>
    <row r="176" spans="1:28">
      <c r="A176" s="19" t="s">
        <v>819</v>
      </c>
      <c r="D176" s="19" t="s">
        <v>1001</v>
      </c>
      <c r="F176" s="35">
        <f>F131+F137+F140+F143+F151+F156+F159+F162+F165+F168+F171+F174</f>
        <v>2548077150.5472326</v>
      </c>
      <c r="G176" s="35">
        <f t="shared" ref="G176:Z176" si="79">G131+G137+G140+G143+G151+G156+G159+G162+G165+G168+G171+G174</f>
        <v>1298385197.0269322</v>
      </c>
      <c r="H176" s="35">
        <f t="shared" si="79"/>
        <v>297537844.17638469</v>
      </c>
      <c r="I176" s="35">
        <f t="shared" si="79"/>
        <v>15372954.086934632</v>
      </c>
      <c r="J176" s="35">
        <f t="shared" si="79"/>
        <v>297296868.08373314</v>
      </c>
      <c r="K176" s="35">
        <f t="shared" si="79"/>
        <v>254312343.56201881</v>
      </c>
      <c r="L176" s="35">
        <f t="shared" si="79"/>
        <v>183482710.92309707</v>
      </c>
      <c r="M176" s="35">
        <f t="shared" si="79"/>
        <v>107558796.19534756</v>
      </c>
      <c r="N176" s="35">
        <f t="shared" si="79"/>
        <v>7548126.7729842151</v>
      </c>
      <c r="O176" s="35">
        <f>O131+O137+O140+O143+O151+O156+O159+O162+O165+O168+O171+O174</f>
        <v>84253303.331223875</v>
      </c>
      <c r="P176" s="35">
        <f t="shared" si="79"/>
        <v>403309.57824510406</v>
      </c>
      <c r="Q176" s="35">
        <f t="shared" si="79"/>
        <v>493338.92038660729</v>
      </c>
      <c r="R176" s="35">
        <f t="shared" si="79"/>
        <v>23819.689944660193</v>
      </c>
      <c r="S176" s="35">
        <f t="shared" si="79"/>
        <v>139008.76999999999</v>
      </c>
      <c r="T176" s="35">
        <f t="shared" si="79"/>
        <v>1193920.19</v>
      </c>
      <c r="U176" s="35">
        <f t="shared" si="79"/>
        <v>75609.239999999991</v>
      </c>
      <c r="V176" s="35">
        <f t="shared" si="79"/>
        <v>0</v>
      </c>
      <c r="W176" s="35">
        <f t="shared" si="79"/>
        <v>0</v>
      </c>
      <c r="X176" s="21">
        <f t="shared" si="79"/>
        <v>0</v>
      </c>
      <c r="Y176" s="21">
        <f t="shared" si="79"/>
        <v>0</v>
      </c>
      <c r="Z176" s="21">
        <f t="shared" si="79"/>
        <v>0</v>
      </c>
      <c r="AA176" s="23">
        <f>SUM(G176:Z176)</f>
        <v>2548077150.5472326</v>
      </c>
      <c r="AB176" s="17" t="str">
        <f>IF(ABS(F176-AA176)&lt;0.01,"ok","err")</f>
        <v>ok</v>
      </c>
    </row>
    <row r="179" spans="1:28">
      <c r="A179" s="24" t="s">
        <v>872</v>
      </c>
    </row>
    <row r="181" spans="1:28">
      <c r="A181" s="24" t="s">
        <v>339</v>
      </c>
    </row>
    <row r="182" spans="1:28">
      <c r="A182" s="27" t="s">
        <v>1129</v>
      </c>
      <c r="C182" s="19" t="s">
        <v>965</v>
      </c>
      <c r="D182" s="19" t="s">
        <v>1133</v>
      </c>
      <c r="E182" s="19" t="s">
        <v>1158</v>
      </c>
      <c r="F182" s="35">
        <f>VLOOKUP(C182,'WSS-27'!$C$2:$AP$780,'WSS-27'!$H$2,)</f>
        <v>107026183.16824788</v>
      </c>
      <c r="G182" s="35">
        <f t="shared" ref="G182:P187" si="80">IF(VLOOKUP($E182,$D$6:$AN$1034,3,)=0,0,(VLOOKUP($E182,$D$6:$AN$1034,G$2,)/VLOOKUP($E182,$D$6:$AN$1034,3,))*$F182)</f>
        <v>46861021.826960936</v>
      </c>
      <c r="H182" s="35">
        <f t="shared" si="80"/>
        <v>12448509.327117778</v>
      </c>
      <c r="I182" s="35">
        <f t="shared" si="80"/>
        <v>818830.85292311606</v>
      </c>
      <c r="J182" s="35">
        <f t="shared" si="80"/>
        <v>15642660.998147653</v>
      </c>
      <c r="K182" s="35">
        <f t="shared" si="80"/>
        <v>13759008.355059924</v>
      </c>
      <c r="L182" s="35">
        <f t="shared" si="80"/>
        <v>9911145.0126406271</v>
      </c>
      <c r="M182" s="35">
        <f t="shared" si="80"/>
        <v>6893790.7499546297</v>
      </c>
      <c r="N182" s="35">
        <f t="shared" si="80"/>
        <v>387408.81174467062</v>
      </c>
      <c r="O182" s="35">
        <f t="shared" si="80"/>
        <v>220225.54188821398</v>
      </c>
      <c r="P182" s="35">
        <f t="shared" si="80"/>
        <v>9109.2486866097806</v>
      </c>
      <c r="Q182" s="35">
        <f t="shared" ref="Q182:Z187" si="81">IF(VLOOKUP($E182,$D$6:$AN$1034,3,)=0,0,(VLOOKUP($E182,$D$6:$AN$1034,Q$2,)/VLOOKUP($E182,$D$6:$AN$1034,3,))*$F182)</f>
        <v>20716.183389747817</v>
      </c>
      <c r="R182" s="35">
        <f t="shared" si="81"/>
        <v>93.129733968443773</v>
      </c>
      <c r="S182" s="35">
        <f t="shared" si="81"/>
        <v>0</v>
      </c>
      <c r="T182" s="35">
        <f t="shared" si="81"/>
        <v>53663.130000000005</v>
      </c>
      <c r="U182" s="35">
        <f t="shared" si="81"/>
        <v>0</v>
      </c>
      <c r="V182" s="35">
        <f t="shared" si="81"/>
        <v>0</v>
      </c>
      <c r="W182" s="35">
        <f t="shared" si="81"/>
        <v>0</v>
      </c>
      <c r="X182" s="21">
        <f t="shared" si="81"/>
        <v>0</v>
      </c>
      <c r="Y182" s="21">
        <f t="shared" si="81"/>
        <v>0</v>
      </c>
      <c r="Z182" s="21">
        <f t="shared" si="81"/>
        <v>0</v>
      </c>
      <c r="AA182" s="23">
        <f t="shared" ref="AA182:AA188" si="82">SUM(G182:Z182)</f>
        <v>107026183.16824786</v>
      </c>
      <c r="AB182" s="17" t="str">
        <f t="shared" ref="AB182:AB188" si="83">IF(ABS(F182-AA182)&lt;0.01,"ok","err")</f>
        <v>ok</v>
      </c>
    </row>
    <row r="183" spans="1:28" hidden="1">
      <c r="A183" s="27" t="s">
        <v>1135</v>
      </c>
      <c r="C183" s="19" t="s">
        <v>965</v>
      </c>
      <c r="D183" s="19" t="s">
        <v>422</v>
      </c>
      <c r="E183" s="19" t="s">
        <v>1158</v>
      </c>
      <c r="F183" s="38">
        <f>VLOOKUP(C183,'WSS-27'!$C$2:$AP$780,'WSS-27'!$I$2,)</f>
        <v>0</v>
      </c>
      <c r="G183" s="38">
        <f t="shared" si="80"/>
        <v>0</v>
      </c>
      <c r="H183" s="38">
        <f t="shared" si="80"/>
        <v>0</v>
      </c>
      <c r="I183" s="38">
        <f t="shared" si="80"/>
        <v>0</v>
      </c>
      <c r="J183" s="38">
        <f t="shared" si="80"/>
        <v>0</v>
      </c>
      <c r="K183" s="38">
        <f t="shared" si="80"/>
        <v>0</v>
      </c>
      <c r="L183" s="38">
        <f t="shared" si="80"/>
        <v>0</v>
      </c>
      <c r="M183" s="38">
        <f t="shared" si="80"/>
        <v>0</v>
      </c>
      <c r="N183" s="38">
        <f t="shared" si="80"/>
        <v>0</v>
      </c>
      <c r="O183" s="38">
        <f t="shared" si="80"/>
        <v>0</v>
      </c>
      <c r="P183" s="38">
        <f t="shared" si="80"/>
        <v>0</v>
      </c>
      <c r="Q183" s="38">
        <f t="shared" si="81"/>
        <v>0</v>
      </c>
      <c r="R183" s="38">
        <f t="shared" si="81"/>
        <v>0</v>
      </c>
      <c r="S183" s="38">
        <f t="shared" si="81"/>
        <v>0</v>
      </c>
      <c r="T183" s="38">
        <f t="shared" si="81"/>
        <v>0</v>
      </c>
      <c r="U183" s="38">
        <f t="shared" si="81"/>
        <v>0</v>
      </c>
      <c r="V183" s="38">
        <f t="shared" si="81"/>
        <v>0</v>
      </c>
      <c r="W183" s="38">
        <f t="shared" si="81"/>
        <v>0</v>
      </c>
      <c r="X183" s="22">
        <f t="shared" si="81"/>
        <v>0</v>
      </c>
      <c r="Y183" s="22">
        <f t="shared" si="81"/>
        <v>0</v>
      </c>
      <c r="Z183" s="22">
        <f t="shared" si="81"/>
        <v>0</v>
      </c>
      <c r="AA183" s="22">
        <f t="shared" si="82"/>
        <v>0</v>
      </c>
      <c r="AB183" s="17" t="str">
        <f t="shared" si="83"/>
        <v>ok</v>
      </c>
    </row>
    <row r="184" spans="1:28" hidden="1">
      <c r="A184" s="27" t="s">
        <v>1135</v>
      </c>
      <c r="C184" s="19" t="s">
        <v>965</v>
      </c>
      <c r="D184" s="19" t="s">
        <v>423</v>
      </c>
      <c r="E184" s="19" t="s">
        <v>1158</v>
      </c>
      <c r="F184" s="38">
        <f>VLOOKUP(C184,'WSS-27'!$C$2:$AP$780,'WSS-27'!$J$2,)</f>
        <v>0</v>
      </c>
      <c r="G184" s="38">
        <f t="shared" si="80"/>
        <v>0</v>
      </c>
      <c r="H184" s="38">
        <f t="shared" si="80"/>
        <v>0</v>
      </c>
      <c r="I184" s="38">
        <f t="shared" si="80"/>
        <v>0</v>
      </c>
      <c r="J184" s="38">
        <f t="shared" si="80"/>
        <v>0</v>
      </c>
      <c r="K184" s="38">
        <f t="shared" si="80"/>
        <v>0</v>
      </c>
      <c r="L184" s="38">
        <f t="shared" si="80"/>
        <v>0</v>
      </c>
      <c r="M184" s="38">
        <f t="shared" si="80"/>
        <v>0</v>
      </c>
      <c r="N184" s="38">
        <f t="shared" si="80"/>
        <v>0</v>
      </c>
      <c r="O184" s="38">
        <f t="shared" si="80"/>
        <v>0</v>
      </c>
      <c r="P184" s="38">
        <f t="shared" si="80"/>
        <v>0</v>
      </c>
      <c r="Q184" s="38">
        <f t="shared" si="81"/>
        <v>0</v>
      </c>
      <c r="R184" s="38">
        <f t="shared" si="81"/>
        <v>0</v>
      </c>
      <c r="S184" s="38">
        <f t="shared" si="81"/>
        <v>0</v>
      </c>
      <c r="T184" s="38">
        <f t="shared" si="81"/>
        <v>0</v>
      </c>
      <c r="U184" s="38">
        <f t="shared" si="81"/>
        <v>0</v>
      </c>
      <c r="V184" s="38">
        <f t="shared" si="81"/>
        <v>0</v>
      </c>
      <c r="W184" s="38">
        <f t="shared" si="81"/>
        <v>0</v>
      </c>
      <c r="X184" s="22">
        <f t="shared" si="81"/>
        <v>0</v>
      </c>
      <c r="Y184" s="22">
        <f t="shared" si="81"/>
        <v>0</v>
      </c>
      <c r="Z184" s="22">
        <f t="shared" si="81"/>
        <v>0</v>
      </c>
      <c r="AA184" s="22">
        <f t="shared" si="82"/>
        <v>0</v>
      </c>
      <c r="AB184" s="17" t="str">
        <f t="shared" si="83"/>
        <v>ok</v>
      </c>
    </row>
    <row r="185" spans="1:28">
      <c r="A185" s="27" t="s">
        <v>1076</v>
      </c>
      <c r="C185" s="19" t="s">
        <v>965</v>
      </c>
      <c r="D185" s="19" t="s">
        <v>424</v>
      </c>
      <c r="E185" s="19" t="s">
        <v>988</v>
      </c>
      <c r="F185" s="38">
        <f>VLOOKUP(C185,'WSS-27'!$C$2:$AP$780,'WSS-27'!$K$2,)</f>
        <v>397325491.04639798</v>
      </c>
      <c r="G185" s="38">
        <f t="shared" si="80"/>
        <v>140100927.33968219</v>
      </c>
      <c r="H185" s="38">
        <f t="shared" si="80"/>
        <v>43970271.662214808</v>
      </c>
      <c r="I185" s="38">
        <f t="shared" si="80"/>
        <v>3583984.2384388028</v>
      </c>
      <c r="J185" s="38">
        <f t="shared" si="80"/>
        <v>59728794.640388288</v>
      </c>
      <c r="K185" s="38">
        <f t="shared" si="80"/>
        <v>68610414.9710823</v>
      </c>
      <c r="L185" s="38">
        <f t="shared" si="80"/>
        <v>40841460.866291329</v>
      </c>
      <c r="M185" s="38">
        <f t="shared" si="80"/>
        <v>34841013.349522926</v>
      </c>
      <c r="N185" s="38">
        <f t="shared" si="80"/>
        <v>1916319.0976822595</v>
      </c>
      <c r="O185" s="38">
        <f t="shared" si="80"/>
        <v>3481397.5275248867</v>
      </c>
      <c r="P185" s="38">
        <f t="shared" si="80"/>
        <v>139347.1593792811</v>
      </c>
      <c r="Q185" s="38">
        <f t="shared" si="81"/>
        <v>110735.59603173951</v>
      </c>
      <c r="R185" s="38">
        <f t="shared" si="81"/>
        <v>824.5981592630111</v>
      </c>
      <c r="S185" s="38">
        <f t="shared" si="81"/>
        <v>0</v>
      </c>
      <c r="T185" s="38">
        <f t="shared" si="81"/>
        <v>0</v>
      </c>
      <c r="U185" s="38">
        <f t="shared" si="81"/>
        <v>0</v>
      </c>
      <c r="V185" s="38">
        <f t="shared" si="81"/>
        <v>0</v>
      </c>
      <c r="W185" s="38">
        <f t="shared" si="81"/>
        <v>0</v>
      </c>
      <c r="X185" s="22">
        <f t="shared" si="81"/>
        <v>0</v>
      </c>
      <c r="Y185" s="22">
        <f t="shared" si="81"/>
        <v>0</v>
      </c>
      <c r="Z185" s="22">
        <f t="shared" si="81"/>
        <v>0</v>
      </c>
      <c r="AA185" s="22">
        <f t="shared" si="82"/>
        <v>397325491.0463981</v>
      </c>
      <c r="AB185" s="17" t="str">
        <f t="shared" si="83"/>
        <v>ok</v>
      </c>
    </row>
    <row r="186" spans="1:28" hidden="1">
      <c r="A186" s="27" t="s">
        <v>1077</v>
      </c>
      <c r="C186" s="19" t="s">
        <v>965</v>
      </c>
      <c r="D186" s="19" t="s">
        <v>425</v>
      </c>
      <c r="E186" s="19" t="s">
        <v>988</v>
      </c>
      <c r="F186" s="38">
        <f>VLOOKUP(C186,'WSS-27'!$C$2:$AP$780,'WSS-27'!$L$2,)</f>
        <v>0</v>
      </c>
      <c r="G186" s="38">
        <f t="shared" si="80"/>
        <v>0</v>
      </c>
      <c r="H186" s="38">
        <f t="shared" si="80"/>
        <v>0</v>
      </c>
      <c r="I186" s="38">
        <f t="shared" si="80"/>
        <v>0</v>
      </c>
      <c r="J186" s="38">
        <f t="shared" si="80"/>
        <v>0</v>
      </c>
      <c r="K186" s="38">
        <f t="shared" si="80"/>
        <v>0</v>
      </c>
      <c r="L186" s="38">
        <f t="shared" si="80"/>
        <v>0</v>
      </c>
      <c r="M186" s="38">
        <f t="shared" si="80"/>
        <v>0</v>
      </c>
      <c r="N186" s="38">
        <f t="shared" si="80"/>
        <v>0</v>
      </c>
      <c r="O186" s="38">
        <f t="shared" si="80"/>
        <v>0</v>
      </c>
      <c r="P186" s="38">
        <f t="shared" si="80"/>
        <v>0</v>
      </c>
      <c r="Q186" s="38">
        <f t="shared" si="81"/>
        <v>0</v>
      </c>
      <c r="R186" s="38">
        <f t="shared" si="81"/>
        <v>0</v>
      </c>
      <c r="S186" s="38">
        <f t="shared" si="81"/>
        <v>0</v>
      </c>
      <c r="T186" s="38">
        <f t="shared" si="81"/>
        <v>0</v>
      </c>
      <c r="U186" s="38">
        <f t="shared" si="81"/>
        <v>0</v>
      </c>
      <c r="V186" s="38">
        <f t="shared" si="81"/>
        <v>0</v>
      </c>
      <c r="W186" s="38">
        <f t="shared" si="81"/>
        <v>0</v>
      </c>
      <c r="X186" s="22">
        <f t="shared" si="81"/>
        <v>0</v>
      </c>
      <c r="Y186" s="22">
        <f t="shared" si="81"/>
        <v>0</v>
      </c>
      <c r="Z186" s="22">
        <f t="shared" si="81"/>
        <v>0</v>
      </c>
      <c r="AA186" s="22">
        <f t="shared" si="82"/>
        <v>0</v>
      </c>
      <c r="AB186" s="17" t="str">
        <f t="shared" si="83"/>
        <v>ok</v>
      </c>
    </row>
    <row r="187" spans="1:28" hidden="1">
      <c r="A187" s="27" t="s">
        <v>1077</v>
      </c>
      <c r="C187" s="19" t="s">
        <v>965</v>
      </c>
      <c r="D187" s="19" t="s">
        <v>426</v>
      </c>
      <c r="E187" s="19" t="s">
        <v>988</v>
      </c>
      <c r="F187" s="38">
        <f>VLOOKUP(C187,'WSS-27'!$C$2:$AP$780,'WSS-27'!$M$2,)</f>
        <v>0</v>
      </c>
      <c r="G187" s="38">
        <f t="shared" si="80"/>
        <v>0</v>
      </c>
      <c r="H187" s="38">
        <f t="shared" si="80"/>
        <v>0</v>
      </c>
      <c r="I187" s="38">
        <f t="shared" si="80"/>
        <v>0</v>
      </c>
      <c r="J187" s="38">
        <f t="shared" si="80"/>
        <v>0</v>
      </c>
      <c r="K187" s="38">
        <f t="shared" si="80"/>
        <v>0</v>
      </c>
      <c r="L187" s="38">
        <f t="shared" si="80"/>
        <v>0</v>
      </c>
      <c r="M187" s="38">
        <f t="shared" si="80"/>
        <v>0</v>
      </c>
      <c r="N187" s="38">
        <f t="shared" si="80"/>
        <v>0</v>
      </c>
      <c r="O187" s="38">
        <f t="shared" si="80"/>
        <v>0</v>
      </c>
      <c r="P187" s="38">
        <f t="shared" si="80"/>
        <v>0</v>
      </c>
      <c r="Q187" s="38">
        <f t="shared" si="81"/>
        <v>0</v>
      </c>
      <c r="R187" s="38">
        <f t="shared" si="81"/>
        <v>0</v>
      </c>
      <c r="S187" s="38">
        <f t="shared" si="81"/>
        <v>0</v>
      </c>
      <c r="T187" s="38">
        <f t="shared" si="81"/>
        <v>0</v>
      </c>
      <c r="U187" s="38">
        <f t="shared" si="81"/>
        <v>0</v>
      </c>
      <c r="V187" s="38">
        <f t="shared" si="81"/>
        <v>0</v>
      </c>
      <c r="W187" s="38">
        <f t="shared" si="81"/>
        <v>0</v>
      </c>
      <c r="X187" s="22">
        <f t="shared" si="81"/>
        <v>0</v>
      </c>
      <c r="Y187" s="22">
        <f t="shared" si="81"/>
        <v>0</v>
      </c>
      <c r="Z187" s="22">
        <f t="shared" si="81"/>
        <v>0</v>
      </c>
      <c r="AA187" s="22">
        <f t="shared" si="82"/>
        <v>0</v>
      </c>
      <c r="AB187" s="17" t="str">
        <f t="shared" si="83"/>
        <v>ok</v>
      </c>
    </row>
    <row r="188" spans="1:28">
      <c r="A188" s="19" t="s">
        <v>361</v>
      </c>
      <c r="D188" s="19" t="s">
        <v>1002</v>
      </c>
      <c r="F188" s="35">
        <f>SUM(F182:F187)</f>
        <v>504351674.21464586</v>
      </c>
      <c r="G188" s="35">
        <f t="shared" ref="G188:P188" si="84">SUM(G182:G187)</f>
        <v>186961949.16664314</v>
      </c>
      <c r="H188" s="35">
        <f t="shared" si="84"/>
        <v>56418780.989332587</v>
      </c>
      <c r="I188" s="35">
        <f t="shared" si="84"/>
        <v>4402815.0913619185</v>
      </c>
      <c r="J188" s="35">
        <f t="shared" si="84"/>
        <v>75371455.638535947</v>
      </c>
      <c r="K188" s="35">
        <f t="shared" si="84"/>
        <v>82369423.326142222</v>
      </c>
      <c r="L188" s="35">
        <f t="shared" si="84"/>
        <v>50752605.878931955</v>
      </c>
      <c r="M188" s="35">
        <f t="shared" si="84"/>
        <v>41734804.099477559</v>
      </c>
      <c r="N188" s="35">
        <f t="shared" si="84"/>
        <v>2303727.9094269304</v>
      </c>
      <c r="O188" s="35">
        <f>SUM(O182:O187)</f>
        <v>3701623.0694131008</v>
      </c>
      <c r="P188" s="35">
        <f t="shared" si="84"/>
        <v>148456.40806589089</v>
      </c>
      <c r="Q188" s="35">
        <f t="shared" ref="Q188:W188" si="85">SUM(Q182:Q187)</f>
        <v>131451.77942148733</v>
      </c>
      <c r="R188" s="35">
        <f t="shared" si="85"/>
        <v>917.72789323145491</v>
      </c>
      <c r="S188" s="35">
        <f t="shared" si="85"/>
        <v>0</v>
      </c>
      <c r="T188" s="35">
        <f t="shared" si="85"/>
        <v>53663.130000000005</v>
      </c>
      <c r="U188" s="35">
        <f t="shared" si="85"/>
        <v>0</v>
      </c>
      <c r="V188" s="35">
        <f t="shared" si="85"/>
        <v>0</v>
      </c>
      <c r="W188" s="35">
        <f t="shared" si="85"/>
        <v>0</v>
      </c>
      <c r="X188" s="21">
        <f>SUM(X182:X187)</f>
        <v>0</v>
      </c>
      <c r="Y188" s="21">
        <f>SUM(Y182:Y187)</f>
        <v>0</v>
      </c>
      <c r="Z188" s="21">
        <f>SUM(Z182:Z187)</f>
        <v>0</v>
      </c>
      <c r="AA188" s="23">
        <f t="shared" si="82"/>
        <v>504351674.21464598</v>
      </c>
      <c r="AB188" s="17" t="str">
        <f t="shared" si="83"/>
        <v>ok</v>
      </c>
    </row>
    <row r="189" spans="1:28">
      <c r="F189" s="38"/>
      <c r="G189" s="38"/>
    </row>
    <row r="190" spans="1:28">
      <c r="A190" s="24" t="s">
        <v>1026</v>
      </c>
      <c r="F190" s="38"/>
      <c r="G190" s="38"/>
    </row>
    <row r="191" spans="1:28">
      <c r="A191" s="27" t="s">
        <v>1111</v>
      </c>
      <c r="C191" s="19" t="s">
        <v>965</v>
      </c>
      <c r="D191" s="19" t="s">
        <v>427</v>
      </c>
      <c r="E191" s="19" t="s">
        <v>1115</v>
      </c>
      <c r="F191" s="35">
        <f>VLOOKUP(C191,'WSS-27'!$C$2:$AP$780,'WSS-27'!$N$2,)</f>
        <v>29387130.716831654</v>
      </c>
      <c r="G191" s="35">
        <f t="shared" ref="G191:P193" si="86">IF(VLOOKUP($E191,$D$6:$AN$1034,3,)=0,0,(VLOOKUP($E191,$D$6:$AN$1034,G$2,)/VLOOKUP($E191,$D$6:$AN$1034,3,))*$F191)</f>
        <v>13301220.300009785</v>
      </c>
      <c r="H191" s="35">
        <f t="shared" si="86"/>
        <v>3694333.3618771168</v>
      </c>
      <c r="I191" s="35">
        <f t="shared" si="86"/>
        <v>225540.5015381079</v>
      </c>
      <c r="J191" s="35">
        <f t="shared" si="86"/>
        <v>3934125.417531284</v>
      </c>
      <c r="K191" s="35">
        <f t="shared" si="86"/>
        <v>3683306.7158277906</v>
      </c>
      <c r="L191" s="35">
        <f t="shared" si="86"/>
        <v>2501668.4112105914</v>
      </c>
      <c r="M191" s="35">
        <f t="shared" si="86"/>
        <v>1650195.9631996758</v>
      </c>
      <c r="N191" s="35">
        <f t="shared" si="86"/>
        <v>123831.03330057173</v>
      </c>
      <c r="O191" s="35">
        <f t="shared" si="86"/>
        <v>257048.80016722664</v>
      </c>
      <c r="P191" s="35">
        <f t="shared" si="86"/>
        <v>10859.326287401047</v>
      </c>
      <c r="Q191" s="35">
        <f t="shared" ref="Q191:Z193" si="87">IF(VLOOKUP($E191,$D$6:$AN$1034,3,)=0,0,(VLOOKUP($E191,$D$6:$AN$1034,Q$2,)/VLOOKUP($E191,$D$6:$AN$1034,3,))*$F191)</f>
        <v>4057.1950955560551</v>
      </c>
      <c r="R191" s="35">
        <f t="shared" si="87"/>
        <v>943.69078654501709</v>
      </c>
      <c r="S191" s="35">
        <f t="shared" si="87"/>
        <v>0</v>
      </c>
      <c r="T191" s="35">
        <f t="shared" si="87"/>
        <v>0</v>
      </c>
      <c r="U191" s="35">
        <f t="shared" si="87"/>
        <v>0</v>
      </c>
      <c r="V191" s="35">
        <f t="shared" si="87"/>
        <v>0</v>
      </c>
      <c r="W191" s="35">
        <f t="shared" si="87"/>
        <v>0</v>
      </c>
      <c r="X191" s="21">
        <f t="shared" si="87"/>
        <v>0</v>
      </c>
      <c r="Y191" s="21">
        <f t="shared" si="87"/>
        <v>0</v>
      </c>
      <c r="Z191" s="21">
        <f t="shared" si="87"/>
        <v>0</v>
      </c>
      <c r="AA191" s="23">
        <f>SUM(G191:Z191)</f>
        <v>29387130.716831651</v>
      </c>
      <c r="AB191" s="17" t="str">
        <f>IF(ABS(F191-AA191)&lt;0.01,"ok","err")</f>
        <v>ok</v>
      </c>
    </row>
    <row r="192" spans="1:28" hidden="1">
      <c r="A192" s="27" t="s">
        <v>1112</v>
      </c>
      <c r="C192" s="19" t="s">
        <v>965</v>
      </c>
      <c r="D192" s="19" t="s">
        <v>428</v>
      </c>
      <c r="E192" s="19" t="s">
        <v>1115</v>
      </c>
      <c r="F192" s="38">
        <f>VLOOKUP(C192,'WSS-27'!$C$2:$AP$780,'WSS-27'!$O$2,)</f>
        <v>0</v>
      </c>
      <c r="G192" s="38">
        <f t="shared" si="86"/>
        <v>0</v>
      </c>
      <c r="H192" s="38">
        <f t="shared" si="86"/>
        <v>0</v>
      </c>
      <c r="I192" s="38">
        <f t="shared" si="86"/>
        <v>0</v>
      </c>
      <c r="J192" s="38">
        <f t="shared" si="86"/>
        <v>0</v>
      </c>
      <c r="K192" s="38">
        <f t="shared" si="86"/>
        <v>0</v>
      </c>
      <c r="L192" s="38">
        <f t="shared" si="86"/>
        <v>0</v>
      </c>
      <c r="M192" s="38">
        <f t="shared" si="86"/>
        <v>0</v>
      </c>
      <c r="N192" s="38">
        <f t="shared" si="86"/>
        <v>0</v>
      </c>
      <c r="O192" s="38">
        <f t="shared" si="86"/>
        <v>0</v>
      </c>
      <c r="P192" s="38">
        <f t="shared" si="86"/>
        <v>0</v>
      </c>
      <c r="Q192" s="38">
        <f t="shared" si="87"/>
        <v>0</v>
      </c>
      <c r="R192" s="38">
        <f t="shared" si="87"/>
        <v>0</v>
      </c>
      <c r="S192" s="38">
        <f t="shared" si="87"/>
        <v>0</v>
      </c>
      <c r="T192" s="38">
        <f t="shared" si="87"/>
        <v>0</v>
      </c>
      <c r="U192" s="38">
        <f t="shared" si="87"/>
        <v>0</v>
      </c>
      <c r="V192" s="38">
        <f t="shared" si="87"/>
        <v>0</v>
      </c>
      <c r="W192" s="38">
        <f t="shared" si="87"/>
        <v>0</v>
      </c>
      <c r="X192" s="22">
        <f t="shared" si="87"/>
        <v>0</v>
      </c>
      <c r="Y192" s="22">
        <f t="shared" si="87"/>
        <v>0</v>
      </c>
      <c r="Z192" s="22">
        <f t="shared" si="87"/>
        <v>0</v>
      </c>
      <c r="AA192" s="22">
        <f>SUM(G192:Z192)</f>
        <v>0</v>
      </c>
      <c r="AB192" s="17" t="str">
        <f>IF(ABS(F192-AA192)&lt;0.01,"ok","err")</f>
        <v>ok</v>
      </c>
    </row>
    <row r="193" spans="1:28" hidden="1">
      <c r="A193" s="27" t="s">
        <v>1112</v>
      </c>
      <c r="C193" s="19" t="s">
        <v>965</v>
      </c>
      <c r="D193" s="19" t="s">
        <v>429</v>
      </c>
      <c r="E193" s="19" t="s">
        <v>1115</v>
      </c>
      <c r="F193" s="38">
        <f>VLOOKUP(C193,'WSS-27'!$C$2:$AP$780,'WSS-27'!$P$2,)</f>
        <v>0</v>
      </c>
      <c r="G193" s="38">
        <f t="shared" si="86"/>
        <v>0</v>
      </c>
      <c r="H193" s="38">
        <f t="shared" si="86"/>
        <v>0</v>
      </c>
      <c r="I193" s="38">
        <f t="shared" si="86"/>
        <v>0</v>
      </c>
      <c r="J193" s="38">
        <f t="shared" si="86"/>
        <v>0</v>
      </c>
      <c r="K193" s="38">
        <f t="shared" si="86"/>
        <v>0</v>
      </c>
      <c r="L193" s="38">
        <f t="shared" si="86"/>
        <v>0</v>
      </c>
      <c r="M193" s="38">
        <f t="shared" si="86"/>
        <v>0</v>
      </c>
      <c r="N193" s="38">
        <f t="shared" si="86"/>
        <v>0</v>
      </c>
      <c r="O193" s="38">
        <f t="shared" si="86"/>
        <v>0</v>
      </c>
      <c r="P193" s="38">
        <f t="shared" si="86"/>
        <v>0</v>
      </c>
      <c r="Q193" s="38">
        <f t="shared" si="87"/>
        <v>0</v>
      </c>
      <c r="R193" s="38">
        <f t="shared" si="87"/>
        <v>0</v>
      </c>
      <c r="S193" s="38">
        <f t="shared" si="87"/>
        <v>0</v>
      </c>
      <c r="T193" s="38">
        <f t="shared" si="87"/>
        <v>0</v>
      </c>
      <c r="U193" s="38">
        <f t="shared" si="87"/>
        <v>0</v>
      </c>
      <c r="V193" s="38">
        <f t="shared" si="87"/>
        <v>0</v>
      </c>
      <c r="W193" s="38">
        <f t="shared" si="87"/>
        <v>0</v>
      </c>
      <c r="X193" s="22">
        <f t="shared" si="87"/>
        <v>0</v>
      </c>
      <c r="Y193" s="22">
        <f t="shared" si="87"/>
        <v>0</v>
      </c>
      <c r="Z193" s="22">
        <f t="shared" si="87"/>
        <v>0</v>
      </c>
      <c r="AA193" s="22">
        <f>SUM(G193:Z193)</f>
        <v>0</v>
      </c>
      <c r="AB193" s="17" t="str">
        <f>IF(ABS(F193-AA193)&lt;0.01,"ok","err")</f>
        <v>ok</v>
      </c>
    </row>
    <row r="194" spans="1:28" hidden="1">
      <c r="A194" s="19" t="s">
        <v>1028</v>
      </c>
      <c r="D194" s="19" t="s">
        <v>430</v>
      </c>
      <c r="F194" s="35">
        <f>SUM(F191:F193)</f>
        <v>29387130.716831654</v>
      </c>
      <c r="G194" s="35">
        <f t="shared" ref="G194:W194" si="88">SUM(G191:G193)</f>
        <v>13301220.300009785</v>
      </c>
      <c r="H194" s="35">
        <f t="shared" si="88"/>
        <v>3694333.3618771168</v>
      </c>
      <c r="I194" s="35">
        <f t="shared" si="88"/>
        <v>225540.5015381079</v>
      </c>
      <c r="J194" s="35">
        <f t="shared" si="88"/>
        <v>3934125.417531284</v>
      </c>
      <c r="K194" s="35">
        <f t="shared" si="88"/>
        <v>3683306.7158277906</v>
      </c>
      <c r="L194" s="35">
        <f t="shared" si="88"/>
        <v>2501668.4112105914</v>
      </c>
      <c r="M194" s="35">
        <f t="shared" si="88"/>
        <v>1650195.9631996758</v>
      </c>
      <c r="N194" s="35">
        <f t="shared" si="88"/>
        <v>123831.03330057173</v>
      </c>
      <c r="O194" s="35">
        <f>SUM(O191:O193)</f>
        <v>257048.80016722664</v>
      </c>
      <c r="P194" s="35">
        <f t="shared" si="88"/>
        <v>10859.326287401047</v>
      </c>
      <c r="Q194" s="35">
        <f t="shared" si="88"/>
        <v>4057.1950955560551</v>
      </c>
      <c r="R194" s="35">
        <f t="shared" si="88"/>
        <v>943.69078654501709</v>
      </c>
      <c r="S194" s="35">
        <f t="shared" si="88"/>
        <v>0</v>
      </c>
      <c r="T194" s="35">
        <f t="shared" si="88"/>
        <v>0</v>
      </c>
      <c r="U194" s="35">
        <f t="shared" si="88"/>
        <v>0</v>
      </c>
      <c r="V194" s="35">
        <f t="shared" si="88"/>
        <v>0</v>
      </c>
      <c r="W194" s="35">
        <f t="shared" si="88"/>
        <v>0</v>
      </c>
      <c r="X194" s="21">
        <f>SUM(X191:X193)</f>
        <v>0</v>
      </c>
      <c r="Y194" s="21">
        <f>SUM(Y191:Y193)</f>
        <v>0</v>
      </c>
      <c r="Z194" s="21">
        <f>SUM(Z191:Z193)</f>
        <v>0</v>
      </c>
      <c r="AA194" s="23">
        <f>SUM(G194:Z194)</f>
        <v>29387130.716831651</v>
      </c>
      <c r="AB194" s="17" t="str">
        <f>IF(ABS(F194-AA194)&lt;0.01,"ok","err")</f>
        <v>ok</v>
      </c>
    </row>
    <row r="195" spans="1:28">
      <c r="F195" s="38"/>
      <c r="G195" s="38"/>
    </row>
    <row r="196" spans="1:28">
      <c r="A196" s="24" t="s">
        <v>324</v>
      </c>
      <c r="F196" s="38"/>
      <c r="G196" s="38"/>
    </row>
    <row r="197" spans="1:28">
      <c r="A197" s="27" t="s">
        <v>346</v>
      </c>
      <c r="C197" s="19" t="s">
        <v>965</v>
      </c>
      <c r="D197" s="19" t="s">
        <v>431</v>
      </c>
      <c r="E197" s="19" t="s">
        <v>1116</v>
      </c>
      <c r="F197" s="35">
        <f>VLOOKUP(C197,'WSS-27'!$C$2:$AP$780,'WSS-27'!$Q$2,)</f>
        <v>0</v>
      </c>
      <c r="G197" s="35">
        <f t="shared" ref="G197:Z197" si="89">IF(VLOOKUP($E197,$D$6:$AN$1034,3,)=0,0,(VLOOKUP($E197,$D$6:$AN$1034,G$2,)/VLOOKUP($E197,$D$6:$AN$1034,3,))*$F197)</f>
        <v>0</v>
      </c>
      <c r="H197" s="35">
        <f t="shared" si="89"/>
        <v>0</v>
      </c>
      <c r="I197" s="35">
        <f t="shared" si="89"/>
        <v>0</v>
      </c>
      <c r="J197" s="35">
        <f t="shared" si="89"/>
        <v>0</v>
      </c>
      <c r="K197" s="35">
        <f t="shared" si="89"/>
        <v>0</v>
      </c>
      <c r="L197" s="35">
        <f t="shared" si="89"/>
        <v>0</v>
      </c>
      <c r="M197" s="35">
        <f t="shared" si="89"/>
        <v>0</v>
      </c>
      <c r="N197" s="35">
        <f t="shared" si="89"/>
        <v>0</v>
      </c>
      <c r="O197" s="35">
        <f t="shared" si="89"/>
        <v>0</v>
      </c>
      <c r="P197" s="35">
        <f t="shared" si="89"/>
        <v>0</v>
      </c>
      <c r="Q197" s="35">
        <f t="shared" si="89"/>
        <v>0</v>
      </c>
      <c r="R197" s="35">
        <f t="shared" si="89"/>
        <v>0</v>
      </c>
      <c r="S197" s="35">
        <f t="shared" si="89"/>
        <v>0</v>
      </c>
      <c r="T197" s="35">
        <f t="shared" si="89"/>
        <v>0</v>
      </c>
      <c r="U197" s="35">
        <f t="shared" si="89"/>
        <v>0</v>
      </c>
      <c r="V197" s="35">
        <f t="shared" si="89"/>
        <v>0</v>
      </c>
      <c r="W197" s="35">
        <f t="shared" si="89"/>
        <v>0</v>
      </c>
      <c r="X197" s="21">
        <f t="shared" si="89"/>
        <v>0</v>
      </c>
      <c r="Y197" s="21">
        <f t="shared" si="89"/>
        <v>0</v>
      </c>
      <c r="Z197" s="21">
        <f t="shared" si="89"/>
        <v>0</v>
      </c>
      <c r="AA197" s="23">
        <f>SUM(G197:Z197)</f>
        <v>0</v>
      </c>
      <c r="AB197" s="17" t="str">
        <f>IF(ABS(F197-AA197)&lt;0.01,"ok","err")</f>
        <v>ok</v>
      </c>
    </row>
    <row r="198" spans="1:28">
      <c r="F198" s="38"/>
    </row>
    <row r="199" spans="1:28">
      <c r="A199" s="24" t="s">
        <v>325</v>
      </c>
      <c r="F199" s="38"/>
      <c r="G199" s="38"/>
    </row>
    <row r="200" spans="1:28">
      <c r="A200" s="27" t="s">
        <v>348</v>
      </c>
      <c r="C200" s="19" t="s">
        <v>965</v>
      </c>
      <c r="D200" s="19" t="s">
        <v>432</v>
      </c>
      <c r="E200" s="19" t="s">
        <v>1116</v>
      </c>
      <c r="F200" s="35">
        <f>VLOOKUP(C200,'WSS-27'!$C$2:$AP$780,'WSS-27'!$R$2,)</f>
        <v>7596149.2958384398</v>
      </c>
      <c r="G200" s="35">
        <f t="shared" ref="G200:Z200" si="90">IF(VLOOKUP($E200,$D$6:$AN$1034,3,)=0,0,(VLOOKUP($E200,$D$6:$AN$1034,G$2,)/VLOOKUP($E200,$D$6:$AN$1034,3,))*$F200)</f>
        <v>3642726.0659176111</v>
      </c>
      <c r="H200" s="35">
        <f t="shared" si="90"/>
        <v>1011745.0978154924</v>
      </c>
      <c r="I200" s="35">
        <f t="shared" si="90"/>
        <v>61767.435268506328</v>
      </c>
      <c r="J200" s="35">
        <f t="shared" si="90"/>
        <v>1077415.5214179612</v>
      </c>
      <c r="K200" s="35">
        <f t="shared" si="90"/>
        <v>1008725.295866682</v>
      </c>
      <c r="L200" s="35">
        <f t="shared" si="90"/>
        <v>685117.0437191251</v>
      </c>
      <c r="M200" s="35">
        <f t="shared" si="90"/>
        <v>0</v>
      </c>
      <c r="N200" s="35">
        <f t="shared" si="90"/>
        <v>33912.868338341294</v>
      </c>
      <c r="O200" s="35">
        <f t="shared" si="90"/>
        <v>70396.4255506177</v>
      </c>
      <c r="P200" s="35">
        <f t="shared" si="90"/>
        <v>2973.9790811066423</v>
      </c>
      <c r="Q200" s="35">
        <f t="shared" si="90"/>
        <v>1111.1198819167187</v>
      </c>
      <c r="R200" s="35">
        <f t="shared" si="90"/>
        <v>258.44298107830735</v>
      </c>
      <c r="S200" s="35">
        <f t="shared" si="90"/>
        <v>0</v>
      </c>
      <c r="T200" s="35">
        <f t="shared" si="90"/>
        <v>0</v>
      </c>
      <c r="U200" s="35">
        <f t="shared" si="90"/>
        <v>0</v>
      </c>
      <c r="V200" s="35">
        <f t="shared" si="90"/>
        <v>0</v>
      </c>
      <c r="W200" s="35">
        <f t="shared" si="90"/>
        <v>0</v>
      </c>
      <c r="X200" s="21">
        <f t="shared" si="90"/>
        <v>0</v>
      </c>
      <c r="Y200" s="21">
        <f t="shared" si="90"/>
        <v>0</v>
      </c>
      <c r="Z200" s="21">
        <f t="shared" si="90"/>
        <v>0</v>
      </c>
      <c r="AA200" s="23">
        <f>SUM(G200:Z200)</f>
        <v>7596149.295838438</v>
      </c>
      <c r="AB200" s="17" t="str">
        <f>IF(ABS(F200-AA200)&lt;0.01,"ok","err")</f>
        <v>ok</v>
      </c>
    </row>
    <row r="201" spans="1:28">
      <c r="F201" s="38"/>
    </row>
    <row r="202" spans="1:28">
      <c r="A202" s="24" t="s">
        <v>347</v>
      </c>
      <c r="F202" s="38"/>
    </row>
    <row r="203" spans="1:28">
      <c r="A203" s="27" t="s">
        <v>589</v>
      </c>
      <c r="C203" s="19" t="s">
        <v>965</v>
      </c>
      <c r="D203" s="19" t="s">
        <v>433</v>
      </c>
      <c r="E203" s="19" t="s">
        <v>1116</v>
      </c>
      <c r="F203" s="35">
        <f>VLOOKUP(C203,'WSS-27'!$C$2:$AP$780,'WSS-27'!$S$2,)</f>
        <v>0</v>
      </c>
      <c r="G203" s="35">
        <f t="shared" ref="G203:P207" si="91">IF(VLOOKUP($E203,$D$6:$AN$1034,3,)=0,0,(VLOOKUP($E203,$D$6:$AN$1034,G$2,)/VLOOKUP($E203,$D$6:$AN$1034,3,))*$F203)</f>
        <v>0</v>
      </c>
      <c r="H203" s="35">
        <f t="shared" si="91"/>
        <v>0</v>
      </c>
      <c r="I203" s="35">
        <f t="shared" si="91"/>
        <v>0</v>
      </c>
      <c r="J203" s="35">
        <f t="shared" si="91"/>
        <v>0</v>
      </c>
      <c r="K203" s="35">
        <f t="shared" si="91"/>
        <v>0</v>
      </c>
      <c r="L203" s="35">
        <f t="shared" si="91"/>
        <v>0</v>
      </c>
      <c r="M203" s="35">
        <f t="shared" si="91"/>
        <v>0</v>
      </c>
      <c r="N203" s="35">
        <f t="shared" si="91"/>
        <v>0</v>
      </c>
      <c r="O203" s="35">
        <f t="shared" si="91"/>
        <v>0</v>
      </c>
      <c r="P203" s="35">
        <f t="shared" si="91"/>
        <v>0</v>
      </c>
      <c r="Q203" s="35">
        <f t="shared" ref="Q203:Z207" si="92">IF(VLOOKUP($E203,$D$6:$AN$1034,3,)=0,0,(VLOOKUP($E203,$D$6:$AN$1034,Q$2,)/VLOOKUP($E203,$D$6:$AN$1034,3,))*$F203)</f>
        <v>0</v>
      </c>
      <c r="R203" s="35">
        <f t="shared" si="92"/>
        <v>0</v>
      </c>
      <c r="S203" s="35">
        <f t="shared" si="92"/>
        <v>0</v>
      </c>
      <c r="T203" s="35">
        <f t="shared" si="92"/>
        <v>0</v>
      </c>
      <c r="U203" s="35">
        <f t="shared" si="92"/>
        <v>0</v>
      </c>
      <c r="V203" s="35">
        <f t="shared" si="92"/>
        <v>0</v>
      </c>
      <c r="W203" s="35">
        <f t="shared" si="92"/>
        <v>0</v>
      </c>
      <c r="X203" s="21">
        <f t="shared" si="92"/>
        <v>0</v>
      </c>
      <c r="Y203" s="21">
        <f t="shared" si="92"/>
        <v>0</v>
      </c>
      <c r="Z203" s="21">
        <f t="shared" si="92"/>
        <v>0</v>
      </c>
      <c r="AA203" s="23">
        <f t="shared" ref="AA203:AA208" si="93">SUM(G203:Z203)</f>
        <v>0</v>
      </c>
      <c r="AB203" s="17" t="str">
        <f t="shared" ref="AB203:AB208" si="94">IF(ABS(F203-AA203)&lt;0.01,"ok","err")</f>
        <v>ok</v>
      </c>
    </row>
    <row r="204" spans="1:28">
      <c r="A204" s="27" t="s">
        <v>590</v>
      </c>
      <c r="C204" s="19" t="s">
        <v>965</v>
      </c>
      <c r="D204" s="19" t="s">
        <v>434</v>
      </c>
      <c r="E204" s="19" t="s">
        <v>1116</v>
      </c>
      <c r="F204" s="38">
        <f>VLOOKUP(C204,'WSS-27'!$C$2:$AP$780,'WSS-27'!$T$2,)</f>
        <v>12208842.529124783</v>
      </c>
      <c r="G204" s="38">
        <f t="shared" si="91"/>
        <v>5854738.655530531</v>
      </c>
      <c r="H204" s="38">
        <f t="shared" si="91"/>
        <v>1626118.1945976873</v>
      </c>
      <c r="I204" s="38">
        <f t="shared" si="91"/>
        <v>99275.153930194821</v>
      </c>
      <c r="J204" s="38">
        <f t="shared" si="91"/>
        <v>1731666.3913692681</v>
      </c>
      <c r="K204" s="38">
        <f t="shared" si="91"/>
        <v>1621264.6451180358</v>
      </c>
      <c r="L204" s="38">
        <f t="shared" si="91"/>
        <v>1101148.1969382556</v>
      </c>
      <c r="M204" s="38">
        <f t="shared" si="91"/>
        <v>0</v>
      </c>
      <c r="N204" s="38">
        <f t="shared" si="91"/>
        <v>54506.152147454653</v>
      </c>
      <c r="O204" s="38">
        <f t="shared" si="91"/>
        <v>113144.02083060736</v>
      </c>
      <c r="P204" s="38">
        <f t="shared" si="91"/>
        <v>4779.9010883098445</v>
      </c>
      <c r="Q204" s="38">
        <f t="shared" si="92"/>
        <v>1785.8374211698042</v>
      </c>
      <c r="R204" s="38">
        <f t="shared" si="92"/>
        <v>415.38015326676901</v>
      </c>
      <c r="S204" s="38">
        <f t="shared" si="92"/>
        <v>0</v>
      </c>
      <c r="T204" s="38">
        <f t="shared" si="92"/>
        <v>0</v>
      </c>
      <c r="U204" s="38">
        <f t="shared" si="92"/>
        <v>0</v>
      </c>
      <c r="V204" s="38">
        <f t="shared" si="92"/>
        <v>0</v>
      </c>
      <c r="W204" s="38">
        <f t="shared" si="92"/>
        <v>0</v>
      </c>
      <c r="X204" s="22">
        <f t="shared" si="92"/>
        <v>0</v>
      </c>
      <c r="Y204" s="22">
        <f t="shared" si="92"/>
        <v>0</v>
      </c>
      <c r="Z204" s="22">
        <f t="shared" si="92"/>
        <v>0</v>
      </c>
      <c r="AA204" s="22">
        <f t="shared" si="93"/>
        <v>12208842.529124781</v>
      </c>
      <c r="AB204" s="17" t="str">
        <f t="shared" si="94"/>
        <v>ok</v>
      </c>
    </row>
    <row r="205" spans="1:28">
      <c r="A205" s="27" t="s">
        <v>591</v>
      </c>
      <c r="C205" s="19" t="s">
        <v>965</v>
      </c>
      <c r="D205" s="19" t="s">
        <v>435</v>
      </c>
      <c r="E205" s="19" t="s">
        <v>642</v>
      </c>
      <c r="F205" s="38">
        <f>VLOOKUP(C205,'WSS-27'!$C$2:$AP$780,'WSS-27'!$U$2,)</f>
        <v>19573192.587622844</v>
      </c>
      <c r="G205" s="38">
        <f t="shared" si="91"/>
        <v>16827539.301003452</v>
      </c>
      <c r="H205" s="38">
        <f t="shared" si="91"/>
        <v>2085644.1279749894</v>
      </c>
      <c r="I205" s="38">
        <f t="shared" si="91"/>
        <v>2860.7426800753528</v>
      </c>
      <c r="J205" s="38">
        <f t="shared" si="91"/>
        <v>131412.52882758842</v>
      </c>
      <c r="K205" s="38">
        <f t="shared" si="91"/>
        <v>5819.8706904178462</v>
      </c>
      <c r="L205" s="38">
        <f t="shared" si="91"/>
        <v>19730.042769726042</v>
      </c>
      <c r="M205" s="38">
        <f t="shared" si="91"/>
        <v>0</v>
      </c>
      <c r="N205" s="38">
        <f t="shared" si="91"/>
        <v>90.817227938900089</v>
      </c>
      <c r="O205" s="38">
        <f t="shared" si="91"/>
        <v>494403.94349781988</v>
      </c>
      <c r="P205" s="38">
        <f t="shared" si="91"/>
        <v>877.89987007603406</v>
      </c>
      <c r="Q205" s="38">
        <f t="shared" si="92"/>
        <v>4767.9044667922544</v>
      </c>
      <c r="R205" s="38">
        <f t="shared" si="92"/>
        <v>45.408613969450045</v>
      </c>
      <c r="S205" s="38">
        <f t="shared" si="92"/>
        <v>0</v>
      </c>
      <c r="T205" s="38">
        <f t="shared" si="92"/>
        <v>0</v>
      </c>
      <c r="U205" s="38">
        <f t="shared" si="92"/>
        <v>0</v>
      </c>
      <c r="V205" s="38">
        <f t="shared" si="92"/>
        <v>0</v>
      </c>
      <c r="W205" s="38">
        <f t="shared" si="92"/>
        <v>0</v>
      </c>
      <c r="X205" s="22">
        <f t="shared" si="92"/>
        <v>0</v>
      </c>
      <c r="Y205" s="22">
        <f t="shared" si="92"/>
        <v>0</v>
      </c>
      <c r="Z205" s="22">
        <f t="shared" si="92"/>
        <v>0</v>
      </c>
      <c r="AA205" s="22">
        <f t="shared" si="93"/>
        <v>19573192.587622847</v>
      </c>
      <c r="AB205" s="17" t="str">
        <f t="shared" si="94"/>
        <v>ok</v>
      </c>
    </row>
    <row r="206" spans="1:28">
      <c r="A206" s="27" t="s">
        <v>592</v>
      </c>
      <c r="C206" s="19" t="s">
        <v>965</v>
      </c>
      <c r="D206" s="19" t="s">
        <v>436</v>
      </c>
      <c r="E206" s="19" t="s">
        <v>629</v>
      </c>
      <c r="F206" s="38">
        <f>VLOOKUP(C206,'WSS-27'!$C$2:$AP$780,'WSS-27'!$V$2,)</f>
        <v>4489085.3747571055</v>
      </c>
      <c r="G206" s="38">
        <f t="shared" si="91"/>
        <v>3309131.7760633589</v>
      </c>
      <c r="H206" s="38">
        <f t="shared" si="91"/>
        <v>598962.49761116656</v>
      </c>
      <c r="I206" s="38">
        <f t="shared" si="91"/>
        <v>0</v>
      </c>
      <c r="J206" s="38">
        <f t="shared" si="91"/>
        <v>551236.02115350903</v>
      </c>
      <c r="K206" s="38">
        <f t="shared" si="91"/>
        <v>0</v>
      </c>
      <c r="L206" s="38">
        <f t="shared" si="91"/>
        <v>0</v>
      </c>
      <c r="M206" s="38">
        <f t="shared" si="91"/>
        <v>0</v>
      </c>
      <c r="N206" s="38">
        <f t="shared" si="91"/>
        <v>0</v>
      </c>
      <c r="O206" s="38">
        <f t="shared" si="91"/>
        <v>28025.852019905327</v>
      </c>
      <c r="P206" s="38">
        <f t="shared" si="91"/>
        <v>1183.9847973169913</v>
      </c>
      <c r="Q206" s="38">
        <f t="shared" si="92"/>
        <v>442.35316130620498</v>
      </c>
      <c r="R206" s="38">
        <f t="shared" si="92"/>
        <v>102.88995054267041</v>
      </c>
      <c r="S206" s="38">
        <f t="shared" si="92"/>
        <v>0</v>
      </c>
      <c r="T206" s="38">
        <f t="shared" si="92"/>
        <v>0</v>
      </c>
      <c r="U206" s="38">
        <f t="shared" si="92"/>
        <v>0</v>
      </c>
      <c r="V206" s="38">
        <f t="shared" si="92"/>
        <v>0</v>
      </c>
      <c r="W206" s="38">
        <f t="shared" si="92"/>
        <v>0</v>
      </c>
      <c r="X206" s="22">
        <f t="shared" si="92"/>
        <v>0</v>
      </c>
      <c r="Y206" s="22">
        <f t="shared" si="92"/>
        <v>0</v>
      </c>
      <c r="Z206" s="22">
        <f t="shared" si="92"/>
        <v>0</v>
      </c>
      <c r="AA206" s="22">
        <f t="shared" si="93"/>
        <v>4489085.3747571046</v>
      </c>
      <c r="AB206" s="17" t="str">
        <f t="shared" si="94"/>
        <v>ok</v>
      </c>
    </row>
    <row r="207" spans="1:28">
      <c r="A207" s="27" t="s">
        <v>593</v>
      </c>
      <c r="C207" s="19" t="s">
        <v>965</v>
      </c>
      <c r="D207" s="19" t="s">
        <v>437</v>
      </c>
      <c r="E207" s="19" t="s">
        <v>641</v>
      </c>
      <c r="F207" s="38">
        <f>VLOOKUP(C207,'WSS-27'!$C$2:$AP$780,'WSS-27'!$W$2,)</f>
        <v>7219885.142804197</v>
      </c>
      <c r="G207" s="38">
        <f t="shared" si="91"/>
        <v>6258251.7751024514</v>
      </c>
      <c r="H207" s="38">
        <f t="shared" si="91"/>
        <v>775662.19473058311</v>
      </c>
      <c r="I207" s="38">
        <f t="shared" si="91"/>
        <v>0</v>
      </c>
      <c r="J207" s="38">
        <f t="shared" si="91"/>
        <v>0</v>
      </c>
      <c r="K207" s="38">
        <f t="shared" si="91"/>
        <v>0</v>
      </c>
      <c r="L207" s="38">
        <f t="shared" si="91"/>
        <v>0</v>
      </c>
      <c r="M207" s="38">
        <f t="shared" si="91"/>
        <v>0</v>
      </c>
      <c r="N207" s="38">
        <f t="shared" si="91"/>
        <v>0</v>
      </c>
      <c r="O207" s="38">
        <f t="shared" si="91"/>
        <v>183871.46817291205</v>
      </c>
      <c r="P207" s="38">
        <f t="shared" si="91"/>
        <v>326.49565227507321</v>
      </c>
      <c r="Q207" s="38">
        <f t="shared" si="92"/>
        <v>1773.2091459766907</v>
      </c>
      <c r="R207" s="38">
        <f t="shared" si="92"/>
        <v>0</v>
      </c>
      <c r="S207" s="38">
        <f t="shared" si="92"/>
        <v>0</v>
      </c>
      <c r="T207" s="38">
        <f t="shared" si="92"/>
        <v>0</v>
      </c>
      <c r="U207" s="38">
        <f t="shared" si="92"/>
        <v>0</v>
      </c>
      <c r="V207" s="38">
        <f t="shared" si="92"/>
        <v>0</v>
      </c>
      <c r="W207" s="38">
        <f t="shared" si="92"/>
        <v>0</v>
      </c>
      <c r="X207" s="22">
        <f t="shared" si="92"/>
        <v>0</v>
      </c>
      <c r="Y207" s="22">
        <f t="shared" si="92"/>
        <v>0</v>
      </c>
      <c r="Z207" s="22">
        <f t="shared" si="92"/>
        <v>0</v>
      </c>
      <c r="AA207" s="22">
        <f t="shared" si="93"/>
        <v>7219885.1428041989</v>
      </c>
      <c r="AB207" s="17" t="str">
        <f t="shared" si="94"/>
        <v>ok</v>
      </c>
    </row>
    <row r="208" spans="1:28">
      <c r="A208" s="19" t="s">
        <v>352</v>
      </c>
      <c r="D208" s="19" t="s">
        <v>438</v>
      </c>
      <c r="F208" s="35">
        <f>SUM(F203:F207)</f>
        <v>43491005.634308927</v>
      </c>
      <c r="G208" s="35">
        <f t="shared" ref="G208:W208" si="95">SUM(G203:G207)</f>
        <v>32249661.507699795</v>
      </c>
      <c r="H208" s="35">
        <f t="shared" si="95"/>
        <v>5086387.014914427</v>
      </c>
      <c r="I208" s="35">
        <f t="shared" si="95"/>
        <v>102135.89661027017</v>
      </c>
      <c r="J208" s="35">
        <f t="shared" si="95"/>
        <v>2414314.9413503655</v>
      </c>
      <c r="K208" s="35">
        <f t="shared" si="95"/>
        <v>1627084.5158084538</v>
      </c>
      <c r="L208" s="35">
        <f t="shared" si="95"/>
        <v>1120878.2397079817</v>
      </c>
      <c r="M208" s="35">
        <f t="shared" si="95"/>
        <v>0</v>
      </c>
      <c r="N208" s="35">
        <f t="shared" si="95"/>
        <v>54596.969375393557</v>
      </c>
      <c r="O208" s="35">
        <f>SUM(O203:O207)</f>
        <v>819445.28452124458</v>
      </c>
      <c r="P208" s="35">
        <f t="shared" si="95"/>
        <v>7168.2814079779428</v>
      </c>
      <c r="Q208" s="35">
        <f t="shared" si="95"/>
        <v>8769.304195244953</v>
      </c>
      <c r="R208" s="35">
        <f t="shared" si="95"/>
        <v>563.67871777888945</v>
      </c>
      <c r="S208" s="35">
        <f t="shared" si="95"/>
        <v>0</v>
      </c>
      <c r="T208" s="35">
        <f t="shared" si="95"/>
        <v>0</v>
      </c>
      <c r="U208" s="35">
        <f t="shared" si="95"/>
        <v>0</v>
      </c>
      <c r="V208" s="35">
        <f t="shared" si="95"/>
        <v>0</v>
      </c>
      <c r="W208" s="35">
        <f t="shared" si="95"/>
        <v>0</v>
      </c>
      <c r="X208" s="21">
        <f>SUM(X203:X207)</f>
        <v>0</v>
      </c>
      <c r="Y208" s="21">
        <f>SUM(Y203:Y207)</f>
        <v>0</v>
      </c>
      <c r="Z208" s="21">
        <f>SUM(Z203:Z207)</f>
        <v>0</v>
      </c>
      <c r="AA208" s="23">
        <f t="shared" si="93"/>
        <v>43491005.634308934</v>
      </c>
      <c r="AB208" s="17" t="str">
        <f t="shared" si="94"/>
        <v>ok</v>
      </c>
    </row>
    <row r="209" spans="1:28">
      <c r="F209" s="38"/>
    </row>
    <row r="210" spans="1:28">
      <c r="A210" s="24" t="s">
        <v>596</v>
      </c>
      <c r="F210" s="38"/>
    </row>
    <row r="211" spans="1:28">
      <c r="A211" s="27" t="s">
        <v>987</v>
      </c>
      <c r="C211" s="19" t="s">
        <v>965</v>
      </c>
      <c r="D211" s="19" t="s">
        <v>439</v>
      </c>
      <c r="E211" s="19" t="s">
        <v>1104</v>
      </c>
      <c r="F211" s="35">
        <f>VLOOKUP(C211,'WSS-27'!$C$2:$AP$780,'WSS-27'!$X$2,)</f>
        <v>1064522.4593514758</v>
      </c>
      <c r="G211" s="35">
        <f t="shared" ref="G211:P212" si="96">IF(VLOOKUP($E211,$D$6:$AN$1034,3,)=0,0,(VLOOKUP($E211,$D$6:$AN$1034,G$2,)/VLOOKUP($E211,$D$6:$AN$1034,3,))*$F211)</f>
        <v>727528.42339806689</v>
      </c>
      <c r="H211" s="35">
        <f t="shared" si="96"/>
        <v>131684.76538580644</v>
      </c>
      <c r="I211" s="35">
        <f t="shared" si="96"/>
        <v>0</v>
      </c>
      <c r="J211" s="35">
        <f t="shared" si="96"/>
        <v>121191.8716235365</v>
      </c>
      <c r="K211" s="35">
        <f t="shared" si="96"/>
        <v>0</v>
      </c>
      <c r="L211" s="35">
        <f t="shared" si="96"/>
        <v>77575.602529227108</v>
      </c>
      <c r="M211" s="35">
        <f t="shared" si="96"/>
        <v>0</v>
      </c>
      <c r="N211" s="35">
        <f t="shared" si="96"/>
        <v>0</v>
      </c>
      <c r="O211" s="35">
        <f t="shared" si="96"/>
        <v>6161.6174012523988</v>
      </c>
      <c r="P211" s="35">
        <f t="shared" si="96"/>
        <v>260.30471169209125</v>
      </c>
      <c r="Q211" s="35">
        <f t="shared" ref="Q211:Z212" si="97">IF(VLOOKUP($E211,$D$6:$AN$1034,3,)=0,0,(VLOOKUP($E211,$D$6:$AN$1034,Q$2,)/VLOOKUP($E211,$D$6:$AN$1034,3,))*$F211)</f>
        <v>97.253454926810463</v>
      </c>
      <c r="R211" s="35">
        <f t="shared" si="97"/>
        <v>22.620846967558432</v>
      </c>
      <c r="S211" s="35">
        <f t="shared" si="97"/>
        <v>0</v>
      </c>
      <c r="T211" s="35">
        <f t="shared" si="97"/>
        <v>0</v>
      </c>
      <c r="U211" s="35">
        <f t="shared" si="97"/>
        <v>0</v>
      </c>
      <c r="V211" s="35">
        <f t="shared" si="97"/>
        <v>0</v>
      </c>
      <c r="W211" s="35">
        <f t="shared" si="97"/>
        <v>0</v>
      </c>
      <c r="X211" s="21">
        <f t="shared" si="97"/>
        <v>0</v>
      </c>
      <c r="Y211" s="21">
        <f t="shared" si="97"/>
        <v>0</v>
      </c>
      <c r="Z211" s="21">
        <f t="shared" si="97"/>
        <v>0</v>
      </c>
      <c r="AA211" s="23">
        <f>SUM(G211:Z211)</f>
        <v>1064522.4593514758</v>
      </c>
      <c r="AB211" s="17" t="str">
        <f>IF(ABS(F211-AA211)&lt;0.01,"ok","err")</f>
        <v>ok</v>
      </c>
    </row>
    <row r="212" spans="1:28">
      <c r="A212" s="27" t="s">
        <v>990</v>
      </c>
      <c r="C212" s="19" t="s">
        <v>965</v>
      </c>
      <c r="D212" s="19" t="s">
        <v>440</v>
      </c>
      <c r="E212" s="19" t="s">
        <v>1102</v>
      </c>
      <c r="F212" s="38">
        <f>VLOOKUP(C212,'WSS-27'!$C$2:$AP$780,'WSS-27'!$Y$2,)</f>
        <v>621930.74476665142</v>
      </c>
      <c r="G212" s="38">
        <f t="shared" si="96"/>
        <v>534928.37667244847</v>
      </c>
      <c r="H212" s="38">
        <f t="shared" si="96"/>
        <v>66300.259814431469</v>
      </c>
      <c r="I212" s="38">
        <f t="shared" si="96"/>
        <v>0</v>
      </c>
      <c r="J212" s="38">
        <f t="shared" si="96"/>
        <v>4177.4551503184621</v>
      </c>
      <c r="K212" s="38">
        <f t="shared" si="96"/>
        <v>0</v>
      </c>
      <c r="L212" s="38">
        <f t="shared" si="96"/>
        <v>627.19566786916789</v>
      </c>
      <c r="M212" s="38">
        <f t="shared" si="96"/>
        <v>0</v>
      </c>
      <c r="N212" s="38">
        <f t="shared" si="96"/>
        <v>0</v>
      </c>
      <c r="O212" s="38">
        <f t="shared" si="96"/>
        <v>15716.540260879076</v>
      </c>
      <c r="P212" s="38">
        <f t="shared" si="96"/>
        <v>27.907440534262935</v>
      </c>
      <c r="Q212" s="38">
        <f t="shared" si="97"/>
        <v>151.56627186711768</v>
      </c>
      <c r="R212" s="38">
        <f t="shared" si="97"/>
        <v>1.4434883034963588</v>
      </c>
      <c r="S212" s="38">
        <f t="shared" si="97"/>
        <v>0</v>
      </c>
      <c r="T212" s="38">
        <f t="shared" si="97"/>
        <v>0</v>
      </c>
      <c r="U212" s="38">
        <f t="shared" si="97"/>
        <v>0</v>
      </c>
      <c r="V212" s="38">
        <f t="shared" si="97"/>
        <v>0</v>
      </c>
      <c r="W212" s="38">
        <f t="shared" si="97"/>
        <v>0</v>
      </c>
      <c r="X212" s="22">
        <f t="shared" si="97"/>
        <v>0</v>
      </c>
      <c r="Y212" s="22">
        <f t="shared" si="97"/>
        <v>0</v>
      </c>
      <c r="Z212" s="22">
        <f t="shared" si="97"/>
        <v>0</v>
      </c>
      <c r="AA212" s="22">
        <f>SUM(G212:Z212)</f>
        <v>621930.74476665142</v>
      </c>
      <c r="AB212" s="17" t="str">
        <f>IF(ABS(F212-AA212)&lt;0.01,"ok","err")</f>
        <v>ok</v>
      </c>
    </row>
    <row r="213" spans="1:28">
      <c r="A213" s="19" t="s">
        <v>653</v>
      </c>
      <c r="D213" s="19" t="s">
        <v>441</v>
      </c>
      <c r="F213" s="35">
        <f>F211+F212</f>
        <v>1686453.2041181272</v>
      </c>
      <c r="G213" s="35">
        <f t="shared" ref="G213:W213" si="98">G211+G212</f>
        <v>1262456.8000705154</v>
      </c>
      <c r="H213" s="35">
        <f t="shared" si="98"/>
        <v>197985.02520023793</v>
      </c>
      <c r="I213" s="35">
        <f t="shared" si="98"/>
        <v>0</v>
      </c>
      <c r="J213" s="35">
        <f t="shared" si="98"/>
        <v>125369.32677385496</v>
      </c>
      <c r="K213" s="35">
        <f t="shared" si="98"/>
        <v>0</v>
      </c>
      <c r="L213" s="35">
        <f t="shared" si="98"/>
        <v>78202.798197096272</v>
      </c>
      <c r="M213" s="35">
        <f t="shared" si="98"/>
        <v>0</v>
      </c>
      <c r="N213" s="35">
        <f t="shared" si="98"/>
        <v>0</v>
      </c>
      <c r="O213" s="35">
        <f>O211+O212</f>
        <v>21878.157662131474</v>
      </c>
      <c r="P213" s="35">
        <f t="shared" si="98"/>
        <v>288.21215222635419</v>
      </c>
      <c r="Q213" s="35">
        <f t="shared" si="98"/>
        <v>248.81972679392814</v>
      </c>
      <c r="R213" s="35">
        <f t="shared" si="98"/>
        <v>24.064335271054791</v>
      </c>
      <c r="S213" s="35">
        <f t="shared" si="98"/>
        <v>0</v>
      </c>
      <c r="T213" s="35">
        <f t="shared" si="98"/>
        <v>0</v>
      </c>
      <c r="U213" s="35">
        <f t="shared" si="98"/>
        <v>0</v>
      </c>
      <c r="V213" s="35">
        <f t="shared" si="98"/>
        <v>0</v>
      </c>
      <c r="W213" s="35">
        <f t="shared" si="98"/>
        <v>0</v>
      </c>
      <c r="X213" s="21">
        <f>X211+X212</f>
        <v>0</v>
      </c>
      <c r="Y213" s="21">
        <f>Y211+Y212</f>
        <v>0</v>
      </c>
      <c r="Z213" s="21">
        <f>Z211+Z212</f>
        <v>0</v>
      </c>
      <c r="AA213" s="23">
        <f>SUM(G213:Z213)</f>
        <v>1686453.2041181272</v>
      </c>
      <c r="AB213" s="17" t="str">
        <f>IF(ABS(F213-AA213)&lt;0.01,"ok","err")</f>
        <v>ok</v>
      </c>
    </row>
    <row r="214" spans="1:28">
      <c r="F214" s="38"/>
    </row>
    <row r="215" spans="1:28">
      <c r="A215" s="24" t="s">
        <v>330</v>
      </c>
      <c r="F215" s="38"/>
    </row>
    <row r="216" spans="1:28">
      <c r="A216" s="27" t="s">
        <v>990</v>
      </c>
      <c r="C216" s="19" t="s">
        <v>965</v>
      </c>
      <c r="D216" s="19" t="s">
        <v>442</v>
      </c>
      <c r="E216" s="19" t="s">
        <v>992</v>
      </c>
      <c r="F216" s="35">
        <f>VLOOKUP(C216,'WSS-27'!$C$2:$AP$780,'WSS-27'!$Z$2,)</f>
        <v>303872.36437780253</v>
      </c>
      <c r="G216" s="35">
        <f t="shared" ref="G216:Z216" si="99">IF(VLOOKUP($E216,$D$6:$AN$1034,3,)=0,0,(VLOOKUP($E216,$D$6:$AN$1034,G$2,)/VLOOKUP($E216,$D$6:$AN$1034,3,))*$F216)</f>
        <v>232962.74988747013</v>
      </c>
      <c r="H216" s="35">
        <f t="shared" si="99"/>
        <v>58626.910356148263</v>
      </c>
      <c r="I216" s="35">
        <f t="shared" si="99"/>
        <v>0</v>
      </c>
      <c r="J216" s="35">
        <f t="shared" si="99"/>
        <v>10285.197159874577</v>
      </c>
      <c r="K216" s="35">
        <f t="shared" si="99"/>
        <v>0</v>
      </c>
      <c r="L216" s="35">
        <f t="shared" si="99"/>
        <v>1993.9530015522234</v>
      </c>
      <c r="M216" s="35">
        <f t="shared" si="99"/>
        <v>0</v>
      </c>
      <c r="N216" s="35">
        <f t="shared" si="99"/>
        <v>0</v>
      </c>
      <c r="O216" s="35">
        <f t="shared" si="99"/>
        <v>0</v>
      </c>
      <c r="P216" s="35">
        <f t="shared" si="99"/>
        <v>0</v>
      </c>
      <c r="Q216" s="35">
        <f t="shared" si="99"/>
        <v>0</v>
      </c>
      <c r="R216" s="35">
        <f t="shared" si="99"/>
        <v>3.5539727573858246</v>
      </c>
      <c r="S216" s="35">
        <f t="shared" si="99"/>
        <v>0</v>
      </c>
      <c r="T216" s="35">
        <f t="shared" si="99"/>
        <v>0</v>
      </c>
      <c r="U216" s="35">
        <f t="shared" si="99"/>
        <v>0</v>
      </c>
      <c r="V216" s="35">
        <f t="shared" si="99"/>
        <v>0</v>
      </c>
      <c r="W216" s="35">
        <f t="shared" si="99"/>
        <v>0</v>
      </c>
      <c r="X216" s="21">
        <f t="shared" si="99"/>
        <v>0</v>
      </c>
      <c r="Y216" s="21">
        <f t="shared" si="99"/>
        <v>0</v>
      </c>
      <c r="Z216" s="21">
        <f t="shared" si="99"/>
        <v>0</v>
      </c>
      <c r="AA216" s="23">
        <f>SUM(G216:Z216)</f>
        <v>303872.36437780259</v>
      </c>
      <c r="AB216" s="17" t="str">
        <f>IF(ABS(F216-AA216)&lt;0.01,"ok","err")</f>
        <v>ok</v>
      </c>
    </row>
    <row r="217" spans="1:28">
      <c r="F217" s="38"/>
    </row>
    <row r="218" spans="1:28">
      <c r="A218" s="24" t="s">
        <v>329</v>
      </c>
      <c r="F218" s="38"/>
    </row>
    <row r="219" spans="1:28">
      <c r="A219" s="27" t="s">
        <v>990</v>
      </c>
      <c r="C219" s="19" t="s">
        <v>965</v>
      </c>
      <c r="D219" s="19" t="s">
        <v>443</v>
      </c>
      <c r="E219" s="19" t="s">
        <v>1206</v>
      </c>
      <c r="F219" s="35">
        <f>VLOOKUP(C219,'WSS-27'!$C$2:$AP$780,'WSS-27'!$AA$2,)</f>
        <v>14505284.333972747</v>
      </c>
      <c r="G219" s="35">
        <f t="shared" ref="G219:Z219" si="100">IF(VLOOKUP($E219,$D$6:$AN$1034,3,)=0,0,(VLOOKUP($E219,$D$6:$AN$1034,G$2,)/VLOOKUP($E219,$D$6:$AN$1034,3,))*$F219)</f>
        <v>10038543.300854148</v>
      </c>
      <c r="H219" s="35">
        <f t="shared" si="100"/>
        <v>3025421.431702673</v>
      </c>
      <c r="I219" s="35">
        <f t="shared" si="100"/>
        <v>102718.04448774132</v>
      </c>
      <c r="J219" s="35">
        <f t="shared" si="100"/>
        <v>811671.21419202385</v>
      </c>
      <c r="K219" s="35">
        <f t="shared" si="100"/>
        <v>213680.12459767892</v>
      </c>
      <c r="L219" s="35">
        <f t="shared" si="100"/>
        <v>128962.83441772955</v>
      </c>
      <c r="M219" s="35">
        <f t="shared" si="100"/>
        <v>141924.23970122341</v>
      </c>
      <c r="N219" s="35">
        <f t="shared" si="100"/>
        <v>3334.4102668038331</v>
      </c>
      <c r="O219" s="35">
        <f t="shared" si="100"/>
        <v>0</v>
      </c>
      <c r="P219" s="35">
        <f t="shared" si="100"/>
        <v>4713.4355961018482</v>
      </c>
      <c r="Q219" s="35">
        <f t="shared" si="100"/>
        <v>25598.831254691075</v>
      </c>
      <c r="R219" s="35">
        <f t="shared" si="100"/>
        <v>280.46690193228187</v>
      </c>
      <c r="S219" s="35">
        <f t="shared" si="100"/>
        <v>8436</v>
      </c>
      <c r="T219" s="35">
        <f t="shared" si="100"/>
        <v>0</v>
      </c>
      <c r="U219" s="35">
        <f t="shared" si="100"/>
        <v>0</v>
      </c>
      <c r="V219" s="35">
        <f t="shared" si="100"/>
        <v>0</v>
      </c>
      <c r="W219" s="35">
        <f t="shared" si="100"/>
        <v>0</v>
      </c>
      <c r="X219" s="21">
        <f t="shared" si="100"/>
        <v>0</v>
      </c>
      <c r="Y219" s="21">
        <f t="shared" si="100"/>
        <v>0</v>
      </c>
      <c r="Z219" s="21">
        <f t="shared" si="100"/>
        <v>0</v>
      </c>
      <c r="AA219" s="23">
        <f>SUM(G219:Z219)</f>
        <v>14505284.333972745</v>
      </c>
      <c r="AB219" s="17" t="str">
        <f>IF(ABS(F219-AA219)&lt;0.01,"ok","err")</f>
        <v>ok</v>
      </c>
    </row>
    <row r="220" spans="1:28">
      <c r="F220" s="38"/>
    </row>
    <row r="221" spans="1:28">
      <c r="A221" s="24" t="s">
        <v>345</v>
      </c>
      <c r="F221" s="38"/>
    </row>
    <row r="222" spans="1:28">
      <c r="A222" s="27" t="s">
        <v>990</v>
      </c>
      <c r="C222" s="19" t="s">
        <v>965</v>
      </c>
      <c r="D222" s="19" t="s">
        <v>444</v>
      </c>
      <c r="E222" s="19" t="s">
        <v>994</v>
      </c>
      <c r="F222" s="35">
        <f>VLOOKUP(C222,'WSS-27'!$C$2:$AP$780,'WSS-27'!$AB$2,)</f>
        <v>1428979.1449928363</v>
      </c>
      <c r="G222" s="35">
        <f t="shared" ref="G222:Z222" si="101">IF(VLOOKUP($E222,$D$6:$AN$1034,3,)=0,0,(VLOOKUP($E222,$D$6:$AN$1034,G$2,)/VLOOKUP($E222,$D$6:$AN$1034,3,))*$F222)</f>
        <v>0</v>
      </c>
      <c r="H222" s="35">
        <f t="shared" si="101"/>
        <v>0</v>
      </c>
      <c r="I222" s="35">
        <f t="shared" si="101"/>
        <v>0</v>
      </c>
      <c r="J222" s="35">
        <f t="shared" si="101"/>
        <v>0</v>
      </c>
      <c r="K222" s="35">
        <f t="shared" si="101"/>
        <v>0</v>
      </c>
      <c r="L222" s="35">
        <f t="shared" si="101"/>
        <v>0</v>
      </c>
      <c r="M222" s="35">
        <f t="shared" si="101"/>
        <v>0</v>
      </c>
      <c r="N222" s="35">
        <f t="shared" si="101"/>
        <v>0</v>
      </c>
      <c r="O222" s="35">
        <f t="shared" si="101"/>
        <v>1428979.1449928363</v>
      </c>
      <c r="P222" s="35">
        <f t="shared" si="101"/>
        <v>0</v>
      </c>
      <c r="Q222" s="35">
        <f t="shared" si="101"/>
        <v>0</v>
      </c>
      <c r="R222" s="35">
        <f t="shared" si="101"/>
        <v>0</v>
      </c>
      <c r="S222" s="35">
        <f t="shared" si="101"/>
        <v>0</v>
      </c>
      <c r="T222" s="35">
        <f t="shared" si="101"/>
        <v>0</v>
      </c>
      <c r="U222" s="35">
        <f t="shared" si="101"/>
        <v>0</v>
      </c>
      <c r="V222" s="35">
        <f t="shared" si="101"/>
        <v>0</v>
      </c>
      <c r="W222" s="35">
        <f t="shared" si="101"/>
        <v>0</v>
      </c>
      <c r="X222" s="21">
        <f t="shared" si="101"/>
        <v>0</v>
      </c>
      <c r="Y222" s="21">
        <f t="shared" si="101"/>
        <v>0</v>
      </c>
      <c r="Z222" s="21">
        <f t="shared" si="101"/>
        <v>0</v>
      </c>
      <c r="AA222" s="23">
        <f>SUM(G222:Z222)</f>
        <v>1428979.1449928363</v>
      </c>
      <c r="AB222" s="17" t="str">
        <f>IF(ABS(F222-AA222)&lt;0.01,"ok","err")</f>
        <v>ok</v>
      </c>
    </row>
    <row r="223" spans="1:28">
      <c r="F223" s="38"/>
    </row>
    <row r="224" spans="1:28">
      <c r="A224" s="24" t="s">
        <v>922</v>
      </c>
      <c r="F224" s="38"/>
    </row>
    <row r="225" spans="1:28">
      <c r="A225" s="27" t="s">
        <v>990</v>
      </c>
      <c r="C225" s="19" t="s">
        <v>965</v>
      </c>
      <c r="D225" s="19" t="s">
        <v>445</v>
      </c>
      <c r="E225" s="19" t="s">
        <v>995</v>
      </c>
      <c r="F225" s="35">
        <f>VLOOKUP(C225,'WSS-27'!$C$2:$AP$780,'WSS-27'!$AC$2,)</f>
        <v>20743040.860033594</v>
      </c>
      <c r="G225" s="35">
        <f t="shared" ref="G225:Z225" si="102">IF(VLOOKUP($E225,$D$6:$AN$1034,3,)=0,0,(VLOOKUP($E225,$D$6:$AN$1034,G$2,)/VLOOKUP($E225,$D$6:$AN$1034,3,))*$F225)</f>
        <v>15293014.053606341</v>
      </c>
      <c r="H225" s="35">
        <f t="shared" si="102"/>
        <v>3790903.0416635019</v>
      </c>
      <c r="I225" s="35">
        <f t="shared" si="102"/>
        <v>12999.339127240961</v>
      </c>
      <c r="J225" s="35">
        <f t="shared" si="102"/>
        <v>597144.24498786253</v>
      </c>
      <c r="K225" s="35">
        <f t="shared" si="102"/>
        <v>132228.72736571822</v>
      </c>
      <c r="L225" s="35">
        <f t="shared" si="102"/>
        <v>448270.86117350776</v>
      </c>
      <c r="M225" s="35">
        <f t="shared" si="102"/>
        <v>13412.016559851785</v>
      </c>
      <c r="N225" s="35">
        <f t="shared" si="102"/>
        <v>412.6774326108241</v>
      </c>
      <c r="O225" s="35">
        <f t="shared" si="102"/>
        <v>449318.60332185857</v>
      </c>
      <c r="P225" s="35">
        <f t="shared" si="102"/>
        <v>797.84303638092661</v>
      </c>
      <c r="Q225" s="35">
        <f t="shared" si="102"/>
        <v>4333.1130424136536</v>
      </c>
      <c r="R225" s="35">
        <f t="shared" si="102"/>
        <v>206.33871630541205</v>
      </c>
      <c r="S225" s="35">
        <f t="shared" si="102"/>
        <v>0</v>
      </c>
      <c r="T225" s="35">
        <f t="shared" si="102"/>
        <v>0</v>
      </c>
      <c r="U225" s="35">
        <f t="shared" si="102"/>
        <v>0</v>
      </c>
      <c r="V225" s="35">
        <f t="shared" si="102"/>
        <v>0</v>
      </c>
      <c r="W225" s="35">
        <f t="shared" si="102"/>
        <v>0</v>
      </c>
      <c r="X225" s="21">
        <f t="shared" si="102"/>
        <v>0</v>
      </c>
      <c r="Y225" s="21">
        <f t="shared" si="102"/>
        <v>0</v>
      </c>
      <c r="Z225" s="21">
        <f t="shared" si="102"/>
        <v>0</v>
      </c>
      <c r="AA225" s="23">
        <f>SUM(G225:Z225)</f>
        <v>20743040.860033594</v>
      </c>
      <c r="AB225" s="17" t="str">
        <f>IF(ABS(F225-AA225)&lt;0.01,"ok","err")</f>
        <v>ok</v>
      </c>
    </row>
    <row r="226" spans="1:28">
      <c r="F226" s="38"/>
    </row>
    <row r="227" spans="1:28">
      <c r="A227" s="24" t="s">
        <v>327</v>
      </c>
      <c r="F227" s="38"/>
    </row>
    <row r="228" spans="1:28">
      <c r="A228" s="27" t="s">
        <v>990</v>
      </c>
      <c r="C228" s="19" t="s">
        <v>965</v>
      </c>
      <c r="D228" s="19" t="s">
        <v>446</v>
      </c>
      <c r="E228" s="19" t="s">
        <v>995</v>
      </c>
      <c r="F228" s="35">
        <f>VLOOKUP(C228,'WSS-27'!$C$2:$AP$780,'WSS-27'!$AD$2,)</f>
        <v>3798903.0975570884</v>
      </c>
      <c r="G228" s="35">
        <f t="shared" ref="G228:Z228" si="103">IF(VLOOKUP($E228,$D$6:$AN$1034,3,)=0,0,(VLOOKUP($E228,$D$6:$AN$1034,G$2,)/VLOOKUP($E228,$D$6:$AN$1034,3,))*$F228)</f>
        <v>2800779.2517617941</v>
      </c>
      <c r="H228" s="35">
        <f t="shared" si="103"/>
        <v>694270.1123084391</v>
      </c>
      <c r="I228" s="35">
        <f t="shared" si="103"/>
        <v>2380.7131273515106</v>
      </c>
      <c r="J228" s="35">
        <f t="shared" si="103"/>
        <v>109361.64746913131</v>
      </c>
      <c r="K228" s="35">
        <f t="shared" si="103"/>
        <v>24216.513160493538</v>
      </c>
      <c r="L228" s="35">
        <f t="shared" si="103"/>
        <v>82096.813796367569</v>
      </c>
      <c r="M228" s="35">
        <f t="shared" si="103"/>
        <v>2456.2913218706062</v>
      </c>
      <c r="N228" s="35">
        <f t="shared" si="103"/>
        <v>75.578194519095561</v>
      </c>
      <c r="O228" s="35">
        <f t="shared" si="103"/>
        <v>82288.698434674385</v>
      </c>
      <c r="P228" s="35">
        <f t="shared" si="103"/>
        <v>146.11784273691811</v>
      </c>
      <c r="Q228" s="35">
        <f t="shared" si="103"/>
        <v>793.57104245050346</v>
      </c>
      <c r="R228" s="35">
        <f t="shared" si="103"/>
        <v>37.789097259547781</v>
      </c>
      <c r="S228" s="35">
        <f t="shared" si="103"/>
        <v>0</v>
      </c>
      <c r="T228" s="35">
        <f t="shared" si="103"/>
        <v>0</v>
      </c>
      <c r="U228" s="35">
        <f t="shared" si="103"/>
        <v>0</v>
      </c>
      <c r="V228" s="35">
        <f t="shared" si="103"/>
        <v>0</v>
      </c>
      <c r="W228" s="35">
        <f t="shared" si="103"/>
        <v>0</v>
      </c>
      <c r="X228" s="21">
        <f t="shared" si="103"/>
        <v>0</v>
      </c>
      <c r="Y228" s="21">
        <f t="shared" si="103"/>
        <v>0</v>
      </c>
      <c r="Z228" s="21">
        <f t="shared" si="103"/>
        <v>0</v>
      </c>
      <c r="AA228" s="23">
        <f>SUM(G228:Z228)</f>
        <v>3798903.0975570879</v>
      </c>
      <c r="AB228" s="17" t="str">
        <f>IF(ABS(F228-AA228)&lt;0.01,"ok","err")</f>
        <v>ok</v>
      </c>
    </row>
    <row r="229" spans="1:28">
      <c r="F229" s="38"/>
    </row>
    <row r="230" spans="1:28">
      <c r="A230" s="24" t="s">
        <v>326</v>
      </c>
      <c r="F230" s="38"/>
    </row>
    <row r="231" spans="1:28">
      <c r="A231" s="27" t="s">
        <v>990</v>
      </c>
      <c r="C231" s="19" t="s">
        <v>965</v>
      </c>
      <c r="D231" s="19" t="s">
        <v>447</v>
      </c>
      <c r="E231" s="19" t="s">
        <v>996</v>
      </c>
      <c r="F231" s="35">
        <f>VLOOKUP(C231,'WSS-27'!$C$2:$AP$780,'WSS-27'!$AE$2,)</f>
        <v>0</v>
      </c>
      <c r="G231" s="35">
        <f t="shared" ref="G231:Z231" si="104">IF(VLOOKUP($E231,$D$6:$AN$1034,3,)=0,0,(VLOOKUP($E231,$D$6:$AN$1034,G$2,)/VLOOKUP($E231,$D$6:$AN$1034,3,))*$F231)</f>
        <v>0</v>
      </c>
      <c r="H231" s="35">
        <f t="shared" si="104"/>
        <v>0</v>
      </c>
      <c r="I231" s="35">
        <f t="shared" si="104"/>
        <v>0</v>
      </c>
      <c r="J231" s="35">
        <f t="shared" si="104"/>
        <v>0</v>
      </c>
      <c r="K231" s="35">
        <f t="shared" si="104"/>
        <v>0</v>
      </c>
      <c r="L231" s="35">
        <f t="shared" si="104"/>
        <v>0</v>
      </c>
      <c r="M231" s="35">
        <f t="shared" si="104"/>
        <v>0</v>
      </c>
      <c r="N231" s="35">
        <f t="shared" si="104"/>
        <v>0</v>
      </c>
      <c r="O231" s="35">
        <f t="shared" si="104"/>
        <v>0</v>
      </c>
      <c r="P231" s="35">
        <f t="shared" si="104"/>
        <v>0</v>
      </c>
      <c r="Q231" s="35">
        <f t="shared" si="104"/>
        <v>0</v>
      </c>
      <c r="R231" s="35">
        <f t="shared" si="104"/>
        <v>0</v>
      </c>
      <c r="S231" s="35">
        <f t="shared" si="104"/>
        <v>0</v>
      </c>
      <c r="T231" s="35">
        <f t="shared" si="104"/>
        <v>0</v>
      </c>
      <c r="U231" s="35">
        <f t="shared" si="104"/>
        <v>0</v>
      </c>
      <c r="V231" s="35">
        <f t="shared" si="104"/>
        <v>0</v>
      </c>
      <c r="W231" s="35">
        <f t="shared" si="104"/>
        <v>0</v>
      </c>
      <c r="X231" s="21">
        <f t="shared" si="104"/>
        <v>0</v>
      </c>
      <c r="Y231" s="21">
        <f t="shared" si="104"/>
        <v>0</v>
      </c>
      <c r="Z231" s="21">
        <f t="shared" si="104"/>
        <v>0</v>
      </c>
      <c r="AA231" s="23">
        <f>SUM(G231:Z231)</f>
        <v>0</v>
      </c>
      <c r="AB231" s="17" t="str">
        <f>IF(ABS(F231-AA231)&lt;0.01,"ok","err")</f>
        <v>ok</v>
      </c>
    </row>
    <row r="232" spans="1:28">
      <c r="F232" s="38"/>
    </row>
    <row r="233" spans="1:28">
      <c r="A233" s="19" t="s">
        <v>819</v>
      </c>
      <c r="D233" s="19" t="s">
        <v>1003</v>
      </c>
      <c r="F233" s="35">
        <f>F188+F194+F197+F200+F208+F213+F216+F219+F222+F225+F228+F231</f>
        <v>627292492.86667717</v>
      </c>
      <c r="G233" s="35">
        <f t="shared" ref="G233:Z233" si="105">G188+G194+G197+G200+G208+G213+G216+G219+G222+G225+G228+G231</f>
        <v>265783313.19645059</v>
      </c>
      <c r="H233" s="35">
        <f t="shared" si="105"/>
        <v>73978452.985170618</v>
      </c>
      <c r="I233" s="35">
        <f t="shared" si="105"/>
        <v>4910357.0215211371</v>
      </c>
      <c r="J233" s="35">
        <f t="shared" si="105"/>
        <v>84451143.149418294</v>
      </c>
      <c r="K233" s="35">
        <f t="shared" si="105"/>
        <v>89058665.218769044</v>
      </c>
      <c r="L233" s="35">
        <f t="shared" si="105"/>
        <v>55799796.834155917</v>
      </c>
      <c r="M233" s="35">
        <f t="shared" si="105"/>
        <v>43542792.610260189</v>
      </c>
      <c r="N233" s="35">
        <f t="shared" si="105"/>
        <v>2519891.4463351704</v>
      </c>
      <c r="O233" s="35">
        <f>O188+O194+O197+O200+O208+O213+O216+O219+O222+O225+O228+O231</f>
        <v>6830978.1840636916</v>
      </c>
      <c r="P233" s="35">
        <f t="shared" si="105"/>
        <v>175403.60346982258</v>
      </c>
      <c r="Q233" s="35">
        <f t="shared" si="105"/>
        <v>176363.73366055422</v>
      </c>
      <c r="R233" s="35">
        <f t="shared" si="105"/>
        <v>3235.753402159351</v>
      </c>
      <c r="S233" s="35">
        <f t="shared" si="105"/>
        <v>8436</v>
      </c>
      <c r="T233" s="35">
        <f t="shared" si="105"/>
        <v>53663.130000000005</v>
      </c>
      <c r="U233" s="35">
        <f t="shared" si="105"/>
        <v>0</v>
      </c>
      <c r="V233" s="35">
        <f t="shared" si="105"/>
        <v>0</v>
      </c>
      <c r="W233" s="35">
        <f t="shared" si="105"/>
        <v>0</v>
      </c>
      <c r="X233" s="21">
        <f t="shared" si="105"/>
        <v>0</v>
      </c>
      <c r="Y233" s="21">
        <f t="shared" si="105"/>
        <v>0</v>
      </c>
      <c r="Z233" s="21">
        <f t="shared" si="105"/>
        <v>0</v>
      </c>
      <c r="AA233" s="23">
        <f>SUM(G233:Z233)</f>
        <v>627292492.86667728</v>
      </c>
      <c r="AB233" s="17" t="str">
        <f>IF(ABS(F233-AA233)&lt;0.01,"ok","err")</f>
        <v>ok</v>
      </c>
    </row>
    <row r="235" spans="1:28">
      <c r="F235" s="64"/>
      <c r="G235" s="64"/>
      <c r="J235" s="64"/>
      <c r="K235" s="64"/>
      <c r="N235" s="64"/>
      <c r="O235" s="64"/>
    </row>
    <row r="236" spans="1:28">
      <c r="A236" s="24" t="s">
        <v>966</v>
      </c>
    </row>
    <row r="238" spans="1:28">
      <c r="A238" s="24" t="s">
        <v>339</v>
      </c>
    </row>
    <row r="239" spans="1:28">
      <c r="A239" s="27" t="s">
        <v>1129</v>
      </c>
      <c r="C239" s="19" t="s">
        <v>97</v>
      </c>
      <c r="D239" s="19" t="s">
        <v>1134</v>
      </c>
      <c r="E239" s="19" t="s">
        <v>1120</v>
      </c>
      <c r="F239" s="35">
        <f>VLOOKUP(C239,'WSS-27'!$C$2:$AP$780,'WSS-27'!$H$2,)</f>
        <v>25054344.694737401</v>
      </c>
      <c r="G239" s="35">
        <f t="shared" ref="G239:P244" si="106">IF(VLOOKUP($E239,$D$6:$AN$1034,3,)=0,0,(VLOOKUP($E239,$D$6:$AN$1034,G$2,)/VLOOKUP($E239,$D$6:$AN$1034,3,))*$F239)</f>
        <v>10975456.062739331</v>
      </c>
      <c r="H239" s="35">
        <f t="shared" si="106"/>
        <v>2915601.5349151986</v>
      </c>
      <c r="I239" s="35">
        <f t="shared" si="106"/>
        <v>191780.75293062523</v>
      </c>
      <c r="J239" s="35">
        <f t="shared" si="106"/>
        <v>3663713.0774369631</v>
      </c>
      <c r="K239" s="35">
        <f t="shared" si="106"/>
        <v>3222537.3195114778</v>
      </c>
      <c r="L239" s="35">
        <f t="shared" si="106"/>
        <v>2321318.0672703627</v>
      </c>
      <c r="M239" s="35">
        <f t="shared" si="106"/>
        <v>1614614.7593886724</v>
      </c>
      <c r="N239" s="35">
        <f t="shared" si="106"/>
        <v>90736.143298850438</v>
      </c>
      <c r="O239" s="35">
        <f t="shared" si="106"/>
        <v>51579.663964912012</v>
      </c>
      <c r="P239" s="35">
        <f t="shared" si="106"/>
        <v>2133.5035990813662</v>
      </c>
      <c r="Q239" s="35">
        <f t="shared" ref="Q239:Z244" si="107">IF(VLOOKUP($E239,$D$6:$AN$1034,3,)=0,0,(VLOOKUP($E239,$D$6:$AN$1034,Q$2,)/VLOOKUP($E239,$D$6:$AN$1034,3,))*$F239)</f>
        <v>4851.9974963715604</v>
      </c>
      <c r="R239" s="35">
        <f t="shared" si="107"/>
        <v>21.812185553264662</v>
      </c>
      <c r="S239" s="35">
        <f t="shared" si="107"/>
        <v>0</v>
      </c>
      <c r="T239" s="35">
        <f t="shared" si="107"/>
        <v>0</v>
      </c>
      <c r="U239" s="35">
        <f t="shared" si="107"/>
        <v>0</v>
      </c>
      <c r="V239" s="35">
        <f t="shared" si="107"/>
        <v>0</v>
      </c>
      <c r="W239" s="35">
        <f t="shared" si="107"/>
        <v>0</v>
      </c>
      <c r="X239" s="21">
        <f t="shared" si="107"/>
        <v>0</v>
      </c>
      <c r="Y239" s="21">
        <f t="shared" si="107"/>
        <v>0</v>
      </c>
      <c r="Z239" s="21">
        <f t="shared" si="107"/>
        <v>0</v>
      </c>
      <c r="AA239" s="23">
        <f t="shared" ref="AA239:AA245" si="108">SUM(G239:Z239)</f>
        <v>25054344.694737397</v>
      </c>
      <c r="AB239" s="17" t="str">
        <f t="shared" ref="AB239:AB245" si="109">IF(ABS(F239-AA239)&lt;0.01,"ok","err")</f>
        <v>ok</v>
      </c>
    </row>
    <row r="240" spans="1:28" hidden="1">
      <c r="A240" s="27" t="s">
        <v>1135</v>
      </c>
      <c r="C240" s="19" t="s">
        <v>97</v>
      </c>
      <c r="D240" s="19" t="s">
        <v>448</v>
      </c>
      <c r="E240" s="19" t="s">
        <v>1158</v>
      </c>
      <c r="F240" s="38">
        <f>VLOOKUP(C240,'WSS-27'!$C$2:$AP$780,'WSS-27'!$I$2,)</f>
        <v>0</v>
      </c>
      <c r="G240" s="38">
        <f t="shared" si="106"/>
        <v>0</v>
      </c>
      <c r="H240" s="38">
        <f t="shared" si="106"/>
        <v>0</v>
      </c>
      <c r="I240" s="38">
        <f t="shared" si="106"/>
        <v>0</v>
      </c>
      <c r="J240" s="38">
        <f t="shared" si="106"/>
        <v>0</v>
      </c>
      <c r="K240" s="38">
        <f t="shared" si="106"/>
        <v>0</v>
      </c>
      <c r="L240" s="38">
        <f t="shared" si="106"/>
        <v>0</v>
      </c>
      <c r="M240" s="38">
        <f t="shared" si="106"/>
        <v>0</v>
      </c>
      <c r="N240" s="38">
        <f t="shared" si="106"/>
        <v>0</v>
      </c>
      <c r="O240" s="38">
        <f t="shared" si="106"/>
        <v>0</v>
      </c>
      <c r="P240" s="38">
        <f t="shared" si="106"/>
        <v>0</v>
      </c>
      <c r="Q240" s="38">
        <f t="shared" si="107"/>
        <v>0</v>
      </c>
      <c r="R240" s="38">
        <f t="shared" si="107"/>
        <v>0</v>
      </c>
      <c r="S240" s="38">
        <f t="shared" si="107"/>
        <v>0</v>
      </c>
      <c r="T240" s="38">
        <f t="shared" si="107"/>
        <v>0</v>
      </c>
      <c r="U240" s="38">
        <f t="shared" si="107"/>
        <v>0</v>
      </c>
      <c r="V240" s="38">
        <f t="shared" si="107"/>
        <v>0</v>
      </c>
      <c r="W240" s="38">
        <f t="shared" si="107"/>
        <v>0</v>
      </c>
      <c r="X240" s="22">
        <f t="shared" si="107"/>
        <v>0</v>
      </c>
      <c r="Y240" s="22">
        <f t="shared" si="107"/>
        <v>0</v>
      </c>
      <c r="Z240" s="22">
        <f t="shared" si="107"/>
        <v>0</v>
      </c>
      <c r="AA240" s="22">
        <f t="shared" si="108"/>
        <v>0</v>
      </c>
      <c r="AB240" s="17" t="str">
        <f t="shared" si="109"/>
        <v>ok</v>
      </c>
    </row>
    <row r="241" spans="1:28" hidden="1">
      <c r="A241" s="27" t="s">
        <v>1135</v>
      </c>
      <c r="C241" s="19" t="s">
        <v>97</v>
      </c>
      <c r="D241" s="19" t="s">
        <v>449</v>
      </c>
      <c r="E241" s="19" t="s">
        <v>1158</v>
      </c>
      <c r="F241" s="38">
        <f>VLOOKUP(C241,'WSS-27'!$C$2:$AP$780,'WSS-27'!$J$2,)</f>
        <v>0</v>
      </c>
      <c r="G241" s="38">
        <f t="shared" si="106"/>
        <v>0</v>
      </c>
      <c r="H241" s="38">
        <f t="shared" si="106"/>
        <v>0</v>
      </c>
      <c r="I241" s="38">
        <f t="shared" si="106"/>
        <v>0</v>
      </c>
      <c r="J241" s="38">
        <f t="shared" si="106"/>
        <v>0</v>
      </c>
      <c r="K241" s="38">
        <f t="shared" si="106"/>
        <v>0</v>
      </c>
      <c r="L241" s="38">
        <f t="shared" si="106"/>
        <v>0</v>
      </c>
      <c r="M241" s="38">
        <f t="shared" si="106"/>
        <v>0</v>
      </c>
      <c r="N241" s="38">
        <f t="shared" si="106"/>
        <v>0</v>
      </c>
      <c r="O241" s="38">
        <f t="shared" si="106"/>
        <v>0</v>
      </c>
      <c r="P241" s="38">
        <f t="shared" si="106"/>
        <v>0</v>
      </c>
      <c r="Q241" s="38">
        <f t="shared" si="107"/>
        <v>0</v>
      </c>
      <c r="R241" s="38">
        <f t="shared" si="107"/>
        <v>0</v>
      </c>
      <c r="S241" s="38">
        <f t="shared" si="107"/>
        <v>0</v>
      </c>
      <c r="T241" s="38">
        <f t="shared" si="107"/>
        <v>0</v>
      </c>
      <c r="U241" s="38">
        <f t="shared" si="107"/>
        <v>0</v>
      </c>
      <c r="V241" s="38">
        <f t="shared" si="107"/>
        <v>0</v>
      </c>
      <c r="W241" s="38">
        <f t="shared" si="107"/>
        <v>0</v>
      </c>
      <c r="X241" s="22">
        <f t="shared" si="107"/>
        <v>0</v>
      </c>
      <c r="Y241" s="22">
        <f t="shared" si="107"/>
        <v>0</v>
      </c>
      <c r="Z241" s="22">
        <f t="shared" si="107"/>
        <v>0</v>
      </c>
      <c r="AA241" s="22">
        <f t="shared" si="108"/>
        <v>0</v>
      </c>
      <c r="AB241" s="17" t="str">
        <f t="shared" si="109"/>
        <v>ok</v>
      </c>
    </row>
    <row r="242" spans="1:28">
      <c r="A242" s="27" t="s">
        <v>1076</v>
      </c>
      <c r="C242" s="19" t="s">
        <v>97</v>
      </c>
      <c r="D242" s="19" t="s">
        <v>450</v>
      </c>
      <c r="E242" s="19" t="s">
        <v>988</v>
      </c>
      <c r="F242" s="38">
        <f>VLOOKUP(C242,'WSS-27'!$C$2:$AP$780,'WSS-27'!$K$2,)</f>
        <v>18293467.584510051</v>
      </c>
      <c r="G242" s="38">
        <f t="shared" si="106"/>
        <v>6450458.9577138051</v>
      </c>
      <c r="H242" s="38">
        <f t="shared" si="106"/>
        <v>2024457.9254566296</v>
      </c>
      <c r="I242" s="38">
        <f t="shared" si="106"/>
        <v>165012.06433195839</v>
      </c>
      <c r="J242" s="38">
        <f t="shared" si="106"/>
        <v>2750004.1986689605</v>
      </c>
      <c r="K242" s="38">
        <f t="shared" si="106"/>
        <v>3158927.4549885578</v>
      </c>
      <c r="L242" s="38">
        <f t="shared" si="106"/>
        <v>1880402.7360386231</v>
      </c>
      <c r="M242" s="38">
        <f t="shared" si="106"/>
        <v>1604133.041256472</v>
      </c>
      <c r="N242" s="38">
        <f t="shared" si="106"/>
        <v>88230.234618735441</v>
      </c>
      <c r="O242" s="38">
        <f t="shared" si="106"/>
        <v>160288.81673522646</v>
      </c>
      <c r="P242" s="38">
        <f t="shared" si="106"/>
        <v>6415.754338804194</v>
      </c>
      <c r="Q242" s="38">
        <f t="shared" si="107"/>
        <v>5098.4346137043322</v>
      </c>
      <c r="R242" s="38">
        <f t="shared" si="107"/>
        <v>37.965748578066986</v>
      </c>
      <c r="S242" s="38">
        <f t="shared" si="107"/>
        <v>0</v>
      </c>
      <c r="T242" s="38">
        <f t="shared" si="107"/>
        <v>0</v>
      </c>
      <c r="U242" s="38">
        <f t="shared" si="107"/>
        <v>0</v>
      </c>
      <c r="V242" s="38">
        <f t="shared" si="107"/>
        <v>0</v>
      </c>
      <c r="W242" s="38">
        <f t="shared" si="107"/>
        <v>0</v>
      </c>
      <c r="X242" s="22">
        <f t="shared" si="107"/>
        <v>0</v>
      </c>
      <c r="Y242" s="22">
        <f t="shared" si="107"/>
        <v>0</v>
      </c>
      <c r="Z242" s="22">
        <f t="shared" si="107"/>
        <v>0</v>
      </c>
      <c r="AA242" s="22">
        <f t="shared" si="108"/>
        <v>18293467.584510054</v>
      </c>
      <c r="AB242" s="17" t="str">
        <f t="shared" si="109"/>
        <v>ok</v>
      </c>
    </row>
    <row r="243" spans="1:28" hidden="1">
      <c r="A243" s="27" t="s">
        <v>1077</v>
      </c>
      <c r="C243" s="19" t="s">
        <v>97</v>
      </c>
      <c r="D243" s="19" t="s">
        <v>451</v>
      </c>
      <c r="E243" s="19" t="s">
        <v>988</v>
      </c>
      <c r="F243" s="38">
        <f>VLOOKUP(C243,'WSS-27'!$C$2:$AP$780,'WSS-27'!$L$2,)</f>
        <v>0</v>
      </c>
      <c r="G243" s="38">
        <f t="shared" si="106"/>
        <v>0</v>
      </c>
      <c r="H243" s="38">
        <f t="shared" si="106"/>
        <v>0</v>
      </c>
      <c r="I243" s="38">
        <f t="shared" si="106"/>
        <v>0</v>
      </c>
      <c r="J243" s="38">
        <f t="shared" si="106"/>
        <v>0</v>
      </c>
      <c r="K243" s="38">
        <f t="shared" si="106"/>
        <v>0</v>
      </c>
      <c r="L243" s="38">
        <f t="shared" si="106"/>
        <v>0</v>
      </c>
      <c r="M243" s="38">
        <f t="shared" si="106"/>
        <v>0</v>
      </c>
      <c r="N243" s="38">
        <f t="shared" si="106"/>
        <v>0</v>
      </c>
      <c r="O243" s="38">
        <f t="shared" si="106"/>
        <v>0</v>
      </c>
      <c r="P243" s="38">
        <f t="shared" si="106"/>
        <v>0</v>
      </c>
      <c r="Q243" s="38">
        <f t="shared" si="107"/>
        <v>0</v>
      </c>
      <c r="R243" s="38">
        <f t="shared" si="107"/>
        <v>0</v>
      </c>
      <c r="S243" s="38">
        <f t="shared" si="107"/>
        <v>0</v>
      </c>
      <c r="T243" s="38">
        <f t="shared" si="107"/>
        <v>0</v>
      </c>
      <c r="U243" s="38">
        <f t="shared" si="107"/>
        <v>0</v>
      </c>
      <c r="V243" s="38">
        <f t="shared" si="107"/>
        <v>0</v>
      </c>
      <c r="W243" s="38">
        <f t="shared" si="107"/>
        <v>0</v>
      </c>
      <c r="X243" s="22">
        <f t="shared" si="107"/>
        <v>0</v>
      </c>
      <c r="Y243" s="22">
        <f t="shared" si="107"/>
        <v>0</v>
      </c>
      <c r="Z243" s="22">
        <f t="shared" si="107"/>
        <v>0</v>
      </c>
      <c r="AA243" s="22">
        <f t="shared" si="108"/>
        <v>0</v>
      </c>
      <c r="AB243" s="17" t="str">
        <f t="shared" si="109"/>
        <v>ok</v>
      </c>
    </row>
    <row r="244" spans="1:28" hidden="1">
      <c r="A244" s="27" t="s">
        <v>1077</v>
      </c>
      <c r="C244" s="19" t="s">
        <v>97</v>
      </c>
      <c r="D244" s="19" t="s">
        <v>452</v>
      </c>
      <c r="E244" s="19" t="s">
        <v>988</v>
      </c>
      <c r="F244" s="38">
        <f>VLOOKUP(C244,'WSS-27'!$C$2:$AP$780,'WSS-27'!$M$2,)</f>
        <v>0</v>
      </c>
      <c r="G244" s="38">
        <f t="shared" si="106"/>
        <v>0</v>
      </c>
      <c r="H244" s="38">
        <f t="shared" si="106"/>
        <v>0</v>
      </c>
      <c r="I244" s="38">
        <f t="shared" si="106"/>
        <v>0</v>
      </c>
      <c r="J244" s="38">
        <f t="shared" si="106"/>
        <v>0</v>
      </c>
      <c r="K244" s="38">
        <f t="shared" si="106"/>
        <v>0</v>
      </c>
      <c r="L244" s="38">
        <f t="shared" si="106"/>
        <v>0</v>
      </c>
      <c r="M244" s="38">
        <f t="shared" si="106"/>
        <v>0</v>
      </c>
      <c r="N244" s="38">
        <f t="shared" si="106"/>
        <v>0</v>
      </c>
      <c r="O244" s="38">
        <f t="shared" si="106"/>
        <v>0</v>
      </c>
      <c r="P244" s="38">
        <f t="shared" si="106"/>
        <v>0</v>
      </c>
      <c r="Q244" s="38">
        <f t="shared" si="107"/>
        <v>0</v>
      </c>
      <c r="R244" s="38">
        <f t="shared" si="107"/>
        <v>0</v>
      </c>
      <c r="S244" s="38">
        <f t="shared" si="107"/>
        <v>0</v>
      </c>
      <c r="T244" s="38">
        <f t="shared" si="107"/>
        <v>0</v>
      </c>
      <c r="U244" s="38">
        <f t="shared" si="107"/>
        <v>0</v>
      </c>
      <c r="V244" s="38">
        <f t="shared" si="107"/>
        <v>0</v>
      </c>
      <c r="W244" s="38">
        <f t="shared" si="107"/>
        <v>0</v>
      </c>
      <c r="X244" s="22">
        <f t="shared" si="107"/>
        <v>0</v>
      </c>
      <c r="Y244" s="22">
        <f t="shared" si="107"/>
        <v>0</v>
      </c>
      <c r="Z244" s="22">
        <f t="shared" si="107"/>
        <v>0</v>
      </c>
      <c r="AA244" s="22">
        <f t="shared" si="108"/>
        <v>0</v>
      </c>
      <c r="AB244" s="17" t="str">
        <f t="shared" si="109"/>
        <v>ok</v>
      </c>
    </row>
    <row r="245" spans="1:28">
      <c r="A245" s="19" t="s">
        <v>361</v>
      </c>
      <c r="D245" s="19" t="s">
        <v>1004</v>
      </c>
      <c r="F245" s="35">
        <f>SUM(F239:F244)</f>
        <v>43347812.279247448</v>
      </c>
      <c r="G245" s="35">
        <f t="shared" ref="G245:P245" si="110">SUM(G239:G244)</f>
        <v>17425915.020453136</v>
      </c>
      <c r="H245" s="35">
        <f t="shared" si="110"/>
        <v>4940059.4603718277</v>
      </c>
      <c r="I245" s="35">
        <f t="shared" si="110"/>
        <v>356792.81726258365</v>
      </c>
      <c r="J245" s="35">
        <f t="shared" si="110"/>
        <v>6413717.2761059236</v>
      </c>
      <c r="K245" s="35">
        <f t="shared" si="110"/>
        <v>6381464.7745000357</v>
      </c>
      <c r="L245" s="35">
        <f t="shared" si="110"/>
        <v>4201720.8033089861</v>
      </c>
      <c r="M245" s="35">
        <f t="shared" si="110"/>
        <v>3218747.8006451447</v>
      </c>
      <c r="N245" s="35">
        <f t="shared" si="110"/>
        <v>178966.37791758589</v>
      </c>
      <c r="O245" s="35">
        <f>SUM(O239:O244)</f>
        <v>211868.48070013846</v>
      </c>
      <c r="P245" s="35">
        <f t="shared" si="110"/>
        <v>8549.2579378855608</v>
      </c>
      <c r="Q245" s="35">
        <f t="shared" ref="Q245:W245" si="111">SUM(Q239:Q244)</f>
        <v>9950.4321100758934</v>
      </c>
      <c r="R245" s="35">
        <f t="shared" si="111"/>
        <v>59.777934131331648</v>
      </c>
      <c r="S245" s="35">
        <f t="shared" si="111"/>
        <v>0</v>
      </c>
      <c r="T245" s="35">
        <f t="shared" si="111"/>
        <v>0</v>
      </c>
      <c r="U245" s="35">
        <f t="shared" si="111"/>
        <v>0</v>
      </c>
      <c r="V245" s="35">
        <f t="shared" si="111"/>
        <v>0</v>
      </c>
      <c r="W245" s="35">
        <f t="shared" si="111"/>
        <v>0</v>
      </c>
      <c r="X245" s="21">
        <f>SUM(X239:X244)</f>
        <v>0</v>
      </c>
      <c r="Y245" s="21">
        <f>SUM(Y239:Y244)</f>
        <v>0</v>
      </c>
      <c r="Z245" s="21">
        <f>SUM(Z239:Z244)</f>
        <v>0</v>
      </c>
      <c r="AA245" s="23">
        <f t="shared" si="108"/>
        <v>43347812.279247455</v>
      </c>
      <c r="AB245" s="17" t="str">
        <f t="shared" si="109"/>
        <v>ok</v>
      </c>
    </row>
    <row r="246" spans="1:28">
      <c r="F246" s="38"/>
      <c r="G246" s="38"/>
    </row>
    <row r="247" spans="1:28">
      <c r="A247" s="24" t="s">
        <v>1026</v>
      </c>
      <c r="F247" s="38"/>
      <c r="G247" s="38"/>
    </row>
    <row r="248" spans="1:28">
      <c r="A248" s="27" t="s">
        <v>1111</v>
      </c>
      <c r="C248" s="19" t="s">
        <v>97</v>
      </c>
      <c r="D248" s="19" t="s">
        <v>453</v>
      </c>
      <c r="E248" s="19" t="s">
        <v>1115</v>
      </c>
      <c r="F248" s="35">
        <f>VLOOKUP(C248,'WSS-27'!$C$2:$AP$780,'WSS-27'!$N$2,)</f>
        <v>4727874.420969625</v>
      </c>
      <c r="G248" s="35">
        <f t="shared" ref="G248:P250" si="112">IF(VLOOKUP($E248,$D$6:$AN$1034,3,)=0,0,(VLOOKUP($E248,$D$6:$AN$1034,G$2,)/VLOOKUP($E248,$D$6:$AN$1034,3,))*$F248)</f>
        <v>2139933.2867866396</v>
      </c>
      <c r="H248" s="35">
        <f t="shared" si="112"/>
        <v>594353.50706592086</v>
      </c>
      <c r="I248" s="35">
        <f t="shared" si="112"/>
        <v>36285.514853069188</v>
      </c>
      <c r="J248" s="35">
        <f t="shared" si="112"/>
        <v>632931.84726535121</v>
      </c>
      <c r="K248" s="35">
        <f t="shared" si="112"/>
        <v>592579.51292174822</v>
      </c>
      <c r="L248" s="35">
        <f t="shared" si="112"/>
        <v>402474.61397570069</v>
      </c>
      <c r="M248" s="35">
        <f t="shared" si="112"/>
        <v>265487.61630309431</v>
      </c>
      <c r="N248" s="35">
        <f t="shared" si="112"/>
        <v>19922.243532563953</v>
      </c>
      <c r="O248" s="35">
        <f t="shared" si="112"/>
        <v>41354.64802473881</v>
      </c>
      <c r="P248" s="35">
        <f t="shared" si="112"/>
        <v>1747.0753261991749</v>
      </c>
      <c r="Q248" s="35">
        <f t="shared" ref="Q248:Z250" si="113">IF(VLOOKUP($E248,$D$6:$AN$1034,3,)=0,0,(VLOOKUP($E248,$D$6:$AN$1034,Q$2,)/VLOOKUP($E248,$D$6:$AN$1034,3,))*$F248)</f>
        <v>652.7316020742486</v>
      </c>
      <c r="R248" s="35">
        <f t="shared" si="113"/>
        <v>151.82331252419465</v>
      </c>
      <c r="S248" s="35">
        <f t="shared" si="113"/>
        <v>0</v>
      </c>
      <c r="T248" s="35">
        <f t="shared" si="113"/>
        <v>0</v>
      </c>
      <c r="U248" s="35">
        <f t="shared" si="113"/>
        <v>0</v>
      </c>
      <c r="V248" s="35">
        <f t="shared" si="113"/>
        <v>0</v>
      </c>
      <c r="W248" s="35">
        <f t="shared" si="113"/>
        <v>0</v>
      </c>
      <c r="X248" s="21">
        <f t="shared" si="113"/>
        <v>0</v>
      </c>
      <c r="Y248" s="21">
        <f t="shared" si="113"/>
        <v>0</v>
      </c>
      <c r="Z248" s="21">
        <f t="shared" si="113"/>
        <v>0</v>
      </c>
      <c r="AA248" s="23">
        <f>SUM(G248:Z248)</f>
        <v>4727874.4209696231</v>
      </c>
      <c r="AB248" s="17" t="str">
        <f>IF(ABS(F248-AA248)&lt;0.01,"ok","err")</f>
        <v>ok</v>
      </c>
    </row>
    <row r="249" spans="1:28" hidden="1">
      <c r="A249" s="27" t="s">
        <v>1112</v>
      </c>
      <c r="C249" s="19" t="s">
        <v>97</v>
      </c>
      <c r="D249" s="19" t="s">
        <v>454</v>
      </c>
      <c r="E249" s="19" t="s">
        <v>1115</v>
      </c>
      <c r="F249" s="38">
        <f>VLOOKUP(C249,'WSS-27'!$C$2:$AP$780,'WSS-27'!$O$2,)</f>
        <v>0</v>
      </c>
      <c r="G249" s="38">
        <f t="shared" si="112"/>
        <v>0</v>
      </c>
      <c r="H249" s="38">
        <f t="shared" si="112"/>
        <v>0</v>
      </c>
      <c r="I249" s="38">
        <f t="shared" si="112"/>
        <v>0</v>
      </c>
      <c r="J249" s="38">
        <f t="shared" si="112"/>
        <v>0</v>
      </c>
      <c r="K249" s="38">
        <f t="shared" si="112"/>
        <v>0</v>
      </c>
      <c r="L249" s="38">
        <f t="shared" si="112"/>
        <v>0</v>
      </c>
      <c r="M249" s="38">
        <f t="shared" si="112"/>
        <v>0</v>
      </c>
      <c r="N249" s="38">
        <f t="shared" si="112"/>
        <v>0</v>
      </c>
      <c r="O249" s="38">
        <f t="shared" si="112"/>
        <v>0</v>
      </c>
      <c r="P249" s="38">
        <f t="shared" si="112"/>
        <v>0</v>
      </c>
      <c r="Q249" s="38">
        <f t="shared" si="113"/>
        <v>0</v>
      </c>
      <c r="R249" s="38">
        <f t="shared" si="113"/>
        <v>0</v>
      </c>
      <c r="S249" s="38">
        <f t="shared" si="113"/>
        <v>0</v>
      </c>
      <c r="T249" s="38">
        <f t="shared" si="113"/>
        <v>0</v>
      </c>
      <c r="U249" s="38">
        <f t="shared" si="113"/>
        <v>0</v>
      </c>
      <c r="V249" s="38">
        <f t="shared" si="113"/>
        <v>0</v>
      </c>
      <c r="W249" s="38">
        <f t="shared" si="113"/>
        <v>0</v>
      </c>
      <c r="X249" s="22">
        <f t="shared" si="113"/>
        <v>0</v>
      </c>
      <c r="Y249" s="22">
        <f t="shared" si="113"/>
        <v>0</v>
      </c>
      <c r="Z249" s="22">
        <f t="shared" si="113"/>
        <v>0</v>
      </c>
      <c r="AA249" s="22">
        <f>SUM(G249:Z249)</f>
        <v>0</v>
      </c>
      <c r="AB249" s="17" t="str">
        <f>IF(ABS(F249-AA249)&lt;0.01,"ok","err")</f>
        <v>ok</v>
      </c>
    </row>
    <row r="250" spans="1:28" hidden="1">
      <c r="A250" s="27" t="s">
        <v>1112</v>
      </c>
      <c r="C250" s="19" t="s">
        <v>97</v>
      </c>
      <c r="D250" s="19" t="s">
        <v>455</v>
      </c>
      <c r="E250" s="19" t="s">
        <v>1115</v>
      </c>
      <c r="F250" s="38">
        <f>VLOOKUP(C250,'WSS-27'!$C$2:$AP$780,'WSS-27'!$P$2,)</f>
        <v>0</v>
      </c>
      <c r="G250" s="38">
        <f t="shared" si="112"/>
        <v>0</v>
      </c>
      <c r="H250" s="38">
        <f t="shared" si="112"/>
        <v>0</v>
      </c>
      <c r="I250" s="38">
        <f t="shared" si="112"/>
        <v>0</v>
      </c>
      <c r="J250" s="38">
        <f t="shared" si="112"/>
        <v>0</v>
      </c>
      <c r="K250" s="38">
        <f t="shared" si="112"/>
        <v>0</v>
      </c>
      <c r="L250" s="38">
        <f t="shared" si="112"/>
        <v>0</v>
      </c>
      <c r="M250" s="38">
        <f t="shared" si="112"/>
        <v>0</v>
      </c>
      <c r="N250" s="38">
        <f t="shared" si="112"/>
        <v>0</v>
      </c>
      <c r="O250" s="38">
        <f t="shared" si="112"/>
        <v>0</v>
      </c>
      <c r="P250" s="38">
        <f t="shared" si="112"/>
        <v>0</v>
      </c>
      <c r="Q250" s="38">
        <f t="shared" si="113"/>
        <v>0</v>
      </c>
      <c r="R250" s="38">
        <f t="shared" si="113"/>
        <v>0</v>
      </c>
      <c r="S250" s="38">
        <f t="shared" si="113"/>
        <v>0</v>
      </c>
      <c r="T250" s="38">
        <f t="shared" si="113"/>
        <v>0</v>
      </c>
      <c r="U250" s="38">
        <f t="shared" si="113"/>
        <v>0</v>
      </c>
      <c r="V250" s="38">
        <f t="shared" si="113"/>
        <v>0</v>
      </c>
      <c r="W250" s="38">
        <f t="shared" si="113"/>
        <v>0</v>
      </c>
      <c r="X250" s="22">
        <f t="shared" si="113"/>
        <v>0</v>
      </c>
      <c r="Y250" s="22">
        <f t="shared" si="113"/>
        <v>0</v>
      </c>
      <c r="Z250" s="22">
        <f t="shared" si="113"/>
        <v>0</v>
      </c>
      <c r="AA250" s="22">
        <f>SUM(G250:Z250)</f>
        <v>0</v>
      </c>
      <c r="AB250" s="17" t="str">
        <f>IF(ABS(F250-AA250)&lt;0.01,"ok","err")</f>
        <v>ok</v>
      </c>
    </row>
    <row r="251" spans="1:28" hidden="1">
      <c r="A251" s="19" t="s">
        <v>1028</v>
      </c>
      <c r="D251" s="19" t="s">
        <v>456</v>
      </c>
      <c r="F251" s="35">
        <f>SUM(F248:F250)</f>
        <v>4727874.420969625</v>
      </c>
      <c r="G251" s="35">
        <f t="shared" ref="G251:W251" si="114">SUM(G248:G250)</f>
        <v>2139933.2867866396</v>
      </c>
      <c r="H251" s="35">
        <f t="shared" si="114"/>
        <v>594353.50706592086</v>
      </c>
      <c r="I251" s="35">
        <f t="shared" si="114"/>
        <v>36285.514853069188</v>
      </c>
      <c r="J251" s="35">
        <f t="shared" si="114"/>
        <v>632931.84726535121</v>
      </c>
      <c r="K251" s="35">
        <f t="shared" si="114"/>
        <v>592579.51292174822</v>
      </c>
      <c r="L251" s="35">
        <f t="shared" si="114"/>
        <v>402474.61397570069</v>
      </c>
      <c r="M251" s="35">
        <f t="shared" si="114"/>
        <v>265487.61630309431</v>
      </c>
      <c r="N251" s="35">
        <f t="shared" si="114"/>
        <v>19922.243532563953</v>
      </c>
      <c r="O251" s="35">
        <f>SUM(O248:O250)</f>
        <v>41354.64802473881</v>
      </c>
      <c r="P251" s="35">
        <f t="shared" si="114"/>
        <v>1747.0753261991749</v>
      </c>
      <c r="Q251" s="35">
        <f t="shared" si="114"/>
        <v>652.7316020742486</v>
      </c>
      <c r="R251" s="35">
        <f t="shared" si="114"/>
        <v>151.82331252419465</v>
      </c>
      <c r="S251" s="35">
        <f t="shared" si="114"/>
        <v>0</v>
      </c>
      <c r="T251" s="35">
        <f t="shared" si="114"/>
        <v>0</v>
      </c>
      <c r="U251" s="35">
        <f t="shared" si="114"/>
        <v>0</v>
      </c>
      <c r="V251" s="35">
        <f t="shared" si="114"/>
        <v>0</v>
      </c>
      <c r="W251" s="35">
        <f t="shared" si="114"/>
        <v>0</v>
      </c>
      <c r="X251" s="21">
        <f>SUM(X248:X250)</f>
        <v>0</v>
      </c>
      <c r="Y251" s="21">
        <f>SUM(Y248:Y250)</f>
        <v>0</v>
      </c>
      <c r="Z251" s="21">
        <f>SUM(Z248:Z250)</f>
        <v>0</v>
      </c>
      <c r="AA251" s="23">
        <f>SUM(G251:Z251)</f>
        <v>4727874.4209696231</v>
      </c>
      <c r="AB251" s="17" t="str">
        <f>IF(ABS(F251-AA251)&lt;0.01,"ok","err")</f>
        <v>ok</v>
      </c>
    </row>
    <row r="252" spans="1:28">
      <c r="F252" s="38"/>
      <c r="G252" s="38"/>
    </row>
    <row r="253" spans="1:28">
      <c r="A253" s="24" t="s">
        <v>324</v>
      </c>
      <c r="F253" s="38"/>
      <c r="G253" s="38"/>
    </row>
    <row r="254" spans="1:28">
      <c r="A254" s="27" t="s">
        <v>346</v>
      </c>
      <c r="C254" s="19" t="s">
        <v>97</v>
      </c>
      <c r="D254" s="19" t="s">
        <v>457</v>
      </c>
      <c r="E254" s="19" t="s">
        <v>1116</v>
      </c>
      <c r="F254" s="35">
        <f>VLOOKUP(C254,'WSS-27'!$C$2:$AP$780,'WSS-27'!$Q$2,)</f>
        <v>0</v>
      </c>
      <c r="G254" s="35">
        <f t="shared" ref="G254:Z254" si="115">IF(VLOOKUP($E254,$D$6:$AN$1034,3,)=0,0,(VLOOKUP($E254,$D$6:$AN$1034,G$2,)/VLOOKUP($E254,$D$6:$AN$1034,3,))*$F254)</f>
        <v>0</v>
      </c>
      <c r="H254" s="35">
        <f t="shared" si="115"/>
        <v>0</v>
      </c>
      <c r="I254" s="35">
        <f t="shared" si="115"/>
        <v>0</v>
      </c>
      <c r="J254" s="35">
        <f t="shared" si="115"/>
        <v>0</v>
      </c>
      <c r="K254" s="35">
        <f t="shared" si="115"/>
        <v>0</v>
      </c>
      <c r="L254" s="35">
        <f t="shared" si="115"/>
        <v>0</v>
      </c>
      <c r="M254" s="35">
        <f t="shared" si="115"/>
        <v>0</v>
      </c>
      <c r="N254" s="35">
        <f t="shared" si="115"/>
        <v>0</v>
      </c>
      <c r="O254" s="35">
        <f t="shared" si="115"/>
        <v>0</v>
      </c>
      <c r="P254" s="35">
        <f t="shared" si="115"/>
        <v>0</v>
      </c>
      <c r="Q254" s="35">
        <f t="shared" si="115"/>
        <v>0</v>
      </c>
      <c r="R254" s="35">
        <f t="shared" si="115"/>
        <v>0</v>
      </c>
      <c r="S254" s="35">
        <f t="shared" si="115"/>
        <v>0</v>
      </c>
      <c r="T254" s="35">
        <f t="shared" si="115"/>
        <v>0</v>
      </c>
      <c r="U254" s="35">
        <f t="shared" si="115"/>
        <v>0</v>
      </c>
      <c r="V254" s="35">
        <f t="shared" si="115"/>
        <v>0</v>
      </c>
      <c r="W254" s="35">
        <f t="shared" si="115"/>
        <v>0</v>
      </c>
      <c r="X254" s="21">
        <f t="shared" si="115"/>
        <v>0</v>
      </c>
      <c r="Y254" s="21">
        <f t="shared" si="115"/>
        <v>0</v>
      </c>
      <c r="Z254" s="21">
        <f t="shared" si="115"/>
        <v>0</v>
      </c>
      <c r="AA254" s="23">
        <f>SUM(G254:Z254)</f>
        <v>0</v>
      </c>
      <c r="AB254" s="17" t="str">
        <f>IF(ABS(F254-AA254)&lt;0.01,"ok","err")</f>
        <v>ok</v>
      </c>
    </row>
    <row r="255" spans="1:28">
      <c r="F255" s="38"/>
    </row>
    <row r="256" spans="1:28">
      <c r="A256" s="24" t="s">
        <v>325</v>
      </c>
      <c r="F256" s="38"/>
      <c r="G256" s="38"/>
    </row>
    <row r="257" spans="1:28">
      <c r="A257" s="27" t="s">
        <v>348</v>
      </c>
      <c r="C257" s="19" t="s">
        <v>97</v>
      </c>
      <c r="D257" s="19" t="s">
        <v>458</v>
      </c>
      <c r="E257" s="19" t="s">
        <v>1116</v>
      </c>
      <c r="F257" s="35">
        <f>VLOOKUP(C257,'WSS-27'!$C$2:$AP$780,'WSS-27'!$R$2,)</f>
        <v>2331241.5152541478</v>
      </c>
      <c r="G257" s="35">
        <f t="shared" ref="G257:Z257" si="116">IF(VLOOKUP($E257,$D$6:$AN$1034,3,)=0,0,(VLOOKUP($E257,$D$6:$AN$1034,G$2,)/VLOOKUP($E257,$D$6:$AN$1034,3,))*$F257)</f>
        <v>1117944.619416307</v>
      </c>
      <c r="H257" s="35">
        <f t="shared" si="116"/>
        <v>310502.34573121392</v>
      </c>
      <c r="I257" s="35">
        <f t="shared" si="116"/>
        <v>18956.290059702082</v>
      </c>
      <c r="J257" s="35">
        <f t="shared" si="116"/>
        <v>330656.45432808861</v>
      </c>
      <c r="K257" s="35">
        <f t="shared" si="116"/>
        <v>309575.57515355176</v>
      </c>
      <c r="L257" s="35">
        <f t="shared" si="116"/>
        <v>210260.91417150383</v>
      </c>
      <c r="M257" s="35">
        <f t="shared" si="116"/>
        <v>0</v>
      </c>
      <c r="N257" s="35">
        <f t="shared" si="116"/>
        <v>10407.784719950383</v>
      </c>
      <c r="O257" s="35">
        <f t="shared" si="116"/>
        <v>21604.508202465986</v>
      </c>
      <c r="P257" s="35">
        <f t="shared" si="116"/>
        <v>912.70764032658951</v>
      </c>
      <c r="Q257" s="35">
        <f t="shared" si="116"/>
        <v>341.00024845057141</v>
      </c>
      <c r="R257" s="35">
        <f t="shared" si="116"/>
        <v>79.315582586807352</v>
      </c>
      <c r="S257" s="35">
        <f t="shared" si="116"/>
        <v>0</v>
      </c>
      <c r="T257" s="35">
        <f t="shared" si="116"/>
        <v>0</v>
      </c>
      <c r="U257" s="35">
        <f t="shared" si="116"/>
        <v>0</v>
      </c>
      <c r="V257" s="35">
        <f t="shared" si="116"/>
        <v>0</v>
      </c>
      <c r="W257" s="35">
        <f t="shared" si="116"/>
        <v>0</v>
      </c>
      <c r="X257" s="21">
        <f t="shared" si="116"/>
        <v>0</v>
      </c>
      <c r="Y257" s="21">
        <f t="shared" si="116"/>
        <v>0</v>
      </c>
      <c r="Z257" s="21">
        <f t="shared" si="116"/>
        <v>0</v>
      </c>
      <c r="AA257" s="23">
        <f>SUM(G257:Z257)</f>
        <v>2331241.5152541478</v>
      </c>
      <c r="AB257" s="17" t="str">
        <f>IF(ABS(F257-AA257)&lt;0.01,"ok","err")</f>
        <v>ok</v>
      </c>
    </row>
    <row r="258" spans="1:28">
      <c r="F258" s="38"/>
    </row>
    <row r="259" spans="1:28">
      <c r="A259" s="24" t="s">
        <v>347</v>
      </c>
      <c r="F259" s="38"/>
    </row>
    <row r="260" spans="1:28">
      <c r="A260" s="27" t="s">
        <v>589</v>
      </c>
      <c r="C260" s="19" t="s">
        <v>97</v>
      </c>
      <c r="D260" s="19" t="s">
        <v>459</v>
      </c>
      <c r="E260" s="19" t="s">
        <v>1116</v>
      </c>
      <c r="F260" s="35">
        <f>VLOOKUP(C260,'WSS-27'!$C$2:$AP$780,'WSS-27'!$S$2,)</f>
        <v>0</v>
      </c>
      <c r="G260" s="35">
        <f t="shared" ref="G260:P264" si="117">IF(VLOOKUP($E260,$D$6:$AN$1034,3,)=0,0,(VLOOKUP($E260,$D$6:$AN$1034,G$2,)/VLOOKUP($E260,$D$6:$AN$1034,3,))*$F260)</f>
        <v>0</v>
      </c>
      <c r="H260" s="35">
        <f t="shared" si="117"/>
        <v>0</v>
      </c>
      <c r="I260" s="35">
        <f t="shared" si="117"/>
        <v>0</v>
      </c>
      <c r="J260" s="35">
        <f t="shared" si="117"/>
        <v>0</v>
      </c>
      <c r="K260" s="35">
        <f t="shared" si="117"/>
        <v>0</v>
      </c>
      <c r="L260" s="35">
        <f t="shared" si="117"/>
        <v>0</v>
      </c>
      <c r="M260" s="35">
        <f t="shared" si="117"/>
        <v>0</v>
      </c>
      <c r="N260" s="35">
        <f t="shared" si="117"/>
        <v>0</v>
      </c>
      <c r="O260" s="35">
        <f t="shared" si="117"/>
        <v>0</v>
      </c>
      <c r="P260" s="35">
        <f t="shared" si="117"/>
        <v>0</v>
      </c>
      <c r="Q260" s="35">
        <f t="shared" ref="Q260:Z264" si="118">IF(VLOOKUP($E260,$D$6:$AN$1034,3,)=0,0,(VLOOKUP($E260,$D$6:$AN$1034,Q$2,)/VLOOKUP($E260,$D$6:$AN$1034,3,))*$F260)</f>
        <v>0</v>
      </c>
      <c r="R260" s="35">
        <f t="shared" si="118"/>
        <v>0</v>
      </c>
      <c r="S260" s="35">
        <f t="shared" si="118"/>
        <v>0</v>
      </c>
      <c r="T260" s="35">
        <f t="shared" si="118"/>
        <v>0</v>
      </c>
      <c r="U260" s="35">
        <f t="shared" si="118"/>
        <v>0</v>
      </c>
      <c r="V260" s="35">
        <f t="shared" si="118"/>
        <v>0</v>
      </c>
      <c r="W260" s="35">
        <f t="shared" si="118"/>
        <v>0</v>
      </c>
      <c r="X260" s="21">
        <f t="shared" si="118"/>
        <v>0</v>
      </c>
      <c r="Y260" s="21">
        <f t="shared" si="118"/>
        <v>0</v>
      </c>
      <c r="Z260" s="21">
        <f t="shared" si="118"/>
        <v>0</v>
      </c>
      <c r="AA260" s="23">
        <f t="shared" ref="AA260:AA265" si="119">SUM(G260:Z260)</f>
        <v>0</v>
      </c>
      <c r="AB260" s="17" t="str">
        <f t="shared" ref="AB260:AB265" si="120">IF(ABS(F260-AA260)&lt;0.01,"ok","err")</f>
        <v>ok</v>
      </c>
    </row>
    <row r="261" spans="1:28">
      <c r="A261" s="27" t="s">
        <v>590</v>
      </c>
      <c r="C261" s="19" t="s">
        <v>97</v>
      </c>
      <c r="D261" s="19" t="s">
        <v>460</v>
      </c>
      <c r="E261" s="19" t="s">
        <v>1116</v>
      </c>
      <c r="F261" s="38">
        <f>VLOOKUP(C261,'WSS-27'!$C$2:$AP$780,'WSS-27'!$T$2,)</f>
        <v>2278853.2556498065</v>
      </c>
      <c r="G261" s="38">
        <f t="shared" si="117"/>
        <v>1092821.8800681818</v>
      </c>
      <c r="H261" s="38">
        <f t="shared" si="117"/>
        <v>303524.65706640371</v>
      </c>
      <c r="I261" s="38">
        <f t="shared" si="117"/>
        <v>18530.299428407663</v>
      </c>
      <c r="J261" s="38">
        <f t="shared" si="117"/>
        <v>323225.85734538926</v>
      </c>
      <c r="K261" s="38">
        <f t="shared" si="117"/>
        <v>302618.71311579779</v>
      </c>
      <c r="L261" s="38">
        <f t="shared" si="117"/>
        <v>205535.87676796305</v>
      </c>
      <c r="M261" s="38">
        <f t="shared" si="117"/>
        <v>0</v>
      </c>
      <c r="N261" s="38">
        <f t="shared" si="117"/>
        <v>10173.898301813471</v>
      </c>
      <c r="O261" s="38">
        <f t="shared" si="117"/>
        <v>21119.006131175222</v>
      </c>
      <c r="P261" s="38">
        <f t="shared" si="117"/>
        <v>892.19703921922962</v>
      </c>
      <c r="Q261" s="38">
        <f t="shared" si="118"/>
        <v>333.33720306291843</v>
      </c>
      <c r="R261" s="38">
        <f t="shared" si="118"/>
        <v>77.533182391873339</v>
      </c>
      <c r="S261" s="38">
        <f t="shared" si="118"/>
        <v>0</v>
      </c>
      <c r="T261" s="38">
        <f t="shared" si="118"/>
        <v>0</v>
      </c>
      <c r="U261" s="38">
        <f t="shared" si="118"/>
        <v>0</v>
      </c>
      <c r="V261" s="38">
        <f t="shared" si="118"/>
        <v>0</v>
      </c>
      <c r="W261" s="38">
        <f t="shared" si="118"/>
        <v>0</v>
      </c>
      <c r="X261" s="22">
        <f t="shared" si="118"/>
        <v>0</v>
      </c>
      <c r="Y261" s="22">
        <f t="shared" si="118"/>
        <v>0</v>
      </c>
      <c r="Z261" s="22">
        <f t="shared" si="118"/>
        <v>0</v>
      </c>
      <c r="AA261" s="22">
        <f t="shared" si="119"/>
        <v>2278853.255649806</v>
      </c>
      <c r="AB261" s="17" t="str">
        <f t="shared" si="120"/>
        <v>ok</v>
      </c>
    </row>
    <row r="262" spans="1:28">
      <c r="A262" s="27" t="s">
        <v>591</v>
      </c>
      <c r="C262" s="19" t="s">
        <v>97</v>
      </c>
      <c r="D262" s="19" t="s">
        <v>461</v>
      </c>
      <c r="E262" s="19" t="s">
        <v>642</v>
      </c>
      <c r="F262" s="38">
        <f>VLOOKUP(C262,'WSS-27'!$C$2:$AP$780,'WSS-27'!$U$2,)</f>
        <v>3649291.2210869221</v>
      </c>
      <c r="G262" s="38">
        <f t="shared" si="117"/>
        <v>3137382.4770149626</v>
      </c>
      <c r="H262" s="38">
        <f t="shared" si="117"/>
        <v>388854.43815351458</v>
      </c>
      <c r="I262" s="38">
        <f t="shared" si="117"/>
        <v>533.36639393152541</v>
      </c>
      <c r="J262" s="38">
        <f t="shared" si="117"/>
        <v>24500.989587902135</v>
      </c>
      <c r="K262" s="38">
        <f t="shared" si="117"/>
        <v>1085.0760765432353</v>
      </c>
      <c r="L262" s="38">
        <f t="shared" si="117"/>
        <v>3678.5348914801234</v>
      </c>
      <c r="M262" s="38">
        <f t="shared" si="117"/>
        <v>0</v>
      </c>
      <c r="N262" s="38">
        <f t="shared" si="117"/>
        <v>16.932266474016679</v>
      </c>
      <c r="O262" s="38">
        <f t="shared" si="117"/>
        <v>92178.318003076012</v>
      </c>
      <c r="P262" s="38">
        <f t="shared" si="117"/>
        <v>163.67857591549455</v>
      </c>
      <c r="Q262" s="38">
        <f t="shared" si="118"/>
        <v>888.94398988587557</v>
      </c>
      <c r="R262" s="38">
        <f t="shared" si="118"/>
        <v>8.4661332370083393</v>
      </c>
      <c r="S262" s="38">
        <f t="shared" si="118"/>
        <v>0</v>
      </c>
      <c r="T262" s="38">
        <f t="shared" si="118"/>
        <v>0</v>
      </c>
      <c r="U262" s="38">
        <f t="shared" si="118"/>
        <v>0</v>
      </c>
      <c r="V262" s="38">
        <f t="shared" si="118"/>
        <v>0</v>
      </c>
      <c r="W262" s="38">
        <f t="shared" si="118"/>
        <v>0</v>
      </c>
      <c r="X262" s="22">
        <f t="shared" si="118"/>
        <v>0</v>
      </c>
      <c r="Y262" s="22">
        <f t="shared" si="118"/>
        <v>0</v>
      </c>
      <c r="Z262" s="22">
        <f t="shared" si="118"/>
        <v>0</v>
      </c>
      <c r="AA262" s="22">
        <f t="shared" si="119"/>
        <v>3649291.221086923</v>
      </c>
      <c r="AB262" s="17" t="str">
        <f t="shared" si="120"/>
        <v>ok</v>
      </c>
    </row>
    <row r="263" spans="1:28">
      <c r="A263" s="27" t="s">
        <v>592</v>
      </c>
      <c r="C263" s="19" t="s">
        <v>97</v>
      </c>
      <c r="D263" s="19" t="s">
        <v>462</v>
      </c>
      <c r="E263" s="19" t="s">
        <v>629</v>
      </c>
      <c r="F263" s="38">
        <f>VLOOKUP(C263,'WSS-27'!$C$2:$AP$780,'WSS-27'!$V$2,)</f>
        <v>815682.83755563176</v>
      </c>
      <c r="G263" s="38">
        <f t="shared" si="117"/>
        <v>601281.05652054248</v>
      </c>
      <c r="H263" s="38">
        <f t="shared" si="117"/>
        <v>108833.62396896265</v>
      </c>
      <c r="I263" s="38">
        <f t="shared" si="117"/>
        <v>0</v>
      </c>
      <c r="J263" s="38">
        <f t="shared" si="117"/>
        <v>100161.55282448804</v>
      </c>
      <c r="K263" s="38">
        <f t="shared" si="117"/>
        <v>0</v>
      </c>
      <c r="L263" s="38">
        <f t="shared" si="117"/>
        <v>0</v>
      </c>
      <c r="M263" s="38">
        <f t="shared" si="117"/>
        <v>0</v>
      </c>
      <c r="N263" s="38">
        <f t="shared" si="117"/>
        <v>0</v>
      </c>
      <c r="O263" s="38">
        <f t="shared" si="117"/>
        <v>5092.3973576126355</v>
      </c>
      <c r="P263" s="38">
        <f t="shared" si="117"/>
        <v>215.13426421534876</v>
      </c>
      <c r="Q263" s="38">
        <f t="shared" si="118"/>
        <v>80.377148504437287</v>
      </c>
      <c r="R263" s="38">
        <f t="shared" si="118"/>
        <v>18.695471306144416</v>
      </c>
      <c r="S263" s="38">
        <f t="shared" si="118"/>
        <v>0</v>
      </c>
      <c r="T263" s="38">
        <f t="shared" si="118"/>
        <v>0</v>
      </c>
      <c r="U263" s="38">
        <f t="shared" si="118"/>
        <v>0</v>
      </c>
      <c r="V263" s="38">
        <f t="shared" si="118"/>
        <v>0</v>
      </c>
      <c r="W263" s="38">
        <f t="shared" si="118"/>
        <v>0</v>
      </c>
      <c r="X263" s="22">
        <f t="shared" si="118"/>
        <v>0</v>
      </c>
      <c r="Y263" s="22">
        <f t="shared" si="118"/>
        <v>0</v>
      </c>
      <c r="Z263" s="22">
        <f t="shared" si="118"/>
        <v>0</v>
      </c>
      <c r="AA263" s="22">
        <f t="shared" si="119"/>
        <v>815682.83755563176</v>
      </c>
      <c r="AB263" s="17" t="str">
        <f t="shared" si="120"/>
        <v>ok</v>
      </c>
    </row>
    <row r="264" spans="1:28">
      <c r="A264" s="27" t="s">
        <v>593</v>
      </c>
      <c r="C264" s="19" t="s">
        <v>97</v>
      </c>
      <c r="D264" s="19" t="s">
        <v>463</v>
      </c>
      <c r="E264" s="19" t="s">
        <v>641</v>
      </c>
      <c r="F264" s="38">
        <f>VLOOKUP(C264,'WSS-27'!$C$2:$AP$780,'WSS-27'!$W$2,)</f>
        <v>1311202.1916715619</v>
      </c>
      <c r="G264" s="38">
        <f t="shared" si="117"/>
        <v>1136560.108816307</v>
      </c>
      <c r="H264" s="38">
        <f t="shared" si="117"/>
        <v>140867.88773103573</v>
      </c>
      <c r="I264" s="38">
        <f t="shared" si="117"/>
        <v>0</v>
      </c>
      <c r="J264" s="38">
        <f t="shared" si="117"/>
        <v>0</v>
      </c>
      <c r="K264" s="38">
        <f t="shared" si="117"/>
        <v>0</v>
      </c>
      <c r="L264" s="38">
        <f t="shared" si="117"/>
        <v>0</v>
      </c>
      <c r="M264" s="38">
        <f t="shared" si="117"/>
        <v>0</v>
      </c>
      <c r="N264" s="38">
        <f t="shared" si="117"/>
        <v>0</v>
      </c>
      <c r="O264" s="38">
        <f t="shared" si="117"/>
        <v>33392.868069996737</v>
      </c>
      <c r="P264" s="38">
        <f t="shared" si="117"/>
        <v>59.294823444800372</v>
      </c>
      <c r="Q264" s="38">
        <f t="shared" si="118"/>
        <v>322.03223077779512</v>
      </c>
      <c r="R264" s="38">
        <f t="shared" si="118"/>
        <v>0</v>
      </c>
      <c r="S264" s="38">
        <f t="shared" si="118"/>
        <v>0</v>
      </c>
      <c r="T264" s="38">
        <f t="shared" si="118"/>
        <v>0</v>
      </c>
      <c r="U264" s="38">
        <f t="shared" si="118"/>
        <v>0</v>
      </c>
      <c r="V264" s="38">
        <f t="shared" si="118"/>
        <v>0</v>
      </c>
      <c r="W264" s="38">
        <f t="shared" si="118"/>
        <v>0</v>
      </c>
      <c r="X264" s="22">
        <f t="shared" si="118"/>
        <v>0</v>
      </c>
      <c r="Y264" s="22">
        <f t="shared" si="118"/>
        <v>0</v>
      </c>
      <c r="Z264" s="22">
        <f t="shared" si="118"/>
        <v>0</v>
      </c>
      <c r="AA264" s="22">
        <f t="shared" si="119"/>
        <v>1311202.1916715624</v>
      </c>
      <c r="AB264" s="17" t="str">
        <f t="shared" si="120"/>
        <v>ok</v>
      </c>
    </row>
    <row r="265" spans="1:28">
      <c r="A265" s="19" t="s">
        <v>352</v>
      </c>
      <c r="D265" s="19" t="s">
        <v>464</v>
      </c>
      <c r="F265" s="35">
        <f>SUM(F260:F264)</f>
        <v>8055029.5059639215</v>
      </c>
      <c r="G265" s="35">
        <f t="shared" ref="G265:W265" si="121">SUM(G260:G264)</f>
        <v>5968045.5224199938</v>
      </c>
      <c r="H265" s="35">
        <f t="shared" si="121"/>
        <v>942080.6069199167</v>
      </c>
      <c r="I265" s="35">
        <f t="shared" si="121"/>
        <v>19063.66582233919</v>
      </c>
      <c r="J265" s="35">
        <f t="shared" si="121"/>
        <v>447888.39975777944</v>
      </c>
      <c r="K265" s="35">
        <f t="shared" si="121"/>
        <v>303703.78919234104</v>
      </c>
      <c r="L265" s="35">
        <f t="shared" si="121"/>
        <v>209214.41165944317</v>
      </c>
      <c r="M265" s="35">
        <f t="shared" si="121"/>
        <v>0</v>
      </c>
      <c r="N265" s="35">
        <f t="shared" si="121"/>
        <v>10190.830568287489</v>
      </c>
      <c r="O265" s="35">
        <f>SUM(O260:O264)</f>
        <v>151782.5895618606</v>
      </c>
      <c r="P265" s="35">
        <f t="shared" si="121"/>
        <v>1330.3047027948735</v>
      </c>
      <c r="Q265" s="35">
        <f t="shared" si="121"/>
        <v>1624.6905722310262</v>
      </c>
      <c r="R265" s="35">
        <f t="shared" si="121"/>
        <v>104.69478693502609</v>
      </c>
      <c r="S265" s="35">
        <f t="shared" si="121"/>
        <v>0</v>
      </c>
      <c r="T265" s="35">
        <f t="shared" si="121"/>
        <v>0</v>
      </c>
      <c r="U265" s="35">
        <f t="shared" si="121"/>
        <v>0</v>
      </c>
      <c r="V265" s="35">
        <f t="shared" si="121"/>
        <v>0</v>
      </c>
      <c r="W265" s="35">
        <f t="shared" si="121"/>
        <v>0</v>
      </c>
      <c r="X265" s="21">
        <f>SUM(X260:X264)</f>
        <v>0</v>
      </c>
      <c r="Y265" s="21">
        <f>SUM(Y260:Y264)</f>
        <v>0</v>
      </c>
      <c r="Z265" s="21">
        <f>SUM(Z260:Z264)</f>
        <v>0</v>
      </c>
      <c r="AA265" s="23">
        <f t="shared" si="119"/>
        <v>8055029.5059639225</v>
      </c>
      <c r="AB265" s="17" t="str">
        <f t="shared" si="120"/>
        <v>ok</v>
      </c>
    </row>
    <row r="266" spans="1:28">
      <c r="F266" s="38"/>
    </row>
    <row r="267" spans="1:28">
      <c r="A267" s="24" t="s">
        <v>596</v>
      </c>
      <c r="F267" s="38"/>
    </row>
    <row r="268" spans="1:28">
      <c r="A268" s="27" t="s">
        <v>987</v>
      </c>
      <c r="C268" s="19" t="s">
        <v>97</v>
      </c>
      <c r="D268" s="19" t="s">
        <v>465</v>
      </c>
      <c r="E268" s="19" t="s">
        <v>1104</v>
      </c>
      <c r="F268" s="35">
        <f>VLOOKUP(C268,'WSS-27'!$C$2:$AP$780,'WSS-27'!$X$2,)</f>
        <v>225529.45548301737</v>
      </c>
      <c r="G268" s="35">
        <f t="shared" ref="G268:P269" si="122">IF(VLOOKUP($E268,$D$6:$AN$1034,3,)=0,0,(VLOOKUP($E268,$D$6:$AN$1034,G$2,)/VLOOKUP($E268,$D$6:$AN$1034,3,))*$F268)</f>
        <v>154133.98537156629</v>
      </c>
      <c r="H268" s="35">
        <f t="shared" si="122"/>
        <v>27898.700653965348</v>
      </c>
      <c r="I268" s="35">
        <f t="shared" si="122"/>
        <v>0</v>
      </c>
      <c r="J268" s="35">
        <f t="shared" si="122"/>
        <v>25675.678870012034</v>
      </c>
      <c r="K268" s="35">
        <f t="shared" si="122"/>
        <v>0</v>
      </c>
      <c r="L268" s="35">
        <f t="shared" si="122"/>
        <v>16435.147275184936</v>
      </c>
      <c r="M268" s="35">
        <f t="shared" si="122"/>
        <v>0</v>
      </c>
      <c r="N268" s="35">
        <f t="shared" si="122"/>
        <v>0</v>
      </c>
      <c r="O268" s="35">
        <f t="shared" si="122"/>
        <v>1305.398683880959</v>
      </c>
      <c r="P268" s="35">
        <f t="shared" si="122"/>
        <v>55.148089523020531</v>
      </c>
      <c r="Q268" s="35">
        <f t="shared" ref="Q268:Z269" si="123">IF(VLOOKUP($E268,$D$6:$AN$1034,3,)=0,0,(VLOOKUP($E268,$D$6:$AN$1034,Q$2,)/VLOOKUP($E268,$D$6:$AN$1034,3,))*$F268)</f>
        <v>20.60409204221768</v>
      </c>
      <c r="R268" s="35">
        <f t="shared" si="123"/>
        <v>4.7924468425646323</v>
      </c>
      <c r="S268" s="35">
        <f t="shared" si="123"/>
        <v>0</v>
      </c>
      <c r="T268" s="35">
        <f t="shared" si="123"/>
        <v>0</v>
      </c>
      <c r="U268" s="35">
        <f t="shared" si="123"/>
        <v>0</v>
      </c>
      <c r="V268" s="35">
        <f t="shared" si="123"/>
        <v>0</v>
      </c>
      <c r="W268" s="35">
        <f t="shared" si="123"/>
        <v>0</v>
      </c>
      <c r="X268" s="21">
        <f t="shared" si="123"/>
        <v>0</v>
      </c>
      <c r="Y268" s="21">
        <f t="shared" si="123"/>
        <v>0</v>
      </c>
      <c r="Z268" s="21">
        <f t="shared" si="123"/>
        <v>0</v>
      </c>
      <c r="AA268" s="23">
        <f>SUM(G268:Z268)</f>
        <v>225529.45548301734</v>
      </c>
      <c r="AB268" s="17" t="str">
        <f>IF(ABS(F268-AA268)&lt;0.01,"ok","err")</f>
        <v>ok</v>
      </c>
    </row>
    <row r="269" spans="1:28">
      <c r="A269" s="27" t="s">
        <v>990</v>
      </c>
      <c r="C269" s="19" t="s">
        <v>97</v>
      </c>
      <c r="D269" s="19" t="s">
        <v>466</v>
      </c>
      <c r="E269" s="19" t="s">
        <v>1102</v>
      </c>
      <c r="F269" s="38">
        <f>VLOOKUP(C269,'WSS-27'!$C$2:$AP$780,'WSS-27'!$Y$2,)</f>
        <v>131762.08823327342</v>
      </c>
      <c r="G269" s="38">
        <f t="shared" si="122"/>
        <v>113329.78882084727</v>
      </c>
      <c r="H269" s="38">
        <f t="shared" si="122"/>
        <v>14046.356056630981</v>
      </c>
      <c r="I269" s="38">
        <f t="shared" si="122"/>
        <v>0</v>
      </c>
      <c r="J269" s="38">
        <f t="shared" si="122"/>
        <v>885.03457778618952</v>
      </c>
      <c r="K269" s="38">
        <f t="shared" si="122"/>
        <v>0</v>
      </c>
      <c r="L269" s="38">
        <f t="shared" si="122"/>
        <v>132.87751349277792</v>
      </c>
      <c r="M269" s="38">
        <f t="shared" si="122"/>
        <v>0</v>
      </c>
      <c r="N269" s="38">
        <f t="shared" si="122"/>
        <v>0</v>
      </c>
      <c r="O269" s="38">
        <f t="shared" si="122"/>
        <v>3329.7021927300348</v>
      </c>
      <c r="P269" s="38">
        <f t="shared" si="122"/>
        <v>5.9124632010595466</v>
      </c>
      <c r="Q269" s="38">
        <f t="shared" si="123"/>
        <v>32.110791522995818</v>
      </c>
      <c r="R269" s="38">
        <f t="shared" si="123"/>
        <v>0.30581706212376969</v>
      </c>
      <c r="S269" s="38">
        <f t="shared" si="123"/>
        <v>0</v>
      </c>
      <c r="T269" s="38">
        <f t="shared" si="123"/>
        <v>0</v>
      </c>
      <c r="U269" s="38">
        <f t="shared" si="123"/>
        <v>0</v>
      </c>
      <c r="V269" s="38">
        <f t="shared" si="123"/>
        <v>0</v>
      </c>
      <c r="W269" s="38">
        <f t="shared" si="123"/>
        <v>0</v>
      </c>
      <c r="X269" s="22">
        <f t="shared" si="123"/>
        <v>0</v>
      </c>
      <c r="Y269" s="22">
        <f t="shared" si="123"/>
        <v>0</v>
      </c>
      <c r="Z269" s="22">
        <f t="shared" si="123"/>
        <v>0</v>
      </c>
      <c r="AA269" s="22">
        <f>SUM(G269:Z269)</f>
        <v>131762.08823327345</v>
      </c>
      <c r="AB269" s="17" t="str">
        <f>IF(ABS(F269-AA269)&lt;0.01,"ok","err")</f>
        <v>ok</v>
      </c>
    </row>
    <row r="270" spans="1:28">
      <c r="A270" s="19" t="s">
        <v>653</v>
      </c>
      <c r="D270" s="19" t="s">
        <v>467</v>
      </c>
      <c r="F270" s="35">
        <f>F268+F269</f>
        <v>357291.54371629079</v>
      </c>
      <c r="G270" s="35">
        <f t="shared" ref="G270:W270" si="124">G268+G269</f>
        <v>267463.77419241355</v>
      </c>
      <c r="H270" s="35">
        <f t="shared" si="124"/>
        <v>41945.056710596327</v>
      </c>
      <c r="I270" s="35">
        <f t="shared" si="124"/>
        <v>0</v>
      </c>
      <c r="J270" s="35">
        <f t="shared" si="124"/>
        <v>26560.713447798225</v>
      </c>
      <c r="K270" s="35">
        <f t="shared" si="124"/>
        <v>0</v>
      </c>
      <c r="L270" s="35">
        <f t="shared" si="124"/>
        <v>16568.024788677714</v>
      </c>
      <c r="M270" s="35">
        <f t="shared" si="124"/>
        <v>0</v>
      </c>
      <c r="N270" s="35">
        <f t="shared" si="124"/>
        <v>0</v>
      </c>
      <c r="O270" s="35">
        <f>O268+O269</f>
        <v>4635.1008766109935</v>
      </c>
      <c r="P270" s="35">
        <f t="shared" si="124"/>
        <v>61.060552724080075</v>
      </c>
      <c r="Q270" s="35">
        <f t="shared" si="124"/>
        <v>52.714883565213498</v>
      </c>
      <c r="R270" s="35">
        <f t="shared" si="124"/>
        <v>5.0982639046884017</v>
      </c>
      <c r="S270" s="35">
        <f t="shared" si="124"/>
        <v>0</v>
      </c>
      <c r="T270" s="35">
        <f t="shared" si="124"/>
        <v>0</v>
      </c>
      <c r="U270" s="35">
        <f t="shared" si="124"/>
        <v>0</v>
      </c>
      <c r="V270" s="35">
        <f t="shared" si="124"/>
        <v>0</v>
      </c>
      <c r="W270" s="35">
        <f t="shared" si="124"/>
        <v>0</v>
      </c>
      <c r="X270" s="21">
        <f>X268+X269</f>
        <v>0</v>
      </c>
      <c r="Y270" s="21">
        <f>Y268+Y269</f>
        <v>0</v>
      </c>
      <c r="Z270" s="21">
        <f>Z268+Z269</f>
        <v>0</v>
      </c>
      <c r="AA270" s="23">
        <f>SUM(G270:Z270)</f>
        <v>357291.54371629073</v>
      </c>
      <c r="AB270" s="17" t="str">
        <f>IF(ABS(F270-AA270)&lt;0.01,"ok","err")</f>
        <v>ok</v>
      </c>
    </row>
    <row r="271" spans="1:28">
      <c r="F271" s="38"/>
    </row>
    <row r="272" spans="1:28">
      <c r="A272" s="24" t="s">
        <v>330</v>
      </c>
      <c r="F272" s="38"/>
    </row>
    <row r="273" spans="1:28">
      <c r="A273" s="27" t="s">
        <v>990</v>
      </c>
      <c r="C273" s="19" t="s">
        <v>97</v>
      </c>
      <c r="D273" s="19" t="s">
        <v>468</v>
      </c>
      <c r="E273" s="19" t="s">
        <v>992</v>
      </c>
      <c r="F273" s="35">
        <f>VLOOKUP(C273,'WSS-27'!$C$2:$AP$780,'WSS-27'!$Z$2,)</f>
        <v>57457.878471723401</v>
      </c>
      <c r="G273" s="35">
        <f t="shared" ref="G273:Z273" si="125">IF(VLOOKUP($E273,$D$6:$AN$1034,3,)=0,0,(VLOOKUP($E273,$D$6:$AN$1034,G$2,)/VLOOKUP($E273,$D$6:$AN$1034,3,))*$F273)</f>
        <v>44049.893773263932</v>
      </c>
      <c r="H273" s="35">
        <f t="shared" si="125"/>
        <v>11085.502616579039</v>
      </c>
      <c r="I273" s="35">
        <f t="shared" si="125"/>
        <v>0</v>
      </c>
      <c r="J273" s="35">
        <f t="shared" si="125"/>
        <v>1944.7823420199031</v>
      </c>
      <c r="K273" s="35">
        <f t="shared" si="125"/>
        <v>0</v>
      </c>
      <c r="L273" s="35">
        <f t="shared" si="125"/>
        <v>377.02773490475664</v>
      </c>
      <c r="M273" s="35">
        <f t="shared" si="125"/>
        <v>0</v>
      </c>
      <c r="N273" s="35">
        <f t="shared" si="125"/>
        <v>0</v>
      </c>
      <c r="O273" s="35">
        <f t="shared" si="125"/>
        <v>0</v>
      </c>
      <c r="P273" s="35">
        <f t="shared" si="125"/>
        <v>0</v>
      </c>
      <c r="Q273" s="35">
        <f t="shared" si="125"/>
        <v>0</v>
      </c>
      <c r="R273" s="35">
        <f t="shared" si="125"/>
        <v>0.67200495577743713</v>
      </c>
      <c r="S273" s="35">
        <f t="shared" si="125"/>
        <v>0</v>
      </c>
      <c r="T273" s="35">
        <f t="shared" si="125"/>
        <v>0</v>
      </c>
      <c r="U273" s="35">
        <f t="shared" si="125"/>
        <v>0</v>
      </c>
      <c r="V273" s="35">
        <f t="shared" si="125"/>
        <v>0</v>
      </c>
      <c r="W273" s="35">
        <f t="shared" si="125"/>
        <v>0</v>
      </c>
      <c r="X273" s="21">
        <f t="shared" si="125"/>
        <v>0</v>
      </c>
      <c r="Y273" s="21">
        <f t="shared" si="125"/>
        <v>0</v>
      </c>
      <c r="Z273" s="21">
        <f t="shared" si="125"/>
        <v>0</v>
      </c>
      <c r="AA273" s="23">
        <f>SUM(G273:Z273)</f>
        <v>57457.878471723408</v>
      </c>
      <c r="AB273" s="17" t="str">
        <f>IF(ABS(F273-AA273)&lt;0.01,"ok","err")</f>
        <v>ok</v>
      </c>
    </row>
    <row r="274" spans="1:28">
      <c r="F274" s="38"/>
    </row>
    <row r="275" spans="1:28">
      <c r="A275" s="24" t="s">
        <v>329</v>
      </c>
      <c r="F275" s="38"/>
    </row>
    <row r="276" spans="1:28">
      <c r="A276" s="27" t="s">
        <v>990</v>
      </c>
      <c r="C276" s="19" t="s">
        <v>97</v>
      </c>
      <c r="D276" s="19" t="s">
        <v>469</v>
      </c>
      <c r="E276" s="19" t="s">
        <v>993</v>
      </c>
      <c r="F276" s="35">
        <f>VLOOKUP(C276,'WSS-27'!$C$2:$AP$780,'WSS-27'!$AA$2,)</f>
        <v>4912729.7823727857</v>
      </c>
      <c r="G276" s="35">
        <f t="shared" ref="G276:Z276" si="126">IF(VLOOKUP($E276,$D$6:$AN$1034,3,)=0,0,(VLOOKUP($E276,$D$6:$AN$1034,G$2,)/VLOOKUP($E276,$D$6:$AN$1034,3,))*$F276)</f>
        <v>3401887.7420531134</v>
      </c>
      <c r="H276" s="35">
        <f t="shared" si="126"/>
        <v>1025262.7074067985</v>
      </c>
      <c r="I276" s="35">
        <f t="shared" si="126"/>
        <v>34809.358883851324</v>
      </c>
      <c r="J276" s="35">
        <f t="shared" si="126"/>
        <v>275061.25852963846</v>
      </c>
      <c r="K276" s="35">
        <f t="shared" si="126"/>
        <v>72412.478066152777</v>
      </c>
      <c r="L276" s="35">
        <f t="shared" si="126"/>
        <v>43703.261761970032</v>
      </c>
      <c r="M276" s="35">
        <f t="shared" si="126"/>
        <v>48095.656597777386</v>
      </c>
      <c r="N276" s="35">
        <f t="shared" si="126"/>
        <v>1129.9736499269616</v>
      </c>
      <c r="O276" s="35">
        <f t="shared" si="126"/>
        <v>0</v>
      </c>
      <c r="P276" s="35">
        <f t="shared" si="126"/>
        <v>1597.301351080625</v>
      </c>
      <c r="Q276" s="35">
        <f t="shared" si="126"/>
        <v>8674.9987170758086</v>
      </c>
      <c r="R276" s="35">
        <f t="shared" si="126"/>
        <v>95.045355400704366</v>
      </c>
      <c r="S276" s="35">
        <f t="shared" si="126"/>
        <v>0</v>
      </c>
      <c r="T276" s="35">
        <f t="shared" si="126"/>
        <v>0</v>
      </c>
      <c r="U276" s="35">
        <f t="shared" si="126"/>
        <v>0</v>
      </c>
      <c r="V276" s="35">
        <f t="shared" si="126"/>
        <v>0</v>
      </c>
      <c r="W276" s="35">
        <f t="shared" si="126"/>
        <v>0</v>
      </c>
      <c r="X276" s="21">
        <f t="shared" si="126"/>
        <v>0</v>
      </c>
      <c r="Y276" s="21">
        <f t="shared" si="126"/>
        <v>0</v>
      </c>
      <c r="Z276" s="21">
        <f t="shared" si="126"/>
        <v>0</v>
      </c>
      <c r="AA276" s="23">
        <f>SUM(G276:Z276)</f>
        <v>4912729.7823727876</v>
      </c>
      <c r="AB276" s="17" t="str">
        <f>IF(ABS(F276-AA276)&lt;0.01,"ok","err")</f>
        <v>ok</v>
      </c>
    </row>
    <row r="277" spans="1:28">
      <c r="F277" s="38"/>
    </row>
    <row r="278" spans="1:28">
      <c r="A278" s="24" t="s">
        <v>345</v>
      </c>
      <c r="F278" s="38"/>
    </row>
    <row r="279" spans="1:28">
      <c r="A279" s="27" t="s">
        <v>990</v>
      </c>
      <c r="C279" s="19" t="s">
        <v>97</v>
      </c>
      <c r="D279" s="19" t="s">
        <v>470</v>
      </c>
      <c r="E279" s="19" t="s">
        <v>994</v>
      </c>
      <c r="F279" s="35">
        <f>VLOOKUP(C279,'WSS-27'!$C$2:$AP$780,'WSS-27'!$AB$2,)</f>
        <v>195057.25426244951</v>
      </c>
      <c r="G279" s="35">
        <f t="shared" ref="G279:Z279" si="127">IF(VLOOKUP($E279,$D$6:$AN$1034,3,)=0,0,(VLOOKUP($E279,$D$6:$AN$1034,G$2,)/VLOOKUP($E279,$D$6:$AN$1034,3,))*$F279)</f>
        <v>0</v>
      </c>
      <c r="H279" s="35">
        <f t="shared" si="127"/>
        <v>0</v>
      </c>
      <c r="I279" s="35">
        <f t="shared" si="127"/>
        <v>0</v>
      </c>
      <c r="J279" s="35">
        <f t="shared" si="127"/>
        <v>0</v>
      </c>
      <c r="K279" s="35">
        <f t="shared" si="127"/>
        <v>0</v>
      </c>
      <c r="L279" s="35">
        <f t="shared" si="127"/>
        <v>0</v>
      </c>
      <c r="M279" s="35">
        <f t="shared" si="127"/>
        <v>0</v>
      </c>
      <c r="N279" s="35">
        <f t="shared" si="127"/>
        <v>0</v>
      </c>
      <c r="O279" s="35">
        <f t="shared" si="127"/>
        <v>195057.25426244951</v>
      </c>
      <c r="P279" s="35">
        <f t="shared" si="127"/>
        <v>0</v>
      </c>
      <c r="Q279" s="35">
        <f t="shared" si="127"/>
        <v>0</v>
      </c>
      <c r="R279" s="35">
        <f t="shared" si="127"/>
        <v>0</v>
      </c>
      <c r="S279" s="35">
        <f t="shared" si="127"/>
        <v>0</v>
      </c>
      <c r="T279" s="35">
        <f t="shared" si="127"/>
        <v>0</v>
      </c>
      <c r="U279" s="35">
        <f t="shared" si="127"/>
        <v>0</v>
      </c>
      <c r="V279" s="35">
        <f t="shared" si="127"/>
        <v>0</v>
      </c>
      <c r="W279" s="35">
        <f t="shared" si="127"/>
        <v>0</v>
      </c>
      <c r="X279" s="21">
        <f t="shared" si="127"/>
        <v>0</v>
      </c>
      <c r="Y279" s="21">
        <f t="shared" si="127"/>
        <v>0</v>
      </c>
      <c r="Z279" s="21">
        <f t="shared" si="127"/>
        <v>0</v>
      </c>
      <c r="AA279" s="23">
        <f>SUM(G279:Z279)</f>
        <v>195057.25426244951</v>
      </c>
      <c r="AB279" s="17" t="str">
        <f>IF(ABS(F279-AA279)&lt;0.01,"ok","err")</f>
        <v>ok</v>
      </c>
    </row>
    <row r="280" spans="1:28">
      <c r="F280" s="38"/>
    </row>
    <row r="281" spans="1:28">
      <c r="A281" s="24" t="s">
        <v>922</v>
      </c>
      <c r="F281" s="38"/>
    </row>
    <row r="282" spans="1:28">
      <c r="A282" s="27" t="s">
        <v>990</v>
      </c>
      <c r="C282" s="19" t="s">
        <v>97</v>
      </c>
      <c r="D282" s="19" t="s">
        <v>471</v>
      </c>
      <c r="E282" s="19" t="s">
        <v>995</v>
      </c>
      <c r="F282" s="35">
        <f>VLOOKUP(C282,'WSS-27'!$C$2:$AP$780,'WSS-27'!$AC$2,)</f>
        <v>6623113.7879581219</v>
      </c>
      <c r="G282" s="35">
        <f t="shared" ref="G282:Z282" si="128">IF(VLOOKUP($E282,$D$6:$AN$1034,3,)=0,0,(VLOOKUP($E282,$D$6:$AN$1034,G$2,)/VLOOKUP($E282,$D$6:$AN$1034,3,))*$F282)</f>
        <v>4882956.791211443</v>
      </c>
      <c r="H282" s="35">
        <f t="shared" si="128"/>
        <v>1210409.9092062078</v>
      </c>
      <c r="I282" s="35">
        <f t="shared" si="128"/>
        <v>4150.6017747792093</v>
      </c>
      <c r="J282" s="35">
        <f t="shared" si="128"/>
        <v>190664.15136842913</v>
      </c>
      <c r="K282" s="35">
        <f t="shared" si="128"/>
        <v>42219.745566206511</v>
      </c>
      <c r="L282" s="35">
        <f t="shared" si="128"/>
        <v>143129.87866202911</v>
      </c>
      <c r="M282" s="35">
        <f t="shared" si="128"/>
        <v>4282.3669104864866</v>
      </c>
      <c r="N282" s="35">
        <f t="shared" si="128"/>
        <v>131.7651357072765</v>
      </c>
      <c r="O282" s="35">
        <f t="shared" si="128"/>
        <v>143464.41570101926</v>
      </c>
      <c r="P282" s="35">
        <f t="shared" si="128"/>
        <v>254.7459290340679</v>
      </c>
      <c r="Q282" s="35">
        <f t="shared" si="128"/>
        <v>1383.5339249264032</v>
      </c>
      <c r="R282" s="35">
        <f t="shared" si="128"/>
        <v>65.88256785363825</v>
      </c>
      <c r="S282" s="35">
        <f t="shared" si="128"/>
        <v>0</v>
      </c>
      <c r="T282" s="35">
        <f t="shared" si="128"/>
        <v>0</v>
      </c>
      <c r="U282" s="35">
        <f t="shared" si="128"/>
        <v>0</v>
      </c>
      <c r="V282" s="35">
        <f t="shared" si="128"/>
        <v>0</v>
      </c>
      <c r="W282" s="35">
        <f t="shared" si="128"/>
        <v>0</v>
      </c>
      <c r="X282" s="21">
        <f t="shared" si="128"/>
        <v>0</v>
      </c>
      <c r="Y282" s="21">
        <f t="shared" si="128"/>
        <v>0</v>
      </c>
      <c r="Z282" s="21">
        <f t="shared" si="128"/>
        <v>0</v>
      </c>
      <c r="AA282" s="23">
        <f>SUM(G282:Z282)</f>
        <v>6623113.7879581219</v>
      </c>
      <c r="AB282" s="17" t="str">
        <f>IF(ABS(F282-AA282)&lt;0.01,"ok","err")</f>
        <v>ok</v>
      </c>
    </row>
    <row r="283" spans="1:28">
      <c r="F283" s="38"/>
    </row>
    <row r="284" spans="1:28">
      <c r="A284" s="24" t="s">
        <v>327</v>
      </c>
      <c r="F284" s="38"/>
    </row>
    <row r="285" spans="1:28">
      <c r="A285" s="27" t="s">
        <v>990</v>
      </c>
      <c r="C285" s="19" t="s">
        <v>97</v>
      </c>
      <c r="D285" s="19" t="s">
        <v>472</v>
      </c>
      <c r="E285" s="19" t="s">
        <v>995</v>
      </c>
      <c r="F285" s="35">
        <f>VLOOKUP(C285,'WSS-27'!$C$2:$AP$780,'WSS-27'!$AD$2,)</f>
        <v>1012655.0317834865</v>
      </c>
      <c r="G285" s="35">
        <f t="shared" ref="G285:Z285" si="129">IF(VLOOKUP($E285,$D$6:$AN$1034,3,)=0,0,(VLOOKUP($E285,$D$6:$AN$1034,G$2,)/VLOOKUP($E285,$D$6:$AN$1034,3,))*$F285)</f>
        <v>746590.0364858536</v>
      </c>
      <c r="H285" s="35">
        <f t="shared" si="129"/>
        <v>185068.19063064083</v>
      </c>
      <c r="I285" s="35">
        <f t="shared" si="129"/>
        <v>634.61506275214435</v>
      </c>
      <c r="J285" s="35">
        <f t="shared" si="129"/>
        <v>29151.999866741364</v>
      </c>
      <c r="K285" s="35">
        <f t="shared" si="129"/>
        <v>6455.2775563015739</v>
      </c>
      <c r="L285" s="35">
        <f t="shared" si="129"/>
        <v>21884.146409984663</v>
      </c>
      <c r="M285" s="35">
        <f t="shared" si="129"/>
        <v>654.76157268078396</v>
      </c>
      <c r="N285" s="35">
        <f t="shared" si="129"/>
        <v>20.146509928639503</v>
      </c>
      <c r="O285" s="35">
        <f t="shared" si="129"/>
        <v>21935.296160192374</v>
      </c>
      <c r="P285" s="35">
        <f t="shared" si="129"/>
        <v>38.949919195369709</v>
      </c>
      <c r="Q285" s="35">
        <f t="shared" si="129"/>
        <v>211.53835425071478</v>
      </c>
      <c r="R285" s="35">
        <f t="shared" si="129"/>
        <v>10.073254964319752</v>
      </c>
      <c r="S285" s="35">
        <f t="shared" si="129"/>
        <v>0</v>
      </c>
      <c r="T285" s="35">
        <f t="shared" si="129"/>
        <v>0</v>
      </c>
      <c r="U285" s="35">
        <f t="shared" si="129"/>
        <v>0</v>
      </c>
      <c r="V285" s="35">
        <f t="shared" si="129"/>
        <v>0</v>
      </c>
      <c r="W285" s="35">
        <f t="shared" si="129"/>
        <v>0</v>
      </c>
      <c r="X285" s="21">
        <f t="shared" si="129"/>
        <v>0</v>
      </c>
      <c r="Y285" s="21">
        <f t="shared" si="129"/>
        <v>0</v>
      </c>
      <c r="Z285" s="21">
        <f t="shared" si="129"/>
        <v>0</v>
      </c>
      <c r="AA285" s="23">
        <f>SUM(G285:Z285)</f>
        <v>1012655.0317834864</v>
      </c>
      <c r="AB285" s="17" t="str">
        <f>IF(ABS(F285-AA285)&lt;0.01,"ok","err")</f>
        <v>ok</v>
      </c>
    </row>
    <row r="286" spans="1:28">
      <c r="F286" s="38"/>
    </row>
    <row r="287" spans="1:28">
      <c r="A287" s="24" t="s">
        <v>326</v>
      </c>
      <c r="F287" s="38"/>
    </row>
    <row r="288" spans="1:28">
      <c r="A288" s="27" t="s">
        <v>990</v>
      </c>
      <c r="C288" s="19" t="s">
        <v>97</v>
      </c>
      <c r="D288" s="19" t="s">
        <v>473</v>
      </c>
      <c r="E288" s="19" t="s">
        <v>996</v>
      </c>
      <c r="F288" s="35">
        <f>VLOOKUP(C288,'WSS-27'!$C$2:$AP$780,'WSS-27'!$AE$2,)</f>
        <v>0</v>
      </c>
      <c r="G288" s="35">
        <f t="shared" ref="G288:Z288" si="130">IF(VLOOKUP($E288,$D$6:$AN$1034,3,)=0,0,(VLOOKUP($E288,$D$6:$AN$1034,G$2,)/VLOOKUP($E288,$D$6:$AN$1034,3,))*$F288)</f>
        <v>0</v>
      </c>
      <c r="H288" s="35">
        <f t="shared" si="130"/>
        <v>0</v>
      </c>
      <c r="I288" s="35">
        <f t="shared" si="130"/>
        <v>0</v>
      </c>
      <c r="J288" s="35">
        <f t="shared" si="130"/>
        <v>0</v>
      </c>
      <c r="K288" s="35">
        <f t="shared" si="130"/>
        <v>0</v>
      </c>
      <c r="L288" s="35">
        <f t="shared" si="130"/>
        <v>0</v>
      </c>
      <c r="M288" s="35">
        <f t="shared" si="130"/>
        <v>0</v>
      </c>
      <c r="N288" s="35">
        <f t="shared" si="130"/>
        <v>0</v>
      </c>
      <c r="O288" s="35">
        <f t="shared" si="130"/>
        <v>0</v>
      </c>
      <c r="P288" s="35">
        <f t="shared" si="130"/>
        <v>0</v>
      </c>
      <c r="Q288" s="35">
        <f t="shared" si="130"/>
        <v>0</v>
      </c>
      <c r="R288" s="35">
        <f t="shared" si="130"/>
        <v>0</v>
      </c>
      <c r="S288" s="35">
        <f t="shared" si="130"/>
        <v>0</v>
      </c>
      <c r="T288" s="35">
        <f t="shared" si="130"/>
        <v>0</v>
      </c>
      <c r="U288" s="35">
        <f t="shared" si="130"/>
        <v>0</v>
      </c>
      <c r="V288" s="35">
        <f t="shared" si="130"/>
        <v>0</v>
      </c>
      <c r="W288" s="35">
        <f t="shared" si="130"/>
        <v>0</v>
      </c>
      <c r="X288" s="21">
        <f t="shared" si="130"/>
        <v>0</v>
      </c>
      <c r="Y288" s="21">
        <f t="shared" si="130"/>
        <v>0</v>
      </c>
      <c r="Z288" s="21">
        <f t="shared" si="130"/>
        <v>0</v>
      </c>
      <c r="AA288" s="23">
        <f>SUM(G288:Z288)</f>
        <v>0</v>
      </c>
      <c r="AB288" s="17" t="str">
        <f>IF(ABS(F288-AA288)&lt;0.01,"ok","err")</f>
        <v>ok</v>
      </c>
    </row>
    <row r="289" spans="1:28">
      <c r="F289" s="38"/>
    </row>
    <row r="290" spans="1:28">
      <c r="A290" s="19" t="s">
        <v>819</v>
      </c>
      <c r="D290" s="19" t="s">
        <v>1005</v>
      </c>
      <c r="F290" s="35">
        <f>F245+F251+F254+F257+F265+F270+F273+F276+F279+F282+F285+F288</f>
        <v>71620263</v>
      </c>
      <c r="G290" s="35">
        <f t="shared" ref="G290:Z290" si="131">G245+G251+G254+G257+G265+G270+G273+G276+G279+G282+G285+G288</f>
        <v>35994786.686792165</v>
      </c>
      <c r="H290" s="35">
        <f t="shared" si="131"/>
        <v>9260767.2866597008</v>
      </c>
      <c r="I290" s="35">
        <f t="shared" si="131"/>
        <v>470692.86371907679</v>
      </c>
      <c r="J290" s="35">
        <f t="shared" si="131"/>
        <v>8348576.8830117704</v>
      </c>
      <c r="K290" s="35">
        <f t="shared" si="131"/>
        <v>7708411.1529563377</v>
      </c>
      <c r="L290" s="35">
        <f t="shared" si="131"/>
        <v>5249333.0824731998</v>
      </c>
      <c r="M290" s="35">
        <f t="shared" si="131"/>
        <v>3537268.2020291835</v>
      </c>
      <c r="N290" s="35">
        <f t="shared" si="131"/>
        <v>220769.12203395058</v>
      </c>
      <c r="O290" s="35">
        <f>O245+O251+O254+O257+O265+O270+O273+O276+O279+O282+O285+O288</f>
        <v>791702.29348947597</v>
      </c>
      <c r="P290" s="35">
        <f t="shared" si="131"/>
        <v>14491.403359240343</v>
      </c>
      <c r="Q290" s="35">
        <f t="shared" si="131"/>
        <v>22891.640412649882</v>
      </c>
      <c r="R290" s="35">
        <f t="shared" si="131"/>
        <v>572.38306325648784</v>
      </c>
      <c r="S290" s="35">
        <f t="shared" si="131"/>
        <v>0</v>
      </c>
      <c r="T290" s="35">
        <f t="shared" si="131"/>
        <v>0</v>
      </c>
      <c r="U290" s="35">
        <f t="shared" si="131"/>
        <v>0</v>
      </c>
      <c r="V290" s="35">
        <f t="shared" si="131"/>
        <v>0</v>
      </c>
      <c r="W290" s="35">
        <f t="shared" si="131"/>
        <v>0</v>
      </c>
      <c r="X290" s="21">
        <f t="shared" si="131"/>
        <v>0</v>
      </c>
      <c r="Y290" s="21">
        <f t="shared" si="131"/>
        <v>0</v>
      </c>
      <c r="Z290" s="21">
        <f t="shared" si="131"/>
        <v>0</v>
      </c>
      <c r="AA290" s="23">
        <f>SUM(G290:Z290)</f>
        <v>71620263</v>
      </c>
      <c r="AB290" s="17" t="str">
        <f>IF(ABS(F290-AA290)&lt;0.01,"ok","err")</f>
        <v>ok</v>
      </c>
    </row>
    <row r="293" spans="1:28">
      <c r="A293" s="24" t="s">
        <v>968</v>
      </c>
    </row>
    <row r="295" spans="1:28">
      <c r="A295" s="24" t="s">
        <v>339</v>
      </c>
    </row>
    <row r="296" spans="1:28">
      <c r="A296" s="27" t="s">
        <v>1129</v>
      </c>
      <c r="C296" s="19" t="s">
        <v>970</v>
      </c>
      <c r="D296" s="19" t="s">
        <v>1136</v>
      </c>
      <c r="E296" s="19" t="s">
        <v>1153</v>
      </c>
      <c r="F296" s="35">
        <f>VLOOKUP(C296,'WSS-27'!$C$2:$AP$780,'WSS-27'!$H$2,)</f>
        <v>93427019.751832217</v>
      </c>
      <c r="G296" s="35">
        <f t="shared" ref="G296:P301" si="132">IF(VLOOKUP($E296,$D$6:$AN$1034,3,)=0,0,(VLOOKUP($E296,$D$6:$AN$1034,G$2,)/VLOOKUP($E296,$D$6:$AN$1034,3,))*$F296)</f>
        <v>40917667.038752109</v>
      </c>
      <c r="H296" s="35">
        <f t="shared" si="132"/>
        <v>10869672.489359776</v>
      </c>
      <c r="I296" s="35">
        <f t="shared" si="132"/>
        <v>714979.03576846363</v>
      </c>
      <c r="J296" s="35">
        <f t="shared" si="132"/>
        <v>13658711.854081418</v>
      </c>
      <c r="K296" s="35">
        <f t="shared" si="132"/>
        <v>12013961.725688249</v>
      </c>
      <c r="L296" s="35">
        <f t="shared" si="132"/>
        <v>8654120.5417482909</v>
      </c>
      <c r="M296" s="35">
        <f t="shared" si="132"/>
        <v>6019455.478010566</v>
      </c>
      <c r="N296" s="35">
        <f t="shared" si="132"/>
        <v>338273.98867616768</v>
      </c>
      <c r="O296" s="35">
        <f t="shared" si="132"/>
        <v>192294.47086504317</v>
      </c>
      <c r="P296" s="35">
        <f t="shared" si="132"/>
        <v>7953.9282371654053</v>
      </c>
      <c r="Q296" s="35">
        <f t="shared" ref="Q296:Z301" si="133">IF(VLOOKUP($E296,$D$6:$AN$1034,3,)=0,0,(VLOOKUP($E296,$D$6:$AN$1034,Q$2,)/VLOOKUP($E296,$D$6:$AN$1034,3,))*$F296)</f>
        <v>18088.762498297427</v>
      </c>
      <c r="R296" s="35">
        <f t="shared" si="133"/>
        <v>81.318146667811902</v>
      </c>
      <c r="S296" s="35">
        <f t="shared" si="133"/>
        <v>0</v>
      </c>
      <c r="T296" s="35">
        <f t="shared" si="133"/>
        <v>17632.310000000001</v>
      </c>
      <c r="U296" s="35">
        <f t="shared" si="133"/>
        <v>4126.8100000000004</v>
      </c>
      <c r="V296" s="35">
        <f t="shared" si="133"/>
        <v>0</v>
      </c>
      <c r="W296" s="35">
        <f t="shared" si="133"/>
        <v>0</v>
      </c>
      <c r="X296" s="21">
        <f t="shared" si="133"/>
        <v>0</v>
      </c>
      <c r="Y296" s="21">
        <f t="shared" si="133"/>
        <v>0</v>
      </c>
      <c r="Z296" s="21">
        <f t="shared" si="133"/>
        <v>0</v>
      </c>
      <c r="AA296" s="23">
        <f t="shared" ref="AA296:AA302" si="134">SUM(G296:Z296)</f>
        <v>93427019.751832202</v>
      </c>
      <c r="AB296" s="17" t="str">
        <f t="shared" ref="AB296:AB302" si="135">IF(ABS(F296-AA296)&lt;0.01,"ok","err")</f>
        <v>ok</v>
      </c>
    </row>
    <row r="297" spans="1:28" hidden="1">
      <c r="A297" s="27" t="s">
        <v>1135</v>
      </c>
      <c r="C297" s="19" t="s">
        <v>970</v>
      </c>
      <c r="D297" s="19" t="s">
        <v>474</v>
      </c>
      <c r="E297" s="19" t="s">
        <v>1153</v>
      </c>
      <c r="F297" s="38">
        <f>VLOOKUP(C297,'WSS-27'!$C$2:$AP$780,'WSS-27'!$I$2,)</f>
        <v>0</v>
      </c>
      <c r="G297" s="38">
        <f t="shared" si="132"/>
        <v>0</v>
      </c>
      <c r="H297" s="38">
        <f t="shared" si="132"/>
        <v>0</v>
      </c>
      <c r="I297" s="38">
        <f t="shared" si="132"/>
        <v>0</v>
      </c>
      <c r="J297" s="38">
        <f t="shared" si="132"/>
        <v>0</v>
      </c>
      <c r="K297" s="38">
        <f t="shared" si="132"/>
        <v>0</v>
      </c>
      <c r="L297" s="38">
        <f t="shared" si="132"/>
        <v>0</v>
      </c>
      <c r="M297" s="38">
        <f t="shared" si="132"/>
        <v>0</v>
      </c>
      <c r="N297" s="38">
        <f t="shared" si="132"/>
        <v>0</v>
      </c>
      <c r="O297" s="38">
        <f t="shared" si="132"/>
        <v>0</v>
      </c>
      <c r="P297" s="38">
        <f t="shared" si="132"/>
        <v>0</v>
      </c>
      <c r="Q297" s="38">
        <f t="shared" si="133"/>
        <v>0</v>
      </c>
      <c r="R297" s="38">
        <f t="shared" si="133"/>
        <v>0</v>
      </c>
      <c r="S297" s="38">
        <f t="shared" si="133"/>
        <v>0</v>
      </c>
      <c r="T297" s="38">
        <f t="shared" si="133"/>
        <v>0</v>
      </c>
      <c r="U297" s="38">
        <f t="shared" si="133"/>
        <v>0</v>
      </c>
      <c r="V297" s="38">
        <f t="shared" si="133"/>
        <v>0</v>
      </c>
      <c r="W297" s="38">
        <f t="shared" si="133"/>
        <v>0</v>
      </c>
      <c r="X297" s="22">
        <f t="shared" si="133"/>
        <v>0</v>
      </c>
      <c r="Y297" s="22">
        <f t="shared" si="133"/>
        <v>0</v>
      </c>
      <c r="Z297" s="22">
        <f t="shared" si="133"/>
        <v>0</v>
      </c>
      <c r="AA297" s="22">
        <f t="shared" si="134"/>
        <v>0</v>
      </c>
      <c r="AB297" s="17" t="str">
        <f t="shared" si="135"/>
        <v>ok</v>
      </c>
    </row>
    <row r="298" spans="1:28" hidden="1">
      <c r="A298" s="27" t="s">
        <v>1135</v>
      </c>
      <c r="C298" s="19" t="s">
        <v>970</v>
      </c>
      <c r="D298" s="19" t="s">
        <v>475</v>
      </c>
      <c r="E298" s="19" t="s">
        <v>1153</v>
      </c>
      <c r="F298" s="38">
        <f>VLOOKUP(C298,'WSS-27'!$C$2:$AP$780,'WSS-27'!$J$2,)</f>
        <v>0</v>
      </c>
      <c r="G298" s="38">
        <f t="shared" si="132"/>
        <v>0</v>
      </c>
      <c r="H298" s="38">
        <f t="shared" si="132"/>
        <v>0</v>
      </c>
      <c r="I298" s="38">
        <f t="shared" si="132"/>
        <v>0</v>
      </c>
      <c r="J298" s="38">
        <f t="shared" si="132"/>
        <v>0</v>
      </c>
      <c r="K298" s="38">
        <f t="shared" si="132"/>
        <v>0</v>
      </c>
      <c r="L298" s="38">
        <f t="shared" si="132"/>
        <v>0</v>
      </c>
      <c r="M298" s="38">
        <f t="shared" si="132"/>
        <v>0</v>
      </c>
      <c r="N298" s="38">
        <f t="shared" si="132"/>
        <v>0</v>
      </c>
      <c r="O298" s="38">
        <f t="shared" si="132"/>
        <v>0</v>
      </c>
      <c r="P298" s="38">
        <f t="shared" si="132"/>
        <v>0</v>
      </c>
      <c r="Q298" s="38">
        <f t="shared" si="133"/>
        <v>0</v>
      </c>
      <c r="R298" s="38">
        <f t="shared" si="133"/>
        <v>0</v>
      </c>
      <c r="S298" s="38">
        <f t="shared" si="133"/>
        <v>0</v>
      </c>
      <c r="T298" s="38">
        <f t="shared" si="133"/>
        <v>0</v>
      </c>
      <c r="U298" s="38">
        <f t="shared" si="133"/>
        <v>0</v>
      </c>
      <c r="V298" s="38">
        <f t="shared" si="133"/>
        <v>0</v>
      </c>
      <c r="W298" s="38">
        <f t="shared" si="133"/>
        <v>0</v>
      </c>
      <c r="X298" s="22">
        <f t="shared" si="133"/>
        <v>0</v>
      </c>
      <c r="Y298" s="22">
        <f t="shared" si="133"/>
        <v>0</v>
      </c>
      <c r="Z298" s="22">
        <f t="shared" si="133"/>
        <v>0</v>
      </c>
      <c r="AA298" s="22">
        <f t="shared" si="134"/>
        <v>0</v>
      </c>
      <c r="AB298" s="17" t="str">
        <f t="shared" si="135"/>
        <v>ok</v>
      </c>
    </row>
    <row r="299" spans="1:28">
      <c r="A299" s="27" t="s">
        <v>1076</v>
      </c>
      <c r="C299" s="19" t="s">
        <v>970</v>
      </c>
      <c r="D299" s="19" t="s">
        <v>476</v>
      </c>
      <c r="E299" s="19" t="s">
        <v>988</v>
      </c>
      <c r="F299" s="38">
        <f>VLOOKUP(C299,'WSS-27'!$C$2:$AP$780,'WSS-27'!$K$2,)</f>
        <v>0</v>
      </c>
      <c r="G299" s="38">
        <f t="shared" si="132"/>
        <v>0</v>
      </c>
      <c r="H299" s="38">
        <f t="shared" si="132"/>
        <v>0</v>
      </c>
      <c r="I299" s="38">
        <f t="shared" si="132"/>
        <v>0</v>
      </c>
      <c r="J299" s="38">
        <f t="shared" si="132"/>
        <v>0</v>
      </c>
      <c r="K299" s="38">
        <f t="shared" si="132"/>
        <v>0</v>
      </c>
      <c r="L299" s="38">
        <f t="shared" si="132"/>
        <v>0</v>
      </c>
      <c r="M299" s="38">
        <f t="shared" si="132"/>
        <v>0</v>
      </c>
      <c r="N299" s="38">
        <f t="shared" si="132"/>
        <v>0</v>
      </c>
      <c r="O299" s="38">
        <f t="shared" si="132"/>
        <v>0</v>
      </c>
      <c r="P299" s="38">
        <f t="shared" si="132"/>
        <v>0</v>
      </c>
      <c r="Q299" s="38">
        <f t="shared" si="133"/>
        <v>0</v>
      </c>
      <c r="R299" s="38">
        <f t="shared" si="133"/>
        <v>0</v>
      </c>
      <c r="S299" s="38">
        <f t="shared" si="133"/>
        <v>0</v>
      </c>
      <c r="T299" s="38">
        <f t="shared" si="133"/>
        <v>0</v>
      </c>
      <c r="U299" s="38">
        <f t="shared" si="133"/>
        <v>0</v>
      </c>
      <c r="V299" s="38">
        <f t="shared" si="133"/>
        <v>0</v>
      </c>
      <c r="W299" s="38">
        <f t="shared" si="133"/>
        <v>0</v>
      </c>
      <c r="X299" s="22">
        <f t="shared" si="133"/>
        <v>0</v>
      </c>
      <c r="Y299" s="22">
        <f t="shared" si="133"/>
        <v>0</v>
      </c>
      <c r="Z299" s="22">
        <f t="shared" si="133"/>
        <v>0</v>
      </c>
      <c r="AA299" s="22">
        <f t="shared" si="134"/>
        <v>0</v>
      </c>
      <c r="AB299" s="17" t="str">
        <f t="shared" si="135"/>
        <v>ok</v>
      </c>
    </row>
    <row r="300" spans="1:28" hidden="1">
      <c r="A300" s="27" t="s">
        <v>1077</v>
      </c>
      <c r="C300" s="19" t="s">
        <v>970</v>
      </c>
      <c r="D300" s="19" t="s">
        <v>477</v>
      </c>
      <c r="E300" s="19" t="s">
        <v>988</v>
      </c>
      <c r="F300" s="38">
        <f>VLOOKUP(C300,'WSS-27'!$C$2:$AP$780,'WSS-27'!$L$2,)</f>
        <v>0</v>
      </c>
      <c r="G300" s="38">
        <f t="shared" si="132"/>
        <v>0</v>
      </c>
      <c r="H300" s="38">
        <f t="shared" si="132"/>
        <v>0</v>
      </c>
      <c r="I300" s="38">
        <f t="shared" si="132"/>
        <v>0</v>
      </c>
      <c r="J300" s="38">
        <f t="shared" si="132"/>
        <v>0</v>
      </c>
      <c r="K300" s="38">
        <f t="shared" si="132"/>
        <v>0</v>
      </c>
      <c r="L300" s="38">
        <f t="shared" si="132"/>
        <v>0</v>
      </c>
      <c r="M300" s="38">
        <f t="shared" si="132"/>
        <v>0</v>
      </c>
      <c r="N300" s="38">
        <f t="shared" si="132"/>
        <v>0</v>
      </c>
      <c r="O300" s="38">
        <f t="shared" si="132"/>
        <v>0</v>
      </c>
      <c r="P300" s="38">
        <f t="shared" si="132"/>
        <v>0</v>
      </c>
      <c r="Q300" s="38">
        <f t="shared" si="133"/>
        <v>0</v>
      </c>
      <c r="R300" s="38">
        <f t="shared" si="133"/>
        <v>0</v>
      </c>
      <c r="S300" s="38">
        <f t="shared" si="133"/>
        <v>0</v>
      </c>
      <c r="T300" s="38">
        <f t="shared" si="133"/>
        <v>0</v>
      </c>
      <c r="U300" s="38">
        <f t="shared" si="133"/>
        <v>0</v>
      </c>
      <c r="V300" s="38">
        <f t="shared" si="133"/>
        <v>0</v>
      </c>
      <c r="W300" s="38">
        <f t="shared" si="133"/>
        <v>0</v>
      </c>
      <c r="X300" s="22">
        <f t="shared" si="133"/>
        <v>0</v>
      </c>
      <c r="Y300" s="22">
        <f t="shared" si="133"/>
        <v>0</v>
      </c>
      <c r="Z300" s="22">
        <f t="shared" si="133"/>
        <v>0</v>
      </c>
      <c r="AA300" s="22">
        <f t="shared" si="134"/>
        <v>0</v>
      </c>
      <c r="AB300" s="17" t="str">
        <f t="shared" si="135"/>
        <v>ok</v>
      </c>
    </row>
    <row r="301" spans="1:28" hidden="1">
      <c r="A301" s="27" t="s">
        <v>1077</v>
      </c>
      <c r="C301" s="19" t="s">
        <v>970</v>
      </c>
      <c r="D301" s="19" t="s">
        <v>478</v>
      </c>
      <c r="E301" s="19" t="s">
        <v>988</v>
      </c>
      <c r="F301" s="38">
        <f>VLOOKUP(C301,'WSS-27'!$C$2:$AP$780,'WSS-27'!$M$2,)</f>
        <v>0</v>
      </c>
      <c r="G301" s="38">
        <f t="shared" si="132"/>
        <v>0</v>
      </c>
      <c r="H301" s="38">
        <f t="shared" si="132"/>
        <v>0</v>
      </c>
      <c r="I301" s="38">
        <f t="shared" si="132"/>
        <v>0</v>
      </c>
      <c r="J301" s="38">
        <f t="shared" si="132"/>
        <v>0</v>
      </c>
      <c r="K301" s="38">
        <f t="shared" si="132"/>
        <v>0</v>
      </c>
      <c r="L301" s="38">
        <f t="shared" si="132"/>
        <v>0</v>
      </c>
      <c r="M301" s="38">
        <f t="shared" si="132"/>
        <v>0</v>
      </c>
      <c r="N301" s="38">
        <f t="shared" si="132"/>
        <v>0</v>
      </c>
      <c r="O301" s="38">
        <f t="shared" si="132"/>
        <v>0</v>
      </c>
      <c r="P301" s="38">
        <f t="shared" si="132"/>
        <v>0</v>
      </c>
      <c r="Q301" s="38">
        <f t="shared" si="133"/>
        <v>0</v>
      </c>
      <c r="R301" s="38">
        <f t="shared" si="133"/>
        <v>0</v>
      </c>
      <c r="S301" s="38">
        <f t="shared" si="133"/>
        <v>0</v>
      </c>
      <c r="T301" s="38">
        <f t="shared" si="133"/>
        <v>0</v>
      </c>
      <c r="U301" s="38">
        <f t="shared" si="133"/>
        <v>0</v>
      </c>
      <c r="V301" s="38">
        <f t="shared" si="133"/>
        <v>0</v>
      </c>
      <c r="W301" s="38">
        <f t="shared" si="133"/>
        <v>0</v>
      </c>
      <c r="X301" s="22">
        <f t="shared" si="133"/>
        <v>0</v>
      </c>
      <c r="Y301" s="22">
        <f t="shared" si="133"/>
        <v>0</v>
      </c>
      <c r="Z301" s="22">
        <f t="shared" si="133"/>
        <v>0</v>
      </c>
      <c r="AA301" s="22">
        <f t="shared" si="134"/>
        <v>0</v>
      </c>
      <c r="AB301" s="17" t="str">
        <f t="shared" si="135"/>
        <v>ok</v>
      </c>
    </row>
    <row r="302" spans="1:28">
      <c r="A302" s="19" t="s">
        <v>361</v>
      </c>
      <c r="D302" s="19" t="s">
        <v>479</v>
      </c>
      <c r="F302" s="35">
        <f>SUM(F296:F301)</f>
        <v>93427019.751832217</v>
      </c>
      <c r="G302" s="35">
        <f t="shared" ref="G302:P302" si="136">SUM(G296:G301)</f>
        <v>40917667.038752109</v>
      </c>
      <c r="H302" s="35">
        <f t="shared" si="136"/>
        <v>10869672.489359776</v>
      </c>
      <c r="I302" s="35">
        <f t="shared" si="136"/>
        <v>714979.03576846363</v>
      </c>
      <c r="J302" s="35">
        <f t="shared" si="136"/>
        <v>13658711.854081418</v>
      </c>
      <c r="K302" s="35">
        <f t="shared" si="136"/>
        <v>12013961.725688249</v>
      </c>
      <c r="L302" s="35">
        <f t="shared" si="136"/>
        <v>8654120.5417482909</v>
      </c>
      <c r="M302" s="35">
        <f t="shared" si="136"/>
        <v>6019455.478010566</v>
      </c>
      <c r="N302" s="35">
        <f t="shared" si="136"/>
        <v>338273.98867616768</v>
      </c>
      <c r="O302" s="35">
        <f>SUM(O296:O301)</f>
        <v>192294.47086504317</v>
      </c>
      <c r="P302" s="35">
        <f t="shared" si="136"/>
        <v>7953.9282371654053</v>
      </c>
      <c r="Q302" s="35">
        <f t="shared" ref="Q302:W302" si="137">SUM(Q296:Q301)</f>
        <v>18088.762498297427</v>
      </c>
      <c r="R302" s="35">
        <f t="shared" si="137"/>
        <v>81.318146667811902</v>
      </c>
      <c r="S302" s="35">
        <f t="shared" si="137"/>
        <v>0</v>
      </c>
      <c r="T302" s="35">
        <f t="shared" si="137"/>
        <v>17632.310000000001</v>
      </c>
      <c r="U302" s="35">
        <f t="shared" si="137"/>
        <v>4126.8100000000004</v>
      </c>
      <c r="V302" s="35">
        <f t="shared" si="137"/>
        <v>0</v>
      </c>
      <c r="W302" s="35">
        <f t="shared" si="137"/>
        <v>0</v>
      </c>
      <c r="X302" s="21">
        <f>SUM(X296:X301)</f>
        <v>0</v>
      </c>
      <c r="Y302" s="21">
        <f>SUM(Y296:Y301)</f>
        <v>0</v>
      </c>
      <c r="Z302" s="21">
        <f>SUM(Z296:Z301)</f>
        <v>0</v>
      </c>
      <c r="AA302" s="23">
        <f t="shared" si="134"/>
        <v>93427019.751832202</v>
      </c>
      <c r="AB302" s="17" t="str">
        <f t="shared" si="135"/>
        <v>ok</v>
      </c>
    </row>
    <row r="303" spans="1:28">
      <c r="F303" s="38"/>
      <c r="G303" s="38"/>
    </row>
    <row r="304" spans="1:28">
      <c r="A304" s="24" t="s">
        <v>1026</v>
      </c>
      <c r="F304" s="38"/>
      <c r="G304" s="38"/>
    </row>
    <row r="305" spans="1:28">
      <c r="A305" s="27" t="s">
        <v>1111</v>
      </c>
      <c r="C305" s="19" t="s">
        <v>970</v>
      </c>
      <c r="D305" s="19" t="s">
        <v>480</v>
      </c>
      <c r="E305" s="19" t="s">
        <v>1115</v>
      </c>
      <c r="F305" s="35">
        <f>VLOOKUP(C305,'WSS-27'!$C$2:$AP$780,'WSS-27'!$N$2,)</f>
        <v>12950923.89513272</v>
      </c>
      <c r="G305" s="35">
        <f t="shared" ref="G305:P307" si="138">IF(VLOOKUP($E305,$D$6:$AN$1034,3,)=0,0,(VLOOKUP($E305,$D$6:$AN$1034,G$2,)/VLOOKUP($E305,$D$6:$AN$1034,3,))*$F305)</f>
        <v>5861854.7512417203</v>
      </c>
      <c r="H305" s="35">
        <f t="shared" si="138"/>
        <v>1628094.6470734151</v>
      </c>
      <c r="I305" s="35">
        <f t="shared" si="138"/>
        <v>99395.817129472387</v>
      </c>
      <c r="J305" s="35">
        <f t="shared" si="138"/>
        <v>1733771.1315644933</v>
      </c>
      <c r="K305" s="35">
        <f t="shared" si="138"/>
        <v>1623235.1983855036</v>
      </c>
      <c r="L305" s="35">
        <f t="shared" si="138"/>
        <v>1102486.5787897178</v>
      </c>
      <c r="M305" s="35">
        <f t="shared" si="138"/>
        <v>727242.2250877847</v>
      </c>
      <c r="N305" s="35">
        <f t="shared" si="138"/>
        <v>54572.401218224622</v>
      </c>
      <c r="O305" s="35">
        <f t="shared" si="138"/>
        <v>113281.54083427462</v>
      </c>
      <c r="P305" s="35">
        <f t="shared" si="138"/>
        <v>4785.7107812159993</v>
      </c>
      <c r="Q305" s="35">
        <f t="shared" ref="Q305:Z307" si="139">IF(VLOOKUP($E305,$D$6:$AN$1034,3,)=0,0,(VLOOKUP($E305,$D$6:$AN$1034,Q$2,)/VLOOKUP($E305,$D$6:$AN$1034,3,))*$F305)</f>
        <v>1788.008003113998</v>
      </c>
      <c r="R305" s="35">
        <f t="shared" si="139"/>
        <v>415.88502378295885</v>
      </c>
      <c r="S305" s="35">
        <f t="shared" si="139"/>
        <v>0</v>
      </c>
      <c r="T305" s="35">
        <f t="shared" si="139"/>
        <v>0</v>
      </c>
      <c r="U305" s="35">
        <f t="shared" si="139"/>
        <v>0</v>
      </c>
      <c r="V305" s="35">
        <f t="shared" si="139"/>
        <v>0</v>
      </c>
      <c r="W305" s="35">
        <f t="shared" si="139"/>
        <v>0</v>
      </c>
      <c r="X305" s="21">
        <f t="shared" si="139"/>
        <v>0</v>
      </c>
      <c r="Y305" s="21">
        <f t="shared" si="139"/>
        <v>0</v>
      </c>
      <c r="Z305" s="21">
        <f t="shared" si="139"/>
        <v>0</v>
      </c>
      <c r="AA305" s="23">
        <f>SUM(G305:Z305)</f>
        <v>12950923.895132717</v>
      </c>
      <c r="AB305" s="17" t="str">
        <f>IF(ABS(F305-AA305)&lt;0.01,"ok","err")</f>
        <v>ok</v>
      </c>
    </row>
    <row r="306" spans="1:28" hidden="1">
      <c r="A306" s="27" t="s">
        <v>1112</v>
      </c>
      <c r="C306" s="19" t="s">
        <v>970</v>
      </c>
      <c r="D306" s="19" t="s">
        <v>481</v>
      </c>
      <c r="E306" s="19" t="s">
        <v>1115</v>
      </c>
      <c r="F306" s="38">
        <f>VLOOKUP(C306,'WSS-27'!$C$2:$AP$780,'WSS-27'!$O$2,)</f>
        <v>0</v>
      </c>
      <c r="G306" s="38">
        <f t="shared" si="138"/>
        <v>0</v>
      </c>
      <c r="H306" s="38">
        <f t="shared" si="138"/>
        <v>0</v>
      </c>
      <c r="I306" s="38">
        <f t="shared" si="138"/>
        <v>0</v>
      </c>
      <c r="J306" s="38">
        <f t="shared" si="138"/>
        <v>0</v>
      </c>
      <c r="K306" s="38">
        <f t="shared" si="138"/>
        <v>0</v>
      </c>
      <c r="L306" s="38">
        <f t="shared" si="138"/>
        <v>0</v>
      </c>
      <c r="M306" s="38">
        <f t="shared" si="138"/>
        <v>0</v>
      </c>
      <c r="N306" s="38">
        <f t="shared" si="138"/>
        <v>0</v>
      </c>
      <c r="O306" s="38">
        <f t="shared" si="138"/>
        <v>0</v>
      </c>
      <c r="P306" s="38">
        <f t="shared" si="138"/>
        <v>0</v>
      </c>
      <c r="Q306" s="38">
        <f t="shared" si="139"/>
        <v>0</v>
      </c>
      <c r="R306" s="38">
        <f t="shared" si="139"/>
        <v>0</v>
      </c>
      <c r="S306" s="38">
        <f t="shared" si="139"/>
        <v>0</v>
      </c>
      <c r="T306" s="38">
        <f t="shared" si="139"/>
        <v>0</v>
      </c>
      <c r="U306" s="38">
        <f t="shared" si="139"/>
        <v>0</v>
      </c>
      <c r="V306" s="38">
        <f t="shared" si="139"/>
        <v>0</v>
      </c>
      <c r="W306" s="38">
        <f t="shared" si="139"/>
        <v>0</v>
      </c>
      <c r="X306" s="22">
        <f t="shared" si="139"/>
        <v>0</v>
      </c>
      <c r="Y306" s="22">
        <f t="shared" si="139"/>
        <v>0</v>
      </c>
      <c r="Z306" s="22">
        <f t="shared" si="139"/>
        <v>0</v>
      </c>
      <c r="AA306" s="22">
        <f>SUM(G306:Z306)</f>
        <v>0</v>
      </c>
      <c r="AB306" s="17" t="str">
        <f>IF(ABS(F306-AA306)&lt;0.01,"ok","err")</f>
        <v>ok</v>
      </c>
    </row>
    <row r="307" spans="1:28" hidden="1">
      <c r="A307" s="27" t="s">
        <v>1112</v>
      </c>
      <c r="C307" s="19" t="s">
        <v>970</v>
      </c>
      <c r="D307" s="19" t="s">
        <v>482</v>
      </c>
      <c r="E307" s="19" t="s">
        <v>1115</v>
      </c>
      <c r="F307" s="38">
        <f>VLOOKUP(C307,'WSS-27'!$C$2:$AP$780,'WSS-27'!$P$2,)</f>
        <v>0</v>
      </c>
      <c r="G307" s="38">
        <f t="shared" si="138"/>
        <v>0</v>
      </c>
      <c r="H307" s="38">
        <f t="shared" si="138"/>
        <v>0</v>
      </c>
      <c r="I307" s="38">
        <f t="shared" si="138"/>
        <v>0</v>
      </c>
      <c r="J307" s="38">
        <f t="shared" si="138"/>
        <v>0</v>
      </c>
      <c r="K307" s="38">
        <f t="shared" si="138"/>
        <v>0</v>
      </c>
      <c r="L307" s="38">
        <f t="shared" si="138"/>
        <v>0</v>
      </c>
      <c r="M307" s="38">
        <f t="shared" si="138"/>
        <v>0</v>
      </c>
      <c r="N307" s="38">
        <f t="shared" si="138"/>
        <v>0</v>
      </c>
      <c r="O307" s="38">
        <f t="shared" si="138"/>
        <v>0</v>
      </c>
      <c r="P307" s="38">
        <f t="shared" si="138"/>
        <v>0</v>
      </c>
      <c r="Q307" s="38">
        <f t="shared" si="139"/>
        <v>0</v>
      </c>
      <c r="R307" s="38">
        <f t="shared" si="139"/>
        <v>0</v>
      </c>
      <c r="S307" s="38">
        <f t="shared" si="139"/>
        <v>0</v>
      </c>
      <c r="T307" s="38">
        <f t="shared" si="139"/>
        <v>0</v>
      </c>
      <c r="U307" s="38">
        <f t="shared" si="139"/>
        <v>0</v>
      </c>
      <c r="V307" s="38">
        <f t="shared" si="139"/>
        <v>0</v>
      </c>
      <c r="W307" s="38">
        <f t="shared" si="139"/>
        <v>0</v>
      </c>
      <c r="X307" s="22">
        <f t="shared" si="139"/>
        <v>0</v>
      </c>
      <c r="Y307" s="22">
        <f t="shared" si="139"/>
        <v>0</v>
      </c>
      <c r="Z307" s="22">
        <f t="shared" si="139"/>
        <v>0</v>
      </c>
      <c r="AA307" s="22">
        <f>SUM(G307:Z307)</f>
        <v>0</v>
      </c>
      <c r="AB307" s="17" t="str">
        <f>IF(ABS(F307-AA307)&lt;0.01,"ok","err")</f>
        <v>ok</v>
      </c>
    </row>
    <row r="308" spans="1:28" hidden="1">
      <c r="A308" s="19" t="s">
        <v>1028</v>
      </c>
      <c r="D308" s="19" t="s">
        <v>483</v>
      </c>
      <c r="F308" s="35">
        <f>SUM(F305:F307)</f>
        <v>12950923.89513272</v>
      </c>
      <c r="G308" s="35">
        <f t="shared" ref="G308:W308" si="140">SUM(G305:G307)</f>
        <v>5861854.7512417203</v>
      </c>
      <c r="H308" s="35">
        <f t="shared" si="140"/>
        <v>1628094.6470734151</v>
      </c>
      <c r="I308" s="35">
        <f t="shared" si="140"/>
        <v>99395.817129472387</v>
      </c>
      <c r="J308" s="35">
        <f t="shared" si="140"/>
        <v>1733771.1315644933</v>
      </c>
      <c r="K308" s="35">
        <f t="shared" si="140"/>
        <v>1623235.1983855036</v>
      </c>
      <c r="L308" s="35">
        <f t="shared" si="140"/>
        <v>1102486.5787897178</v>
      </c>
      <c r="M308" s="35">
        <f t="shared" si="140"/>
        <v>727242.2250877847</v>
      </c>
      <c r="N308" s="35">
        <f t="shared" si="140"/>
        <v>54572.401218224622</v>
      </c>
      <c r="O308" s="35">
        <f>SUM(O305:O307)</f>
        <v>113281.54083427462</v>
      </c>
      <c r="P308" s="35">
        <f t="shared" si="140"/>
        <v>4785.7107812159993</v>
      </c>
      <c r="Q308" s="35">
        <f t="shared" si="140"/>
        <v>1788.008003113998</v>
      </c>
      <c r="R308" s="35">
        <f t="shared" si="140"/>
        <v>415.88502378295885</v>
      </c>
      <c r="S308" s="35">
        <f t="shared" si="140"/>
        <v>0</v>
      </c>
      <c r="T308" s="35">
        <f t="shared" si="140"/>
        <v>0</v>
      </c>
      <c r="U308" s="35">
        <f t="shared" si="140"/>
        <v>0</v>
      </c>
      <c r="V308" s="35">
        <f t="shared" si="140"/>
        <v>0</v>
      </c>
      <c r="W308" s="35">
        <f t="shared" si="140"/>
        <v>0</v>
      </c>
      <c r="X308" s="21">
        <f>SUM(X305:X307)</f>
        <v>0</v>
      </c>
      <c r="Y308" s="21">
        <f>SUM(Y305:Y307)</f>
        <v>0</v>
      </c>
      <c r="Z308" s="21">
        <f>SUM(Z305:Z307)</f>
        <v>0</v>
      </c>
      <c r="AA308" s="23">
        <f>SUM(G308:Z308)</f>
        <v>12950923.895132717</v>
      </c>
      <c r="AB308" s="17" t="str">
        <f>IF(ABS(F308-AA308)&lt;0.01,"ok","err")</f>
        <v>ok</v>
      </c>
    </row>
    <row r="309" spans="1:28">
      <c r="F309" s="38"/>
      <c r="G309" s="38"/>
    </row>
    <row r="310" spans="1:28">
      <c r="A310" s="24" t="s">
        <v>324</v>
      </c>
      <c r="F310" s="38"/>
      <c r="G310" s="38"/>
    </row>
    <row r="311" spans="1:28">
      <c r="A311" s="27" t="s">
        <v>346</v>
      </c>
      <c r="C311" s="19" t="s">
        <v>970</v>
      </c>
      <c r="D311" s="19" t="s">
        <v>484</v>
      </c>
      <c r="E311" s="19" t="s">
        <v>1116</v>
      </c>
      <c r="F311" s="35">
        <f>VLOOKUP(C311,'WSS-27'!$C$2:$AP$780,'WSS-27'!$Q$2,)</f>
        <v>0</v>
      </c>
      <c r="G311" s="35">
        <f t="shared" ref="G311:Z311" si="141">IF(VLOOKUP($E311,$D$6:$AN$1034,3,)=0,0,(VLOOKUP($E311,$D$6:$AN$1034,G$2,)/VLOOKUP($E311,$D$6:$AN$1034,3,))*$F311)</f>
        <v>0</v>
      </c>
      <c r="H311" s="35">
        <f t="shared" si="141"/>
        <v>0</v>
      </c>
      <c r="I311" s="35">
        <f t="shared" si="141"/>
        <v>0</v>
      </c>
      <c r="J311" s="35">
        <f t="shared" si="141"/>
        <v>0</v>
      </c>
      <c r="K311" s="35">
        <f t="shared" si="141"/>
        <v>0</v>
      </c>
      <c r="L311" s="35">
        <f t="shared" si="141"/>
        <v>0</v>
      </c>
      <c r="M311" s="35">
        <f t="shared" si="141"/>
        <v>0</v>
      </c>
      <c r="N311" s="35">
        <f t="shared" si="141"/>
        <v>0</v>
      </c>
      <c r="O311" s="35">
        <f t="shared" si="141"/>
        <v>0</v>
      </c>
      <c r="P311" s="35">
        <f t="shared" si="141"/>
        <v>0</v>
      </c>
      <c r="Q311" s="35">
        <f t="shared" si="141"/>
        <v>0</v>
      </c>
      <c r="R311" s="35">
        <f t="shared" si="141"/>
        <v>0</v>
      </c>
      <c r="S311" s="35">
        <f t="shared" si="141"/>
        <v>0</v>
      </c>
      <c r="T311" s="35">
        <f t="shared" si="141"/>
        <v>0</v>
      </c>
      <c r="U311" s="35">
        <f t="shared" si="141"/>
        <v>0</v>
      </c>
      <c r="V311" s="35">
        <f t="shared" si="141"/>
        <v>0</v>
      </c>
      <c r="W311" s="35">
        <f t="shared" si="141"/>
        <v>0</v>
      </c>
      <c r="X311" s="21">
        <f t="shared" si="141"/>
        <v>0</v>
      </c>
      <c r="Y311" s="21">
        <f t="shared" si="141"/>
        <v>0</v>
      </c>
      <c r="Z311" s="21">
        <f t="shared" si="141"/>
        <v>0</v>
      </c>
      <c r="AA311" s="23">
        <f>SUM(G311:Z311)</f>
        <v>0</v>
      </c>
      <c r="AB311" s="17" t="str">
        <f>IF(ABS(F311-AA311)&lt;0.01,"ok","err")</f>
        <v>ok</v>
      </c>
    </row>
    <row r="312" spans="1:28">
      <c r="F312" s="38"/>
    </row>
    <row r="313" spans="1:28">
      <c r="A313" s="24" t="s">
        <v>325</v>
      </c>
      <c r="F313" s="38"/>
      <c r="G313" s="38"/>
    </row>
    <row r="314" spans="1:28">
      <c r="A314" s="27" t="s">
        <v>348</v>
      </c>
      <c r="C314" s="19" t="s">
        <v>970</v>
      </c>
      <c r="D314" s="19" t="s">
        <v>485</v>
      </c>
      <c r="E314" s="19" t="s">
        <v>1116</v>
      </c>
      <c r="F314" s="35">
        <f>VLOOKUP(C314,'WSS-27'!$C$2:$AP$780,'WSS-27'!$R$2,)</f>
        <v>6073540.0870377244</v>
      </c>
      <c r="G314" s="35">
        <f t="shared" ref="G314:Z314" si="142">IF(VLOOKUP($E314,$D$6:$AN$1034,3,)=0,0,(VLOOKUP($E314,$D$6:$AN$1034,G$2,)/VLOOKUP($E314,$D$6:$AN$1034,3,))*$F314)</f>
        <v>2912560.2888780278</v>
      </c>
      <c r="H314" s="35">
        <f t="shared" si="142"/>
        <v>808945.97645846347</v>
      </c>
      <c r="I314" s="35">
        <f t="shared" si="142"/>
        <v>49386.469323648715</v>
      </c>
      <c r="J314" s="35">
        <f t="shared" si="142"/>
        <v>861453.10010081402</v>
      </c>
      <c r="K314" s="35">
        <f t="shared" si="142"/>
        <v>806531.47833886184</v>
      </c>
      <c r="L314" s="35">
        <f t="shared" si="142"/>
        <v>547788.8423836719</v>
      </c>
      <c r="M314" s="35">
        <f t="shared" si="142"/>
        <v>0</v>
      </c>
      <c r="N314" s="35">
        <f t="shared" si="142"/>
        <v>27115.207626604952</v>
      </c>
      <c r="O314" s="35">
        <f t="shared" si="142"/>
        <v>56285.822712842164</v>
      </c>
      <c r="P314" s="35">
        <f t="shared" si="142"/>
        <v>2377.8602109635231</v>
      </c>
      <c r="Q314" s="35">
        <f t="shared" si="142"/>
        <v>888.40159421602607</v>
      </c>
      <c r="R314" s="35">
        <f t="shared" si="142"/>
        <v>206.63940960883616</v>
      </c>
      <c r="S314" s="35">
        <f t="shared" si="142"/>
        <v>0</v>
      </c>
      <c r="T314" s="35">
        <f t="shared" si="142"/>
        <v>0</v>
      </c>
      <c r="U314" s="35">
        <f t="shared" si="142"/>
        <v>0</v>
      </c>
      <c r="V314" s="35">
        <f t="shared" si="142"/>
        <v>0</v>
      </c>
      <c r="W314" s="35">
        <f t="shared" si="142"/>
        <v>0</v>
      </c>
      <c r="X314" s="21">
        <f t="shared" si="142"/>
        <v>0</v>
      </c>
      <c r="Y314" s="21">
        <f t="shared" si="142"/>
        <v>0</v>
      </c>
      <c r="Z314" s="21">
        <f t="shared" si="142"/>
        <v>0</v>
      </c>
      <c r="AA314" s="23">
        <f>SUM(G314:Z314)</f>
        <v>6073540.0870377235</v>
      </c>
      <c r="AB314" s="17" t="str">
        <f>IF(ABS(F314-AA314)&lt;0.01,"ok","err")</f>
        <v>ok</v>
      </c>
    </row>
    <row r="315" spans="1:28">
      <c r="F315" s="38"/>
    </row>
    <row r="316" spans="1:28">
      <c r="A316" s="24" t="s">
        <v>347</v>
      </c>
      <c r="F316" s="38"/>
    </row>
    <row r="317" spans="1:28">
      <c r="A317" s="27" t="s">
        <v>589</v>
      </c>
      <c r="C317" s="19" t="s">
        <v>970</v>
      </c>
      <c r="D317" s="19" t="s">
        <v>486</v>
      </c>
      <c r="E317" s="19" t="s">
        <v>1116</v>
      </c>
      <c r="F317" s="35">
        <f>VLOOKUP(C317,'WSS-27'!$C$2:$AP$780,'WSS-27'!$S$2,)</f>
        <v>0</v>
      </c>
      <c r="G317" s="35">
        <f t="shared" ref="G317:P321" si="143">IF(VLOOKUP($E317,$D$6:$AN$1034,3,)=0,0,(VLOOKUP($E317,$D$6:$AN$1034,G$2,)/VLOOKUP($E317,$D$6:$AN$1034,3,))*$F317)</f>
        <v>0</v>
      </c>
      <c r="H317" s="35">
        <f t="shared" si="143"/>
        <v>0</v>
      </c>
      <c r="I317" s="35">
        <f t="shared" si="143"/>
        <v>0</v>
      </c>
      <c r="J317" s="35">
        <f t="shared" si="143"/>
        <v>0</v>
      </c>
      <c r="K317" s="35">
        <f t="shared" si="143"/>
        <v>0</v>
      </c>
      <c r="L317" s="35">
        <f t="shared" si="143"/>
        <v>0</v>
      </c>
      <c r="M317" s="35">
        <f t="shared" si="143"/>
        <v>0</v>
      </c>
      <c r="N317" s="35">
        <f t="shared" si="143"/>
        <v>0</v>
      </c>
      <c r="O317" s="35">
        <f t="shared" si="143"/>
        <v>0</v>
      </c>
      <c r="P317" s="35">
        <f t="shared" si="143"/>
        <v>0</v>
      </c>
      <c r="Q317" s="35">
        <f t="shared" ref="Q317:Z321" si="144">IF(VLOOKUP($E317,$D$6:$AN$1034,3,)=0,0,(VLOOKUP($E317,$D$6:$AN$1034,Q$2,)/VLOOKUP($E317,$D$6:$AN$1034,3,))*$F317)</f>
        <v>0</v>
      </c>
      <c r="R317" s="35">
        <f t="shared" si="144"/>
        <v>0</v>
      </c>
      <c r="S317" s="35">
        <f t="shared" si="144"/>
        <v>0</v>
      </c>
      <c r="T317" s="35">
        <f t="shared" si="144"/>
        <v>0</v>
      </c>
      <c r="U317" s="35">
        <f t="shared" si="144"/>
        <v>0</v>
      </c>
      <c r="V317" s="35">
        <f t="shared" si="144"/>
        <v>0</v>
      </c>
      <c r="W317" s="35">
        <f t="shared" si="144"/>
        <v>0</v>
      </c>
      <c r="X317" s="21">
        <f t="shared" si="144"/>
        <v>0</v>
      </c>
      <c r="Y317" s="21">
        <f t="shared" si="144"/>
        <v>0</v>
      </c>
      <c r="Z317" s="21">
        <f t="shared" si="144"/>
        <v>0</v>
      </c>
      <c r="AA317" s="23">
        <f t="shared" ref="AA317:AA322" si="145">SUM(G317:Z317)</f>
        <v>0</v>
      </c>
      <c r="AB317" s="17" t="str">
        <f t="shared" ref="AB317:AB322" si="146">IF(ABS(F317-AA317)&lt;0.01,"ok","err")</f>
        <v>ok</v>
      </c>
    </row>
    <row r="318" spans="1:28">
      <c r="A318" s="27" t="s">
        <v>590</v>
      </c>
      <c r="C318" s="19" t="s">
        <v>970</v>
      </c>
      <c r="D318" s="19" t="s">
        <v>487</v>
      </c>
      <c r="E318" s="19" t="s">
        <v>1116</v>
      </c>
      <c r="F318" s="38">
        <f>VLOOKUP(C318,'WSS-27'!$C$2:$AP$780,'WSS-27'!$T$2,)</f>
        <v>9385366.6950120386</v>
      </c>
      <c r="G318" s="38">
        <f t="shared" si="143"/>
        <v>4500743.5434221243</v>
      </c>
      <c r="H318" s="38">
        <f t="shared" si="143"/>
        <v>1250054.2544735654</v>
      </c>
      <c r="I318" s="38">
        <f t="shared" si="143"/>
        <v>76316.302803967556</v>
      </c>
      <c r="J318" s="38">
        <f t="shared" si="143"/>
        <v>1331192.8659623635</v>
      </c>
      <c r="K318" s="38">
        <f t="shared" si="143"/>
        <v>1246323.1602662115</v>
      </c>
      <c r="L318" s="38">
        <f t="shared" si="143"/>
        <v>846491.35158906202</v>
      </c>
      <c r="M318" s="38">
        <f t="shared" si="143"/>
        <v>0</v>
      </c>
      <c r="N318" s="38">
        <f t="shared" si="143"/>
        <v>41900.796395532845</v>
      </c>
      <c r="O318" s="38">
        <f t="shared" si="143"/>
        <v>86977.788624115798</v>
      </c>
      <c r="P318" s="38">
        <f t="shared" si="143"/>
        <v>3674.4780983665432</v>
      </c>
      <c r="Q318" s="38">
        <f t="shared" si="144"/>
        <v>1372.8360420219783</v>
      </c>
      <c r="R318" s="38">
        <f t="shared" si="144"/>
        <v>319.31733470547118</v>
      </c>
      <c r="S318" s="38">
        <f t="shared" si="144"/>
        <v>0</v>
      </c>
      <c r="T318" s="38">
        <f t="shared" si="144"/>
        <v>0</v>
      </c>
      <c r="U318" s="38">
        <f t="shared" si="144"/>
        <v>0</v>
      </c>
      <c r="V318" s="38">
        <f t="shared" si="144"/>
        <v>0</v>
      </c>
      <c r="W318" s="38">
        <f t="shared" si="144"/>
        <v>0</v>
      </c>
      <c r="X318" s="22">
        <f t="shared" si="144"/>
        <v>0</v>
      </c>
      <c r="Y318" s="22">
        <f t="shared" si="144"/>
        <v>0</v>
      </c>
      <c r="Z318" s="22">
        <f t="shared" si="144"/>
        <v>0</v>
      </c>
      <c r="AA318" s="22">
        <f t="shared" si="145"/>
        <v>9385366.6950120367</v>
      </c>
      <c r="AB318" s="17" t="str">
        <f t="shared" si="146"/>
        <v>ok</v>
      </c>
    </row>
    <row r="319" spans="1:28">
      <c r="A319" s="27" t="s">
        <v>591</v>
      </c>
      <c r="C319" s="19" t="s">
        <v>970</v>
      </c>
      <c r="D319" s="19" t="s">
        <v>488</v>
      </c>
      <c r="E319" s="19" t="s">
        <v>642</v>
      </c>
      <c r="F319" s="38">
        <f>VLOOKUP(C319,'WSS-27'!$C$2:$AP$780,'WSS-27'!$U$2,)</f>
        <v>14911026.016453071</v>
      </c>
      <c r="G319" s="38">
        <f t="shared" si="143"/>
        <v>12819363.789881486</v>
      </c>
      <c r="H319" s="38">
        <f t="shared" si="143"/>
        <v>1588861.5878108321</v>
      </c>
      <c r="I319" s="38">
        <f t="shared" si="143"/>
        <v>2179.3383137687656</v>
      </c>
      <c r="J319" s="38">
        <f t="shared" si="143"/>
        <v>100111.19174677473</v>
      </c>
      <c r="K319" s="38">
        <f t="shared" si="143"/>
        <v>4433.6274161062975</v>
      </c>
      <c r="L319" s="38">
        <f t="shared" si="143"/>
        <v>15030.515830675056</v>
      </c>
      <c r="M319" s="38">
        <f t="shared" si="143"/>
        <v>0</v>
      </c>
      <c r="N319" s="38">
        <f t="shared" si="143"/>
        <v>69.185343294246522</v>
      </c>
      <c r="O319" s="38">
        <f t="shared" si="143"/>
        <v>376641.16526369506</v>
      </c>
      <c r="P319" s="38">
        <f t="shared" si="143"/>
        <v>668.79165184438295</v>
      </c>
      <c r="Q319" s="38">
        <f t="shared" si="144"/>
        <v>3632.2305229479421</v>
      </c>
      <c r="R319" s="38">
        <f t="shared" si="144"/>
        <v>34.592671647123261</v>
      </c>
      <c r="S319" s="38">
        <f t="shared" si="144"/>
        <v>0</v>
      </c>
      <c r="T319" s="38">
        <f t="shared" si="144"/>
        <v>0</v>
      </c>
      <c r="U319" s="38">
        <f t="shared" si="144"/>
        <v>0</v>
      </c>
      <c r="V319" s="38">
        <f t="shared" si="144"/>
        <v>0</v>
      </c>
      <c r="W319" s="38">
        <f t="shared" si="144"/>
        <v>0</v>
      </c>
      <c r="X319" s="22">
        <f t="shared" si="144"/>
        <v>0</v>
      </c>
      <c r="Y319" s="22">
        <f t="shared" si="144"/>
        <v>0</v>
      </c>
      <c r="Z319" s="22">
        <f t="shared" si="144"/>
        <v>0</v>
      </c>
      <c r="AA319" s="22">
        <f t="shared" si="145"/>
        <v>14911026.016453074</v>
      </c>
      <c r="AB319" s="17" t="str">
        <f t="shared" si="146"/>
        <v>ok</v>
      </c>
    </row>
    <row r="320" spans="1:28">
      <c r="A320" s="27" t="s">
        <v>592</v>
      </c>
      <c r="C320" s="19" t="s">
        <v>970</v>
      </c>
      <c r="D320" s="19" t="s">
        <v>489</v>
      </c>
      <c r="E320" s="19" t="s">
        <v>629</v>
      </c>
      <c r="F320" s="38">
        <f>VLOOKUP(C320,'WSS-27'!$C$2:$AP$780,'WSS-27'!$V$2,)</f>
        <v>2726707.8383497233</v>
      </c>
      <c r="G320" s="38">
        <f t="shared" si="143"/>
        <v>2009994.1967381982</v>
      </c>
      <c r="H320" s="38">
        <f t="shared" si="143"/>
        <v>363814.8087576222</v>
      </c>
      <c r="I320" s="38">
        <f t="shared" si="143"/>
        <v>0</v>
      </c>
      <c r="J320" s="38">
        <f t="shared" si="143"/>
        <v>334825.34952708805</v>
      </c>
      <c r="K320" s="38">
        <f t="shared" si="143"/>
        <v>0</v>
      </c>
      <c r="L320" s="38">
        <f t="shared" si="143"/>
        <v>0</v>
      </c>
      <c r="M320" s="38">
        <f t="shared" si="143"/>
        <v>0</v>
      </c>
      <c r="N320" s="38">
        <f t="shared" si="143"/>
        <v>0</v>
      </c>
      <c r="O320" s="38">
        <f t="shared" si="143"/>
        <v>17023.135895079766</v>
      </c>
      <c r="P320" s="38">
        <f t="shared" si="143"/>
        <v>719.16222522407008</v>
      </c>
      <c r="Q320" s="38">
        <f t="shared" si="144"/>
        <v>268.68899376137875</v>
      </c>
      <c r="R320" s="38">
        <f t="shared" si="144"/>
        <v>62.496212749639398</v>
      </c>
      <c r="S320" s="38">
        <f t="shared" si="144"/>
        <v>0</v>
      </c>
      <c r="T320" s="38">
        <f t="shared" si="144"/>
        <v>0</v>
      </c>
      <c r="U320" s="38">
        <f t="shared" si="144"/>
        <v>0</v>
      </c>
      <c r="V320" s="38">
        <f t="shared" si="144"/>
        <v>0</v>
      </c>
      <c r="W320" s="38">
        <f t="shared" si="144"/>
        <v>0</v>
      </c>
      <c r="X320" s="22">
        <f t="shared" si="144"/>
        <v>0</v>
      </c>
      <c r="Y320" s="22">
        <f t="shared" si="144"/>
        <v>0</v>
      </c>
      <c r="Z320" s="22">
        <f t="shared" si="144"/>
        <v>0</v>
      </c>
      <c r="AA320" s="22">
        <f t="shared" si="145"/>
        <v>2726707.8383497233</v>
      </c>
      <c r="AB320" s="17" t="str">
        <f t="shared" si="146"/>
        <v>ok</v>
      </c>
    </row>
    <row r="321" spans="1:28">
      <c r="A321" s="27" t="s">
        <v>593</v>
      </c>
      <c r="C321" s="19" t="s">
        <v>970</v>
      </c>
      <c r="D321" s="19" t="s">
        <v>490</v>
      </c>
      <c r="E321" s="19" t="s">
        <v>641</v>
      </c>
      <c r="F321" s="38">
        <f>VLOOKUP(C321,'WSS-27'!$C$2:$AP$780,'WSS-27'!$W$2,)</f>
        <v>4363374.1009783875</v>
      </c>
      <c r="G321" s="38">
        <f t="shared" si="143"/>
        <v>3782206.1116997222</v>
      </c>
      <c r="H321" s="38">
        <f t="shared" si="143"/>
        <v>468775.37033517723</v>
      </c>
      <c r="I321" s="38">
        <f t="shared" si="143"/>
        <v>0</v>
      </c>
      <c r="J321" s="38">
        <f t="shared" si="143"/>
        <v>0</v>
      </c>
      <c r="K321" s="38">
        <f t="shared" si="143"/>
        <v>0</v>
      </c>
      <c r="L321" s="38">
        <f t="shared" si="143"/>
        <v>0</v>
      </c>
      <c r="M321" s="38">
        <f t="shared" si="143"/>
        <v>0</v>
      </c>
      <c r="N321" s="38">
        <f t="shared" si="143"/>
        <v>0</v>
      </c>
      <c r="O321" s="38">
        <f t="shared" si="143"/>
        <v>111123.6517293049</v>
      </c>
      <c r="P321" s="38">
        <f t="shared" si="143"/>
        <v>197.31929872028098</v>
      </c>
      <c r="Q321" s="38">
        <f t="shared" si="144"/>
        <v>1071.6479154635949</v>
      </c>
      <c r="R321" s="38">
        <f t="shared" si="144"/>
        <v>0</v>
      </c>
      <c r="S321" s="38">
        <f t="shared" si="144"/>
        <v>0</v>
      </c>
      <c r="T321" s="38">
        <f t="shared" si="144"/>
        <v>0</v>
      </c>
      <c r="U321" s="38">
        <f t="shared" si="144"/>
        <v>0</v>
      </c>
      <c r="V321" s="38">
        <f t="shared" si="144"/>
        <v>0</v>
      </c>
      <c r="W321" s="38">
        <f t="shared" si="144"/>
        <v>0</v>
      </c>
      <c r="X321" s="22">
        <f t="shared" si="144"/>
        <v>0</v>
      </c>
      <c r="Y321" s="22">
        <f t="shared" si="144"/>
        <v>0</v>
      </c>
      <c r="Z321" s="22">
        <f t="shared" si="144"/>
        <v>0</v>
      </c>
      <c r="AA321" s="22">
        <f t="shared" si="145"/>
        <v>4363374.1009783885</v>
      </c>
      <c r="AB321" s="17" t="str">
        <f t="shared" si="146"/>
        <v>ok</v>
      </c>
    </row>
    <row r="322" spans="1:28">
      <c r="A322" s="19" t="s">
        <v>352</v>
      </c>
      <c r="D322" s="19" t="s">
        <v>491</v>
      </c>
      <c r="F322" s="35">
        <f>SUM(F317:F321)</f>
        <v>31386474.650793217</v>
      </c>
      <c r="G322" s="35">
        <f t="shared" ref="G322:W322" si="147">SUM(G317:G321)</f>
        <v>23112307.641741533</v>
      </c>
      <c r="H322" s="35">
        <f t="shared" si="147"/>
        <v>3671506.0213771965</v>
      </c>
      <c r="I322" s="35">
        <f t="shared" si="147"/>
        <v>78495.641117736319</v>
      </c>
      <c r="J322" s="35">
        <f t="shared" si="147"/>
        <v>1766129.4072362264</v>
      </c>
      <c r="K322" s="35">
        <f t="shared" si="147"/>
        <v>1250756.7876823179</v>
      </c>
      <c r="L322" s="35">
        <f t="shared" si="147"/>
        <v>861521.86741973704</v>
      </c>
      <c r="M322" s="35">
        <f t="shared" si="147"/>
        <v>0</v>
      </c>
      <c r="N322" s="35">
        <f t="shared" si="147"/>
        <v>41969.981738827089</v>
      </c>
      <c r="O322" s="35">
        <f>SUM(O317:O321)</f>
        <v>591765.74151219556</v>
      </c>
      <c r="P322" s="35">
        <f t="shared" si="147"/>
        <v>5259.7512741552773</v>
      </c>
      <c r="Q322" s="35">
        <f t="shared" si="147"/>
        <v>6345.4034741948944</v>
      </c>
      <c r="R322" s="35">
        <f t="shared" si="147"/>
        <v>416.40621910223388</v>
      </c>
      <c r="S322" s="35">
        <f t="shared" si="147"/>
        <v>0</v>
      </c>
      <c r="T322" s="35">
        <f t="shared" si="147"/>
        <v>0</v>
      </c>
      <c r="U322" s="35">
        <f t="shared" si="147"/>
        <v>0</v>
      </c>
      <c r="V322" s="35">
        <f t="shared" si="147"/>
        <v>0</v>
      </c>
      <c r="W322" s="35">
        <f t="shared" si="147"/>
        <v>0</v>
      </c>
      <c r="X322" s="21">
        <f>SUM(X317:X321)</f>
        <v>0</v>
      </c>
      <c r="Y322" s="21">
        <f>SUM(Y317:Y321)</f>
        <v>0</v>
      </c>
      <c r="Z322" s="21">
        <f>SUM(Z317:Z321)</f>
        <v>0</v>
      </c>
      <c r="AA322" s="23">
        <f t="shared" si="145"/>
        <v>31386474.650793217</v>
      </c>
      <c r="AB322" s="17" t="str">
        <f t="shared" si="146"/>
        <v>ok</v>
      </c>
    </row>
    <row r="323" spans="1:28">
      <c r="F323" s="38"/>
    </row>
    <row r="324" spans="1:28">
      <c r="A324" s="24" t="s">
        <v>596</v>
      </c>
      <c r="F324" s="38"/>
    </row>
    <row r="325" spans="1:28">
      <c r="A325" s="27" t="s">
        <v>987</v>
      </c>
      <c r="C325" s="19" t="s">
        <v>970</v>
      </c>
      <c r="D325" s="19" t="s">
        <v>492</v>
      </c>
      <c r="E325" s="19" t="s">
        <v>1104</v>
      </c>
      <c r="F325" s="35">
        <f>VLOOKUP(C325,'WSS-27'!$C$2:$AP$780,'WSS-27'!$X$2,)</f>
        <v>3539091.5567409056</v>
      </c>
      <c r="G325" s="35">
        <f t="shared" ref="G325:P326" si="148">IF(VLOOKUP($E325,$D$6:$AN$1034,3,)=0,0,(VLOOKUP($E325,$D$6:$AN$1034,G$2,)/VLOOKUP($E325,$D$6:$AN$1034,3,))*$F325)</f>
        <v>2418727.4565402074</v>
      </c>
      <c r="H325" s="35">
        <f t="shared" si="148"/>
        <v>437796.72024227312</v>
      </c>
      <c r="I325" s="35">
        <f t="shared" si="148"/>
        <v>0</v>
      </c>
      <c r="J325" s="35">
        <f t="shared" si="148"/>
        <v>402912.24092142133</v>
      </c>
      <c r="K325" s="35">
        <f t="shared" si="148"/>
        <v>0</v>
      </c>
      <c r="L325" s="35">
        <f t="shared" si="148"/>
        <v>257906.40442432245</v>
      </c>
      <c r="M325" s="35">
        <f t="shared" si="148"/>
        <v>0</v>
      </c>
      <c r="N325" s="35">
        <f t="shared" si="148"/>
        <v>0</v>
      </c>
      <c r="O325" s="35">
        <f t="shared" si="148"/>
        <v>20484.798539548985</v>
      </c>
      <c r="P325" s="35">
        <f t="shared" si="148"/>
        <v>865.40420001151642</v>
      </c>
      <c r="Q325" s="35">
        <f t="shared" ref="Q325:Z326" si="149">IF(VLOOKUP($E325,$D$6:$AN$1034,3,)=0,0,(VLOOKUP($E325,$D$6:$AN$1034,Q$2,)/VLOOKUP($E325,$D$6:$AN$1034,3,))*$F325)</f>
        <v>323.32702628467086</v>
      </c>
      <c r="R325" s="35">
        <f t="shared" si="149"/>
        <v>75.204846836192004</v>
      </c>
      <c r="S325" s="35">
        <f t="shared" si="149"/>
        <v>0</v>
      </c>
      <c r="T325" s="35">
        <f t="shared" si="149"/>
        <v>0</v>
      </c>
      <c r="U325" s="35">
        <f t="shared" si="149"/>
        <v>0</v>
      </c>
      <c r="V325" s="35">
        <f t="shared" si="149"/>
        <v>0</v>
      </c>
      <c r="W325" s="35">
        <f t="shared" si="149"/>
        <v>0</v>
      </c>
      <c r="X325" s="21">
        <f t="shared" si="149"/>
        <v>0</v>
      </c>
      <c r="Y325" s="21">
        <f t="shared" si="149"/>
        <v>0</v>
      </c>
      <c r="Z325" s="21">
        <f t="shared" si="149"/>
        <v>0</v>
      </c>
      <c r="AA325" s="23">
        <f>SUM(G325:Z325)</f>
        <v>3539091.5567409056</v>
      </c>
      <c r="AB325" s="17" t="str">
        <f>IF(ABS(F325-AA325)&lt;0.01,"ok","err")</f>
        <v>ok</v>
      </c>
    </row>
    <row r="326" spans="1:28">
      <c r="A326" s="27" t="s">
        <v>990</v>
      </c>
      <c r="C326" s="19" t="s">
        <v>970</v>
      </c>
      <c r="D326" s="19" t="s">
        <v>493</v>
      </c>
      <c r="E326" s="19" t="s">
        <v>1102</v>
      </c>
      <c r="F326" s="38">
        <f>VLOOKUP(C326,'WSS-27'!$C$2:$AP$780,'WSS-27'!$Y$2,)</f>
        <v>2067659.3794199196</v>
      </c>
      <c r="G326" s="38">
        <f t="shared" si="148"/>
        <v>1778412.925637966</v>
      </c>
      <c r="H326" s="38">
        <f t="shared" si="148"/>
        <v>220420.60987790793</v>
      </c>
      <c r="I326" s="38">
        <f t="shared" si="148"/>
        <v>0</v>
      </c>
      <c r="J326" s="38">
        <f t="shared" si="148"/>
        <v>13888.289646949086</v>
      </c>
      <c r="K326" s="38">
        <f t="shared" si="148"/>
        <v>0</v>
      </c>
      <c r="L326" s="38">
        <f t="shared" si="148"/>
        <v>2085.163044782093</v>
      </c>
      <c r="M326" s="38">
        <f t="shared" si="148"/>
        <v>0</v>
      </c>
      <c r="N326" s="38">
        <f t="shared" si="148"/>
        <v>0</v>
      </c>
      <c r="O326" s="38">
        <f t="shared" si="148"/>
        <v>52250.917253865766</v>
      </c>
      <c r="P326" s="38">
        <f t="shared" si="148"/>
        <v>92.780557420300255</v>
      </c>
      <c r="Q326" s="38">
        <f t="shared" si="149"/>
        <v>503.89440667921696</v>
      </c>
      <c r="R326" s="38">
        <f t="shared" si="149"/>
        <v>4.7989943493258762</v>
      </c>
      <c r="S326" s="38">
        <f t="shared" si="149"/>
        <v>0</v>
      </c>
      <c r="T326" s="38">
        <f t="shared" si="149"/>
        <v>0</v>
      </c>
      <c r="U326" s="38">
        <f t="shared" si="149"/>
        <v>0</v>
      </c>
      <c r="V326" s="38">
        <f t="shared" si="149"/>
        <v>0</v>
      </c>
      <c r="W326" s="38">
        <f t="shared" si="149"/>
        <v>0</v>
      </c>
      <c r="X326" s="22">
        <f t="shared" si="149"/>
        <v>0</v>
      </c>
      <c r="Y326" s="22">
        <f t="shared" si="149"/>
        <v>0</v>
      </c>
      <c r="Z326" s="22">
        <f t="shared" si="149"/>
        <v>0</v>
      </c>
      <c r="AA326" s="22">
        <f>SUM(G326:Z326)</f>
        <v>2067659.37941992</v>
      </c>
      <c r="AB326" s="17" t="str">
        <f>IF(ABS(F326-AA326)&lt;0.01,"ok","err")</f>
        <v>ok</v>
      </c>
    </row>
    <row r="327" spans="1:28">
      <c r="A327" s="19" t="s">
        <v>653</v>
      </c>
      <c r="D327" s="19" t="s">
        <v>494</v>
      </c>
      <c r="F327" s="35">
        <f>F325+F326</f>
        <v>5606750.9361608252</v>
      </c>
      <c r="G327" s="35">
        <f t="shared" ref="G327:W327" si="150">G325+G326</f>
        <v>4197140.3821781734</v>
      </c>
      <c r="H327" s="35">
        <f t="shared" si="150"/>
        <v>658217.33012018108</v>
      </c>
      <c r="I327" s="35">
        <f t="shared" si="150"/>
        <v>0</v>
      </c>
      <c r="J327" s="35">
        <f t="shared" si="150"/>
        <v>416800.53056837042</v>
      </c>
      <c r="K327" s="35">
        <f t="shared" si="150"/>
        <v>0</v>
      </c>
      <c r="L327" s="35">
        <f t="shared" si="150"/>
        <v>259991.56746910454</v>
      </c>
      <c r="M327" s="35">
        <f t="shared" si="150"/>
        <v>0</v>
      </c>
      <c r="N327" s="35">
        <f t="shared" si="150"/>
        <v>0</v>
      </c>
      <c r="O327" s="35">
        <f>O325+O326</f>
        <v>72735.715793414754</v>
      </c>
      <c r="P327" s="35">
        <f t="shared" si="150"/>
        <v>958.18475743181671</v>
      </c>
      <c r="Q327" s="35">
        <f t="shared" si="150"/>
        <v>827.22143296388776</v>
      </c>
      <c r="R327" s="35">
        <f t="shared" si="150"/>
        <v>80.003841185517885</v>
      </c>
      <c r="S327" s="35">
        <f t="shared" si="150"/>
        <v>0</v>
      </c>
      <c r="T327" s="35">
        <f t="shared" si="150"/>
        <v>0</v>
      </c>
      <c r="U327" s="35">
        <f t="shared" si="150"/>
        <v>0</v>
      </c>
      <c r="V327" s="35">
        <f t="shared" si="150"/>
        <v>0</v>
      </c>
      <c r="W327" s="35">
        <f t="shared" si="150"/>
        <v>0</v>
      </c>
      <c r="X327" s="21">
        <f>X325+X326</f>
        <v>0</v>
      </c>
      <c r="Y327" s="21">
        <f>Y325+Y326</f>
        <v>0</v>
      </c>
      <c r="Z327" s="21">
        <f>Z325+Z326</f>
        <v>0</v>
      </c>
      <c r="AA327" s="23">
        <f>SUM(G327:Z327)</f>
        <v>5606750.9361608261</v>
      </c>
      <c r="AB327" s="17" t="str">
        <f>IF(ABS(F327-AA327)&lt;0.01,"ok","err")</f>
        <v>ok</v>
      </c>
    </row>
    <row r="328" spans="1:28">
      <c r="F328" s="38"/>
    </row>
    <row r="329" spans="1:28">
      <c r="A329" s="24" t="s">
        <v>330</v>
      </c>
      <c r="F329" s="38"/>
    </row>
    <row r="330" spans="1:28">
      <c r="A330" s="27" t="s">
        <v>990</v>
      </c>
      <c r="C330" s="19" t="s">
        <v>970</v>
      </c>
      <c r="D330" s="19" t="s">
        <v>495</v>
      </c>
      <c r="E330" s="19" t="s">
        <v>992</v>
      </c>
      <c r="F330" s="35">
        <f>VLOOKUP(C330,'WSS-27'!$C$2:$AP$780,'WSS-27'!$Z$2,)</f>
        <v>1199441.5479623564</v>
      </c>
      <c r="G330" s="35">
        <f t="shared" ref="G330:Z330" si="151">IF(VLOOKUP($E330,$D$6:$AN$1034,3,)=0,0,(VLOOKUP($E330,$D$6:$AN$1034,G$2,)/VLOOKUP($E330,$D$6:$AN$1034,3,))*$F330)</f>
        <v>919547.92241385567</v>
      </c>
      <c r="H330" s="35">
        <f t="shared" si="151"/>
        <v>231411.47518897417</v>
      </c>
      <c r="I330" s="35">
        <f t="shared" si="151"/>
        <v>0</v>
      </c>
      <c r="J330" s="35">
        <f t="shared" si="151"/>
        <v>40597.61350064764</v>
      </c>
      <c r="K330" s="35">
        <f t="shared" si="151"/>
        <v>0</v>
      </c>
      <c r="L330" s="35">
        <f t="shared" si="151"/>
        <v>7870.5086579458984</v>
      </c>
      <c r="M330" s="35">
        <f t="shared" si="151"/>
        <v>0</v>
      </c>
      <c r="N330" s="35">
        <f t="shared" si="151"/>
        <v>0</v>
      </c>
      <c r="O330" s="35">
        <f t="shared" si="151"/>
        <v>0</v>
      </c>
      <c r="P330" s="35">
        <f t="shared" si="151"/>
        <v>0</v>
      </c>
      <c r="Q330" s="35">
        <f t="shared" si="151"/>
        <v>0</v>
      </c>
      <c r="R330" s="35">
        <f t="shared" si="151"/>
        <v>14.02820093318854</v>
      </c>
      <c r="S330" s="35">
        <f t="shared" si="151"/>
        <v>0</v>
      </c>
      <c r="T330" s="35">
        <f t="shared" si="151"/>
        <v>0</v>
      </c>
      <c r="U330" s="35">
        <f t="shared" si="151"/>
        <v>0</v>
      </c>
      <c r="V330" s="35">
        <f t="shared" si="151"/>
        <v>0</v>
      </c>
      <c r="W330" s="35">
        <f t="shared" si="151"/>
        <v>0</v>
      </c>
      <c r="X330" s="21">
        <f t="shared" si="151"/>
        <v>0</v>
      </c>
      <c r="Y330" s="21">
        <f t="shared" si="151"/>
        <v>0</v>
      </c>
      <c r="Z330" s="21">
        <f t="shared" si="151"/>
        <v>0</v>
      </c>
      <c r="AA330" s="23">
        <f>SUM(G330:Z330)</f>
        <v>1199441.5479623566</v>
      </c>
      <c r="AB330" s="17" t="str">
        <f>IF(ABS(F330-AA330)&lt;0.01,"ok","err")</f>
        <v>ok</v>
      </c>
    </row>
    <row r="331" spans="1:28">
      <c r="F331" s="38"/>
    </row>
    <row r="332" spans="1:28">
      <c r="A332" s="24" t="s">
        <v>329</v>
      </c>
      <c r="F332" s="38"/>
    </row>
    <row r="333" spans="1:28">
      <c r="A333" s="27" t="s">
        <v>990</v>
      </c>
      <c r="C333" s="19" t="s">
        <v>970</v>
      </c>
      <c r="D333" s="19" t="s">
        <v>496</v>
      </c>
      <c r="E333" s="19" t="s">
        <v>1208</v>
      </c>
      <c r="F333" s="35">
        <f>VLOOKUP(C333,'WSS-27'!$C$2:$AP$780,'WSS-27'!$AA$2,)</f>
        <v>1341018.0139374277</v>
      </c>
      <c r="G333" s="35">
        <f t="shared" ref="G333:Z333" si="152">IF(VLOOKUP($E333,$D$6:$AN$1034,3,)=0,0,(VLOOKUP($E333,$D$6:$AN$1034,G$2,)/VLOOKUP($E333,$D$6:$AN$1034,3,))*$F333)</f>
        <v>917766.92088114901</v>
      </c>
      <c r="H333" s="35">
        <f t="shared" si="152"/>
        <v>276597.07474742323</v>
      </c>
      <c r="I333" s="35">
        <f t="shared" si="152"/>
        <v>9390.92660988233</v>
      </c>
      <c r="J333" s="35">
        <f t="shared" si="152"/>
        <v>74206.482822412479</v>
      </c>
      <c r="K333" s="35">
        <f t="shared" si="152"/>
        <v>19535.55850965207</v>
      </c>
      <c r="L333" s="35">
        <f t="shared" si="152"/>
        <v>11790.338488811856</v>
      </c>
      <c r="M333" s="35">
        <f t="shared" si="152"/>
        <v>12975.326057308243</v>
      </c>
      <c r="N333" s="35">
        <f t="shared" si="152"/>
        <v>304.84616660055252</v>
      </c>
      <c r="O333" s="35">
        <f t="shared" si="152"/>
        <v>0</v>
      </c>
      <c r="P333" s="35">
        <f t="shared" si="152"/>
        <v>430.9226094026933</v>
      </c>
      <c r="Q333" s="35">
        <f t="shared" si="152"/>
        <v>2340.3555510663523</v>
      </c>
      <c r="R333" s="35">
        <f t="shared" si="152"/>
        <v>25.64149371887093</v>
      </c>
      <c r="S333" s="35">
        <f t="shared" si="152"/>
        <v>15653.62</v>
      </c>
      <c r="T333" s="35">
        <f t="shared" si="152"/>
        <v>0</v>
      </c>
      <c r="U333" s="35">
        <f t="shared" si="152"/>
        <v>0</v>
      </c>
      <c r="V333" s="35">
        <f t="shared" si="152"/>
        <v>0</v>
      </c>
      <c r="W333" s="35">
        <f t="shared" si="152"/>
        <v>0</v>
      </c>
      <c r="X333" s="21">
        <f t="shared" si="152"/>
        <v>0</v>
      </c>
      <c r="Y333" s="21">
        <f t="shared" si="152"/>
        <v>0</v>
      </c>
      <c r="Z333" s="21">
        <f t="shared" si="152"/>
        <v>0</v>
      </c>
      <c r="AA333" s="23">
        <f>SUM(G333:Z333)</f>
        <v>1341018.0139374279</v>
      </c>
      <c r="AB333" s="17" t="str">
        <f>IF(ABS(F333-AA333)&lt;0.01,"ok","err")</f>
        <v>ok</v>
      </c>
    </row>
    <row r="334" spans="1:28">
      <c r="F334" s="38"/>
    </row>
    <row r="335" spans="1:28">
      <c r="A335" s="24" t="s">
        <v>345</v>
      </c>
      <c r="F335" s="38"/>
    </row>
    <row r="336" spans="1:28">
      <c r="A336" s="27" t="s">
        <v>990</v>
      </c>
      <c r="C336" s="19" t="s">
        <v>970</v>
      </c>
      <c r="D336" s="19" t="s">
        <v>497</v>
      </c>
      <c r="E336" s="19" t="s">
        <v>994</v>
      </c>
      <c r="F336" s="35">
        <f>VLOOKUP(C336,'WSS-27'!$C$2:$AP$780,'WSS-27'!$AB$2,)</f>
        <v>3815211.1171435141</v>
      </c>
      <c r="G336" s="35">
        <f t="shared" ref="G336:Z336" si="153">IF(VLOOKUP($E336,$D$6:$AN$1034,3,)=0,0,(VLOOKUP($E336,$D$6:$AN$1034,G$2,)/VLOOKUP($E336,$D$6:$AN$1034,3,))*$F336)</f>
        <v>0</v>
      </c>
      <c r="H336" s="35">
        <f t="shared" si="153"/>
        <v>0</v>
      </c>
      <c r="I336" s="35">
        <f t="shared" si="153"/>
        <v>0</v>
      </c>
      <c r="J336" s="35">
        <f t="shared" si="153"/>
        <v>0</v>
      </c>
      <c r="K336" s="35">
        <f t="shared" si="153"/>
        <v>0</v>
      </c>
      <c r="L336" s="35">
        <f t="shared" si="153"/>
        <v>0</v>
      </c>
      <c r="M336" s="35">
        <f t="shared" si="153"/>
        <v>0</v>
      </c>
      <c r="N336" s="35">
        <f t="shared" si="153"/>
        <v>0</v>
      </c>
      <c r="O336" s="35">
        <f t="shared" si="153"/>
        <v>3815211.1171435141</v>
      </c>
      <c r="P336" s="35">
        <f t="shared" si="153"/>
        <v>0</v>
      </c>
      <c r="Q336" s="35">
        <f t="shared" si="153"/>
        <v>0</v>
      </c>
      <c r="R336" s="35">
        <f t="shared" si="153"/>
        <v>0</v>
      </c>
      <c r="S336" s="35">
        <f t="shared" si="153"/>
        <v>0</v>
      </c>
      <c r="T336" s="35">
        <f t="shared" si="153"/>
        <v>0</v>
      </c>
      <c r="U336" s="35">
        <f t="shared" si="153"/>
        <v>0</v>
      </c>
      <c r="V336" s="35">
        <f t="shared" si="153"/>
        <v>0</v>
      </c>
      <c r="W336" s="35">
        <f t="shared" si="153"/>
        <v>0</v>
      </c>
      <c r="X336" s="21">
        <f t="shared" si="153"/>
        <v>0</v>
      </c>
      <c r="Y336" s="21">
        <f t="shared" si="153"/>
        <v>0</v>
      </c>
      <c r="Z336" s="21">
        <f t="shared" si="153"/>
        <v>0</v>
      </c>
      <c r="AA336" s="23">
        <f>SUM(G336:Z336)</f>
        <v>3815211.1171435141</v>
      </c>
      <c r="AB336" s="17" t="str">
        <f>IF(ABS(F336-AA336)&lt;0.01,"ok","err")</f>
        <v>ok</v>
      </c>
    </row>
    <row r="337" spans="1:28">
      <c r="F337" s="38"/>
    </row>
    <row r="338" spans="1:28">
      <c r="A338" s="24" t="s">
        <v>922</v>
      </c>
      <c r="F338" s="38"/>
    </row>
    <row r="339" spans="1:28">
      <c r="A339" s="27" t="s">
        <v>990</v>
      </c>
      <c r="C339" s="19" t="s">
        <v>970</v>
      </c>
      <c r="D339" s="19" t="s">
        <v>498</v>
      </c>
      <c r="E339" s="19" t="s">
        <v>995</v>
      </c>
      <c r="F339" s="35">
        <f>VLOOKUP(C339,'WSS-27'!$C$2:$AP$780,'WSS-27'!$AC$2,)</f>
        <v>0</v>
      </c>
      <c r="G339" s="35">
        <f t="shared" ref="G339:Z339" si="154">IF(VLOOKUP($E339,$D$6:$AN$1034,3,)=0,0,(VLOOKUP($E339,$D$6:$AN$1034,G$2,)/VLOOKUP($E339,$D$6:$AN$1034,3,))*$F339)</f>
        <v>0</v>
      </c>
      <c r="H339" s="35">
        <f t="shared" si="154"/>
        <v>0</v>
      </c>
      <c r="I339" s="35">
        <f t="shared" si="154"/>
        <v>0</v>
      </c>
      <c r="J339" s="35">
        <f t="shared" si="154"/>
        <v>0</v>
      </c>
      <c r="K339" s="35">
        <f t="shared" si="154"/>
        <v>0</v>
      </c>
      <c r="L339" s="35">
        <f t="shared" si="154"/>
        <v>0</v>
      </c>
      <c r="M339" s="35">
        <f t="shared" si="154"/>
        <v>0</v>
      </c>
      <c r="N339" s="35">
        <f t="shared" si="154"/>
        <v>0</v>
      </c>
      <c r="O339" s="35">
        <f t="shared" si="154"/>
        <v>0</v>
      </c>
      <c r="P339" s="35">
        <f t="shared" si="154"/>
        <v>0</v>
      </c>
      <c r="Q339" s="35">
        <f t="shared" si="154"/>
        <v>0</v>
      </c>
      <c r="R339" s="35">
        <f t="shared" si="154"/>
        <v>0</v>
      </c>
      <c r="S339" s="35">
        <f t="shared" si="154"/>
        <v>0</v>
      </c>
      <c r="T339" s="35">
        <f t="shared" si="154"/>
        <v>0</v>
      </c>
      <c r="U339" s="35">
        <f t="shared" si="154"/>
        <v>0</v>
      </c>
      <c r="V339" s="35">
        <f t="shared" si="154"/>
        <v>0</v>
      </c>
      <c r="W339" s="35">
        <f t="shared" si="154"/>
        <v>0</v>
      </c>
      <c r="X339" s="21">
        <f t="shared" si="154"/>
        <v>0</v>
      </c>
      <c r="Y339" s="21">
        <f t="shared" si="154"/>
        <v>0</v>
      </c>
      <c r="Z339" s="21">
        <f t="shared" si="154"/>
        <v>0</v>
      </c>
      <c r="AA339" s="23">
        <f>SUM(G339:Z339)</f>
        <v>0</v>
      </c>
      <c r="AB339" s="17" t="str">
        <f>IF(ABS(F339-AA339)&lt;0.01,"ok","err")</f>
        <v>ok</v>
      </c>
    </row>
    <row r="340" spans="1:28">
      <c r="F340" s="38"/>
    </row>
    <row r="341" spans="1:28">
      <c r="A341" s="24" t="s">
        <v>327</v>
      </c>
      <c r="F341" s="38"/>
    </row>
    <row r="342" spans="1:28">
      <c r="A342" s="27" t="s">
        <v>990</v>
      </c>
      <c r="C342" s="19" t="s">
        <v>970</v>
      </c>
      <c r="D342" s="19" t="s">
        <v>499</v>
      </c>
      <c r="E342" s="19" t="s">
        <v>995</v>
      </c>
      <c r="F342" s="35">
        <f>VLOOKUP(C342,'WSS-27'!$C$2:$AP$780,'WSS-27'!$AD$2,)</f>
        <v>0</v>
      </c>
      <c r="G342" s="35">
        <f t="shared" ref="G342:Z342" si="155">IF(VLOOKUP($E342,$D$6:$AN$1034,3,)=0,0,(VLOOKUP($E342,$D$6:$AN$1034,G$2,)/VLOOKUP($E342,$D$6:$AN$1034,3,))*$F342)</f>
        <v>0</v>
      </c>
      <c r="H342" s="35">
        <f t="shared" si="155"/>
        <v>0</v>
      </c>
      <c r="I342" s="35">
        <f t="shared" si="155"/>
        <v>0</v>
      </c>
      <c r="J342" s="35">
        <f t="shared" si="155"/>
        <v>0</v>
      </c>
      <c r="K342" s="35">
        <f t="shared" si="155"/>
        <v>0</v>
      </c>
      <c r="L342" s="35">
        <f t="shared" si="155"/>
        <v>0</v>
      </c>
      <c r="M342" s="35">
        <f t="shared" si="155"/>
        <v>0</v>
      </c>
      <c r="N342" s="35">
        <f t="shared" si="155"/>
        <v>0</v>
      </c>
      <c r="O342" s="35">
        <f t="shared" si="155"/>
        <v>0</v>
      </c>
      <c r="P342" s="35">
        <f t="shared" si="155"/>
        <v>0</v>
      </c>
      <c r="Q342" s="35">
        <f t="shared" si="155"/>
        <v>0</v>
      </c>
      <c r="R342" s="35">
        <f t="shared" si="155"/>
        <v>0</v>
      </c>
      <c r="S342" s="35">
        <f t="shared" si="155"/>
        <v>0</v>
      </c>
      <c r="T342" s="35">
        <f t="shared" si="155"/>
        <v>0</v>
      </c>
      <c r="U342" s="35">
        <f t="shared" si="155"/>
        <v>0</v>
      </c>
      <c r="V342" s="35">
        <f t="shared" si="155"/>
        <v>0</v>
      </c>
      <c r="W342" s="35">
        <f t="shared" si="155"/>
        <v>0</v>
      </c>
      <c r="X342" s="21">
        <f t="shared" si="155"/>
        <v>0</v>
      </c>
      <c r="Y342" s="21">
        <f t="shared" si="155"/>
        <v>0</v>
      </c>
      <c r="Z342" s="21">
        <f t="shared" si="155"/>
        <v>0</v>
      </c>
      <c r="AA342" s="23">
        <f>SUM(G342:Z342)</f>
        <v>0</v>
      </c>
      <c r="AB342" s="17" t="str">
        <f>IF(ABS(F342-AA342)&lt;0.01,"ok","err")</f>
        <v>ok</v>
      </c>
    </row>
    <row r="343" spans="1:28">
      <c r="F343" s="38"/>
    </row>
    <row r="344" spans="1:28">
      <c r="A344" s="24" t="s">
        <v>326</v>
      </c>
      <c r="F344" s="38"/>
    </row>
    <row r="345" spans="1:28">
      <c r="A345" s="27" t="s">
        <v>990</v>
      </c>
      <c r="C345" s="19" t="s">
        <v>970</v>
      </c>
      <c r="D345" s="19" t="s">
        <v>500</v>
      </c>
      <c r="E345" s="19" t="s">
        <v>996</v>
      </c>
      <c r="F345" s="35">
        <f>VLOOKUP(C345,'WSS-27'!$C$2:$AP$780,'WSS-27'!$AE$2,)</f>
        <v>0</v>
      </c>
      <c r="G345" s="35">
        <f t="shared" ref="G345:Z345" si="156">IF(VLOOKUP($E345,$D$6:$AN$1034,3,)=0,0,(VLOOKUP($E345,$D$6:$AN$1034,G$2,)/VLOOKUP($E345,$D$6:$AN$1034,3,))*$F345)</f>
        <v>0</v>
      </c>
      <c r="H345" s="35">
        <f t="shared" si="156"/>
        <v>0</v>
      </c>
      <c r="I345" s="35">
        <f t="shared" si="156"/>
        <v>0</v>
      </c>
      <c r="J345" s="35">
        <f t="shared" si="156"/>
        <v>0</v>
      </c>
      <c r="K345" s="35">
        <f t="shared" si="156"/>
        <v>0</v>
      </c>
      <c r="L345" s="35">
        <f t="shared" si="156"/>
        <v>0</v>
      </c>
      <c r="M345" s="35">
        <f t="shared" si="156"/>
        <v>0</v>
      </c>
      <c r="N345" s="35">
        <f t="shared" si="156"/>
        <v>0</v>
      </c>
      <c r="O345" s="35">
        <f t="shared" si="156"/>
        <v>0</v>
      </c>
      <c r="P345" s="35">
        <f t="shared" si="156"/>
        <v>0</v>
      </c>
      <c r="Q345" s="35">
        <f t="shared" si="156"/>
        <v>0</v>
      </c>
      <c r="R345" s="35">
        <f t="shared" si="156"/>
        <v>0</v>
      </c>
      <c r="S345" s="35">
        <f t="shared" si="156"/>
        <v>0</v>
      </c>
      <c r="T345" s="35">
        <f t="shared" si="156"/>
        <v>0</v>
      </c>
      <c r="U345" s="35">
        <f t="shared" si="156"/>
        <v>0</v>
      </c>
      <c r="V345" s="35">
        <f t="shared" si="156"/>
        <v>0</v>
      </c>
      <c r="W345" s="35">
        <f t="shared" si="156"/>
        <v>0</v>
      </c>
      <c r="X345" s="21">
        <f t="shared" si="156"/>
        <v>0</v>
      </c>
      <c r="Y345" s="21">
        <f t="shared" si="156"/>
        <v>0</v>
      </c>
      <c r="Z345" s="21">
        <f t="shared" si="156"/>
        <v>0</v>
      </c>
      <c r="AA345" s="23">
        <f>SUM(G345:Z345)</f>
        <v>0</v>
      </c>
      <c r="AB345" s="17" t="str">
        <f>IF(ABS(F345-AA345)&lt;0.01,"ok","err")</f>
        <v>ok</v>
      </c>
    </row>
    <row r="346" spans="1:28">
      <c r="F346" s="38"/>
    </row>
    <row r="347" spans="1:28">
      <c r="A347" s="19" t="s">
        <v>819</v>
      </c>
      <c r="D347" s="19" t="s">
        <v>501</v>
      </c>
      <c r="F347" s="35">
        <f>F302+F308+F311+F314+F322+F327+F330+F333+F336+F339+F342+F345</f>
        <v>155800380</v>
      </c>
      <c r="G347" s="35">
        <f t="shared" ref="G347:Z347" si="157">G302+G308+G311+G314+G322+G327+G330+G333+G336+G339+G342+G345</f>
        <v>78838844.946086571</v>
      </c>
      <c r="H347" s="35">
        <f t="shared" si="157"/>
        <v>18144445.014325429</v>
      </c>
      <c r="I347" s="35">
        <f t="shared" si="157"/>
        <v>951647.88994920347</v>
      </c>
      <c r="J347" s="35">
        <f t="shared" si="157"/>
        <v>18551670.119874381</v>
      </c>
      <c r="K347" s="35">
        <f t="shared" si="157"/>
        <v>15714020.748604583</v>
      </c>
      <c r="L347" s="35">
        <f t="shared" si="157"/>
        <v>11445570.244957279</v>
      </c>
      <c r="M347" s="35">
        <f t="shared" si="157"/>
        <v>6759673.0291556595</v>
      </c>
      <c r="N347" s="35">
        <f t="shared" si="157"/>
        <v>462236.42542642483</v>
      </c>
      <c r="O347" s="35">
        <f>O302+O308+O311+O314+O322+O327+O330+O333+O336+O339+O342+O345</f>
        <v>4841574.4088612841</v>
      </c>
      <c r="P347" s="35">
        <f t="shared" si="157"/>
        <v>21766.357870334712</v>
      </c>
      <c r="Q347" s="35">
        <f t="shared" si="157"/>
        <v>30278.152553852586</v>
      </c>
      <c r="R347" s="35">
        <f t="shared" si="157"/>
        <v>1239.9223349994181</v>
      </c>
      <c r="S347" s="35">
        <f t="shared" si="157"/>
        <v>15653.62</v>
      </c>
      <c r="T347" s="35">
        <f t="shared" si="157"/>
        <v>17632.310000000001</v>
      </c>
      <c r="U347" s="35">
        <f t="shared" si="157"/>
        <v>4126.8100000000004</v>
      </c>
      <c r="V347" s="35">
        <f t="shared" si="157"/>
        <v>0</v>
      </c>
      <c r="W347" s="35">
        <f t="shared" si="157"/>
        <v>0</v>
      </c>
      <c r="X347" s="21">
        <f t="shared" si="157"/>
        <v>0</v>
      </c>
      <c r="Y347" s="21">
        <f t="shared" si="157"/>
        <v>0</v>
      </c>
      <c r="Z347" s="21">
        <f t="shared" si="157"/>
        <v>0</v>
      </c>
      <c r="AA347" s="23">
        <f>SUM(G347:Z347)</f>
        <v>155800380.00000003</v>
      </c>
      <c r="AB347" s="17" t="str">
        <f>IF(ABS(F347-AA347)&lt;0.01,"ok","err")</f>
        <v>ok</v>
      </c>
    </row>
    <row r="350" spans="1:28">
      <c r="A350" s="102" t="s">
        <v>699</v>
      </c>
    </row>
    <row r="352" spans="1:28">
      <c r="A352" s="24" t="s">
        <v>339</v>
      </c>
    </row>
    <row r="353" spans="1:28">
      <c r="A353" s="27" t="s">
        <v>1129</v>
      </c>
      <c r="C353" s="46" t="s">
        <v>705</v>
      </c>
      <c r="D353" s="19" t="s">
        <v>1137</v>
      </c>
      <c r="E353" s="19" t="s">
        <v>1120</v>
      </c>
      <c r="F353" s="35">
        <f>VLOOKUP(C353,'WSS-27'!$C$2:$AP$780,'WSS-27'!$H$2,)</f>
        <v>0</v>
      </c>
      <c r="G353" s="35">
        <f t="shared" ref="G353:P358" si="158">IF(VLOOKUP($E353,$D$6:$AN$1034,3,)=0,0,(VLOOKUP($E353,$D$6:$AN$1034,G$2,)/VLOOKUP($E353,$D$6:$AN$1034,3,))*$F353)</f>
        <v>0</v>
      </c>
      <c r="H353" s="35">
        <f t="shared" si="158"/>
        <v>0</v>
      </c>
      <c r="I353" s="35">
        <f t="shared" si="158"/>
        <v>0</v>
      </c>
      <c r="J353" s="35">
        <f t="shared" si="158"/>
        <v>0</v>
      </c>
      <c r="K353" s="35">
        <f t="shared" si="158"/>
        <v>0</v>
      </c>
      <c r="L353" s="35">
        <f t="shared" si="158"/>
        <v>0</v>
      </c>
      <c r="M353" s="35">
        <f t="shared" si="158"/>
        <v>0</v>
      </c>
      <c r="N353" s="35">
        <f t="shared" si="158"/>
        <v>0</v>
      </c>
      <c r="O353" s="35">
        <f t="shared" si="158"/>
        <v>0</v>
      </c>
      <c r="P353" s="35">
        <f t="shared" si="158"/>
        <v>0</v>
      </c>
      <c r="Q353" s="35">
        <f t="shared" ref="Q353:Z358" si="159">IF(VLOOKUP($E353,$D$6:$AN$1034,3,)=0,0,(VLOOKUP($E353,$D$6:$AN$1034,Q$2,)/VLOOKUP($E353,$D$6:$AN$1034,3,))*$F353)</f>
        <v>0</v>
      </c>
      <c r="R353" s="35">
        <f t="shared" si="159"/>
        <v>0</v>
      </c>
      <c r="S353" s="35">
        <f t="shared" si="159"/>
        <v>0</v>
      </c>
      <c r="T353" s="35">
        <f t="shared" si="159"/>
        <v>0</v>
      </c>
      <c r="U353" s="35">
        <f t="shared" si="159"/>
        <v>0</v>
      </c>
      <c r="V353" s="35">
        <f t="shared" si="159"/>
        <v>0</v>
      </c>
      <c r="W353" s="35">
        <f t="shared" si="159"/>
        <v>0</v>
      </c>
      <c r="X353" s="21">
        <f t="shared" si="159"/>
        <v>0</v>
      </c>
      <c r="Y353" s="21">
        <f t="shared" si="159"/>
        <v>0</v>
      </c>
      <c r="Z353" s="21">
        <f t="shared" si="159"/>
        <v>0</v>
      </c>
      <c r="AA353" s="23">
        <f t="shared" ref="AA353:AA359" si="160">SUM(G353:Z353)</f>
        <v>0</v>
      </c>
      <c r="AB353" s="17" t="str">
        <f t="shared" ref="AB353:AB359" si="161">IF(ABS(F353-AA353)&lt;0.01,"ok","err")</f>
        <v>ok</v>
      </c>
    </row>
    <row r="354" spans="1:28" hidden="1">
      <c r="A354" s="27" t="s">
        <v>1135</v>
      </c>
      <c r="C354" s="46" t="s">
        <v>705</v>
      </c>
      <c r="D354" s="19" t="s">
        <v>706</v>
      </c>
      <c r="E354" s="19" t="s">
        <v>1143</v>
      </c>
      <c r="F354" s="38">
        <f>VLOOKUP(C354,'WSS-27'!$C$2:$AP$780,'WSS-27'!$I$2,)</f>
        <v>0</v>
      </c>
      <c r="G354" s="38">
        <f t="shared" si="158"/>
        <v>0</v>
      </c>
      <c r="H354" s="38">
        <f t="shared" si="158"/>
        <v>0</v>
      </c>
      <c r="I354" s="38">
        <f t="shared" si="158"/>
        <v>0</v>
      </c>
      <c r="J354" s="38">
        <f t="shared" si="158"/>
        <v>0</v>
      </c>
      <c r="K354" s="38">
        <f t="shared" si="158"/>
        <v>0</v>
      </c>
      <c r="L354" s="38">
        <f t="shared" si="158"/>
        <v>0</v>
      </c>
      <c r="M354" s="38">
        <f t="shared" si="158"/>
        <v>0</v>
      </c>
      <c r="N354" s="38">
        <f t="shared" si="158"/>
        <v>0</v>
      </c>
      <c r="O354" s="38">
        <f t="shared" si="158"/>
        <v>0</v>
      </c>
      <c r="P354" s="38">
        <f t="shared" si="158"/>
        <v>0</v>
      </c>
      <c r="Q354" s="38">
        <f t="shared" si="159"/>
        <v>0</v>
      </c>
      <c r="R354" s="38">
        <f t="shared" si="159"/>
        <v>0</v>
      </c>
      <c r="S354" s="38">
        <f t="shared" si="159"/>
        <v>0</v>
      </c>
      <c r="T354" s="38">
        <f t="shared" si="159"/>
        <v>0</v>
      </c>
      <c r="U354" s="38">
        <f t="shared" si="159"/>
        <v>0</v>
      </c>
      <c r="V354" s="38">
        <f t="shared" si="159"/>
        <v>0</v>
      </c>
      <c r="W354" s="38">
        <f t="shared" si="159"/>
        <v>0</v>
      </c>
      <c r="X354" s="22">
        <f t="shared" si="159"/>
        <v>0</v>
      </c>
      <c r="Y354" s="22">
        <f t="shared" si="159"/>
        <v>0</v>
      </c>
      <c r="Z354" s="22">
        <f t="shared" si="159"/>
        <v>0</v>
      </c>
      <c r="AA354" s="22">
        <f t="shared" si="160"/>
        <v>0</v>
      </c>
      <c r="AB354" s="17" t="str">
        <f t="shared" si="161"/>
        <v>ok</v>
      </c>
    </row>
    <row r="355" spans="1:28" hidden="1">
      <c r="A355" s="27" t="s">
        <v>1135</v>
      </c>
      <c r="C355" s="46" t="s">
        <v>705</v>
      </c>
      <c r="D355" s="19" t="s">
        <v>707</v>
      </c>
      <c r="E355" s="19" t="s">
        <v>1143</v>
      </c>
      <c r="F355" s="38">
        <f>VLOOKUP(C355,'WSS-27'!$C$2:$AP$780,'WSS-27'!$J$2,)</f>
        <v>0</v>
      </c>
      <c r="G355" s="38">
        <f t="shared" si="158"/>
        <v>0</v>
      </c>
      <c r="H355" s="38">
        <f t="shared" si="158"/>
        <v>0</v>
      </c>
      <c r="I355" s="38">
        <f t="shared" si="158"/>
        <v>0</v>
      </c>
      <c r="J355" s="38">
        <f t="shared" si="158"/>
        <v>0</v>
      </c>
      <c r="K355" s="38">
        <f t="shared" si="158"/>
        <v>0</v>
      </c>
      <c r="L355" s="38">
        <f t="shared" si="158"/>
        <v>0</v>
      </c>
      <c r="M355" s="38">
        <f t="shared" si="158"/>
        <v>0</v>
      </c>
      <c r="N355" s="38">
        <f t="shared" si="158"/>
        <v>0</v>
      </c>
      <c r="O355" s="38">
        <f t="shared" si="158"/>
        <v>0</v>
      </c>
      <c r="P355" s="38">
        <f t="shared" si="158"/>
        <v>0</v>
      </c>
      <c r="Q355" s="38">
        <f t="shared" si="159"/>
        <v>0</v>
      </c>
      <c r="R355" s="38">
        <f t="shared" si="159"/>
        <v>0</v>
      </c>
      <c r="S355" s="38">
        <f t="shared" si="159"/>
        <v>0</v>
      </c>
      <c r="T355" s="38">
        <f t="shared" si="159"/>
        <v>0</v>
      </c>
      <c r="U355" s="38">
        <f t="shared" si="159"/>
        <v>0</v>
      </c>
      <c r="V355" s="38">
        <f t="shared" si="159"/>
        <v>0</v>
      </c>
      <c r="W355" s="38">
        <f t="shared" si="159"/>
        <v>0</v>
      </c>
      <c r="X355" s="22">
        <f t="shared" si="159"/>
        <v>0</v>
      </c>
      <c r="Y355" s="22">
        <f t="shared" si="159"/>
        <v>0</v>
      </c>
      <c r="Z355" s="22">
        <f t="shared" si="159"/>
        <v>0</v>
      </c>
      <c r="AA355" s="22">
        <f t="shared" si="160"/>
        <v>0</v>
      </c>
      <c r="AB355" s="17" t="str">
        <f t="shared" si="161"/>
        <v>ok</v>
      </c>
    </row>
    <row r="356" spans="1:28">
      <c r="A356" s="27" t="s">
        <v>1076</v>
      </c>
      <c r="C356" s="46" t="s">
        <v>705</v>
      </c>
      <c r="D356" s="19" t="s">
        <v>708</v>
      </c>
      <c r="E356" s="19" t="s">
        <v>988</v>
      </c>
      <c r="F356" s="38">
        <f>VLOOKUP(C356,'WSS-27'!$C$2:$AP$780,'WSS-27'!$K$2,)</f>
        <v>0</v>
      </c>
      <c r="G356" s="38">
        <f t="shared" si="158"/>
        <v>0</v>
      </c>
      <c r="H356" s="38">
        <f t="shared" si="158"/>
        <v>0</v>
      </c>
      <c r="I356" s="38">
        <f t="shared" si="158"/>
        <v>0</v>
      </c>
      <c r="J356" s="38">
        <f t="shared" si="158"/>
        <v>0</v>
      </c>
      <c r="K356" s="38">
        <f t="shared" si="158"/>
        <v>0</v>
      </c>
      <c r="L356" s="38">
        <f t="shared" si="158"/>
        <v>0</v>
      </c>
      <c r="M356" s="38">
        <f t="shared" si="158"/>
        <v>0</v>
      </c>
      <c r="N356" s="38">
        <f t="shared" si="158"/>
        <v>0</v>
      </c>
      <c r="O356" s="38">
        <f t="shared" si="158"/>
        <v>0</v>
      </c>
      <c r="P356" s="38">
        <f t="shared" si="158"/>
        <v>0</v>
      </c>
      <c r="Q356" s="38">
        <f t="shared" si="159"/>
        <v>0</v>
      </c>
      <c r="R356" s="38">
        <f t="shared" si="159"/>
        <v>0</v>
      </c>
      <c r="S356" s="38">
        <f t="shared" si="159"/>
        <v>0</v>
      </c>
      <c r="T356" s="38">
        <f t="shared" si="159"/>
        <v>0</v>
      </c>
      <c r="U356" s="38">
        <f t="shared" si="159"/>
        <v>0</v>
      </c>
      <c r="V356" s="38">
        <f t="shared" si="159"/>
        <v>0</v>
      </c>
      <c r="W356" s="38">
        <f t="shared" si="159"/>
        <v>0</v>
      </c>
      <c r="X356" s="22">
        <f t="shared" si="159"/>
        <v>0</v>
      </c>
      <c r="Y356" s="22">
        <f t="shared" si="159"/>
        <v>0</v>
      </c>
      <c r="Z356" s="22">
        <f t="shared" si="159"/>
        <v>0</v>
      </c>
      <c r="AA356" s="22">
        <f t="shared" si="160"/>
        <v>0</v>
      </c>
      <c r="AB356" s="17" t="str">
        <f t="shared" si="161"/>
        <v>ok</v>
      </c>
    </row>
    <row r="357" spans="1:28" hidden="1">
      <c r="A357" s="27" t="s">
        <v>1077</v>
      </c>
      <c r="C357" s="46" t="s">
        <v>705</v>
      </c>
      <c r="D357" s="19" t="s">
        <v>709</v>
      </c>
      <c r="E357" s="19" t="s">
        <v>988</v>
      </c>
      <c r="F357" s="38">
        <f>VLOOKUP(C357,'WSS-27'!$C$2:$AP$780,'WSS-27'!$L$2,)</f>
        <v>0</v>
      </c>
      <c r="G357" s="38">
        <f t="shared" si="158"/>
        <v>0</v>
      </c>
      <c r="H357" s="38">
        <f t="shared" si="158"/>
        <v>0</v>
      </c>
      <c r="I357" s="38">
        <f t="shared" si="158"/>
        <v>0</v>
      </c>
      <c r="J357" s="38">
        <f t="shared" si="158"/>
        <v>0</v>
      </c>
      <c r="K357" s="38">
        <f t="shared" si="158"/>
        <v>0</v>
      </c>
      <c r="L357" s="38">
        <f t="shared" si="158"/>
        <v>0</v>
      </c>
      <c r="M357" s="38">
        <f t="shared" si="158"/>
        <v>0</v>
      </c>
      <c r="N357" s="38">
        <f t="shared" si="158"/>
        <v>0</v>
      </c>
      <c r="O357" s="38">
        <f t="shared" si="158"/>
        <v>0</v>
      </c>
      <c r="P357" s="38">
        <f t="shared" si="158"/>
        <v>0</v>
      </c>
      <c r="Q357" s="38">
        <f t="shared" si="159"/>
        <v>0</v>
      </c>
      <c r="R357" s="38">
        <f t="shared" si="159"/>
        <v>0</v>
      </c>
      <c r="S357" s="38">
        <f t="shared" si="159"/>
        <v>0</v>
      </c>
      <c r="T357" s="38">
        <f t="shared" si="159"/>
        <v>0</v>
      </c>
      <c r="U357" s="38">
        <f t="shared" si="159"/>
        <v>0</v>
      </c>
      <c r="V357" s="38">
        <f t="shared" si="159"/>
        <v>0</v>
      </c>
      <c r="W357" s="38">
        <f t="shared" si="159"/>
        <v>0</v>
      </c>
      <c r="X357" s="22">
        <f t="shared" si="159"/>
        <v>0</v>
      </c>
      <c r="Y357" s="22">
        <f t="shared" si="159"/>
        <v>0</v>
      </c>
      <c r="Z357" s="22">
        <f t="shared" si="159"/>
        <v>0</v>
      </c>
      <c r="AA357" s="22">
        <f t="shared" si="160"/>
        <v>0</v>
      </c>
      <c r="AB357" s="17" t="str">
        <f t="shared" si="161"/>
        <v>ok</v>
      </c>
    </row>
    <row r="358" spans="1:28" hidden="1">
      <c r="A358" s="27" t="s">
        <v>1077</v>
      </c>
      <c r="C358" s="46" t="s">
        <v>705</v>
      </c>
      <c r="D358" s="19" t="s">
        <v>710</v>
      </c>
      <c r="E358" s="19" t="s">
        <v>988</v>
      </c>
      <c r="F358" s="38">
        <f>VLOOKUP(C358,'WSS-27'!$C$2:$AP$780,'WSS-27'!$M$2,)</f>
        <v>0</v>
      </c>
      <c r="G358" s="38">
        <f t="shared" si="158"/>
        <v>0</v>
      </c>
      <c r="H358" s="38">
        <f t="shared" si="158"/>
        <v>0</v>
      </c>
      <c r="I358" s="38">
        <f t="shared" si="158"/>
        <v>0</v>
      </c>
      <c r="J358" s="38">
        <f t="shared" si="158"/>
        <v>0</v>
      </c>
      <c r="K358" s="38">
        <f t="shared" si="158"/>
        <v>0</v>
      </c>
      <c r="L358" s="38">
        <f t="shared" si="158"/>
        <v>0</v>
      </c>
      <c r="M358" s="38">
        <f t="shared" si="158"/>
        <v>0</v>
      </c>
      <c r="N358" s="38">
        <f t="shared" si="158"/>
        <v>0</v>
      </c>
      <c r="O358" s="38">
        <f t="shared" si="158"/>
        <v>0</v>
      </c>
      <c r="P358" s="38">
        <f t="shared" si="158"/>
        <v>0</v>
      </c>
      <c r="Q358" s="38">
        <f t="shared" si="159"/>
        <v>0</v>
      </c>
      <c r="R358" s="38">
        <f t="shared" si="159"/>
        <v>0</v>
      </c>
      <c r="S358" s="38">
        <f t="shared" si="159"/>
        <v>0</v>
      </c>
      <c r="T358" s="38">
        <f t="shared" si="159"/>
        <v>0</v>
      </c>
      <c r="U358" s="38">
        <f t="shared" si="159"/>
        <v>0</v>
      </c>
      <c r="V358" s="38">
        <f t="shared" si="159"/>
        <v>0</v>
      </c>
      <c r="W358" s="38">
        <f t="shared" si="159"/>
        <v>0</v>
      </c>
      <c r="X358" s="22">
        <f t="shared" si="159"/>
        <v>0</v>
      </c>
      <c r="Y358" s="22">
        <f t="shared" si="159"/>
        <v>0</v>
      </c>
      <c r="Z358" s="22">
        <f t="shared" si="159"/>
        <v>0</v>
      </c>
      <c r="AA358" s="22">
        <f t="shared" si="160"/>
        <v>0</v>
      </c>
      <c r="AB358" s="17" t="str">
        <f t="shared" si="161"/>
        <v>ok</v>
      </c>
    </row>
    <row r="359" spans="1:28">
      <c r="A359" s="19" t="s">
        <v>361</v>
      </c>
      <c r="D359" s="19" t="s">
        <v>711</v>
      </c>
      <c r="F359" s="35">
        <f t="shared" ref="F359:P359" si="162">SUM(F353:F358)</f>
        <v>0</v>
      </c>
      <c r="G359" s="35">
        <f t="shared" si="162"/>
        <v>0</v>
      </c>
      <c r="H359" s="35">
        <f t="shared" si="162"/>
        <v>0</v>
      </c>
      <c r="I359" s="35">
        <f t="shared" si="162"/>
        <v>0</v>
      </c>
      <c r="J359" s="35">
        <f t="shared" si="162"/>
        <v>0</v>
      </c>
      <c r="K359" s="35">
        <f t="shared" si="162"/>
        <v>0</v>
      </c>
      <c r="L359" s="35">
        <f t="shared" si="162"/>
        <v>0</v>
      </c>
      <c r="M359" s="35">
        <f t="shared" si="162"/>
        <v>0</v>
      </c>
      <c r="N359" s="35">
        <f t="shared" si="162"/>
        <v>0</v>
      </c>
      <c r="O359" s="35">
        <f>SUM(O353:O358)</f>
        <v>0</v>
      </c>
      <c r="P359" s="35">
        <f t="shared" si="162"/>
        <v>0</v>
      </c>
      <c r="Q359" s="35">
        <f t="shared" ref="Q359:Z359" si="163">SUM(Q353:Q358)</f>
        <v>0</v>
      </c>
      <c r="R359" s="35">
        <f t="shared" si="163"/>
        <v>0</v>
      </c>
      <c r="S359" s="35">
        <f t="shared" si="163"/>
        <v>0</v>
      </c>
      <c r="T359" s="35">
        <f t="shared" si="163"/>
        <v>0</v>
      </c>
      <c r="U359" s="35">
        <f t="shared" si="163"/>
        <v>0</v>
      </c>
      <c r="V359" s="35">
        <f t="shared" si="163"/>
        <v>0</v>
      </c>
      <c r="W359" s="35">
        <f t="shared" si="163"/>
        <v>0</v>
      </c>
      <c r="X359" s="21">
        <f t="shared" si="163"/>
        <v>0</v>
      </c>
      <c r="Y359" s="21">
        <f t="shared" si="163"/>
        <v>0</v>
      </c>
      <c r="Z359" s="21">
        <f t="shared" si="163"/>
        <v>0</v>
      </c>
      <c r="AA359" s="23">
        <f t="shared" si="160"/>
        <v>0</v>
      </c>
      <c r="AB359" s="17" t="str">
        <f t="shared" si="161"/>
        <v>ok</v>
      </c>
    </row>
    <row r="360" spans="1:28">
      <c r="F360" s="38"/>
      <c r="G360" s="38"/>
    </row>
    <row r="361" spans="1:28">
      <c r="A361" s="24" t="s">
        <v>1026</v>
      </c>
      <c r="F361" s="38"/>
      <c r="G361" s="38"/>
    </row>
    <row r="362" spans="1:28">
      <c r="A362" s="27" t="s">
        <v>1111</v>
      </c>
      <c r="C362" s="46" t="s">
        <v>705</v>
      </c>
      <c r="D362" s="19" t="s">
        <v>712</v>
      </c>
      <c r="E362" s="19" t="s">
        <v>1115</v>
      </c>
      <c r="F362" s="35">
        <f>VLOOKUP(C362,'WSS-27'!$C$2:$AP$780,'WSS-27'!$N$2,)</f>
        <v>0</v>
      </c>
      <c r="G362" s="35">
        <f t="shared" ref="G362:P364" si="164">IF(VLOOKUP($E362,$D$6:$AN$1034,3,)=0,0,(VLOOKUP($E362,$D$6:$AN$1034,G$2,)/VLOOKUP($E362,$D$6:$AN$1034,3,))*$F362)</f>
        <v>0</v>
      </c>
      <c r="H362" s="35">
        <f t="shared" si="164"/>
        <v>0</v>
      </c>
      <c r="I362" s="35">
        <f t="shared" si="164"/>
        <v>0</v>
      </c>
      <c r="J362" s="35">
        <f t="shared" si="164"/>
        <v>0</v>
      </c>
      <c r="K362" s="35">
        <f t="shared" si="164"/>
        <v>0</v>
      </c>
      <c r="L362" s="35">
        <f t="shared" si="164"/>
        <v>0</v>
      </c>
      <c r="M362" s="35">
        <f t="shared" si="164"/>
        <v>0</v>
      </c>
      <c r="N362" s="35">
        <f t="shared" si="164"/>
        <v>0</v>
      </c>
      <c r="O362" s="35">
        <f t="shared" si="164"/>
        <v>0</v>
      </c>
      <c r="P362" s="35">
        <f t="shared" si="164"/>
        <v>0</v>
      </c>
      <c r="Q362" s="35">
        <f t="shared" ref="Q362:Z364" si="165">IF(VLOOKUP($E362,$D$6:$AN$1034,3,)=0,0,(VLOOKUP($E362,$D$6:$AN$1034,Q$2,)/VLOOKUP($E362,$D$6:$AN$1034,3,))*$F362)</f>
        <v>0</v>
      </c>
      <c r="R362" s="35">
        <f t="shared" si="165"/>
        <v>0</v>
      </c>
      <c r="S362" s="35">
        <f t="shared" si="165"/>
        <v>0</v>
      </c>
      <c r="T362" s="35">
        <f t="shared" si="165"/>
        <v>0</v>
      </c>
      <c r="U362" s="35">
        <f t="shared" si="165"/>
        <v>0</v>
      </c>
      <c r="V362" s="35">
        <f t="shared" si="165"/>
        <v>0</v>
      </c>
      <c r="W362" s="35">
        <f t="shared" si="165"/>
        <v>0</v>
      </c>
      <c r="X362" s="21">
        <f t="shared" si="165"/>
        <v>0</v>
      </c>
      <c r="Y362" s="21">
        <f t="shared" si="165"/>
        <v>0</v>
      </c>
      <c r="Z362" s="21">
        <f t="shared" si="165"/>
        <v>0</v>
      </c>
      <c r="AA362" s="23">
        <f>SUM(G362:Z362)</f>
        <v>0</v>
      </c>
      <c r="AB362" s="17" t="str">
        <f>IF(ABS(F362-AA362)&lt;0.01,"ok","err")</f>
        <v>ok</v>
      </c>
    </row>
    <row r="363" spans="1:28" hidden="1">
      <c r="A363" s="27" t="s">
        <v>1112</v>
      </c>
      <c r="C363" s="46" t="s">
        <v>705</v>
      </c>
      <c r="D363" s="19" t="s">
        <v>713</v>
      </c>
      <c r="E363" s="19" t="s">
        <v>1115</v>
      </c>
      <c r="F363" s="38">
        <f>VLOOKUP(C363,'WSS-27'!$C$2:$AP$780,'WSS-27'!$O$2,)</f>
        <v>0</v>
      </c>
      <c r="G363" s="38">
        <f t="shared" si="164"/>
        <v>0</v>
      </c>
      <c r="H363" s="38">
        <f t="shared" si="164"/>
        <v>0</v>
      </c>
      <c r="I363" s="38">
        <f t="shared" si="164"/>
        <v>0</v>
      </c>
      <c r="J363" s="38">
        <f t="shared" si="164"/>
        <v>0</v>
      </c>
      <c r="K363" s="38">
        <f t="shared" si="164"/>
        <v>0</v>
      </c>
      <c r="L363" s="38">
        <f t="shared" si="164"/>
        <v>0</v>
      </c>
      <c r="M363" s="38">
        <f t="shared" si="164"/>
        <v>0</v>
      </c>
      <c r="N363" s="38">
        <f t="shared" si="164"/>
        <v>0</v>
      </c>
      <c r="O363" s="38">
        <f t="shared" si="164"/>
        <v>0</v>
      </c>
      <c r="P363" s="38">
        <f t="shared" si="164"/>
        <v>0</v>
      </c>
      <c r="Q363" s="38">
        <f t="shared" si="165"/>
        <v>0</v>
      </c>
      <c r="R363" s="38">
        <f t="shared" si="165"/>
        <v>0</v>
      </c>
      <c r="S363" s="38">
        <f t="shared" si="165"/>
        <v>0</v>
      </c>
      <c r="T363" s="38">
        <f t="shared" si="165"/>
        <v>0</v>
      </c>
      <c r="U363" s="38">
        <f t="shared" si="165"/>
        <v>0</v>
      </c>
      <c r="V363" s="38">
        <f t="shared" si="165"/>
        <v>0</v>
      </c>
      <c r="W363" s="38">
        <f t="shared" si="165"/>
        <v>0</v>
      </c>
      <c r="X363" s="22">
        <f t="shared" si="165"/>
        <v>0</v>
      </c>
      <c r="Y363" s="22">
        <f t="shared" si="165"/>
        <v>0</v>
      </c>
      <c r="Z363" s="22">
        <f t="shared" si="165"/>
        <v>0</v>
      </c>
      <c r="AA363" s="22">
        <f>SUM(G363:Z363)</f>
        <v>0</v>
      </c>
      <c r="AB363" s="17" t="str">
        <f>IF(ABS(F363-AA363)&lt;0.01,"ok","err")</f>
        <v>ok</v>
      </c>
    </row>
    <row r="364" spans="1:28" hidden="1">
      <c r="A364" s="27" t="s">
        <v>1112</v>
      </c>
      <c r="C364" s="46" t="s">
        <v>705</v>
      </c>
      <c r="D364" s="19" t="s">
        <v>714</v>
      </c>
      <c r="E364" s="19" t="s">
        <v>1115</v>
      </c>
      <c r="F364" s="38">
        <f>VLOOKUP(C364,'WSS-27'!$C$2:$AP$780,'WSS-27'!$P$2,)</f>
        <v>0</v>
      </c>
      <c r="G364" s="38">
        <f t="shared" si="164"/>
        <v>0</v>
      </c>
      <c r="H364" s="38">
        <f t="shared" si="164"/>
        <v>0</v>
      </c>
      <c r="I364" s="38">
        <f t="shared" si="164"/>
        <v>0</v>
      </c>
      <c r="J364" s="38">
        <f t="shared" si="164"/>
        <v>0</v>
      </c>
      <c r="K364" s="38">
        <f t="shared" si="164"/>
        <v>0</v>
      </c>
      <c r="L364" s="38">
        <f t="shared" si="164"/>
        <v>0</v>
      </c>
      <c r="M364" s="38">
        <f t="shared" si="164"/>
        <v>0</v>
      </c>
      <c r="N364" s="38">
        <f t="shared" si="164"/>
        <v>0</v>
      </c>
      <c r="O364" s="38">
        <f t="shared" si="164"/>
        <v>0</v>
      </c>
      <c r="P364" s="38">
        <f t="shared" si="164"/>
        <v>0</v>
      </c>
      <c r="Q364" s="38">
        <f t="shared" si="165"/>
        <v>0</v>
      </c>
      <c r="R364" s="38">
        <f t="shared" si="165"/>
        <v>0</v>
      </c>
      <c r="S364" s="38">
        <f t="shared" si="165"/>
        <v>0</v>
      </c>
      <c r="T364" s="38">
        <f t="shared" si="165"/>
        <v>0</v>
      </c>
      <c r="U364" s="38">
        <f t="shared" si="165"/>
        <v>0</v>
      </c>
      <c r="V364" s="38">
        <f t="shared" si="165"/>
        <v>0</v>
      </c>
      <c r="W364" s="38">
        <f t="shared" si="165"/>
        <v>0</v>
      </c>
      <c r="X364" s="22">
        <f t="shared" si="165"/>
        <v>0</v>
      </c>
      <c r="Y364" s="22">
        <f t="shared" si="165"/>
        <v>0</v>
      </c>
      <c r="Z364" s="22">
        <f t="shared" si="165"/>
        <v>0</v>
      </c>
      <c r="AA364" s="22">
        <f>SUM(G364:Z364)</f>
        <v>0</v>
      </c>
      <c r="AB364" s="17" t="str">
        <f>IF(ABS(F364-AA364)&lt;0.01,"ok","err")</f>
        <v>ok</v>
      </c>
    </row>
    <row r="365" spans="1:28" hidden="1">
      <c r="A365" s="19" t="s">
        <v>1028</v>
      </c>
      <c r="D365" s="19" t="s">
        <v>715</v>
      </c>
      <c r="F365" s="35">
        <f t="shared" ref="F365:P365" si="166">SUM(F362:F364)</f>
        <v>0</v>
      </c>
      <c r="G365" s="35">
        <f t="shared" si="166"/>
        <v>0</v>
      </c>
      <c r="H365" s="35">
        <f t="shared" si="166"/>
        <v>0</v>
      </c>
      <c r="I365" s="35">
        <f t="shared" si="166"/>
        <v>0</v>
      </c>
      <c r="J365" s="35">
        <f t="shared" si="166"/>
        <v>0</v>
      </c>
      <c r="K365" s="35">
        <f t="shared" si="166"/>
        <v>0</v>
      </c>
      <c r="L365" s="35">
        <f t="shared" si="166"/>
        <v>0</v>
      </c>
      <c r="M365" s="35">
        <f t="shared" si="166"/>
        <v>0</v>
      </c>
      <c r="N365" s="35">
        <f t="shared" si="166"/>
        <v>0</v>
      </c>
      <c r="O365" s="35">
        <f>SUM(O362:O364)</f>
        <v>0</v>
      </c>
      <c r="P365" s="35">
        <f t="shared" si="166"/>
        <v>0</v>
      </c>
      <c r="Q365" s="35">
        <f t="shared" ref="Q365:Z365" si="167">SUM(Q362:Q364)</f>
        <v>0</v>
      </c>
      <c r="R365" s="35">
        <f t="shared" si="167"/>
        <v>0</v>
      </c>
      <c r="S365" s="35">
        <f t="shared" si="167"/>
        <v>0</v>
      </c>
      <c r="T365" s="35">
        <f t="shared" si="167"/>
        <v>0</v>
      </c>
      <c r="U365" s="35">
        <f t="shared" si="167"/>
        <v>0</v>
      </c>
      <c r="V365" s="35">
        <f t="shared" si="167"/>
        <v>0</v>
      </c>
      <c r="W365" s="35">
        <f t="shared" si="167"/>
        <v>0</v>
      </c>
      <c r="X365" s="21">
        <f t="shared" si="167"/>
        <v>0</v>
      </c>
      <c r="Y365" s="21">
        <f t="shared" si="167"/>
        <v>0</v>
      </c>
      <c r="Z365" s="21">
        <f t="shared" si="167"/>
        <v>0</v>
      </c>
      <c r="AA365" s="23">
        <f>SUM(G365:Z365)</f>
        <v>0</v>
      </c>
      <c r="AB365" s="17" t="str">
        <f>IF(ABS(F365-AA365)&lt;0.01,"ok","err")</f>
        <v>ok</v>
      </c>
    </row>
    <row r="366" spans="1:28">
      <c r="F366" s="38"/>
      <c r="G366" s="38"/>
    </row>
    <row r="367" spans="1:28">
      <c r="A367" s="24" t="s">
        <v>324</v>
      </c>
      <c r="F367" s="38"/>
      <c r="G367" s="38"/>
    </row>
    <row r="368" spans="1:28">
      <c r="A368" s="27" t="s">
        <v>346</v>
      </c>
      <c r="C368" s="46" t="s">
        <v>705</v>
      </c>
      <c r="D368" s="19" t="s">
        <v>716</v>
      </c>
      <c r="E368" s="19" t="s">
        <v>1116</v>
      </c>
      <c r="F368" s="35">
        <f>VLOOKUP(C368,'WSS-27'!$C$2:$AP$780,'WSS-27'!$Q$2,)</f>
        <v>0</v>
      </c>
      <c r="G368" s="35">
        <f t="shared" ref="G368:Z368" si="168">IF(VLOOKUP($E368,$D$6:$AN$1034,3,)=0,0,(VLOOKUP($E368,$D$6:$AN$1034,G$2,)/VLOOKUP($E368,$D$6:$AN$1034,3,))*$F368)</f>
        <v>0</v>
      </c>
      <c r="H368" s="35">
        <f t="shared" si="168"/>
        <v>0</v>
      </c>
      <c r="I368" s="35">
        <f t="shared" si="168"/>
        <v>0</v>
      </c>
      <c r="J368" s="35">
        <f t="shared" si="168"/>
        <v>0</v>
      </c>
      <c r="K368" s="35">
        <f t="shared" si="168"/>
        <v>0</v>
      </c>
      <c r="L368" s="35">
        <f t="shared" si="168"/>
        <v>0</v>
      </c>
      <c r="M368" s="35">
        <f t="shared" si="168"/>
        <v>0</v>
      </c>
      <c r="N368" s="35">
        <f t="shared" si="168"/>
        <v>0</v>
      </c>
      <c r="O368" s="35">
        <f t="shared" si="168"/>
        <v>0</v>
      </c>
      <c r="P368" s="35">
        <f t="shared" si="168"/>
        <v>0</v>
      </c>
      <c r="Q368" s="35">
        <f t="shared" si="168"/>
        <v>0</v>
      </c>
      <c r="R368" s="35">
        <f t="shared" si="168"/>
        <v>0</v>
      </c>
      <c r="S368" s="35">
        <f t="shared" si="168"/>
        <v>0</v>
      </c>
      <c r="T368" s="35">
        <f t="shared" si="168"/>
        <v>0</v>
      </c>
      <c r="U368" s="35">
        <f t="shared" si="168"/>
        <v>0</v>
      </c>
      <c r="V368" s="35">
        <f t="shared" si="168"/>
        <v>0</v>
      </c>
      <c r="W368" s="35">
        <f t="shared" si="168"/>
        <v>0</v>
      </c>
      <c r="X368" s="21">
        <f t="shared" si="168"/>
        <v>0</v>
      </c>
      <c r="Y368" s="21">
        <f t="shared" si="168"/>
        <v>0</v>
      </c>
      <c r="Z368" s="21">
        <f t="shared" si="168"/>
        <v>0</v>
      </c>
      <c r="AA368" s="23">
        <f>SUM(G368:Z368)</f>
        <v>0</v>
      </c>
      <c r="AB368" s="17" t="str">
        <f>IF(ABS(F368-AA368)&lt;0.01,"ok","err")</f>
        <v>ok</v>
      </c>
    </row>
    <row r="369" spans="1:28">
      <c r="F369" s="38"/>
    </row>
    <row r="370" spans="1:28">
      <c r="A370" s="24" t="s">
        <v>325</v>
      </c>
      <c r="F370" s="38"/>
      <c r="G370" s="38"/>
    </row>
    <row r="371" spans="1:28">
      <c r="A371" s="27" t="s">
        <v>348</v>
      </c>
      <c r="C371" s="46" t="s">
        <v>705</v>
      </c>
      <c r="D371" s="19" t="s">
        <v>717</v>
      </c>
      <c r="E371" s="19" t="s">
        <v>1116</v>
      </c>
      <c r="F371" s="35">
        <f>VLOOKUP(C371,'WSS-27'!$C$2:$AP$780,'WSS-27'!$R$2,)</f>
        <v>0</v>
      </c>
      <c r="G371" s="35">
        <f t="shared" ref="G371:Z371" si="169">IF(VLOOKUP($E371,$D$6:$AN$1034,3,)=0,0,(VLOOKUP($E371,$D$6:$AN$1034,G$2,)/VLOOKUP($E371,$D$6:$AN$1034,3,))*$F371)</f>
        <v>0</v>
      </c>
      <c r="H371" s="35">
        <f t="shared" si="169"/>
        <v>0</v>
      </c>
      <c r="I371" s="35">
        <f t="shared" si="169"/>
        <v>0</v>
      </c>
      <c r="J371" s="35">
        <f t="shared" si="169"/>
        <v>0</v>
      </c>
      <c r="K371" s="35">
        <f t="shared" si="169"/>
        <v>0</v>
      </c>
      <c r="L371" s="35">
        <f t="shared" si="169"/>
        <v>0</v>
      </c>
      <c r="M371" s="35">
        <f t="shared" si="169"/>
        <v>0</v>
      </c>
      <c r="N371" s="35">
        <f t="shared" si="169"/>
        <v>0</v>
      </c>
      <c r="O371" s="35">
        <f t="shared" si="169"/>
        <v>0</v>
      </c>
      <c r="P371" s="35">
        <f t="shared" si="169"/>
        <v>0</v>
      </c>
      <c r="Q371" s="35">
        <f t="shared" si="169"/>
        <v>0</v>
      </c>
      <c r="R371" s="35">
        <f t="shared" si="169"/>
        <v>0</v>
      </c>
      <c r="S371" s="35">
        <f t="shared" si="169"/>
        <v>0</v>
      </c>
      <c r="T371" s="35">
        <f t="shared" si="169"/>
        <v>0</v>
      </c>
      <c r="U371" s="35">
        <f t="shared" si="169"/>
        <v>0</v>
      </c>
      <c r="V371" s="35">
        <f t="shared" si="169"/>
        <v>0</v>
      </c>
      <c r="W371" s="35">
        <f t="shared" si="169"/>
        <v>0</v>
      </c>
      <c r="X371" s="21">
        <f t="shared" si="169"/>
        <v>0</v>
      </c>
      <c r="Y371" s="21">
        <f t="shared" si="169"/>
        <v>0</v>
      </c>
      <c r="Z371" s="21">
        <f t="shared" si="169"/>
        <v>0</v>
      </c>
      <c r="AA371" s="23">
        <f>SUM(G371:Z371)</f>
        <v>0</v>
      </c>
      <c r="AB371" s="17" t="str">
        <f>IF(ABS(F371-AA371)&lt;0.01,"ok","err")</f>
        <v>ok</v>
      </c>
    </row>
    <row r="372" spans="1:28">
      <c r="F372" s="38"/>
    </row>
    <row r="373" spans="1:28">
      <c r="A373" s="24" t="s">
        <v>347</v>
      </c>
      <c r="F373" s="38"/>
    </row>
    <row r="374" spans="1:28">
      <c r="A374" s="27" t="s">
        <v>589</v>
      </c>
      <c r="C374" s="46" t="s">
        <v>705</v>
      </c>
      <c r="D374" s="19" t="s">
        <v>718</v>
      </c>
      <c r="E374" s="19" t="s">
        <v>1116</v>
      </c>
      <c r="F374" s="35">
        <f>VLOOKUP(C374,'WSS-27'!$C$2:$AP$780,'WSS-27'!$S$2,)</f>
        <v>0</v>
      </c>
      <c r="G374" s="35">
        <f t="shared" ref="G374:P378" si="170">IF(VLOOKUP($E374,$D$6:$AN$1034,3,)=0,0,(VLOOKUP($E374,$D$6:$AN$1034,G$2,)/VLOOKUP($E374,$D$6:$AN$1034,3,))*$F374)</f>
        <v>0</v>
      </c>
      <c r="H374" s="35">
        <f t="shared" si="170"/>
        <v>0</v>
      </c>
      <c r="I374" s="35">
        <f t="shared" si="170"/>
        <v>0</v>
      </c>
      <c r="J374" s="35">
        <f t="shared" si="170"/>
        <v>0</v>
      </c>
      <c r="K374" s="35">
        <f t="shared" si="170"/>
        <v>0</v>
      </c>
      <c r="L374" s="35">
        <f t="shared" si="170"/>
        <v>0</v>
      </c>
      <c r="M374" s="35">
        <f t="shared" si="170"/>
        <v>0</v>
      </c>
      <c r="N374" s="35">
        <f t="shared" si="170"/>
        <v>0</v>
      </c>
      <c r="O374" s="35">
        <f t="shared" si="170"/>
        <v>0</v>
      </c>
      <c r="P374" s="35">
        <f t="shared" si="170"/>
        <v>0</v>
      </c>
      <c r="Q374" s="35">
        <f t="shared" ref="Q374:Z378" si="171">IF(VLOOKUP($E374,$D$6:$AN$1034,3,)=0,0,(VLOOKUP($E374,$D$6:$AN$1034,Q$2,)/VLOOKUP($E374,$D$6:$AN$1034,3,))*$F374)</f>
        <v>0</v>
      </c>
      <c r="R374" s="35">
        <f t="shared" si="171"/>
        <v>0</v>
      </c>
      <c r="S374" s="35">
        <f t="shared" si="171"/>
        <v>0</v>
      </c>
      <c r="T374" s="35">
        <f t="shared" si="171"/>
        <v>0</v>
      </c>
      <c r="U374" s="35">
        <f t="shared" si="171"/>
        <v>0</v>
      </c>
      <c r="V374" s="35">
        <f t="shared" si="171"/>
        <v>0</v>
      </c>
      <c r="W374" s="35">
        <f t="shared" si="171"/>
        <v>0</v>
      </c>
      <c r="X374" s="21">
        <f t="shared" si="171"/>
        <v>0</v>
      </c>
      <c r="Y374" s="21">
        <f t="shared" si="171"/>
        <v>0</v>
      </c>
      <c r="Z374" s="21">
        <f t="shared" si="171"/>
        <v>0</v>
      </c>
      <c r="AA374" s="23">
        <f t="shared" ref="AA374:AA379" si="172">SUM(G374:Z374)</f>
        <v>0</v>
      </c>
      <c r="AB374" s="17" t="str">
        <f t="shared" ref="AB374:AB379" si="173">IF(ABS(F374-AA374)&lt;0.01,"ok","err")</f>
        <v>ok</v>
      </c>
    </row>
    <row r="375" spans="1:28">
      <c r="A375" s="27" t="s">
        <v>590</v>
      </c>
      <c r="C375" s="46" t="s">
        <v>705</v>
      </c>
      <c r="D375" s="19" t="s">
        <v>719</v>
      </c>
      <c r="E375" s="19" t="s">
        <v>1116</v>
      </c>
      <c r="F375" s="38">
        <f>VLOOKUP(C375,'WSS-27'!$C$2:$AP$780,'WSS-27'!$T$2,)</f>
        <v>0</v>
      </c>
      <c r="G375" s="38">
        <f t="shared" si="170"/>
        <v>0</v>
      </c>
      <c r="H375" s="38">
        <f t="shared" si="170"/>
        <v>0</v>
      </c>
      <c r="I375" s="38">
        <f t="shared" si="170"/>
        <v>0</v>
      </c>
      <c r="J375" s="38">
        <f t="shared" si="170"/>
        <v>0</v>
      </c>
      <c r="K375" s="38">
        <f t="shared" si="170"/>
        <v>0</v>
      </c>
      <c r="L375" s="38">
        <f t="shared" si="170"/>
        <v>0</v>
      </c>
      <c r="M375" s="38">
        <f t="shared" si="170"/>
        <v>0</v>
      </c>
      <c r="N375" s="38">
        <f t="shared" si="170"/>
        <v>0</v>
      </c>
      <c r="O375" s="38">
        <f t="shared" si="170"/>
        <v>0</v>
      </c>
      <c r="P375" s="38">
        <f t="shared" si="170"/>
        <v>0</v>
      </c>
      <c r="Q375" s="38">
        <f t="shared" si="171"/>
        <v>0</v>
      </c>
      <c r="R375" s="38">
        <f t="shared" si="171"/>
        <v>0</v>
      </c>
      <c r="S375" s="38">
        <f t="shared" si="171"/>
        <v>0</v>
      </c>
      <c r="T375" s="38">
        <f t="shared" si="171"/>
        <v>0</v>
      </c>
      <c r="U375" s="38">
        <f t="shared" si="171"/>
        <v>0</v>
      </c>
      <c r="V375" s="38">
        <f t="shared" si="171"/>
        <v>0</v>
      </c>
      <c r="W375" s="38">
        <f t="shared" si="171"/>
        <v>0</v>
      </c>
      <c r="X375" s="22">
        <f t="shared" si="171"/>
        <v>0</v>
      </c>
      <c r="Y375" s="22">
        <f t="shared" si="171"/>
        <v>0</v>
      </c>
      <c r="Z375" s="22">
        <f t="shared" si="171"/>
        <v>0</v>
      </c>
      <c r="AA375" s="22">
        <f t="shared" si="172"/>
        <v>0</v>
      </c>
      <c r="AB375" s="17" t="str">
        <f t="shared" si="173"/>
        <v>ok</v>
      </c>
    </row>
    <row r="376" spans="1:28">
      <c r="A376" s="27" t="s">
        <v>591</v>
      </c>
      <c r="C376" s="46" t="s">
        <v>705</v>
      </c>
      <c r="D376" s="19" t="s">
        <v>720</v>
      </c>
      <c r="E376" s="19" t="s">
        <v>642</v>
      </c>
      <c r="F376" s="38">
        <f>VLOOKUP(C376,'WSS-27'!$C$2:$AP$780,'WSS-27'!$U$2,)</f>
        <v>0</v>
      </c>
      <c r="G376" s="38">
        <f t="shared" si="170"/>
        <v>0</v>
      </c>
      <c r="H376" s="38">
        <f t="shared" si="170"/>
        <v>0</v>
      </c>
      <c r="I376" s="38">
        <f t="shared" si="170"/>
        <v>0</v>
      </c>
      <c r="J376" s="38">
        <f t="shared" si="170"/>
        <v>0</v>
      </c>
      <c r="K376" s="38">
        <f t="shared" si="170"/>
        <v>0</v>
      </c>
      <c r="L376" s="38">
        <f t="shared" si="170"/>
        <v>0</v>
      </c>
      <c r="M376" s="38">
        <f t="shared" si="170"/>
        <v>0</v>
      </c>
      <c r="N376" s="38">
        <f t="shared" si="170"/>
        <v>0</v>
      </c>
      <c r="O376" s="38">
        <f t="shared" si="170"/>
        <v>0</v>
      </c>
      <c r="P376" s="38">
        <f t="shared" si="170"/>
        <v>0</v>
      </c>
      <c r="Q376" s="38">
        <f t="shared" si="171"/>
        <v>0</v>
      </c>
      <c r="R376" s="38">
        <f t="shared" si="171"/>
        <v>0</v>
      </c>
      <c r="S376" s="38">
        <f t="shared" si="171"/>
        <v>0</v>
      </c>
      <c r="T376" s="38">
        <f t="shared" si="171"/>
        <v>0</v>
      </c>
      <c r="U376" s="38">
        <f t="shared" si="171"/>
        <v>0</v>
      </c>
      <c r="V376" s="38">
        <f t="shared" si="171"/>
        <v>0</v>
      </c>
      <c r="W376" s="38">
        <f t="shared" si="171"/>
        <v>0</v>
      </c>
      <c r="X376" s="22">
        <f t="shared" si="171"/>
        <v>0</v>
      </c>
      <c r="Y376" s="22">
        <f t="shared" si="171"/>
        <v>0</v>
      </c>
      <c r="Z376" s="22">
        <f t="shared" si="171"/>
        <v>0</v>
      </c>
      <c r="AA376" s="22">
        <f t="shared" si="172"/>
        <v>0</v>
      </c>
      <c r="AB376" s="17" t="str">
        <f t="shared" si="173"/>
        <v>ok</v>
      </c>
    </row>
    <row r="377" spans="1:28">
      <c r="A377" s="27" t="s">
        <v>592</v>
      </c>
      <c r="C377" s="46" t="s">
        <v>705</v>
      </c>
      <c r="D377" s="19" t="s">
        <v>721</v>
      </c>
      <c r="E377" s="19" t="s">
        <v>629</v>
      </c>
      <c r="F377" s="38">
        <f>VLOOKUP(C377,'WSS-27'!$C$2:$AP$780,'WSS-27'!$V$2,)</f>
        <v>0</v>
      </c>
      <c r="G377" s="38">
        <f t="shared" si="170"/>
        <v>0</v>
      </c>
      <c r="H377" s="38">
        <f t="shared" si="170"/>
        <v>0</v>
      </c>
      <c r="I377" s="38">
        <f t="shared" si="170"/>
        <v>0</v>
      </c>
      <c r="J377" s="38">
        <f t="shared" si="170"/>
        <v>0</v>
      </c>
      <c r="K377" s="38">
        <f t="shared" si="170"/>
        <v>0</v>
      </c>
      <c r="L377" s="38">
        <f t="shared" si="170"/>
        <v>0</v>
      </c>
      <c r="M377" s="38">
        <f t="shared" si="170"/>
        <v>0</v>
      </c>
      <c r="N377" s="38">
        <f t="shared" si="170"/>
        <v>0</v>
      </c>
      <c r="O377" s="38">
        <f t="shared" si="170"/>
        <v>0</v>
      </c>
      <c r="P377" s="38">
        <f t="shared" si="170"/>
        <v>0</v>
      </c>
      <c r="Q377" s="38">
        <f t="shared" si="171"/>
        <v>0</v>
      </c>
      <c r="R377" s="38">
        <f t="shared" si="171"/>
        <v>0</v>
      </c>
      <c r="S377" s="38">
        <f t="shared" si="171"/>
        <v>0</v>
      </c>
      <c r="T377" s="38">
        <f t="shared" si="171"/>
        <v>0</v>
      </c>
      <c r="U377" s="38">
        <f t="shared" si="171"/>
        <v>0</v>
      </c>
      <c r="V377" s="38">
        <f t="shared" si="171"/>
        <v>0</v>
      </c>
      <c r="W377" s="38">
        <f t="shared" si="171"/>
        <v>0</v>
      </c>
      <c r="X377" s="22">
        <f t="shared" si="171"/>
        <v>0</v>
      </c>
      <c r="Y377" s="22">
        <f t="shared" si="171"/>
        <v>0</v>
      </c>
      <c r="Z377" s="22">
        <f t="shared" si="171"/>
        <v>0</v>
      </c>
      <c r="AA377" s="22">
        <f t="shared" si="172"/>
        <v>0</v>
      </c>
      <c r="AB377" s="17" t="str">
        <f t="shared" si="173"/>
        <v>ok</v>
      </c>
    </row>
    <row r="378" spans="1:28">
      <c r="A378" s="27" t="s">
        <v>593</v>
      </c>
      <c r="C378" s="46" t="s">
        <v>705</v>
      </c>
      <c r="D378" s="19" t="s">
        <v>722</v>
      </c>
      <c r="E378" s="19" t="s">
        <v>641</v>
      </c>
      <c r="F378" s="38">
        <f>VLOOKUP(C378,'WSS-27'!$C$2:$AP$780,'WSS-27'!$W$2,)</f>
        <v>0</v>
      </c>
      <c r="G378" s="38">
        <f t="shared" si="170"/>
        <v>0</v>
      </c>
      <c r="H378" s="38">
        <f t="shared" si="170"/>
        <v>0</v>
      </c>
      <c r="I378" s="38">
        <f t="shared" si="170"/>
        <v>0</v>
      </c>
      <c r="J378" s="38">
        <f t="shared" si="170"/>
        <v>0</v>
      </c>
      <c r="K378" s="38">
        <f t="shared" si="170"/>
        <v>0</v>
      </c>
      <c r="L378" s="38">
        <f t="shared" si="170"/>
        <v>0</v>
      </c>
      <c r="M378" s="38">
        <f t="shared" si="170"/>
        <v>0</v>
      </c>
      <c r="N378" s="38">
        <f t="shared" si="170"/>
        <v>0</v>
      </c>
      <c r="O378" s="38">
        <f t="shared" si="170"/>
        <v>0</v>
      </c>
      <c r="P378" s="38">
        <f t="shared" si="170"/>
        <v>0</v>
      </c>
      <c r="Q378" s="38">
        <f t="shared" si="171"/>
        <v>0</v>
      </c>
      <c r="R378" s="38">
        <f t="shared" si="171"/>
        <v>0</v>
      </c>
      <c r="S378" s="38">
        <f t="shared" si="171"/>
        <v>0</v>
      </c>
      <c r="T378" s="38">
        <f t="shared" si="171"/>
        <v>0</v>
      </c>
      <c r="U378" s="38">
        <f t="shared" si="171"/>
        <v>0</v>
      </c>
      <c r="V378" s="38">
        <f t="shared" si="171"/>
        <v>0</v>
      </c>
      <c r="W378" s="38">
        <f t="shared" si="171"/>
        <v>0</v>
      </c>
      <c r="X378" s="22">
        <f t="shared" si="171"/>
        <v>0</v>
      </c>
      <c r="Y378" s="22">
        <f t="shared" si="171"/>
        <v>0</v>
      </c>
      <c r="Z378" s="22">
        <f t="shared" si="171"/>
        <v>0</v>
      </c>
      <c r="AA378" s="22">
        <f t="shared" si="172"/>
        <v>0</v>
      </c>
      <c r="AB378" s="17" t="str">
        <f t="shared" si="173"/>
        <v>ok</v>
      </c>
    </row>
    <row r="379" spans="1:28">
      <c r="A379" s="19" t="s">
        <v>352</v>
      </c>
      <c r="D379" s="19" t="s">
        <v>723</v>
      </c>
      <c r="F379" s="35">
        <f t="shared" ref="F379:P379" si="174">SUM(F374:F378)</f>
        <v>0</v>
      </c>
      <c r="G379" s="35">
        <f t="shared" si="174"/>
        <v>0</v>
      </c>
      <c r="H379" s="35">
        <f t="shared" si="174"/>
        <v>0</v>
      </c>
      <c r="I379" s="35">
        <f t="shared" si="174"/>
        <v>0</v>
      </c>
      <c r="J379" s="35">
        <f t="shared" si="174"/>
        <v>0</v>
      </c>
      <c r="K379" s="35">
        <f t="shared" si="174"/>
        <v>0</v>
      </c>
      <c r="L379" s="35">
        <f t="shared" si="174"/>
        <v>0</v>
      </c>
      <c r="M379" s="35">
        <f t="shared" si="174"/>
        <v>0</v>
      </c>
      <c r="N379" s="35">
        <f t="shared" si="174"/>
        <v>0</v>
      </c>
      <c r="O379" s="35">
        <f>SUM(O374:O378)</f>
        <v>0</v>
      </c>
      <c r="P379" s="35">
        <f t="shared" si="174"/>
        <v>0</v>
      </c>
      <c r="Q379" s="35">
        <f t="shared" ref="Q379:Z379" si="175">SUM(Q374:Q378)</f>
        <v>0</v>
      </c>
      <c r="R379" s="35">
        <f t="shared" si="175"/>
        <v>0</v>
      </c>
      <c r="S379" s="35">
        <f t="shared" si="175"/>
        <v>0</v>
      </c>
      <c r="T379" s="35">
        <f t="shared" si="175"/>
        <v>0</v>
      </c>
      <c r="U379" s="35">
        <f t="shared" si="175"/>
        <v>0</v>
      </c>
      <c r="V379" s="35">
        <f t="shared" si="175"/>
        <v>0</v>
      </c>
      <c r="W379" s="35">
        <f t="shared" si="175"/>
        <v>0</v>
      </c>
      <c r="X379" s="21">
        <f t="shared" si="175"/>
        <v>0</v>
      </c>
      <c r="Y379" s="21">
        <f t="shared" si="175"/>
        <v>0</v>
      </c>
      <c r="Z379" s="21">
        <f t="shared" si="175"/>
        <v>0</v>
      </c>
      <c r="AA379" s="23">
        <f t="shared" si="172"/>
        <v>0</v>
      </c>
      <c r="AB379" s="17" t="str">
        <f t="shared" si="173"/>
        <v>ok</v>
      </c>
    </row>
    <row r="380" spans="1:28">
      <c r="F380" s="38"/>
    </row>
    <row r="381" spans="1:28">
      <c r="A381" s="24" t="s">
        <v>596</v>
      </c>
      <c r="F381" s="38"/>
    </row>
    <row r="382" spans="1:28">
      <c r="A382" s="27" t="s">
        <v>987</v>
      </c>
      <c r="C382" s="46" t="s">
        <v>705</v>
      </c>
      <c r="D382" s="19" t="s">
        <v>724</v>
      </c>
      <c r="E382" s="19" t="s">
        <v>1104</v>
      </c>
      <c r="F382" s="35">
        <f>VLOOKUP(C382,'WSS-27'!$C$2:$AP$780,'WSS-27'!$X$2,)</f>
        <v>0</v>
      </c>
      <c r="G382" s="35">
        <f t="shared" ref="G382:P383" si="176">IF(VLOOKUP($E382,$D$6:$AN$1034,3,)=0,0,(VLOOKUP($E382,$D$6:$AN$1034,G$2,)/VLOOKUP($E382,$D$6:$AN$1034,3,))*$F382)</f>
        <v>0</v>
      </c>
      <c r="H382" s="35">
        <f t="shared" si="176"/>
        <v>0</v>
      </c>
      <c r="I382" s="35">
        <f t="shared" si="176"/>
        <v>0</v>
      </c>
      <c r="J382" s="35">
        <f t="shared" si="176"/>
        <v>0</v>
      </c>
      <c r="K382" s="35">
        <f t="shared" si="176"/>
        <v>0</v>
      </c>
      <c r="L382" s="35">
        <f t="shared" si="176"/>
        <v>0</v>
      </c>
      <c r="M382" s="35">
        <f t="shared" si="176"/>
        <v>0</v>
      </c>
      <c r="N382" s="35">
        <f t="shared" si="176"/>
        <v>0</v>
      </c>
      <c r="O382" s="35">
        <f t="shared" si="176"/>
        <v>0</v>
      </c>
      <c r="P382" s="35">
        <f t="shared" si="176"/>
        <v>0</v>
      </c>
      <c r="Q382" s="35">
        <f t="shared" ref="Q382:Z383" si="177">IF(VLOOKUP($E382,$D$6:$AN$1034,3,)=0,0,(VLOOKUP($E382,$D$6:$AN$1034,Q$2,)/VLOOKUP($E382,$D$6:$AN$1034,3,))*$F382)</f>
        <v>0</v>
      </c>
      <c r="R382" s="35">
        <f t="shared" si="177"/>
        <v>0</v>
      </c>
      <c r="S382" s="35">
        <f t="shared" si="177"/>
        <v>0</v>
      </c>
      <c r="T382" s="35">
        <f t="shared" si="177"/>
        <v>0</v>
      </c>
      <c r="U382" s="35">
        <f t="shared" si="177"/>
        <v>0</v>
      </c>
      <c r="V382" s="35">
        <f t="shared" si="177"/>
        <v>0</v>
      </c>
      <c r="W382" s="35">
        <f t="shared" si="177"/>
        <v>0</v>
      </c>
      <c r="X382" s="21">
        <f t="shared" si="177"/>
        <v>0</v>
      </c>
      <c r="Y382" s="21">
        <f t="shared" si="177"/>
        <v>0</v>
      </c>
      <c r="Z382" s="21">
        <f t="shared" si="177"/>
        <v>0</v>
      </c>
      <c r="AA382" s="23">
        <f>SUM(G382:Z382)</f>
        <v>0</v>
      </c>
      <c r="AB382" s="17" t="str">
        <f>IF(ABS(F382-AA382)&lt;0.01,"ok","err")</f>
        <v>ok</v>
      </c>
    </row>
    <row r="383" spans="1:28">
      <c r="A383" s="27" t="s">
        <v>990</v>
      </c>
      <c r="C383" s="46" t="s">
        <v>705</v>
      </c>
      <c r="D383" s="19" t="s">
        <v>725</v>
      </c>
      <c r="E383" s="19" t="s">
        <v>1102</v>
      </c>
      <c r="F383" s="38">
        <f>VLOOKUP(C383,'WSS-27'!$C$2:$AP$780,'WSS-27'!$Y$2,)</f>
        <v>0</v>
      </c>
      <c r="G383" s="38">
        <f t="shared" si="176"/>
        <v>0</v>
      </c>
      <c r="H383" s="38">
        <f t="shared" si="176"/>
        <v>0</v>
      </c>
      <c r="I383" s="38">
        <f t="shared" si="176"/>
        <v>0</v>
      </c>
      <c r="J383" s="38">
        <f t="shared" si="176"/>
        <v>0</v>
      </c>
      <c r="K383" s="38">
        <f t="shared" si="176"/>
        <v>0</v>
      </c>
      <c r="L383" s="38">
        <f t="shared" si="176"/>
        <v>0</v>
      </c>
      <c r="M383" s="38">
        <f t="shared" si="176"/>
        <v>0</v>
      </c>
      <c r="N383" s="38">
        <f t="shared" si="176"/>
        <v>0</v>
      </c>
      <c r="O383" s="38">
        <f t="shared" si="176"/>
        <v>0</v>
      </c>
      <c r="P383" s="38">
        <f t="shared" si="176"/>
        <v>0</v>
      </c>
      <c r="Q383" s="38">
        <f t="shared" si="177"/>
        <v>0</v>
      </c>
      <c r="R383" s="38">
        <f t="shared" si="177"/>
        <v>0</v>
      </c>
      <c r="S383" s="38">
        <f t="shared" si="177"/>
        <v>0</v>
      </c>
      <c r="T383" s="38">
        <f t="shared" si="177"/>
        <v>0</v>
      </c>
      <c r="U383" s="38">
        <f t="shared" si="177"/>
        <v>0</v>
      </c>
      <c r="V383" s="38">
        <f t="shared" si="177"/>
        <v>0</v>
      </c>
      <c r="W383" s="38">
        <f t="shared" si="177"/>
        <v>0</v>
      </c>
      <c r="X383" s="22">
        <f t="shared" si="177"/>
        <v>0</v>
      </c>
      <c r="Y383" s="22">
        <f t="shared" si="177"/>
        <v>0</v>
      </c>
      <c r="Z383" s="22">
        <f t="shared" si="177"/>
        <v>0</v>
      </c>
      <c r="AA383" s="22">
        <f>SUM(G383:Z383)</f>
        <v>0</v>
      </c>
      <c r="AB383" s="17" t="str">
        <f>IF(ABS(F383-AA383)&lt;0.01,"ok","err")</f>
        <v>ok</v>
      </c>
    </row>
    <row r="384" spans="1:28">
      <c r="A384" s="19" t="s">
        <v>653</v>
      </c>
      <c r="D384" s="19" t="s">
        <v>726</v>
      </c>
      <c r="F384" s="35">
        <f t="shared" ref="F384:P384" si="178">F382+F383</f>
        <v>0</v>
      </c>
      <c r="G384" s="35">
        <f t="shared" si="178"/>
        <v>0</v>
      </c>
      <c r="H384" s="35">
        <f t="shared" si="178"/>
        <v>0</v>
      </c>
      <c r="I384" s="35">
        <f t="shared" si="178"/>
        <v>0</v>
      </c>
      <c r="J384" s="35">
        <f t="shared" si="178"/>
        <v>0</v>
      </c>
      <c r="K384" s="35">
        <f t="shared" si="178"/>
        <v>0</v>
      </c>
      <c r="L384" s="35">
        <f t="shared" si="178"/>
        <v>0</v>
      </c>
      <c r="M384" s="35">
        <f t="shared" si="178"/>
        <v>0</v>
      </c>
      <c r="N384" s="35">
        <f t="shared" si="178"/>
        <v>0</v>
      </c>
      <c r="O384" s="35">
        <f>O382+O383</f>
        <v>0</v>
      </c>
      <c r="P384" s="35">
        <f t="shared" si="178"/>
        <v>0</v>
      </c>
      <c r="Q384" s="35">
        <f t="shared" ref="Q384:Z384" si="179">Q382+Q383</f>
        <v>0</v>
      </c>
      <c r="R384" s="35">
        <f t="shared" si="179"/>
        <v>0</v>
      </c>
      <c r="S384" s="35">
        <f t="shared" si="179"/>
        <v>0</v>
      </c>
      <c r="T384" s="35">
        <f t="shared" si="179"/>
        <v>0</v>
      </c>
      <c r="U384" s="35">
        <f t="shared" si="179"/>
        <v>0</v>
      </c>
      <c r="V384" s="35">
        <f t="shared" si="179"/>
        <v>0</v>
      </c>
      <c r="W384" s="35">
        <f t="shared" si="179"/>
        <v>0</v>
      </c>
      <c r="X384" s="21">
        <f t="shared" si="179"/>
        <v>0</v>
      </c>
      <c r="Y384" s="21">
        <f t="shared" si="179"/>
        <v>0</v>
      </c>
      <c r="Z384" s="21">
        <f t="shared" si="179"/>
        <v>0</v>
      </c>
      <c r="AA384" s="23">
        <f>SUM(G384:Z384)</f>
        <v>0</v>
      </c>
      <c r="AB384" s="17" t="str">
        <f>IF(ABS(F384-AA384)&lt;0.01,"ok","err")</f>
        <v>ok</v>
      </c>
    </row>
    <row r="385" spans="1:28">
      <c r="F385" s="38"/>
    </row>
    <row r="386" spans="1:28">
      <c r="A386" s="24" t="s">
        <v>330</v>
      </c>
      <c r="F386" s="38"/>
    </row>
    <row r="387" spans="1:28">
      <c r="A387" s="27" t="s">
        <v>990</v>
      </c>
      <c r="C387" s="46" t="s">
        <v>705</v>
      </c>
      <c r="D387" s="19" t="s">
        <v>727</v>
      </c>
      <c r="E387" s="19" t="s">
        <v>992</v>
      </c>
      <c r="F387" s="35">
        <f>VLOOKUP(C387,'WSS-27'!$C$2:$AP$780,'WSS-27'!$Z$2,)</f>
        <v>0</v>
      </c>
      <c r="G387" s="35">
        <f t="shared" ref="G387:Z387" si="180">IF(VLOOKUP($E387,$D$6:$AN$1034,3,)=0,0,(VLOOKUP($E387,$D$6:$AN$1034,G$2,)/VLOOKUP($E387,$D$6:$AN$1034,3,))*$F387)</f>
        <v>0</v>
      </c>
      <c r="H387" s="35">
        <f t="shared" si="180"/>
        <v>0</v>
      </c>
      <c r="I387" s="35">
        <f t="shared" si="180"/>
        <v>0</v>
      </c>
      <c r="J387" s="35">
        <f t="shared" si="180"/>
        <v>0</v>
      </c>
      <c r="K387" s="35">
        <f t="shared" si="180"/>
        <v>0</v>
      </c>
      <c r="L387" s="35">
        <f t="shared" si="180"/>
        <v>0</v>
      </c>
      <c r="M387" s="35">
        <f t="shared" si="180"/>
        <v>0</v>
      </c>
      <c r="N387" s="35">
        <f t="shared" si="180"/>
        <v>0</v>
      </c>
      <c r="O387" s="35">
        <f t="shared" si="180"/>
        <v>0</v>
      </c>
      <c r="P387" s="35">
        <f t="shared" si="180"/>
        <v>0</v>
      </c>
      <c r="Q387" s="35">
        <f t="shared" si="180"/>
        <v>0</v>
      </c>
      <c r="R387" s="35">
        <f t="shared" si="180"/>
        <v>0</v>
      </c>
      <c r="S387" s="35">
        <f t="shared" si="180"/>
        <v>0</v>
      </c>
      <c r="T387" s="35">
        <f t="shared" si="180"/>
        <v>0</v>
      </c>
      <c r="U387" s="35">
        <f t="shared" si="180"/>
        <v>0</v>
      </c>
      <c r="V387" s="35">
        <f t="shared" si="180"/>
        <v>0</v>
      </c>
      <c r="W387" s="35">
        <f t="shared" si="180"/>
        <v>0</v>
      </c>
      <c r="X387" s="21">
        <f t="shared" si="180"/>
        <v>0</v>
      </c>
      <c r="Y387" s="21">
        <f t="shared" si="180"/>
        <v>0</v>
      </c>
      <c r="Z387" s="21">
        <f t="shared" si="180"/>
        <v>0</v>
      </c>
      <c r="AA387" s="23">
        <f>SUM(G387:Z387)</f>
        <v>0</v>
      </c>
      <c r="AB387" s="17" t="str">
        <f>IF(ABS(F387-AA387)&lt;0.01,"ok","err")</f>
        <v>ok</v>
      </c>
    </row>
    <row r="388" spans="1:28">
      <c r="A388" s="27"/>
      <c r="C388" s="46"/>
      <c r="F388" s="38"/>
      <c r="AB388" s="17"/>
    </row>
    <row r="389" spans="1:28" hidden="1">
      <c r="F389" s="38">
        <v>-481.11596323706613</v>
      </c>
      <c r="G389" s="19">
        <v>-282.97749498118196</v>
      </c>
      <c r="H389" s="19">
        <v>-81.183507636622537</v>
      </c>
      <c r="I389" s="19">
        <v>0</v>
      </c>
      <c r="J389" s="19">
        <v>-86.606165658267514</v>
      </c>
      <c r="K389" s="19">
        <v>0</v>
      </c>
      <c r="L389" s="19">
        <v>-1.6617745370208263</v>
      </c>
      <c r="M389" s="19">
        <v>0</v>
      </c>
      <c r="N389" s="19">
        <v>-26.887646721466677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-0.14048586126522331</v>
      </c>
      <c r="U389" s="19">
        <v>-0.66586449312009954</v>
      </c>
      <c r="V389" s="19">
        <v>0</v>
      </c>
      <c r="W389" s="19">
        <v>-0.99302334812130444</v>
      </c>
      <c r="AA389" s="3">
        <v>-482.10898658518755</v>
      </c>
    </row>
    <row r="390" spans="1:28">
      <c r="A390" s="24" t="s">
        <v>329</v>
      </c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21"/>
      <c r="Y390" s="21"/>
      <c r="Z390" s="21"/>
      <c r="AA390" s="23"/>
    </row>
    <row r="391" spans="1:28">
      <c r="A391" s="27" t="s">
        <v>990</v>
      </c>
      <c r="C391" s="46" t="s">
        <v>705</v>
      </c>
      <c r="D391" s="19" t="s">
        <v>728</v>
      </c>
      <c r="E391" s="19" t="s">
        <v>993</v>
      </c>
      <c r="F391" s="35">
        <f>VLOOKUP(C391,'WSS-27'!$C$2:$AP$780,'WSS-27'!$AA$2,)</f>
        <v>0</v>
      </c>
      <c r="G391" s="35">
        <f t="shared" ref="G391:Z391" si="181">IF(VLOOKUP($E391,$D$6:$AN$1034,3,)=0,0,(VLOOKUP($E391,$D$6:$AN$1034,G$2,)/VLOOKUP($E391,$D$6:$AN$1034,3,))*$F391)</f>
        <v>0</v>
      </c>
      <c r="H391" s="35">
        <f t="shared" si="181"/>
        <v>0</v>
      </c>
      <c r="I391" s="35">
        <f t="shared" si="181"/>
        <v>0</v>
      </c>
      <c r="J391" s="35">
        <f t="shared" si="181"/>
        <v>0</v>
      </c>
      <c r="K391" s="35">
        <f t="shared" si="181"/>
        <v>0</v>
      </c>
      <c r="L391" s="35">
        <f t="shared" si="181"/>
        <v>0</v>
      </c>
      <c r="M391" s="35">
        <f t="shared" si="181"/>
        <v>0</v>
      </c>
      <c r="N391" s="35">
        <f t="shared" si="181"/>
        <v>0</v>
      </c>
      <c r="O391" s="35">
        <f t="shared" si="181"/>
        <v>0</v>
      </c>
      <c r="P391" s="35">
        <f t="shared" si="181"/>
        <v>0</v>
      </c>
      <c r="Q391" s="35">
        <f t="shared" si="181"/>
        <v>0</v>
      </c>
      <c r="R391" s="35">
        <f t="shared" si="181"/>
        <v>0</v>
      </c>
      <c r="S391" s="35">
        <f t="shared" si="181"/>
        <v>0</v>
      </c>
      <c r="T391" s="35">
        <f t="shared" si="181"/>
        <v>0</v>
      </c>
      <c r="U391" s="35">
        <f t="shared" si="181"/>
        <v>0</v>
      </c>
      <c r="V391" s="35">
        <f t="shared" si="181"/>
        <v>0</v>
      </c>
      <c r="W391" s="35">
        <f t="shared" si="181"/>
        <v>0</v>
      </c>
      <c r="X391" s="21">
        <f t="shared" si="181"/>
        <v>0</v>
      </c>
      <c r="Y391" s="21">
        <f t="shared" si="181"/>
        <v>0</v>
      </c>
      <c r="Z391" s="21">
        <f t="shared" si="181"/>
        <v>0</v>
      </c>
      <c r="AA391" s="23">
        <f>SUM(G391:Z391)</f>
        <v>0</v>
      </c>
      <c r="AB391" s="17" t="str">
        <f>IF(ABS(F391-AA391)&lt;0.01,"ok","err")</f>
        <v>ok</v>
      </c>
    </row>
    <row r="392" spans="1:28">
      <c r="F392" s="38"/>
    </row>
    <row r="393" spans="1:28">
      <c r="A393" s="24" t="s">
        <v>345</v>
      </c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21"/>
      <c r="Y393" s="21"/>
      <c r="Z393" s="21"/>
      <c r="AA393" s="23"/>
    </row>
    <row r="394" spans="1:28">
      <c r="A394" s="27" t="s">
        <v>990</v>
      </c>
      <c r="C394" s="46" t="s">
        <v>705</v>
      </c>
      <c r="D394" s="19" t="s">
        <v>729</v>
      </c>
      <c r="E394" s="19" t="s">
        <v>994</v>
      </c>
      <c r="F394" s="35">
        <f>VLOOKUP(C394,'WSS-27'!$C$2:$AP$780,'WSS-27'!$AB$2,)</f>
        <v>0</v>
      </c>
      <c r="G394" s="35">
        <f t="shared" ref="G394:Z394" si="182">IF(VLOOKUP($E394,$D$6:$AN$1034,3,)=0,0,(VLOOKUP($E394,$D$6:$AN$1034,G$2,)/VLOOKUP($E394,$D$6:$AN$1034,3,))*$F394)</f>
        <v>0</v>
      </c>
      <c r="H394" s="35">
        <f t="shared" si="182"/>
        <v>0</v>
      </c>
      <c r="I394" s="35">
        <f t="shared" si="182"/>
        <v>0</v>
      </c>
      <c r="J394" s="35">
        <f t="shared" si="182"/>
        <v>0</v>
      </c>
      <c r="K394" s="35">
        <f t="shared" si="182"/>
        <v>0</v>
      </c>
      <c r="L394" s="35">
        <f t="shared" si="182"/>
        <v>0</v>
      </c>
      <c r="M394" s="35">
        <f t="shared" si="182"/>
        <v>0</v>
      </c>
      <c r="N394" s="35">
        <f t="shared" si="182"/>
        <v>0</v>
      </c>
      <c r="O394" s="35">
        <f t="shared" si="182"/>
        <v>0</v>
      </c>
      <c r="P394" s="35">
        <f t="shared" si="182"/>
        <v>0</v>
      </c>
      <c r="Q394" s="35">
        <f t="shared" si="182"/>
        <v>0</v>
      </c>
      <c r="R394" s="35">
        <f t="shared" si="182"/>
        <v>0</v>
      </c>
      <c r="S394" s="35">
        <f t="shared" si="182"/>
        <v>0</v>
      </c>
      <c r="T394" s="35">
        <f t="shared" si="182"/>
        <v>0</v>
      </c>
      <c r="U394" s="35">
        <f t="shared" si="182"/>
        <v>0</v>
      </c>
      <c r="V394" s="35">
        <f t="shared" si="182"/>
        <v>0</v>
      </c>
      <c r="W394" s="35">
        <f t="shared" si="182"/>
        <v>0</v>
      </c>
      <c r="X394" s="21">
        <f t="shared" si="182"/>
        <v>0</v>
      </c>
      <c r="Y394" s="21">
        <f t="shared" si="182"/>
        <v>0</v>
      </c>
      <c r="Z394" s="21">
        <f t="shared" si="182"/>
        <v>0</v>
      </c>
      <c r="AA394" s="23">
        <f>SUM(G394:Z394)</f>
        <v>0</v>
      </c>
      <c r="AB394" s="17" t="str">
        <f>IF(ABS(F394-AA394)&lt;0.01,"ok","err")</f>
        <v>ok</v>
      </c>
    </row>
    <row r="395" spans="1:28">
      <c r="F395" s="38"/>
    </row>
    <row r="396" spans="1:28">
      <c r="A396" s="24" t="s">
        <v>922</v>
      </c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21"/>
      <c r="Y396" s="21"/>
      <c r="Z396" s="21"/>
      <c r="AA396" s="23"/>
    </row>
    <row r="397" spans="1:28">
      <c r="A397" s="27" t="s">
        <v>990</v>
      </c>
      <c r="C397" s="46" t="s">
        <v>705</v>
      </c>
      <c r="D397" s="19" t="s">
        <v>730</v>
      </c>
      <c r="E397" s="19" t="s">
        <v>995</v>
      </c>
      <c r="F397" s="35">
        <f>VLOOKUP(C397,'WSS-27'!$C$2:$AP$780,'WSS-27'!$AC$2,)</f>
        <v>0</v>
      </c>
      <c r="G397" s="35">
        <f t="shared" ref="G397:Z397" si="183">IF(VLOOKUP($E397,$D$6:$AN$1034,3,)=0,0,(VLOOKUP($E397,$D$6:$AN$1034,G$2,)/VLOOKUP($E397,$D$6:$AN$1034,3,))*$F397)</f>
        <v>0</v>
      </c>
      <c r="H397" s="35">
        <f t="shared" si="183"/>
        <v>0</v>
      </c>
      <c r="I397" s="35">
        <f t="shared" si="183"/>
        <v>0</v>
      </c>
      <c r="J397" s="35">
        <f t="shared" si="183"/>
        <v>0</v>
      </c>
      <c r="K397" s="35">
        <f t="shared" si="183"/>
        <v>0</v>
      </c>
      <c r="L397" s="35">
        <f t="shared" si="183"/>
        <v>0</v>
      </c>
      <c r="M397" s="35">
        <f t="shared" si="183"/>
        <v>0</v>
      </c>
      <c r="N397" s="35">
        <f t="shared" si="183"/>
        <v>0</v>
      </c>
      <c r="O397" s="35">
        <f t="shared" si="183"/>
        <v>0</v>
      </c>
      <c r="P397" s="35">
        <f t="shared" si="183"/>
        <v>0</v>
      </c>
      <c r="Q397" s="35">
        <f t="shared" si="183"/>
        <v>0</v>
      </c>
      <c r="R397" s="35">
        <f t="shared" si="183"/>
        <v>0</v>
      </c>
      <c r="S397" s="35">
        <f t="shared" si="183"/>
        <v>0</v>
      </c>
      <c r="T397" s="35">
        <f t="shared" si="183"/>
        <v>0</v>
      </c>
      <c r="U397" s="35">
        <f t="shared" si="183"/>
        <v>0</v>
      </c>
      <c r="V397" s="35">
        <f t="shared" si="183"/>
        <v>0</v>
      </c>
      <c r="W397" s="35">
        <f t="shared" si="183"/>
        <v>0</v>
      </c>
      <c r="X397" s="21">
        <f t="shared" si="183"/>
        <v>0</v>
      </c>
      <c r="Y397" s="21">
        <f t="shared" si="183"/>
        <v>0</v>
      </c>
      <c r="Z397" s="21">
        <f t="shared" si="183"/>
        <v>0</v>
      </c>
      <c r="AA397" s="23">
        <f>SUM(G397:Z397)</f>
        <v>0</v>
      </c>
      <c r="AB397" s="17" t="str">
        <f>IF(ABS(F397-AA397)&lt;0.01,"ok","err")</f>
        <v>ok</v>
      </c>
    </row>
    <row r="398" spans="1:28">
      <c r="F398" s="38"/>
    </row>
    <row r="399" spans="1:28">
      <c r="A399" s="24" t="s">
        <v>327</v>
      </c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21"/>
      <c r="Y399" s="21"/>
      <c r="Z399" s="21"/>
      <c r="AA399" s="23"/>
    </row>
    <row r="400" spans="1:28">
      <c r="A400" s="27" t="s">
        <v>990</v>
      </c>
      <c r="C400" s="46" t="s">
        <v>705</v>
      </c>
      <c r="D400" s="19" t="s">
        <v>731</v>
      </c>
      <c r="E400" s="19" t="s">
        <v>995</v>
      </c>
      <c r="F400" s="35">
        <f>VLOOKUP(C400,'WSS-27'!$C$2:$AP$780,'WSS-27'!$AD$2,)</f>
        <v>0</v>
      </c>
      <c r="G400" s="35">
        <f t="shared" ref="G400:Z400" si="184">IF(VLOOKUP($E400,$D$6:$AN$1034,3,)=0,0,(VLOOKUP($E400,$D$6:$AN$1034,G$2,)/VLOOKUP($E400,$D$6:$AN$1034,3,))*$F400)</f>
        <v>0</v>
      </c>
      <c r="H400" s="35">
        <f t="shared" si="184"/>
        <v>0</v>
      </c>
      <c r="I400" s="35">
        <f t="shared" si="184"/>
        <v>0</v>
      </c>
      <c r="J400" s="35">
        <f t="shared" si="184"/>
        <v>0</v>
      </c>
      <c r="K400" s="35">
        <f t="shared" si="184"/>
        <v>0</v>
      </c>
      <c r="L400" s="35">
        <f t="shared" si="184"/>
        <v>0</v>
      </c>
      <c r="M400" s="35">
        <f t="shared" si="184"/>
        <v>0</v>
      </c>
      <c r="N400" s="35">
        <f t="shared" si="184"/>
        <v>0</v>
      </c>
      <c r="O400" s="35">
        <f t="shared" si="184"/>
        <v>0</v>
      </c>
      <c r="P400" s="35">
        <f t="shared" si="184"/>
        <v>0</v>
      </c>
      <c r="Q400" s="35">
        <f t="shared" si="184"/>
        <v>0</v>
      </c>
      <c r="R400" s="35">
        <f t="shared" si="184"/>
        <v>0</v>
      </c>
      <c r="S400" s="35">
        <f t="shared" si="184"/>
        <v>0</v>
      </c>
      <c r="T400" s="35">
        <f t="shared" si="184"/>
        <v>0</v>
      </c>
      <c r="U400" s="35">
        <f t="shared" si="184"/>
        <v>0</v>
      </c>
      <c r="V400" s="35">
        <f t="shared" si="184"/>
        <v>0</v>
      </c>
      <c r="W400" s="35">
        <f t="shared" si="184"/>
        <v>0</v>
      </c>
      <c r="X400" s="21">
        <f t="shared" si="184"/>
        <v>0</v>
      </c>
      <c r="Y400" s="21">
        <f t="shared" si="184"/>
        <v>0</v>
      </c>
      <c r="Z400" s="21">
        <f t="shared" si="184"/>
        <v>0</v>
      </c>
      <c r="AA400" s="23">
        <f>SUM(G400:Z400)</f>
        <v>0</v>
      </c>
      <c r="AB400" s="17" t="str">
        <f>IF(ABS(F400-AA400)&lt;0.01,"ok","err")</f>
        <v>ok</v>
      </c>
    </row>
    <row r="401" spans="1:28">
      <c r="F401" s="38"/>
    </row>
    <row r="402" spans="1:28">
      <c r="A402" s="24" t="s">
        <v>326</v>
      </c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21"/>
      <c r="Y402" s="21"/>
      <c r="Z402" s="21"/>
      <c r="AA402" s="23"/>
    </row>
    <row r="403" spans="1:28">
      <c r="A403" s="27" t="s">
        <v>990</v>
      </c>
      <c r="C403" s="46" t="s">
        <v>705</v>
      </c>
      <c r="D403" s="19" t="s">
        <v>732</v>
      </c>
      <c r="E403" s="19" t="s">
        <v>996</v>
      </c>
      <c r="F403" s="35">
        <f>VLOOKUP(C403,'WSS-27'!$C$2:$AP$780,'WSS-27'!$AE$2,)</f>
        <v>0</v>
      </c>
      <c r="G403" s="35">
        <f t="shared" ref="G403:Z403" si="185">IF(VLOOKUP($E403,$D$6:$AN$1034,3,)=0,0,(VLOOKUP($E403,$D$6:$AN$1034,G$2,)/VLOOKUP($E403,$D$6:$AN$1034,3,))*$F403)</f>
        <v>0</v>
      </c>
      <c r="H403" s="35">
        <f t="shared" si="185"/>
        <v>0</v>
      </c>
      <c r="I403" s="35">
        <f t="shared" si="185"/>
        <v>0</v>
      </c>
      <c r="J403" s="35">
        <f t="shared" si="185"/>
        <v>0</v>
      </c>
      <c r="K403" s="35">
        <f t="shared" si="185"/>
        <v>0</v>
      </c>
      <c r="L403" s="35">
        <f t="shared" si="185"/>
        <v>0</v>
      </c>
      <c r="M403" s="35">
        <f t="shared" si="185"/>
        <v>0</v>
      </c>
      <c r="N403" s="35">
        <f t="shared" si="185"/>
        <v>0</v>
      </c>
      <c r="O403" s="35">
        <f t="shared" si="185"/>
        <v>0</v>
      </c>
      <c r="P403" s="35">
        <f t="shared" si="185"/>
        <v>0</v>
      </c>
      <c r="Q403" s="35">
        <f t="shared" si="185"/>
        <v>0</v>
      </c>
      <c r="R403" s="35">
        <f t="shared" si="185"/>
        <v>0</v>
      </c>
      <c r="S403" s="35">
        <f t="shared" si="185"/>
        <v>0</v>
      </c>
      <c r="T403" s="35">
        <f t="shared" si="185"/>
        <v>0</v>
      </c>
      <c r="U403" s="35">
        <f t="shared" si="185"/>
        <v>0</v>
      </c>
      <c r="V403" s="35">
        <f t="shared" si="185"/>
        <v>0</v>
      </c>
      <c r="W403" s="35">
        <f t="shared" si="185"/>
        <v>0</v>
      </c>
      <c r="X403" s="21">
        <f t="shared" si="185"/>
        <v>0</v>
      </c>
      <c r="Y403" s="21">
        <f t="shared" si="185"/>
        <v>0</v>
      </c>
      <c r="Z403" s="21">
        <f t="shared" si="185"/>
        <v>0</v>
      </c>
      <c r="AA403" s="23">
        <f>SUM(G403:Z403)</f>
        <v>0</v>
      </c>
      <c r="AB403" s="17" t="str">
        <f>IF(ABS(F403-AA403)&lt;0.01,"ok","err")</f>
        <v>ok</v>
      </c>
    </row>
    <row r="404" spans="1:28"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21"/>
      <c r="Y404" s="21"/>
      <c r="Z404" s="21"/>
      <c r="AA404" s="23"/>
    </row>
    <row r="405" spans="1:28">
      <c r="A405" s="19" t="s">
        <v>819</v>
      </c>
      <c r="D405" s="19" t="s">
        <v>733</v>
      </c>
      <c r="F405" s="35">
        <f t="shared" ref="F405:P405" si="186">F359+F365+F368+F371+F379+F384+F387+F391+F394+F397+F400+F403</f>
        <v>0</v>
      </c>
      <c r="G405" s="35">
        <f t="shared" si="186"/>
        <v>0</v>
      </c>
      <c r="H405" s="35">
        <f t="shared" si="186"/>
        <v>0</v>
      </c>
      <c r="I405" s="35">
        <f t="shared" si="186"/>
        <v>0</v>
      </c>
      <c r="J405" s="35">
        <f t="shared" si="186"/>
        <v>0</v>
      </c>
      <c r="K405" s="35">
        <f t="shared" si="186"/>
        <v>0</v>
      </c>
      <c r="L405" s="35">
        <f t="shared" si="186"/>
        <v>0</v>
      </c>
      <c r="M405" s="35">
        <f t="shared" si="186"/>
        <v>0</v>
      </c>
      <c r="N405" s="35">
        <f t="shared" si="186"/>
        <v>0</v>
      </c>
      <c r="O405" s="35">
        <f>O359+O365+O368+O371+O379+O384+O387+O391+O394+O397+O400+O403</f>
        <v>0</v>
      </c>
      <c r="P405" s="35">
        <f t="shared" si="186"/>
        <v>0</v>
      </c>
      <c r="Q405" s="35">
        <f>Q359+Q365+Q368+Q371+Q379+Q384+Q387+Q391+Q394+Q397+Q400+Q403</f>
        <v>0</v>
      </c>
      <c r="R405" s="35">
        <f>R359+R365+R368+R371+R379+R384+R387+R391+R394+R397+R400+R403</f>
        <v>0</v>
      </c>
      <c r="S405" s="35">
        <f t="shared" ref="S405:Z405" si="187">S359+S365+S368+S371+S379+S384+S387+S391+S394+S397+S400+S403</f>
        <v>0</v>
      </c>
      <c r="T405" s="35">
        <f t="shared" si="187"/>
        <v>0</v>
      </c>
      <c r="U405" s="35">
        <f t="shared" si="187"/>
        <v>0</v>
      </c>
      <c r="V405" s="35">
        <f t="shared" si="187"/>
        <v>0</v>
      </c>
      <c r="W405" s="35">
        <f t="shared" si="187"/>
        <v>0</v>
      </c>
      <c r="X405" s="21">
        <f t="shared" si="187"/>
        <v>0</v>
      </c>
      <c r="Y405" s="21">
        <f t="shared" si="187"/>
        <v>0</v>
      </c>
      <c r="Z405" s="21">
        <f t="shared" si="187"/>
        <v>0</v>
      </c>
      <c r="AA405" s="23">
        <f>SUM(G405:Z405)</f>
        <v>0</v>
      </c>
      <c r="AB405" s="17" t="str">
        <f>IF(ABS(F405-AA405)&lt;0.01,"ok","err")</f>
        <v>ok</v>
      </c>
    </row>
    <row r="408" spans="1:28">
      <c r="A408" s="24" t="s">
        <v>674</v>
      </c>
    </row>
    <row r="410" spans="1:28">
      <c r="A410" s="24" t="s">
        <v>339</v>
      </c>
    </row>
    <row r="411" spans="1:28">
      <c r="A411" s="27" t="s">
        <v>1129</v>
      </c>
      <c r="C411" s="19" t="s">
        <v>675</v>
      </c>
      <c r="D411" s="19" t="s">
        <v>1138</v>
      </c>
      <c r="E411" s="19" t="s">
        <v>1120</v>
      </c>
      <c r="F411" s="35">
        <f>VLOOKUP(C411,'WSS-27'!$C$2:$AP$780,'WSS-27'!$H$2,)</f>
        <v>0</v>
      </c>
      <c r="G411" s="35">
        <f t="shared" ref="G411:P416" si="188">IF(VLOOKUP($E411,$D$6:$AN$1034,3,)=0,0,(VLOOKUP($E411,$D$6:$AN$1034,G$2,)/VLOOKUP($E411,$D$6:$AN$1034,3,))*$F411)</f>
        <v>0</v>
      </c>
      <c r="H411" s="35">
        <f t="shared" si="188"/>
        <v>0</v>
      </c>
      <c r="I411" s="35">
        <f t="shared" si="188"/>
        <v>0</v>
      </c>
      <c r="J411" s="35">
        <f t="shared" si="188"/>
        <v>0</v>
      </c>
      <c r="K411" s="35">
        <f t="shared" si="188"/>
        <v>0</v>
      </c>
      <c r="L411" s="35">
        <f t="shared" si="188"/>
        <v>0</v>
      </c>
      <c r="M411" s="35">
        <f t="shared" si="188"/>
        <v>0</v>
      </c>
      <c r="N411" s="35">
        <f t="shared" si="188"/>
        <v>0</v>
      </c>
      <c r="O411" s="35">
        <f t="shared" si="188"/>
        <v>0</v>
      </c>
      <c r="P411" s="35">
        <f t="shared" si="188"/>
        <v>0</v>
      </c>
      <c r="Q411" s="35">
        <f t="shared" ref="Q411:Z416" si="189">IF(VLOOKUP($E411,$D$6:$AN$1034,3,)=0,0,(VLOOKUP($E411,$D$6:$AN$1034,Q$2,)/VLOOKUP($E411,$D$6:$AN$1034,3,))*$F411)</f>
        <v>0</v>
      </c>
      <c r="R411" s="35">
        <f t="shared" si="189"/>
        <v>0</v>
      </c>
      <c r="S411" s="35">
        <f t="shared" si="189"/>
        <v>0</v>
      </c>
      <c r="T411" s="35">
        <f t="shared" si="189"/>
        <v>0</v>
      </c>
      <c r="U411" s="35">
        <f t="shared" si="189"/>
        <v>0</v>
      </c>
      <c r="V411" s="35">
        <f t="shared" si="189"/>
        <v>0</v>
      </c>
      <c r="W411" s="35">
        <f t="shared" si="189"/>
        <v>0</v>
      </c>
      <c r="X411" s="21">
        <f t="shared" si="189"/>
        <v>0</v>
      </c>
      <c r="Y411" s="21">
        <f t="shared" si="189"/>
        <v>0</v>
      </c>
      <c r="Z411" s="21">
        <f t="shared" si="189"/>
        <v>0</v>
      </c>
      <c r="AA411" s="23">
        <f t="shared" ref="AA411:AA417" si="190">SUM(G411:Z411)</f>
        <v>0</v>
      </c>
      <c r="AB411" s="17" t="str">
        <f t="shared" ref="AB411:AB417" si="191">IF(ABS(F411-AA411)&lt;0.01,"ok","err")</f>
        <v>ok</v>
      </c>
    </row>
    <row r="412" spans="1:28" hidden="1">
      <c r="A412" s="27" t="s">
        <v>1135</v>
      </c>
      <c r="C412" s="19" t="s">
        <v>675</v>
      </c>
      <c r="D412" s="19" t="s">
        <v>676</v>
      </c>
      <c r="E412" s="19" t="s">
        <v>1143</v>
      </c>
      <c r="F412" s="38">
        <f>VLOOKUP(C412,'WSS-27'!$C$2:$AP$780,'WSS-27'!$I$2,)</f>
        <v>0</v>
      </c>
      <c r="G412" s="38">
        <f t="shared" si="188"/>
        <v>0</v>
      </c>
      <c r="H412" s="38">
        <f t="shared" si="188"/>
        <v>0</v>
      </c>
      <c r="I412" s="38">
        <f t="shared" si="188"/>
        <v>0</v>
      </c>
      <c r="J412" s="38">
        <f t="shared" si="188"/>
        <v>0</v>
      </c>
      <c r="K412" s="38">
        <f t="shared" si="188"/>
        <v>0</v>
      </c>
      <c r="L412" s="38">
        <f t="shared" si="188"/>
        <v>0</v>
      </c>
      <c r="M412" s="38">
        <f t="shared" si="188"/>
        <v>0</v>
      </c>
      <c r="N412" s="38">
        <f t="shared" si="188"/>
        <v>0</v>
      </c>
      <c r="O412" s="38">
        <f t="shared" si="188"/>
        <v>0</v>
      </c>
      <c r="P412" s="38">
        <f t="shared" si="188"/>
        <v>0</v>
      </c>
      <c r="Q412" s="38">
        <f t="shared" si="189"/>
        <v>0</v>
      </c>
      <c r="R412" s="38">
        <f t="shared" si="189"/>
        <v>0</v>
      </c>
      <c r="S412" s="38">
        <f t="shared" si="189"/>
        <v>0</v>
      </c>
      <c r="T412" s="38">
        <f t="shared" si="189"/>
        <v>0</v>
      </c>
      <c r="U412" s="38">
        <f t="shared" si="189"/>
        <v>0</v>
      </c>
      <c r="V412" s="38">
        <f t="shared" si="189"/>
        <v>0</v>
      </c>
      <c r="W412" s="38">
        <f t="shared" si="189"/>
        <v>0</v>
      </c>
      <c r="X412" s="22">
        <f t="shared" si="189"/>
        <v>0</v>
      </c>
      <c r="Y412" s="22">
        <f t="shared" si="189"/>
        <v>0</v>
      </c>
      <c r="Z412" s="22">
        <f t="shared" si="189"/>
        <v>0</v>
      </c>
      <c r="AA412" s="22">
        <f t="shared" si="190"/>
        <v>0</v>
      </c>
      <c r="AB412" s="17" t="str">
        <f t="shared" si="191"/>
        <v>ok</v>
      </c>
    </row>
    <row r="413" spans="1:28" hidden="1">
      <c r="A413" s="27" t="s">
        <v>1135</v>
      </c>
      <c r="C413" s="19" t="s">
        <v>675</v>
      </c>
      <c r="D413" s="19" t="s">
        <v>677</v>
      </c>
      <c r="E413" s="19" t="s">
        <v>1143</v>
      </c>
      <c r="F413" s="38">
        <f>VLOOKUP(C413,'WSS-27'!$C$2:$AP$780,'WSS-27'!$J$2,)</f>
        <v>0</v>
      </c>
      <c r="G413" s="38">
        <f t="shared" si="188"/>
        <v>0</v>
      </c>
      <c r="H413" s="38">
        <f t="shared" si="188"/>
        <v>0</v>
      </c>
      <c r="I413" s="38">
        <f t="shared" si="188"/>
        <v>0</v>
      </c>
      <c r="J413" s="38">
        <f t="shared" si="188"/>
        <v>0</v>
      </c>
      <c r="K413" s="38">
        <f t="shared" si="188"/>
        <v>0</v>
      </c>
      <c r="L413" s="38">
        <f t="shared" si="188"/>
        <v>0</v>
      </c>
      <c r="M413" s="38">
        <f t="shared" si="188"/>
        <v>0</v>
      </c>
      <c r="N413" s="38">
        <f t="shared" si="188"/>
        <v>0</v>
      </c>
      <c r="O413" s="38">
        <f t="shared" si="188"/>
        <v>0</v>
      </c>
      <c r="P413" s="38">
        <f t="shared" si="188"/>
        <v>0</v>
      </c>
      <c r="Q413" s="38">
        <f t="shared" si="189"/>
        <v>0</v>
      </c>
      <c r="R413" s="38">
        <f t="shared" si="189"/>
        <v>0</v>
      </c>
      <c r="S413" s="38">
        <f t="shared" si="189"/>
        <v>0</v>
      </c>
      <c r="T413" s="38">
        <f t="shared" si="189"/>
        <v>0</v>
      </c>
      <c r="U413" s="38">
        <f t="shared" si="189"/>
        <v>0</v>
      </c>
      <c r="V413" s="38">
        <f t="shared" si="189"/>
        <v>0</v>
      </c>
      <c r="W413" s="38">
        <f t="shared" si="189"/>
        <v>0</v>
      </c>
      <c r="X413" s="22">
        <f t="shared" si="189"/>
        <v>0</v>
      </c>
      <c r="Y413" s="22">
        <f t="shared" si="189"/>
        <v>0</v>
      </c>
      <c r="Z413" s="22">
        <f t="shared" si="189"/>
        <v>0</v>
      </c>
      <c r="AA413" s="22">
        <f t="shared" si="190"/>
        <v>0</v>
      </c>
      <c r="AB413" s="17" t="str">
        <f t="shared" si="191"/>
        <v>ok</v>
      </c>
    </row>
    <row r="414" spans="1:28">
      <c r="A414" s="27" t="s">
        <v>1076</v>
      </c>
      <c r="C414" s="19" t="s">
        <v>675</v>
      </c>
      <c r="D414" s="19" t="s">
        <v>678</v>
      </c>
      <c r="E414" s="19" t="s">
        <v>988</v>
      </c>
      <c r="F414" s="38">
        <f>VLOOKUP(C414,'WSS-27'!$C$2:$AP$780,'WSS-27'!$K$2,)</f>
        <v>0</v>
      </c>
      <c r="G414" s="38">
        <f t="shared" si="188"/>
        <v>0</v>
      </c>
      <c r="H414" s="38">
        <f t="shared" si="188"/>
        <v>0</v>
      </c>
      <c r="I414" s="38">
        <f t="shared" si="188"/>
        <v>0</v>
      </c>
      <c r="J414" s="38">
        <f t="shared" si="188"/>
        <v>0</v>
      </c>
      <c r="K414" s="38">
        <f t="shared" si="188"/>
        <v>0</v>
      </c>
      <c r="L414" s="38">
        <f t="shared" si="188"/>
        <v>0</v>
      </c>
      <c r="M414" s="38">
        <f t="shared" si="188"/>
        <v>0</v>
      </c>
      <c r="N414" s="38">
        <f t="shared" si="188"/>
        <v>0</v>
      </c>
      <c r="O414" s="38">
        <f t="shared" si="188"/>
        <v>0</v>
      </c>
      <c r="P414" s="38">
        <f t="shared" si="188"/>
        <v>0</v>
      </c>
      <c r="Q414" s="38">
        <f t="shared" si="189"/>
        <v>0</v>
      </c>
      <c r="R414" s="38">
        <f t="shared" si="189"/>
        <v>0</v>
      </c>
      <c r="S414" s="38">
        <f t="shared" si="189"/>
        <v>0</v>
      </c>
      <c r="T414" s="38">
        <f t="shared" si="189"/>
        <v>0</v>
      </c>
      <c r="U414" s="38">
        <f t="shared" si="189"/>
        <v>0</v>
      </c>
      <c r="V414" s="38">
        <f t="shared" si="189"/>
        <v>0</v>
      </c>
      <c r="W414" s="38">
        <f t="shared" si="189"/>
        <v>0</v>
      </c>
      <c r="X414" s="22">
        <f t="shared" si="189"/>
        <v>0</v>
      </c>
      <c r="Y414" s="22">
        <f t="shared" si="189"/>
        <v>0</v>
      </c>
      <c r="Z414" s="22">
        <f t="shared" si="189"/>
        <v>0</v>
      </c>
      <c r="AA414" s="22">
        <f t="shared" si="190"/>
        <v>0</v>
      </c>
      <c r="AB414" s="17" t="str">
        <f t="shared" si="191"/>
        <v>ok</v>
      </c>
    </row>
    <row r="415" spans="1:28" hidden="1">
      <c r="A415" s="27" t="s">
        <v>1077</v>
      </c>
      <c r="C415" s="19" t="s">
        <v>675</v>
      </c>
      <c r="D415" s="19" t="s">
        <v>679</v>
      </c>
      <c r="E415" s="19" t="s">
        <v>988</v>
      </c>
      <c r="F415" s="38">
        <f>VLOOKUP(C415,'WSS-27'!$C$2:$AP$780,'WSS-27'!$L$2,)</f>
        <v>0</v>
      </c>
      <c r="G415" s="38">
        <f t="shared" si="188"/>
        <v>0</v>
      </c>
      <c r="H415" s="38">
        <f t="shared" si="188"/>
        <v>0</v>
      </c>
      <c r="I415" s="38">
        <f t="shared" si="188"/>
        <v>0</v>
      </c>
      <c r="J415" s="38">
        <f t="shared" si="188"/>
        <v>0</v>
      </c>
      <c r="K415" s="38">
        <f t="shared" si="188"/>
        <v>0</v>
      </c>
      <c r="L415" s="38">
        <f t="shared" si="188"/>
        <v>0</v>
      </c>
      <c r="M415" s="38">
        <f t="shared" si="188"/>
        <v>0</v>
      </c>
      <c r="N415" s="38">
        <f t="shared" si="188"/>
        <v>0</v>
      </c>
      <c r="O415" s="38">
        <f t="shared" si="188"/>
        <v>0</v>
      </c>
      <c r="P415" s="38">
        <f t="shared" si="188"/>
        <v>0</v>
      </c>
      <c r="Q415" s="38">
        <f t="shared" si="189"/>
        <v>0</v>
      </c>
      <c r="R415" s="38">
        <f t="shared" si="189"/>
        <v>0</v>
      </c>
      <c r="S415" s="38">
        <f t="shared" si="189"/>
        <v>0</v>
      </c>
      <c r="T415" s="38">
        <f t="shared" si="189"/>
        <v>0</v>
      </c>
      <c r="U415" s="38">
        <f t="shared" si="189"/>
        <v>0</v>
      </c>
      <c r="V415" s="38">
        <f t="shared" si="189"/>
        <v>0</v>
      </c>
      <c r="W415" s="38">
        <f t="shared" si="189"/>
        <v>0</v>
      </c>
      <c r="X415" s="22">
        <f t="shared" si="189"/>
        <v>0</v>
      </c>
      <c r="Y415" s="22">
        <f t="shared" si="189"/>
        <v>0</v>
      </c>
      <c r="Z415" s="22">
        <f t="shared" si="189"/>
        <v>0</v>
      </c>
      <c r="AA415" s="22">
        <f t="shared" si="190"/>
        <v>0</v>
      </c>
      <c r="AB415" s="17" t="str">
        <f t="shared" si="191"/>
        <v>ok</v>
      </c>
    </row>
    <row r="416" spans="1:28" hidden="1">
      <c r="A416" s="27" t="s">
        <v>1077</v>
      </c>
      <c r="C416" s="19" t="s">
        <v>675</v>
      </c>
      <c r="D416" s="19" t="s">
        <v>680</v>
      </c>
      <c r="E416" s="19" t="s">
        <v>988</v>
      </c>
      <c r="F416" s="38">
        <f>VLOOKUP(C416,'WSS-27'!$C$2:$AP$780,'WSS-27'!$M$2,)</f>
        <v>0</v>
      </c>
      <c r="G416" s="38">
        <f t="shared" si="188"/>
        <v>0</v>
      </c>
      <c r="H416" s="38">
        <f t="shared" si="188"/>
        <v>0</v>
      </c>
      <c r="I416" s="38">
        <f t="shared" si="188"/>
        <v>0</v>
      </c>
      <c r="J416" s="38">
        <f t="shared" si="188"/>
        <v>0</v>
      </c>
      <c r="K416" s="38">
        <f t="shared" si="188"/>
        <v>0</v>
      </c>
      <c r="L416" s="38">
        <f t="shared" si="188"/>
        <v>0</v>
      </c>
      <c r="M416" s="38">
        <f t="shared" si="188"/>
        <v>0</v>
      </c>
      <c r="N416" s="38">
        <f t="shared" si="188"/>
        <v>0</v>
      </c>
      <c r="O416" s="38">
        <f t="shared" si="188"/>
        <v>0</v>
      </c>
      <c r="P416" s="38">
        <f t="shared" si="188"/>
        <v>0</v>
      </c>
      <c r="Q416" s="38">
        <f t="shared" si="189"/>
        <v>0</v>
      </c>
      <c r="R416" s="38">
        <f t="shared" si="189"/>
        <v>0</v>
      </c>
      <c r="S416" s="38">
        <f t="shared" si="189"/>
        <v>0</v>
      </c>
      <c r="T416" s="38">
        <f t="shared" si="189"/>
        <v>0</v>
      </c>
      <c r="U416" s="38">
        <f t="shared" si="189"/>
        <v>0</v>
      </c>
      <c r="V416" s="38">
        <f t="shared" si="189"/>
        <v>0</v>
      </c>
      <c r="W416" s="38">
        <f t="shared" si="189"/>
        <v>0</v>
      </c>
      <c r="X416" s="22">
        <f t="shared" si="189"/>
        <v>0</v>
      </c>
      <c r="Y416" s="22">
        <f t="shared" si="189"/>
        <v>0</v>
      </c>
      <c r="Z416" s="22">
        <f t="shared" si="189"/>
        <v>0</v>
      </c>
      <c r="AA416" s="22">
        <f t="shared" si="190"/>
        <v>0</v>
      </c>
      <c r="AB416" s="17" t="str">
        <f t="shared" si="191"/>
        <v>ok</v>
      </c>
    </row>
    <row r="417" spans="1:28">
      <c r="A417" s="19" t="s">
        <v>361</v>
      </c>
      <c r="D417" s="19" t="s">
        <v>681</v>
      </c>
      <c r="F417" s="35">
        <f>SUM(F411:F416)</f>
        <v>0</v>
      </c>
      <c r="G417" s="35">
        <f t="shared" ref="G417:W417" si="192">SUM(G411:G416)</f>
        <v>0</v>
      </c>
      <c r="H417" s="35">
        <f t="shared" si="192"/>
        <v>0</v>
      </c>
      <c r="I417" s="35">
        <f t="shared" si="192"/>
        <v>0</v>
      </c>
      <c r="J417" s="35">
        <f t="shared" si="192"/>
        <v>0</v>
      </c>
      <c r="K417" s="35">
        <f t="shared" si="192"/>
        <v>0</v>
      </c>
      <c r="L417" s="35">
        <f t="shared" si="192"/>
        <v>0</v>
      </c>
      <c r="M417" s="35">
        <f t="shared" si="192"/>
        <v>0</v>
      </c>
      <c r="N417" s="35">
        <f t="shared" si="192"/>
        <v>0</v>
      </c>
      <c r="O417" s="35">
        <f>SUM(O411:O416)</f>
        <v>0</v>
      </c>
      <c r="P417" s="35">
        <f t="shared" si="192"/>
        <v>0</v>
      </c>
      <c r="Q417" s="35">
        <f t="shared" si="192"/>
        <v>0</v>
      </c>
      <c r="R417" s="35">
        <f t="shared" si="192"/>
        <v>0</v>
      </c>
      <c r="S417" s="35">
        <f t="shared" si="192"/>
        <v>0</v>
      </c>
      <c r="T417" s="35">
        <f t="shared" si="192"/>
        <v>0</v>
      </c>
      <c r="U417" s="35">
        <f t="shared" si="192"/>
        <v>0</v>
      </c>
      <c r="V417" s="35">
        <f t="shared" si="192"/>
        <v>0</v>
      </c>
      <c r="W417" s="35">
        <f t="shared" si="192"/>
        <v>0</v>
      </c>
      <c r="X417" s="21">
        <f>SUM(X411:X416)</f>
        <v>0</v>
      </c>
      <c r="Y417" s="21">
        <f>SUM(Y411:Y416)</f>
        <v>0</v>
      </c>
      <c r="Z417" s="21">
        <f>SUM(Z411:Z416)</f>
        <v>0</v>
      </c>
      <c r="AA417" s="23">
        <f t="shared" si="190"/>
        <v>0</v>
      </c>
      <c r="AB417" s="17" t="str">
        <f t="shared" si="191"/>
        <v>ok</v>
      </c>
    </row>
    <row r="418" spans="1:28">
      <c r="F418" s="38"/>
      <c r="G418" s="38"/>
    </row>
    <row r="419" spans="1:28">
      <c r="A419" s="24" t="s">
        <v>1026</v>
      </c>
      <c r="F419" s="38"/>
      <c r="G419" s="38"/>
    </row>
    <row r="420" spans="1:28">
      <c r="A420" s="27" t="s">
        <v>1111</v>
      </c>
      <c r="C420" s="19" t="s">
        <v>675</v>
      </c>
      <c r="D420" s="19" t="s">
        <v>682</v>
      </c>
      <c r="E420" s="19" t="s">
        <v>1115</v>
      </c>
      <c r="F420" s="35">
        <f>VLOOKUP(C420,'WSS-27'!$C$2:$AP$780,'WSS-27'!$N$2,)</f>
        <v>0</v>
      </c>
      <c r="G420" s="35">
        <f t="shared" ref="G420:P422" si="193">IF(VLOOKUP($E420,$D$6:$AN$1034,3,)=0,0,(VLOOKUP($E420,$D$6:$AN$1034,G$2,)/VLOOKUP($E420,$D$6:$AN$1034,3,))*$F420)</f>
        <v>0</v>
      </c>
      <c r="H420" s="35">
        <f t="shared" si="193"/>
        <v>0</v>
      </c>
      <c r="I420" s="35">
        <f t="shared" si="193"/>
        <v>0</v>
      </c>
      <c r="J420" s="35">
        <f t="shared" si="193"/>
        <v>0</v>
      </c>
      <c r="K420" s="35">
        <f t="shared" si="193"/>
        <v>0</v>
      </c>
      <c r="L420" s="35">
        <f t="shared" si="193"/>
        <v>0</v>
      </c>
      <c r="M420" s="35">
        <f t="shared" si="193"/>
        <v>0</v>
      </c>
      <c r="N420" s="35">
        <f t="shared" si="193"/>
        <v>0</v>
      </c>
      <c r="O420" s="35">
        <f t="shared" si="193"/>
        <v>0</v>
      </c>
      <c r="P420" s="35">
        <f t="shared" si="193"/>
        <v>0</v>
      </c>
      <c r="Q420" s="35">
        <f t="shared" ref="Q420:Z422" si="194">IF(VLOOKUP($E420,$D$6:$AN$1034,3,)=0,0,(VLOOKUP($E420,$D$6:$AN$1034,Q$2,)/VLOOKUP($E420,$D$6:$AN$1034,3,))*$F420)</f>
        <v>0</v>
      </c>
      <c r="R420" s="35">
        <f t="shared" si="194"/>
        <v>0</v>
      </c>
      <c r="S420" s="35">
        <f t="shared" si="194"/>
        <v>0</v>
      </c>
      <c r="T420" s="35">
        <f t="shared" si="194"/>
        <v>0</v>
      </c>
      <c r="U420" s="35">
        <f t="shared" si="194"/>
        <v>0</v>
      </c>
      <c r="V420" s="35">
        <f t="shared" si="194"/>
        <v>0</v>
      </c>
      <c r="W420" s="35">
        <f t="shared" si="194"/>
        <v>0</v>
      </c>
      <c r="X420" s="21">
        <f t="shared" si="194"/>
        <v>0</v>
      </c>
      <c r="Y420" s="21">
        <f t="shared" si="194"/>
        <v>0</v>
      </c>
      <c r="Z420" s="21">
        <f t="shared" si="194"/>
        <v>0</v>
      </c>
      <c r="AA420" s="23">
        <f>SUM(G420:Z420)</f>
        <v>0</v>
      </c>
      <c r="AB420" s="17" t="str">
        <f>IF(ABS(F420-AA420)&lt;0.01,"ok","err")</f>
        <v>ok</v>
      </c>
    </row>
    <row r="421" spans="1:28" hidden="1">
      <c r="A421" s="27" t="s">
        <v>1112</v>
      </c>
      <c r="C421" s="19" t="s">
        <v>675</v>
      </c>
      <c r="D421" s="19" t="s">
        <v>683</v>
      </c>
      <c r="E421" s="19" t="s">
        <v>1115</v>
      </c>
      <c r="F421" s="38">
        <f>VLOOKUP(C421,'WSS-27'!$C$2:$AP$780,'WSS-27'!$O$2,)</f>
        <v>0</v>
      </c>
      <c r="G421" s="38">
        <f t="shared" si="193"/>
        <v>0</v>
      </c>
      <c r="H421" s="38">
        <f t="shared" si="193"/>
        <v>0</v>
      </c>
      <c r="I421" s="38">
        <f t="shared" si="193"/>
        <v>0</v>
      </c>
      <c r="J421" s="38">
        <f t="shared" si="193"/>
        <v>0</v>
      </c>
      <c r="K421" s="38">
        <f t="shared" si="193"/>
        <v>0</v>
      </c>
      <c r="L421" s="38">
        <f t="shared" si="193"/>
        <v>0</v>
      </c>
      <c r="M421" s="38">
        <f t="shared" si="193"/>
        <v>0</v>
      </c>
      <c r="N421" s="38">
        <f t="shared" si="193"/>
        <v>0</v>
      </c>
      <c r="O421" s="38">
        <f t="shared" si="193"/>
        <v>0</v>
      </c>
      <c r="P421" s="38">
        <f t="shared" si="193"/>
        <v>0</v>
      </c>
      <c r="Q421" s="38">
        <f t="shared" si="194"/>
        <v>0</v>
      </c>
      <c r="R421" s="38">
        <f t="shared" si="194"/>
        <v>0</v>
      </c>
      <c r="S421" s="38">
        <f t="shared" si="194"/>
        <v>0</v>
      </c>
      <c r="T421" s="38">
        <f t="shared" si="194"/>
        <v>0</v>
      </c>
      <c r="U421" s="38">
        <f t="shared" si="194"/>
        <v>0</v>
      </c>
      <c r="V421" s="38">
        <f t="shared" si="194"/>
        <v>0</v>
      </c>
      <c r="W421" s="38">
        <f t="shared" si="194"/>
        <v>0</v>
      </c>
      <c r="X421" s="22">
        <f t="shared" si="194"/>
        <v>0</v>
      </c>
      <c r="Y421" s="22">
        <f t="shared" si="194"/>
        <v>0</v>
      </c>
      <c r="Z421" s="22">
        <f t="shared" si="194"/>
        <v>0</v>
      </c>
      <c r="AA421" s="22">
        <f>SUM(G421:Z421)</f>
        <v>0</v>
      </c>
      <c r="AB421" s="17" t="str">
        <f>IF(ABS(F421-AA421)&lt;0.01,"ok","err")</f>
        <v>ok</v>
      </c>
    </row>
    <row r="422" spans="1:28" hidden="1">
      <c r="A422" s="27" t="s">
        <v>1112</v>
      </c>
      <c r="C422" s="19" t="s">
        <v>675</v>
      </c>
      <c r="D422" s="19" t="s">
        <v>684</v>
      </c>
      <c r="E422" s="19" t="s">
        <v>1115</v>
      </c>
      <c r="F422" s="38">
        <f>VLOOKUP(C422,'WSS-27'!$C$2:$AP$780,'WSS-27'!$P$2,)</f>
        <v>0</v>
      </c>
      <c r="G422" s="38">
        <f t="shared" si="193"/>
        <v>0</v>
      </c>
      <c r="H422" s="38">
        <f t="shared" si="193"/>
        <v>0</v>
      </c>
      <c r="I422" s="38">
        <f t="shared" si="193"/>
        <v>0</v>
      </c>
      <c r="J422" s="38">
        <f t="shared" si="193"/>
        <v>0</v>
      </c>
      <c r="K422" s="38">
        <f t="shared" si="193"/>
        <v>0</v>
      </c>
      <c r="L422" s="38">
        <f t="shared" si="193"/>
        <v>0</v>
      </c>
      <c r="M422" s="38">
        <f t="shared" si="193"/>
        <v>0</v>
      </c>
      <c r="N422" s="38">
        <f t="shared" si="193"/>
        <v>0</v>
      </c>
      <c r="O422" s="38">
        <f t="shared" si="193"/>
        <v>0</v>
      </c>
      <c r="P422" s="38">
        <f t="shared" si="193"/>
        <v>0</v>
      </c>
      <c r="Q422" s="38">
        <f t="shared" si="194"/>
        <v>0</v>
      </c>
      <c r="R422" s="38">
        <f t="shared" si="194"/>
        <v>0</v>
      </c>
      <c r="S422" s="38">
        <f t="shared" si="194"/>
        <v>0</v>
      </c>
      <c r="T422" s="38">
        <f t="shared" si="194"/>
        <v>0</v>
      </c>
      <c r="U422" s="38">
        <f t="shared" si="194"/>
        <v>0</v>
      </c>
      <c r="V422" s="38">
        <f t="shared" si="194"/>
        <v>0</v>
      </c>
      <c r="W422" s="38">
        <f t="shared" si="194"/>
        <v>0</v>
      </c>
      <c r="X422" s="22">
        <f t="shared" si="194"/>
        <v>0</v>
      </c>
      <c r="Y422" s="22">
        <f t="shared" si="194"/>
        <v>0</v>
      </c>
      <c r="Z422" s="22">
        <f t="shared" si="194"/>
        <v>0</v>
      </c>
      <c r="AA422" s="22">
        <f>SUM(G422:Z422)</f>
        <v>0</v>
      </c>
      <c r="AB422" s="17" t="str">
        <f>IF(ABS(F422-AA422)&lt;0.01,"ok","err")</f>
        <v>ok</v>
      </c>
    </row>
    <row r="423" spans="1:28" hidden="1">
      <c r="A423" s="19" t="s">
        <v>1028</v>
      </c>
      <c r="D423" s="19" t="s">
        <v>685</v>
      </c>
      <c r="F423" s="35">
        <f>SUM(F420:F422)</f>
        <v>0</v>
      </c>
      <c r="G423" s="35">
        <f t="shared" ref="G423:W423" si="195">SUM(G420:G422)</f>
        <v>0</v>
      </c>
      <c r="H423" s="35">
        <f t="shared" si="195"/>
        <v>0</v>
      </c>
      <c r="I423" s="35">
        <f t="shared" si="195"/>
        <v>0</v>
      </c>
      <c r="J423" s="35">
        <f t="shared" si="195"/>
        <v>0</v>
      </c>
      <c r="K423" s="35">
        <f t="shared" si="195"/>
        <v>0</v>
      </c>
      <c r="L423" s="35">
        <f t="shared" si="195"/>
        <v>0</v>
      </c>
      <c r="M423" s="35">
        <f t="shared" si="195"/>
        <v>0</v>
      </c>
      <c r="N423" s="35">
        <f t="shared" si="195"/>
        <v>0</v>
      </c>
      <c r="O423" s="35">
        <f>SUM(O420:O422)</f>
        <v>0</v>
      </c>
      <c r="P423" s="35">
        <f t="shared" si="195"/>
        <v>0</v>
      </c>
      <c r="Q423" s="35">
        <f t="shared" si="195"/>
        <v>0</v>
      </c>
      <c r="R423" s="35">
        <f t="shared" si="195"/>
        <v>0</v>
      </c>
      <c r="S423" s="35">
        <f t="shared" si="195"/>
        <v>0</v>
      </c>
      <c r="T423" s="35">
        <f t="shared" si="195"/>
        <v>0</v>
      </c>
      <c r="U423" s="35">
        <f t="shared" si="195"/>
        <v>0</v>
      </c>
      <c r="V423" s="35">
        <f t="shared" si="195"/>
        <v>0</v>
      </c>
      <c r="W423" s="35">
        <f t="shared" si="195"/>
        <v>0</v>
      </c>
      <c r="X423" s="21">
        <f>SUM(X420:X422)</f>
        <v>0</v>
      </c>
      <c r="Y423" s="21">
        <f>SUM(Y420:Y422)</f>
        <v>0</v>
      </c>
      <c r="Z423" s="21">
        <f>SUM(Z420:Z422)</f>
        <v>0</v>
      </c>
      <c r="AA423" s="23">
        <f>SUM(G423:Z423)</f>
        <v>0</v>
      </c>
      <c r="AB423" s="17" t="str">
        <f>IF(ABS(F423-AA423)&lt;0.01,"ok","err")</f>
        <v>ok</v>
      </c>
    </row>
    <row r="424" spans="1:28">
      <c r="F424" s="38"/>
      <c r="G424" s="38"/>
    </row>
    <row r="425" spans="1:28">
      <c r="A425" s="24" t="s">
        <v>324</v>
      </c>
      <c r="F425" s="38"/>
      <c r="G425" s="38"/>
    </row>
    <row r="426" spans="1:28">
      <c r="A426" s="27" t="s">
        <v>346</v>
      </c>
      <c r="C426" s="19" t="s">
        <v>675</v>
      </c>
      <c r="D426" s="19" t="s">
        <v>686</v>
      </c>
      <c r="E426" s="19" t="s">
        <v>1116</v>
      </c>
      <c r="F426" s="35">
        <f>VLOOKUP(C426,'WSS-27'!$C$2:$AP$780,'WSS-27'!$Q$2,)</f>
        <v>0</v>
      </c>
      <c r="G426" s="35">
        <f t="shared" ref="G426:Z426" si="196">IF(VLOOKUP($E426,$D$6:$AN$1034,3,)=0,0,(VLOOKUP($E426,$D$6:$AN$1034,G$2,)/VLOOKUP($E426,$D$6:$AN$1034,3,))*$F426)</f>
        <v>0</v>
      </c>
      <c r="H426" s="35">
        <f t="shared" si="196"/>
        <v>0</v>
      </c>
      <c r="I426" s="35">
        <f t="shared" si="196"/>
        <v>0</v>
      </c>
      <c r="J426" s="35">
        <f t="shared" si="196"/>
        <v>0</v>
      </c>
      <c r="K426" s="35">
        <f t="shared" si="196"/>
        <v>0</v>
      </c>
      <c r="L426" s="35">
        <f t="shared" si="196"/>
        <v>0</v>
      </c>
      <c r="M426" s="35">
        <f t="shared" si="196"/>
        <v>0</v>
      </c>
      <c r="N426" s="35">
        <f t="shared" si="196"/>
        <v>0</v>
      </c>
      <c r="O426" s="35">
        <f t="shared" si="196"/>
        <v>0</v>
      </c>
      <c r="P426" s="35">
        <f t="shared" si="196"/>
        <v>0</v>
      </c>
      <c r="Q426" s="35">
        <f t="shared" si="196"/>
        <v>0</v>
      </c>
      <c r="R426" s="35">
        <f t="shared" si="196"/>
        <v>0</v>
      </c>
      <c r="S426" s="35">
        <f t="shared" si="196"/>
        <v>0</v>
      </c>
      <c r="T426" s="35">
        <f t="shared" si="196"/>
        <v>0</v>
      </c>
      <c r="U426" s="35">
        <f t="shared" si="196"/>
        <v>0</v>
      </c>
      <c r="V426" s="35">
        <f t="shared" si="196"/>
        <v>0</v>
      </c>
      <c r="W426" s="35">
        <f t="shared" si="196"/>
        <v>0</v>
      </c>
      <c r="X426" s="21">
        <f t="shared" si="196"/>
        <v>0</v>
      </c>
      <c r="Y426" s="21">
        <f t="shared" si="196"/>
        <v>0</v>
      </c>
      <c r="Z426" s="21">
        <f t="shared" si="196"/>
        <v>0</v>
      </c>
      <c r="AA426" s="23">
        <f>SUM(G426:Z426)</f>
        <v>0</v>
      </c>
      <c r="AB426" s="17" t="str">
        <f>IF(ABS(F426-AA426)&lt;0.01,"ok","err")</f>
        <v>ok</v>
      </c>
    </row>
    <row r="427" spans="1:28">
      <c r="F427" s="38"/>
    </row>
    <row r="428" spans="1:28">
      <c r="A428" s="24" t="s">
        <v>325</v>
      </c>
      <c r="F428" s="38"/>
      <c r="G428" s="38"/>
    </row>
    <row r="429" spans="1:28">
      <c r="A429" s="27" t="s">
        <v>348</v>
      </c>
      <c r="C429" s="19" t="s">
        <v>675</v>
      </c>
      <c r="D429" s="19" t="s">
        <v>687</v>
      </c>
      <c r="E429" s="19" t="s">
        <v>1116</v>
      </c>
      <c r="F429" s="35">
        <f>VLOOKUP(C429,'WSS-27'!$C$2:$AP$780,'WSS-27'!$R$2,)</f>
        <v>0</v>
      </c>
      <c r="G429" s="35">
        <f t="shared" ref="G429:Z429" si="197">IF(VLOOKUP($E429,$D$6:$AN$1034,3,)=0,0,(VLOOKUP($E429,$D$6:$AN$1034,G$2,)/VLOOKUP($E429,$D$6:$AN$1034,3,))*$F429)</f>
        <v>0</v>
      </c>
      <c r="H429" s="35">
        <f t="shared" si="197"/>
        <v>0</v>
      </c>
      <c r="I429" s="35">
        <f t="shared" si="197"/>
        <v>0</v>
      </c>
      <c r="J429" s="35">
        <f t="shared" si="197"/>
        <v>0</v>
      </c>
      <c r="K429" s="35">
        <f t="shared" si="197"/>
        <v>0</v>
      </c>
      <c r="L429" s="35">
        <f t="shared" si="197"/>
        <v>0</v>
      </c>
      <c r="M429" s="35">
        <f t="shared" si="197"/>
        <v>0</v>
      </c>
      <c r="N429" s="35">
        <f t="shared" si="197"/>
        <v>0</v>
      </c>
      <c r="O429" s="35">
        <f t="shared" si="197"/>
        <v>0</v>
      </c>
      <c r="P429" s="35">
        <f t="shared" si="197"/>
        <v>0</v>
      </c>
      <c r="Q429" s="35">
        <f t="shared" si="197"/>
        <v>0</v>
      </c>
      <c r="R429" s="35">
        <f t="shared" si="197"/>
        <v>0</v>
      </c>
      <c r="S429" s="35">
        <f t="shared" si="197"/>
        <v>0</v>
      </c>
      <c r="T429" s="35">
        <f t="shared" si="197"/>
        <v>0</v>
      </c>
      <c r="U429" s="35">
        <f t="shared" si="197"/>
        <v>0</v>
      </c>
      <c r="V429" s="35">
        <f t="shared" si="197"/>
        <v>0</v>
      </c>
      <c r="W429" s="35">
        <f t="shared" si="197"/>
        <v>0</v>
      </c>
      <c r="X429" s="21">
        <f t="shared" si="197"/>
        <v>0</v>
      </c>
      <c r="Y429" s="21">
        <f t="shared" si="197"/>
        <v>0</v>
      </c>
      <c r="Z429" s="21">
        <f t="shared" si="197"/>
        <v>0</v>
      </c>
      <c r="AA429" s="23">
        <f>SUM(G429:Z429)</f>
        <v>0</v>
      </c>
      <c r="AB429" s="17" t="str">
        <f>IF(ABS(F429-AA429)&lt;0.01,"ok","err")</f>
        <v>ok</v>
      </c>
    </row>
    <row r="430" spans="1:28">
      <c r="F430" s="38"/>
    </row>
    <row r="431" spans="1:28">
      <c r="A431" s="24" t="s">
        <v>347</v>
      </c>
      <c r="F431" s="38"/>
    </row>
    <row r="432" spans="1:28">
      <c r="A432" s="27" t="s">
        <v>589</v>
      </c>
      <c r="C432" s="19" t="s">
        <v>675</v>
      </c>
      <c r="D432" s="19" t="s">
        <v>688</v>
      </c>
      <c r="E432" s="19" t="s">
        <v>1116</v>
      </c>
      <c r="F432" s="35">
        <f>VLOOKUP(C432,'WSS-27'!$C$2:$AP$780,'WSS-27'!$S$2,)</f>
        <v>0</v>
      </c>
      <c r="G432" s="35">
        <f t="shared" ref="G432:P436" si="198">IF(VLOOKUP($E432,$D$6:$AN$1034,3,)=0,0,(VLOOKUP($E432,$D$6:$AN$1034,G$2,)/VLOOKUP($E432,$D$6:$AN$1034,3,))*$F432)</f>
        <v>0</v>
      </c>
      <c r="H432" s="35">
        <f t="shared" si="198"/>
        <v>0</v>
      </c>
      <c r="I432" s="35">
        <f t="shared" si="198"/>
        <v>0</v>
      </c>
      <c r="J432" s="35">
        <f t="shared" si="198"/>
        <v>0</v>
      </c>
      <c r="K432" s="35">
        <f t="shared" si="198"/>
        <v>0</v>
      </c>
      <c r="L432" s="35">
        <f t="shared" si="198"/>
        <v>0</v>
      </c>
      <c r="M432" s="35">
        <f t="shared" si="198"/>
        <v>0</v>
      </c>
      <c r="N432" s="35">
        <f t="shared" si="198"/>
        <v>0</v>
      </c>
      <c r="O432" s="35">
        <f t="shared" si="198"/>
        <v>0</v>
      </c>
      <c r="P432" s="35">
        <f t="shared" si="198"/>
        <v>0</v>
      </c>
      <c r="Q432" s="35">
        <f t="shared" ref="Q432:Z436" si="199">IF(VLOOKUP($E432,$D$6:$AN$1034,3,)=0,0,(VLOOKUP($E432,$D$6:$AN$1034,Q$2,)/VLOOKUP($E432,$D$6:$AN$1034,3,))*$F432)</f>
        <v>0</v>
      </c>
      <c r="R432" s="35">
        <f t="shared" si="199"/>
        <v>0</v>
      </c>
      <c r="S432" s="35">
        <f t="shared" si="199"/>
        <v>0</v>
      </c>
      <c r="T432" s="35">
        <f t="shared" si="199"/>
        <v>0</v>
      </c>
      <c r="U432" s="35">
        <f t="shared" si="199"/>
        <v>0</v>
      </c>
      <c r="V432" s="35">
        <f t="shared" si="199"/>
        <v>0</v>
      </c>
      <c r="W432" s="35">
        <f t="shared" si="199"/>
        <v>0</v>
      </c>
      <c r="X432" s="21">
        <f t="shared" si="199"/>
        <v>0</v>
      </c>
      <c r="Y432" s="21">
        <f t="shared" si="199"/>
        <v>0</v>
      </c>
      <c r="Z432" s="21">
        <f t="shared" si="199"/>
        <v>0</v>
      </c>
      <c r="AA432" s="23">
        <f t="shared" ref="AA432:AA437" si="200">SUM(G432:Z432)</f>
        <v>0</v>
      </c>
      <c r="AB432" s="17" t="str">
        <f t="shared" ref="AB432:AB437" si="201">IF(ABS(F432-AA432)&lt;0.01,"ok","err")</f>
        <v>ok</v>
      </c>
    </row>
    <row r="433" spans="1:28">
      <c r="A433" s="27" t="s">
        <v>590</v>
      </c>
      <c r="C433" s="19" t="s">
        <v>675</v>
      </c>
      <c r="D433" s="19" t="s">
        <v>689</v>
      </c>
      <c r="E433" s="19" t="s">
        <v>1116</v>
      </c>
      <c r="F433" s="38">
        <f>VLOOKUP(C433,'WSS-27'!$C$2:$AP$780,'WSS-27'!$T$2,)</f>
        <v>0</v>
      </c>
      <c r="G433" s="38">
        <f t="shared" si="198"/>
        <v>0</v>
      </c>
      <c r="H433" s="38">
        <f t="shared" si="198"/>
        <v>0</v>
      </c>
      <c r="I433" s="38">
        <f t="shared" si="198"/>
        <v>0</v>
      </c>
      <c r="J433" s="38">
        <f t="shared" si="198"/>
        <v>0</v>
      </c>
      <c r="K433" s="38">
        <f t="shared" si="198"/>
        <v>0</v>
      </c>
      <c r="L433" s="38">
        <f t="shared" si="198"/>
        <v>0</v>
      </c>
      <c r="M433" s="38">
        <f t="shared" si="198"/>
        <v>0</v>
      </c>
      <c r="N433" s="38">
        <f t="shared" si="198"/>
        <v>0</v>
      </c>
      <c r="O433" s="38">
        <f t="shared" si="198"/>
        <v>0</v>
      </c>
      <c r="P433" s="38">
        <f t="shared" si="198"/>
        <v>0</v>
      </c>
      <c r="Q433" s="38">
        <f t="shared" si="199"/>
        <v>0</v>
      </c>
      <c r="R433" s="38">
        <f t="shared" si="199"/>
        <v>0</v>
      </c>
      <c r="S433" s="38">
        <f t="shared" si="199"/>
        <v>0</v>
      </c>
      <c r="T433" s="38">
        <f t="shared" si="199"/>
        <v>0</v>
      </c>
      <c r="U433" s="38">
        <f t="shared" si="199"/>
        <v>0</v>
      </c>
      <c r="V433" s="38">
        <f t="shared" si="199"/>
        <v>0</v>
      </c>
      <c r="W433" s="38">
        <f t="shared" si="199"/>
        <v>0</v>
      </c>
      <c r="X433" s="22">
        <f t="shared" si="199"/>
        <v>0</v>
      </c>
      <c r="Y433" s="22">
        <f t="shared" si="199"/>
        <v>0</v>
      </c>
      <c r="Z433" s="22">
        <f t="shared" si="199"/>
        <v>0</v>
      </c>
      <c r="AA433" s="22">
        <f t="shared" si="200"/>
        <v>0</v>
      </c>
      <c r="AB433" s="17" t="str">
        <f t="shared" si="201"/>
        <v>ok</v>
      </c>
    </row>
    <row r="434" spans="1:28">
      <c r="A434" s="27" t="s">
        <v>591</v>
      </c>
      <c r="C434" s="19" t="s">
        <v>675</v>
      </c>
      <c r="D434" s="19" t="s">
        <v>690</v>
      </c>
      <c r="E434" s="19" t="s">
        <v>642</v>
      </c>
      <c r="F434" s="38">
        <f>VLOOKUP(C434,'WSS-27'!$C$2:$AP$780,'WSS-27'!$U$2,)</f>
        <v>0</v>
      </c>
      <c r="G434" s="38">
        <f t="shared" si="198"/>
        <v>0</v>
      </c>
      <c r="H434" s="38">
        <f t="shared" si="198"/>
        <v>0</v>
      </c>
      <c r="I434" s="38">
        <f t="shared" si="198"/>
        <v>0</v>
      </c>
      <c r="J434" s="38">
        <f t="shared" si="198"/>
        <v>0</v>
      </c>
      <c r="K434" s="38">
        <f t="shared" si="198"/>
        <v>0</v>
      </c>
      <c r="L434" s="38">
        <f t="shared" si="198"/>
        <v>0</v>
      </c>
      <c r="M434" s="38">
        <f t="shared" si="198"/>
        <v>0</v>
      </c>
      <c r="N434" s="38">
        <f t="shared" si="198"/>
        <v>0</v>
      </c>
      <c r="O434" s="38">
        <f t="shared" si="198"/>
        <v>0</v>
      </c>
      <c r="P434" s="38">
        <f t="shared" si="198"/>
        <v>0</v>
      </c>
      <c r="Q434" s="38">
        <f t="shared" si="199"/>
        <v>0</v>
      </c>
      <c r="R434" s="38">
        <f t="shared" si="199"/>
        <v>0</v>
      </c>
      <c r="S434" s="38">
        <f t="shared" si="199"/>
        <v>0</v>
      </c>
      <c r="T434" s="38">
        <f t="shared" si="199"/>
        <v>0</v>
      </c>
      <c r="U434" s="38">
        <f t="shared" si="199"/>
        <v>0</v>
      </c>
      <c r="V434" s="38">
        <f t="shared" si="199"/>
        <v>0</v>
      </c>
      <c r="W434" s="38">
        <f t="shared" si="199"/>
        <v>0</v>
      </c>
      <c r="X434" s="22">
        <f t="shared" si="199"/>
        <v>0</v>
      </c>
      <c r="Y434" s="22">
        <f t="shared" si="199"/>
        <v>0</v>
      </c>
      <c r="Z434" s="22">
        <f t="shared" si="199"/>
        <v>0</v>
      </c>
      <c r="AA434" s="22">
        <f t="shared" si="200"/>
        <v>0</v>
      </c>
      <c r="AB434" s="17" t="str">
        <f t="shared" si="201"/>
        <v>ok</v>
      </c>
    </row>
    <row r="435" spans="1:28">
      <c r="A435" s="27" t="s">
        <v>592</v>
      </c>
      <c r="C435" s="19" t="s">
        <v>675</v>
      </c>
      <c r="D435" s="19" t="s">
        <v>691</v>
      </c>
      <c r="E435" s="19" t="s">
        <v>629</v>
      </c>
      <c r="F435" s="38">
        <f>VLOOKUP(C435,'WSS-27'!$C$2:$AP$780,'WSS-27'!$V$2,)</f>
        <v>0</v>
      </c>
      <c r="G435" s="38">
        <f t="shared" si="198"/>
        <v>0</v>
      </c>
      <c r="H435" s="38">
        <f t="shared" si="198"/>
        <v>0</v>
      </c>
      <c r="I435" s="38">
        <f t="shared" si="198"/>
        <v>0</v>
      </c>
      <c r="J435" s="38">
        <f t="shared" si="198"/>
        <v>0</v>
      </c>
      <c r="K435" s="38">
        <f t="shared" si="198"/>
        <v>0</v>
      </c>
      <c r="L435" s="38">
        <f t="shared" si="198"/>
        <v>0</v>
      </c>
      <c r="M435" s="38">
        <f t="shared" si="198"/>
        <v>0</v>
      </c>
      <c r="N435" s="38">
        <f t="shared" si="198"/>
        <v>0</v>
      </c>
      <c r="O435" s="38">
        <f t="shared" si="198"/>
        <v>0</v>
      </c>
      <c r="P435" s="38">
        <f t="shared" si="198"/>
        <v>0</v>
      </c>
      <c r="Q435" s="38">
        <f t="shared" si="199"/>
        <v>0</v>
      </c>
      <c r="R435" s="38">
        <f t="shared" si="199"/>
        <v>0</v>
      </c>
      <c r="S435" s="38">
        <f t="shared" si="199"/>
        <v>0</v>
      </c>
      <c r="T435" s="38">
        <f t="shared" si="199"/>
        <v>0</v>
      </c>
      <c r="U435" s="38">
        <f t="shared" si="199"/>
        <v>0</v>
      </c>
      <c r="V435" s="38">
        <f t="shared" si="199"/>
        <v>0</v>
      </c>
      <c r="W435" s="38">
        <f t="shared" si="199"/>
        <v>0</v>
      </c>
      <c r="X435" s="22">
        <f t="shared" si="199"/>
        <v>0</v>
      </c>
      <c r="Y435" s="22">
        <f t="shared" si="199"/>
        <v>0</v>
      </c>
      <c r="Z435" s="22">
        <f t="shared" si="199"/>
        <v>0</v>
      </c>
      <c r="AA435" s="22">
        <f t="shared" si="200"/>
        <v>0</v>
      </c>
      <c r="AB435" s="17" t="str">
        <f t="shared" si="201"/>
        <v>ok</v>
      </c>
    </row>
    <row r="436" spans="1:28">
      <c r="A436" s="27" t="s">
        <v>593</v>
      </c>
      <c r="C436" s="19" t="s">
        <v>675</v>
      </c>
      <c r="D436" s="19" t="s">
        <v>692</v>
      </c>
      <c r="E436" s="19" t="s">
        <v>641</v>
      </c>
      <c r="F436" s="38">
        <f>VLOOKUP(C436,'WSS-27'!$C$2:$AP$780,'WSS-27'!$W$2,)</f>
        <v>0</v>
      </c>
      <c r="G436" s="38">
        <f t="shared" si="198"/>
        <v>0</v>
      </c>
      <c r="H436" s="38">
        <f t="shared" si="198"/>
        <v>0</v>
      </c>
      <c r="I436" s="38">
        <f t="shared" si="198"/>
        <v>0</v>
      </c>
      <c r="J436" s="38">
        <f t="shared" si="198"/>
        <v>0</v>
      </c>
      <c r="K436" s="38">
        <f t="shared" si="198"/>
        <v>0</v>
      </c>
      <c r="L436" s="38">
        <f t="shared" si="198"/>
        <v>0</v>
      </c>
      <c r="M436" s="38">
        <f t="shared" si="198"/>
        <v>0</v>
      </c>
      <c r="N436" s="38">
        <f t="shared" si="198"/>
        <v>0</v>
      </c>
      <c r="O436" s="38">
        <f t="shared" si="198"/>
        <v>0</v>
      </c>
      <c r="P436" s="38">
        <f t="shared" si="198"/>
        <v>0</v>
      </c>
      <c r="Q436" s="38">
        <f t="shared" si="199"/>
        <v>0</v>
      </c>
      <c r="R436" s="38">
        <f t="shared" si="199"/>
        <v>0</v>
      </c>
      <c r="S436" s="38">
        <f t="shared" si="199"/>
        <v>0</v>
      </c>
      <c r="T436" s="38">
        <f t="shared" si="199"/>
        <v>0</v>
      </c>
      <c r="U436" s="38">
        <f t="shared" si="199"/>
        <v>0</v>
      </c>
      <c r="V436" s="38">
        <f t="shared" si="199"/>
        <v>0</v>
      </c>
      <c r="W436" s="38">
        <f t="shared" si="199"/>
        <v>0</v>
      </c>
      <c r="X436" s="22">
        <f t="shared" si="199"/>
        <v>0</v>
      </c>
      <c r="Y436" s="22">
        <f t="shared" si="199"/>
        <v>0</v>
      </c>
      <c r="Z436" s="22">
        <f t="shared" si="199"/>
        <v>0</v>
      </c>
      <c r="AA436" s="22">
        <f t="shared" si="200"/>
        <v>0</v>
      </c>
      <c r="AB436" s="17" t="str">
        <f t="shared" si="201"/>
        <v>ok</v>
      </c>
    </row>
    <row r="437" spans="1:28">
      <c r="A437" s="19" t="s">
        <v>352</v>
      </c>
      <c r="D437" s="19" t="s">
        <v>693</v>
      </c>
      <c r="F437" s="35">
        <f>SUM(F432:F436)</f>
        <v>0</v>
      </c>
      <c r="G437" s="35">
        <f t="shared" ref="G437:W437" si="202">SUM(G432:G436)</f>
        <v>0</v>
      </c>
      <c r="H437" s="35">
        <f t="shared" si="202"/>
        <v>0</v>
      </c>
      <c r="I437" s="35">
        <f t="shared" si="202"/>
        <v>0</v>
      </c>
      <c r="J437" s="35">
        <f t="shared" si="202"/>
        <v>0</v>
      </c>
      <c r="K437" s="35">
        <f t="shared" si="202"/>
        <v>0</v>
      </c>
      <c r="L437" s="35">
        <f t="shared" si="202"/>
        <v>0</v>
      </c>
      <c r="M437" s="35">
        <f t="shared" si="202"/>
        <v>0</v>
      </c>
      <c r="N437" s="35">
        <f t="shared" si="202"/>
        <v>0</v>
      </c>
      <c r="O437" s="35">
        <f>SUM(O432:O436)</f>
        <v>0</v>
      </c>
      <c r="P437" s="35">
        <f t="shared" si="202"/>
        <v>0</v>
      </c>
      <c r="Q437" s="35">
        <f t="shared" si="202"/>
        <v>0</v>
      </c>
      <c r="R437" s="35">
        <f t="shared" si="202"/>
        <v>0</v>
      </c>
      <c r="S437" s="35">
        <f t="shared" si="202"/>
        <v>0</v>
      </c>
      <c r="T437" s="35">
        <f t="shared" si="202"/>
        <v>0</v>
      </c>
      <c r="U437" s="35">
        <f t="shared" si="202"/>
        <v>0</v>
      </c>
      <c r="V437" s="35">
        <f t="shared" si="202"/>
        <v>0</v>
      </c>
      <c r="W437" s="35">
        <f t="shared" si="202"/>
        <v>0</v>
      </c>
      <c r="X437" s="21">
        <f>SUM(X432:X436)</f>
        <v>0</v>
      </c>
      <c r="Y437" s="21">
        <f>SUM(Y432:Y436)</f>
        <v>0</v>
      </c>
      <c r="Z437" s="21">
        <f>SUM(Z432:Z436)</f>
        <v>0</v>
      </c>
      <c r="AA437" s="23">
        <f t="shared" si="200"/>
        <v>0</v>
      </c>
      <c r="AB437" s="17" t="str">
        <f t="shared" si="201"/>
        <v>ok</v>
      </c>
    </row>
    <row r="438" spans="1:28">
      <c r="F438" s="38"/>
    </row>
    <row r="439" spans="1:28">
      <c r="A439" s="24" t="s">
        <v>596</v>
      </c>
      <c r="F439" s="38"/>
    </row>
    <row r="440" spans="1:28">
      <c r="A440" s="27" t="s">
        <v>987</v>
      </c>
      <c r="C440" s="19" t="s">
        <v>675</v>
      </c>
      <c r="D440" s="19" t="s">
        <v>694</v>
      </c>
      <c r="E440" s="19" t="s">
        <v>1104</v>
      </c>
      <c r="F440" s="35">
        <f>VLOOKUP(C440,'WSS-27'!$C$2:$AP$780,'WSS-27'!$X$2,)</f>
        <v>0</v>
      </c>
      <c r="G440" s="35">
        <f t="shared" ref="G440:P441" si="203">IF(VLOOKUP($E440,$D$6:$AN$1034,3,)=0,0,(VLOOKUP($E440,$D$6:$AN$1034,G$2,)/VLOOKUP($E440,$D$6:$AN$1034,3,))*$F440)</f>
        <v>0</v>
      </c>
      <c r="H440" s="35">
        <f t="shared" si="203"/>
        <v>0</v>
      </c>
      <c r="I440" s="35">
        <f t="shared" si="203"/>
        <v>0</v>
      </c>
      <c r="J440" s="35">
        <f t="shared" si="203"/>
        <v>0</v>
      </c>
      <c r="K440" s="35">
        <f t="shared" si="203"/>
        <v>0</v>
      </c>
      <c r="L440" s="35">
        <f t="shared" si="203"/>
        <v>0</v>
      </c>
      <c r="M440" s="35">
        <f t="shared" si="203"/>
        <v>0</v>
      </c>
      <c r="N440" s="35">
        <f t="shared" si="203"/>
        <v>0</v>
      </c>
      <c r="O440" s="35">
        <f t="shared" si="203"/>
        <v>0</v>
      </c>
      <c r="P440" s="35">
        <f t="shared" si="203"/>
        <v>0</v>
      </c>
      <c r="Q440" s="35">
        <f t="shared" ref="Q440:Z441" si="204">IF(VLOOKUP($E440,$D$6:$AN$1034,3,)=0,0,(VLOOKUP($E440,$D$6:$AN$1034,Q$2,)/VLOOKUP($E440,$D$6:$AN$1034,3,))*$F440)</f>
        <v>0</v>
      </c>
      <c r="R440" s="35">
        <f t="shared" si="204"/>
        <v>0</v>
      </c>
      <c r="S440" s="35">
        <f t="shared" si="204"/>
        <v>0</v>
      </c>
      <c r="T440" s="35">
        <f t="shared" si="204"/>
        <v>0</v>
      </c>
      <c r="U440" s="35">
        <f t="shared" si="204"/>
        <v>0</v>
      </c>
      <c r="V440" s="35">
        <f t="shared" si="204"/>
        <v>0</v>
      </c>
      <c r="W440" s="35">
        <f t="shared" si="204"/>
        <v>0</v>
      </c>
      <c r="X440" s="21">
        <f t="shared" si="204"/>
        <v>0</v>
      </c>
      <c r="Y440" s="21">
        <f t="shared" si="204"/>
        <v>0</v>
      </c>
      <c r="Z440" s="21">
        <f t="shared" si="204"/>
        <v>0</v>
      </c>
      <c r="AA440" s="23">
        <f>SUM(G440:Z440)</f>
        <v>0</v>
      </c>
      <c r="AB440" s="17" t="str">
        <f>IF(ABS(F440-AA440)&lt;0.01,"ok","err")</f>
        <v>ok</v>
      </c>
    </row>
    <row r="441" spans="1:28">
      <c r="A441" s="27" t="s">
        <v>990</v>
      </c>
      <c r="C441" s="19" t="s">
        <v>675</v>
      </c>
      <c r="D441" s="19" t="s">
        <v>734</v>
      </c>
      <c r="E441" s="19" t="s">
        <v>1102</v>
      </c>
      <c r="F441" s="38">
        <f>VLOOKUP(C441,'WSS-27'!$C$2:$AP$780,'WSS-27'!$Y$2,)</f>
        <v>0</v>
      </c>
      <c r="G441" s="38">
        <f t="shared" si="203"/>
        <v>0</v>
      </c>
      <c r="H441" s="38">
        <f t="shared" si="203"/>
        <v>0</v>
      </c>
      <c r="I441" s="38">
        <f t="shared" si="203"/>
        <v>0</v>
      </c>
      <c r="J441" s="38">
        <f t="shared" si="203"/>
        <v>0</v>
      </c>
      <c r="K441" s="38">
        <f t="shared" si="203"/>
        <v>0</v>
      </c>
      <c r="L441" s="38">
        <f t="shared" si="203"/>
        <v>0</v>
      </c>
      <c r="M441" s="38">
        <f t="shared" si="203"/>
        <v>0</v>
      </c>
      <c r="N441" s="38">
        <f t="shared" si="203"/>
        <v>0</v>
      </c>
      <c r="O441" s="38">
        <f t="shared" si="203"/>
        <v>0</v>
      </c>
      <c r="P441" s="38">
        <f t="shared" si="203"/>
        <v>0</v>
      </c>
      <c r="Q441" s="38">
        <f t="shared" si="204"/>
        <v>0</v>
      </c>
      <c r="R441" s="38">
        <f t="shared" si="204"/>
        <v>0</v>
      </c>
      <c r="S441" s="38">
        <f t="shared" si="204"/>
        <v>0</v>
      </c>
      <c r="T441" s="38">
        <f t="shared" si="204"/>
        <v>0</v>
      </c>
      <c r="U441" s="38">
        <f t="shared" si="204"/>
        <v>0</v>
      </c>
      <c r="V441" s="38">
        <f t="shared" si="204"/>
        <v>0</v>
      </c>
      <c r="W441" s="38">
        <f t="shared" si="204"/>
        <v>0</v>
      </c>
      <c r="X441" s="22">
        <f t="shared" si="204"/>
        <v>0</v>
      </c>
      <c r="Y441" s="22">
        <f t="shared" si="204"/>
        <v>0</v>
      </c>
      <c r="Z441" s="22">
        <f t="shared" si="204"/>
        <v>0</v>
      </c>
      <c r="AA441" s="22">
        <f>SUM(G441:Z441)</f>
        <v>0</v>
      </c>
      <c r="AB441" s="17" t="str">
        <f>IF(ABS(F441-AA441)&lt;0.01,"ok","err")</f>
        <v>ok</v>
      </c>
    </row>
    <row r="442" spans="1:28">
      <c r="A442" s="19" t="s">
        <v>653</v>
      </c>
      <c r="D442" s="19" t="s">
        <v>735</v>
      </c>
      <c r="F442" s="35">
        <f>F440+F441</f>
        <v>0</v>
      </c>
      <c r="G442" s="35">
        <f t="shared" ref="G442:W442" si="205">G440+G441</f>
        <v>0</v>
      </c>
      <c r="H442" s="35">
        <f t="shared" si="205"/>
        <v>0</v>
      </c>
      <c r="I442" s="35">
        <f t="shared" si="205"/>
        <v>0</v>
      </c>
      <c r="J442" s="35">
        <f t="shared" si="205"/>
        <v>0</v>
      </c>
      <c r="K442" s="35">
        <f t="shared" si="205"/>
        <v>0</v>
      </c>
      <c r="L442" s="35">
        <f t="shared" si="205"/>
        <v>0</v>
      </c>
      <c r="M442" s="35">
        <f t="shared" si="205"/>
        <v>0</v>
      </c>
      <c r="N442" s="35">
        <f t="shared" si="205"/>
        <v>0</v>
      </c>
      <c r="O442" s="35">
        <f>O440+O441</f>
        <v>0</v>
      </c>
      <c r="P442" s="35">
        <f t="shared" si="205"/>
        <v>0</v>
      </c>
      <c r="Q442" s="35">
        <f t="shared" si="205"/>
        <v>0</v>
      </c>
      <c r="R442" s="35">
        <f t="shared" si="205"/>
        <v>0</v>
      </c>
      <c r="S442" s="35">
        <f t="shared" si="205"/>
        <v>0</v>
      </c>
      <c r="T442" s="35">
        <f t="shared" si="205"/>
        <v>0</v>
      </c>
      <c r="U442" s="35">
        <f t="shared" si="205"/>
        <v>0</v>
      </c>
      <c r="V442" s="35">
        <f t="shared" si="205"/>
        <v>0</v>
      </c>
      <c r="W442" s="35">
        <f t="shared" si="205"/>
        <v>0</v>
      </c>
      <c r="X442" s="21">
        <f>X440+X441</f>
        <v>0</v>
      </c>
      <c r="Y442" s="21">
        <f>Y440+Y441</f>
        <v>0</v>
      </c>
      <c r="Z442" s="21">
        <f>Z440+Z441</f>
        <v>0</v>
      </c>
      <c r="AA442" s="23">
        <f>SUM(G442:Z442)</f>
        <v>0</v>
      </c>
      <c r="AB442" s="17" t="str">
        <f>IF(ABS(F442-AA442)&lt;0.01,"ok","err")</f>
        <v>ok</v>
      </c>
    </row>
    <row r="443" spans="1:28">
      <c r="F443" s="38"/>
    </row>
    <row r="444" spans="1:28">
      <c r="A444" s="24" t="s">
        <v>330</v>
      </c>
      <c r="F444" s="38"/>
    </row>
    <row r="445" spans="1:28">
      <c r="A445" s="27" t="s">
        <v>990</v>
      </c>
      <c r="C445" s="19" t="s">
        <v>675</v>
      </c>
      <c r="D445" s="19" t="s">
        <v>736</v>
      </c>
      <c r="E445" s="19" t="s">
        <v>992</v>
      </c>
      <c r="F445" s="35">
        <f>VLOOKUP(C445,'WSS-27'!$C$2:$AP$780,'WSS-27'!$Z$2,)</f>
        <v>0</v>
      </c>
      <c r="G445" s="35">
        <f t="shared" ref="G445:Z445" si="206">IF(VLOOKUP($E445,$D$6:$AN$1034,3,)=0,0,(VLOOKUP($E445,$D$6:$AN$1034,G$2,)/VLOOKUP($E445,$D$6:$AN$1034,3,))*$F445)</f>
        <v>0</v>
      </c>
      <c r="H445" s="35">
        <f t="shared" si="206"/>
        <v>0</v>
      </c>
      <c r="I445" s="35">
        <f t="shared" si="206"/>
        <v>0</v>
      </c>
      <c r="J445" s="35">
        <f t="shared" si="206"/>
        <v>0</v>
      </c>
      <c r="K445" s="35">
        <f t="shared" si="206"/>
        <v>0</v>
      </c>
      <c r="L445" s="35">
        <f t="shared" si="206"/>
        <v>0</v>
      </c>
      <c r="M445" s="35">
        <f t="shared" si="206"/>
        <v>0</v>
      </c>
      <c r="N445" s="35">
        <f t="shared" si="206"/>
        <v>0</v>
      </c>
      <c r="O445" s="35">
        <f t="shared" si="206"/>
        <v>0</v>
      </c>
      <c r="P445" s="35">
        <f t="shared" si="206"/>
        <v>0</v>
      </c>
      <c r="Q445" s="35">
        <f t="shared" si="206"/>
        <v>0</v>
      </c>
      <c r="R445" s="35">
        <f t="shared" si="206"/>
        <v>0</v>
      </c>
      <c r="S445" s="35">
        <f t="shared" si="206"/>
        <v>0</v>
      </c>
      <c r="T445" s="35">
        <f t="shared" si="206"/>
        <v>0</v>
      </c>
      <c r="U445" s="35">
        <f t="shared" si="206"/>
        <v>0</v>
      </c>
      <c r="V445" s="35">
        <f t="shared" si="206"/>
        <v>0</v>
      </c>
      <c r="W445" s="35">
        <f t="shared" si="206"/>
        <v>0</v>
      </c>
      <c r="X445" s="21">
        <f t="shared" si="206"/>
        <v>0</v>
      </c>
      <c r="Y445" s="21">
        <f t="shared" si="206"/>
        <v>0</v>
      </c>
      <c r="Z445" s="21">
        <f t="shared" si="206"/>
        <v>0</v>
      </c>
      <c r="AA445" s="23">
        <f>SUM(G445:Z445)</f>
        <v>0</v>
      </c>
      <c r="AB445" s="17" t="str">
        <f>IF(ABS(F445-AA445)&lt;0.01,"ok","err")</f>
        <v>ok</v>
      </c>
    </row>
    <row r="446" spans="1:28">
      <c r="F446" s="38"/>
    </row>
    <row r="447" spans="1:28">
      <c r="A447" s="24" t="s">
        <v>329</v>
      </c>
      <c r="F447" s="38"/>
    </row>
    <row r="448" spans="1:28">
      <c r="A448" s="27" t="s">
        <v>990</v>
      </c>
      <c r="C448" s="19" t="s">
        <v>675</v>
      </c>
      <c r="D448" s="19" t="s">
        <v>737</v>
      </c>
      <c r="E448" s="19" t="s">
        <v>993</v>
      </c>
      <c r="F448" s="35">
        <f>VLOOKUP(C448,'WSS-27'!$C$2:$AP$780,'WSS-27'!$AA$2,)</f>
        <v>0</v>
      </c>
      <c r="G448" s="35">
        <f t="shared" ref="G448:Z448" si="207">IF(VLOOKUP($E448,$D$6:$AN$1034,3,)=0,0,(VLOOKUP($E448,$D$6:$AN$1034,G$2,)/VLOOKUP($E448,$D$6:$AN$1034,3,))*$F448)</f>
        <v>0</v>
      </c>
      <c r="H448" s="35">
        <f t="shared" si="207"/>
        <v>0</v>
      </c>
      <c r="I448" s="35">
        <f t="shared" si="207"/>
        <v>0</v>
      </c>
      <c r="J448" s="35">
        <f t="shared" si="207"/>
        <v>0</v>
      </c>
      <c r="K448" s="35">
        <f t="shared" si="207"/>
        <v>0</v>
      </c>
      <c r="L448" s="35">
        <f t="shared" si="207"/>
        <v>0</v>
      </c>
      <c r="M448" s="35">
        <f t="shared" si="207"/>
        <v>0</v>
      </c>
      <c r="N448" s="35">
        <f t="shared" si="207"/>
        <v>0</v>
      </c>
      <c r="O448" s="35">
        <f t="shared" si="207"/>
        <v>0</v>
      </c>
      <c r="P448" s="35">
        <f t="shared" si="207"/>
        <v>0</v>
      </c>
      <c r="Q448" s="35">
        <f t="shared" si="207"/>
        <v>0</v>
      </c>
      <c r="R448" s="35">
        <f t="shared" si="207"/>
        <v>0</v>
      </c>
      <c r="S448" s="35">
        <f t="shared" si="207"/>
        <v>0</v>
      </c>
      <c r="T448" s="35">
        <f t="shared" si="207"/>
        <v>0</v>
      </c>
      <c r="U448" s="35">
        <f t="shared" si="207"/>
        <v>0</v>
      </c>
      <c r="V448" s="35">
        <f t="shared" si="207"/>
        <v>0</v>
      </c>
      <c r="W448" s="35">
        <f t="shared" si="207"/>
        <v>0</v>
      </c>
      <c r="X448" s="21">
        <f t="shared" si="207"/>
        <v>0</v>
      </c>
      <c r="Y448" s="21">
        <f t="shared" si="207"/>
        <v>0</v>
      </c>
      <c r="Z448" s="21">
        <f t="shared" si="207"/>
        <v>0</v>
      </c>
      <c r="AA448" s="23">
        <f>SUM(G448:Z448)</f>
        <v>0</v>
      </c>
      <c r="AB448" s="17" t="str">
        <f>IF(ABS(F448-AA448)&lt;0.01,"ok","err")</f>
        <v>ok</v>
      </c>
    </row>
    <row r="449" spans="1:28"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21"/>
      <c r="Y449" s="21"/>
      <c r="Z449" s="21"/>
      <c r="AA449" s="23"/>
    </row>
    <row r="450" spans="1:28">
      <c r="A450" s="24" t="s">
        <v>345</v>
      </c>
      <c r="F450" s="38"/>
    </row>
    <row r="451" spans="1:28">
      <c r="A451" s="27" t="s">
        <v>990</v>
      </c>
      <c r="C451" s="19" t="s">
        <v>675</v>
      </c>
      <c r="D451" s="19" t="s">
        <v>738</v>
      </c>
      <c r="E451" s="19" t="s">
        <v>994</v>
      </c>
      <c r="F451" s="35">
        <f>VLOOKUP(C451,'WSS-27'!$C$2:$AP$780,'WSS-27'!$AB$2,)</f>
        <v>0</v>
      </c>
      <c r="G451" s="35">
        <f t="shared" ref="G451:Z451" si="208">IF(VLOOKUP($E451,$D$6:$AN$1034,3,)=0,0,(VLOOKUP($E451,$D$6:$AN$1034,G$2,)/VLOOKUP($E451,$D$6:$AN$1034,3,))*$F451)</f>
        <v>0</v>
      </c>
      <c r="H451" s="35">
        <f t="shared" si="208"/>
        <v>0</v>
      </c>
      <c r="I451" s="35">
        <f t="shared" si="208"/>
        <v>0</v>
      </c>
      <c r="J451" s="35">
        <f t="shared" si="208"/>
        <v>0</v>
      </c>
      <c r="K451" s="35">
        <f t="shared" si="208"/>
        <v>0</v>
      </c>
      <c r="L451" s="35">
        <f t="shared" si="208"/>
        <v>0</v>
      </c>
      <c r="M451" s="35">
        <f t="shared" si="208"/>
        <v>0</v>
      </c>
      <c r="N451" s="35">
        <f t="shared" si="208"/>
        <v>0</v>
      </c>
      <c r="O451" s="35">
        <f t="shared" si="208"/>
        <v>0</v>
      </c>
      <c r="P451" s="35">
        <f t="shared" si="208"/>
        <v>0</v>
      </c>
      <c r="Q451" s="35">
        <f t="shared" si="208"/>
        <v>0</v>
      </c>
      <c r="R451" s="35">
        <f t="shared" si="208"/>
        <v>0</v>
      </c>
      <c r="S451" s="35">
        <f t="shared" si="208"/>
        <v>0</v>
      </c>
      <c r="T451" s="35">
        <f t="shared" si="208"/>
        <v>0</v>
      </c>
      <c r="U451" s="35">
        <f t="shared" si="208"/>
        <v>0</v>
      </c>
      <c r="V451" s="35">
        <f t="shared" si="208"/>
        <v>0</v>
      </c>
      <c r="W451" s="35">
        <f t="shared" si="208"/>
        <v>0</v>
      </c>
      <c r="X451" s="21">
        <f t="shared" si="208"/>
        <v>0</v>
      </c>
      <c r="Y451" s="21">
        <f t="shared" si="208"/>
        <v>0</v>
      </c>
      <c r="Z451" s="21">
        <f t="shared" si="208"/>
        <v>0</v>
      </c>
      <c r="AA451" s="23">
        <f>SUM(G451:Z451)</f>
        <v>0</v>
      </c>
      <c r="AB451" s="17" t="str">
        <f>IF(ABS(F451-AA451)&lt;0.01,"ok","err")</f>
        <v>ok</v>
      </c>
    </row>
    <row r="452" spans="1:28"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21"/>
      <c r="Y452" s="21"/>
      <c r="Z452" s="21"/>
      <c r="AA452" s="23"/>
    </row>
    <row r="453" spans="1:28">
      <c r="A453" s="24" t="s">
        <v>922</v>
      </c>
      <c r="F453" s="38"/>
    </row>
    <row r="454" spans="1:28">
      <c r="A454" s="27" t="s">
        <v>990</v>
      </c>
      <c r="C454" s="19" t="s">
        <v>675</v>
      </c>
      <c r="D454" s="19" t="s">
        <v>739</v>
      </c>
      <c r="E454" s="19" t="s">
        <v>995</v>
      </c>
      <c r="F454" s="35">
        <f>VLOOKUP(C454,'WSS-27'!$C$2:$AP$780,'WSS-27'!$AC$2,)</f>
        <v>0</v>
      </c>
      <c r="G454" s="35">
        <f t="shared" ref="G454:Z454" si="209">IF(VLOOKUP($E454,$D$6:$AN$1034,3,)=0,0,(VLOOKUP($E454,$D$6:$AN$1034,G$2,)/VLOOKUP($E454,$D$6:$AN$1034,3,))*$F454)</f>
        <v>0</v>
      </c>
      <c r="H454" s="35">
        <f t="shared" si="209"/>
        <v>0</v>
      </c>
      <c r="I454" s="35">
        <f t="shared" si="209"/>
        <v>0</v>
      </c>
      <c r="J454" s="35">
        <f t="shared" si="209"/>
        <v>0</v>
      </c>
      <c r="K454" s="35">
        <f t="shared" si="209"/>
        <v>0</v>
      </c>
      <c r="L454" s="35">
        <f t="shared" si="209"/>
        <v>0</v>
      </c>
      <c r="M454" s="35">
        <f t="shared" si="209"/>
        <v>0</v>
      </c>
      <c r="N454" s="35">
        <f t="shared" si="209"/>
        <v>0</v>
      </c>
      <c r="O454" s="35">
        <f t="shared" si="209"/>
        <v>0</v>
      </c>
      <c r="P454" s="35">
        <f t="shared" si="209"/>
        <v>0</v>
      </c>
      <c r="Q454" s="35">
        <f t="shared" si="209"/>
        <v>0</v>
      </c>
      <c r="R454" s="35">
        <f t="shared" si="209"/>
        <v>0</v>
      </c>
      <c r="S454" s="35">
        <f t="shared" si="209"/>
        <v>0</v>
      </c>
      <c r="T454" s="35">
        <f t="shared" si="209"/>
        <v>0</v>
      </c>
      <c r="U454" s="35">
        <f t="shared" si="209"/>
        <v>0</v>
      </c>
      <c r="V454" s="35">
        <f t="shared" si="209"/>
        <v>0</v>
      </c>
      <c r="W454" s="35">
        <f t="shared" si="209"/>
        <v>0</v>
      </c>
      <c r="X454" s="21">
        <f t="shared" si="209"/>
        <v>0</v>
      </c>
      <c r="Y454" s="21">
        <f t="shared" si="209"/>
        <v>0</v>
      </c>
      <c r="Z454" s="21">
        <f t="shared" si="209"/>
        <v>0</v>
      </c>
      <c r="AA454" s="23">
        <f>SUM(G454:Z454)</f>
        <v>0</v>
      </c>
      <c r="AB454" s="17" t="str">
        <f>IF(ABS(F454-AA454)&lt;0.01,"ok","err")</f>
        <v>ok</v>
      </c>
    </row>
    <row r="455" spans="1:28"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21"/>
      <c r="Y455" s="21"/>
      <c r="Z455" s="21"/>
      <c r="AA455" s="23"/>
    </row>
    <row r="456" spans="1:28">
      <c r="A456" s="24" t="s">
        <v>327</v>
      </c>
      <c r="F456" s="38"/>
    </row>
    <row r="457" spans="1:28">
      <c r="A457" s="27" t="s">
        <v>990</v>
      </c>
      <c r="C457" s="19" t="s">
        <v>675</v>
      </c>
      <c r="D457" s="19" t="s">
        <v>740</v>
      </c>
      <c r="E457" s="19" t="s">
        <v>995</v>
      </c>
      <c r="F457" s="35">
        <f>VLOOKUP(C457,'WSS-27'!$C$2:$AP$780,'WSS-27'!$AD$2,)</f>
        <v>0</v>
      </c>
      <c r="G457" s="35">
        <f t="shared" ref="G457:Z457" si="210">IF(VLOOKUP($E457,$D$6:$AN$1034,3,)=0,0,(VLOOKUP($E457,$D$6:$AN$1034,G$2,)/VLOOKUP($E457,$D$6:$AN$1034,3,))*$F457)</f>
        <v>0</v>
      </c>
      <c r="H457" s="35">
        <f t="shared" si="210"/>
        <v>0</v>
      </c>
      <c r="I457" s="35">
        <f t="shared" si="210"/>
        <v>0</v>
      </c>
      <c r="J457" s="35">
        <f t="shared" si="210"/>
        <v>0</v>
      </c>
      <c r="K457" s="35">
        <f t="shared" si="210"/>
        <v>0</v>
      </c>
      <c r="L457" s="35">
        <f t="shared" si="210"/>
        <v>0</v>
      </c>
      <c r="M457" s="35">
        <f t="shared" si="210"/>
        <v>0</v>
      </c>
      <c r="N457" s="35">
        <f t="shared" si="210"/>
        <v>0</v>
      </c>
      <c r="O457" s="35">
        <f t="shared" si="210"/>
        <v>0</v>
      </c>
      <c r="P457" s="35">
        <f t="shared" si="210"/>
        <v>0</v>
      </c>
      <c r="Q457" s="35">
        <f t="shared" si="210"/>
        <v>0</v>
      </c>
      <c r="R457" s="35">
        <f t="shared" si="210"/>
        <v>0</v>
      </c>
      <c r="S457" s="35">
        <f t="shared" si="210"/>
        <v>0</v>
      </c>
      <c r="T457" s="35">
        <f t="shared" si="210"/>
        <v>0</v>
      </c>
      <c r="U457" s="35">
        <f t="shared" si="210"/>
        <v>0</v>
      </c>
      <c r="V457" s="35">
        <f t="shared" si="210"/>
        <v>0</v>
      </c>
      <c r="W457" s="35">
        <f t="shared" si="210"/>
        <v>0</v>
      </c>
      <c r="X457" s="21">
        <f t="shared" si="210"/>
        <v>0</v>
      </c>
      <c r="Y457" s="21">
        <f t="shared" si="210"/>
        <v>0</v>
      </c>
      <c r="Z457" s="21">
        <f t="shared" si="210"/>
        <v>0</v>
      </c>
      <c r="AA457" s="23">
        <f>SUM(G457:Z457)</f>
        <v>0</v>
      </c>
      <c r="AB457" s="17" t="str">
        <f>IF(ABS(F457-AA457)&lt;0.01,"ok","err")</f>
        <v>ok</v>
      </c>
    </row>
    <row r="458" spans="1:28"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21"/>
      <c r="Y458" s="21"/>
      <c r="Z458" s="21"/>
      <c r="AA458" s="23"/>
    </row>
    <row r="459" spans="1:28">
      <c r="A459" s="24" t="s">
        <v>326</v>
      </c>
      <c r="F459" s="38"/>
    </row>
    <row r="460" spans="1:28">
      <c r="A460" s="27" t="s">
        <v>990</v>
      </c>
      <c r="C460" s="19" t="s">
        <v>675</v>
      </c>
      <c r="D460" s="19" t="s">
        <v>741</v>
      </c>
      <c r="E460" s="19" t="s">
        <v>996</v>
      </c>
      <c r="F460" s="35">
        <f>VLOOKUP(C460,'WSS-27'!$C$2:$AP$780,'WSS-27'!$AE$2,)</f>
        <v>0</v>
      </c>
      <c r="G460" s="35">
        <f t="shared" ref="G460:Z460" si="211">IF(VLOOKUP($E460,$D$6:$AN$1034,3,)=0,0,(VLOOKUP($E460,$D$6:$AN$1034,G$2,)/VLOOKUP($E460,$D$6:$AN$1034,3,))*$F460)</f>
        <v>0</v>
      </c>
      <c r="H460" s="35">
        <f t="shared" si="211"/>
        <v>0</v>
      </c>
      <c r="I460" s="35">
        <f t="shared" si="211"/>
        <v>0</v>
      </c>
      <c r="J460" s="35">
        <f t="shared" si="211"/>
        <v>0</v>
      </c>
      <c r="K460" s="35">
        <f t="shared" si="211"/>
        <v>0</v>
      </c>
      <c r="L460" s="35">
        <f t="shared" si="211"/>
        <v>0</v>
      </c>
      <c r="M460" s="35">
        <f t="shared" si="211"/>
        <v>0</v>
      </c>
      <c r="N460" s="35">
        <f t="shared" si="211"/>
        <v>0</v>
      </c>
      <c r="O460" s="35">
        <f t="shared" si="211"/>
        <v>0</v>
      </c>
      <c r="P460" s="35">
        <f t="shared" si="211"/>
        <v>0</v>
      </c>
      <c r="Q460" s="35">
        <f t="shared" si="211"/>
        <v>0</v>
      </c>
      <c r="R460" s="35">
        <f t="shared" si="211"/>
        <v>0</v>
      </c>
      <c r="S460" s="35">
        <f t="shared" si="211"/>
        <v>0</v>
      </c>
      <c r="T460" s="35">
        <f t="shared" si="211"/>
        <v>0</v>
      </c>
      <c r="U460" s="35">
        <f t="shared" si="211"/>
        <v>0</v>
      </c>
      <c r="V460" s="35">
        <f t="shared" si="211"/>
        <v>0</v>
      </c>
      <c r="W460" s="35">
        <f t="shared" si="211"/>
        <v>0</v>
      </c>
      <c r="X460" s="21">
        <f t="shared" si="211"/>
        <v>0</v>
      </c>
      <c r="Y460" s="21">
        <f t="shared" si="211"/>
        <v>0</v>
      </c>
      <c r="Z460" s="21">
        <f t="shared" si="211"/>
        <v>0</v>
      </c>
      <c r="AA460" s="23">
        <f>SUM(G460:Z460)</f>
        <v>0</v>
      </c>
      <c r="AB460" s="17" t="str">
        <f>IF(ABS(F460-AA460)&lt;0.01,"ok","err")</f>
        <v>ok</v>
      </c>
    </row>
    <row r="461" spans="1:28"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21"/>
      <c r="Y461" s="21"/>
      <c r="Z461" s="21"/>
      <c r="AA461" s="23"/>
    </row>
    <row r="462" spans="1:28">
      <c r="A462" s="19" t="s">
        <v>819</v>
      </c>
      <c r="D462" s="19" t="s">
        <v>742</v>
      </c>
      <c r="F462" s="35">
        <f>F417+F423+F426+F429+F437+F442+F445+F448+F451+F454+F457+F460</f>
        <v>0</v>
      </c>
      <c r="G462" s="35">
        <f t="shared" ref="G462:Z462" si="212">G417+G423+G426+G429+G437+G442+G445+G448+G451+G454+G457+G460</f>
        <v>0</v>
      </c>
      <c r="H462" s="35">
        <f t="shared" si="212"/>
        <v>0</v>
      </c>
      <c r="I462" s="35">
        <f t="shared" si="212"/>
        <v>0</v>
      </c>
      <c r="J462" s="35">
        <f t="shared" si="212"/>
        <v>0</v>
      </c>
      <c r="K462" s="35">
        <f t="shared" si="212"/>
        <v>0</v>
      </c>
      <c r="L462" s="35">
        <f t="shared" si="212"/>
        <v>0</v>
      </c>
      <c r="M462" s="35">
        <f t="shared" si="212"/>
        <v>0</v>
      </c>
      <c r="N462" s="35">
        <f t="shared" si="212"/>
        <v>0</v>
      </c>
      <c r="O462" s="35">
        <f>O417+O423+O426+O429+O437+O442+O445+O448+O451+O454+O457+O460</f>
        <v>0</v>
      </c>
      <c r="P462" s="35">
        <f t="shared" si="212"/>
        <v>0</v>
      </c>
      <c r="Q462" s="35">
        <f t="shared" si="212"/>
        <v>0</v>
      </c>
      <c r="R462" s="35">
        <f t="shared" si="212"/>
        <v>0</v>
      </c>
      <c r="S462" s="35">
        <f t="shared" si="212"/>
        <v>0</v>
      </c>
      <c r="T462" s="35">
        <f t="shared" si="212"/>
        <v>0</v>
      </c>
      <c r="U462" s="35">
        <f t="shared" si="212"/>
        <v>0</v>
      </c>
      <c r="V462" s="35">
        <f t="shared" si="212"/>
        <v>0</v>
      </c>
      <c r="W462" s="35">
        <f t="shared" si="212"/>
        <v>0</v>
      </c>
      <c r="X462" s="21">
        <f t="shared" si="212"/>
        <v>0</v>
      </c>
      <c r="Y462" s="21">
        <f t="shared" si="212"/>
        <v>0</v>
      </c>
      <c r="Z462" s="21">
        <f t="shared" si="212"/>
        <v>0</v>
      </c>
      <c r="AA462" s="23">
        <f>SUM(G462:Z462)</f>
        <v>0</v>
      </c>
      <c r="AB462" s="17" t="str">
        <f>IF(ABS(F462-AA462)&lt;0.01,"ok","err")</f>
        <v>ok</v>
      </c>
    </row>
    <row r="463" spans="1:28"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21"/>
      <c r="Y463" s="21"/>
      <c r="Z463" s="21"/>
      <c r="AA463" s="23"/>
    </row>
    <row r="465" spans="1:28">
      <c r="A465" s="24" t="s">
        <v>744</v>
      </c>
    </row>
    <row r="467" spans="1:28">
      <c r="A467" s="24" t="s">
        <v>339</v>
      </c>
    </row>
    <row r="468" spans="1:28">
      <c r="A468" s="27" t="s">
        <v>1129</v>
      </c>
      <c r="C468" s="19" t="s">
        <v>971</v>
      </c>
      <c r="D468" s="19" t="s">
        <v>1139</v>
      </c>
      <c r="E468" s="19" t="s">
        <v>1172</v>
      </c>
      <c r="F468" s="35">
        <f>VLOOKUP(C468,'WSS-27'!$C$2:$AP$780,'WSS-27'!$H$2,)</f>
        <v>18929494.853328731</v>
      </c>
      <c r="G468" s="35">
        <f t="shared" ref="G468:P473" si="213">IF(VLOOKUP($E468,$D$6:$AN$1034,3,)=0,0,(VLOOKUP($E468,$D$6:$AN$1034,G$2,)/VLOOKUP($E468,$D$6:$AN$1034,3,))*$F468)</f>
        <v>8290240.4660197459</v>
      </c>
      <c r="H468" s="35">
        <f t="shared" si="213"/>
        <v>2202280.9520965349</v>
      </c>
      <c r="I468" s="35">
        <f t="shared" si="213"/>
        <v>144860.36383916638</v>
      </c>
      <c r="J468" s="35">
        <f t="shared" si="213"/>
        <v>2767362.2159144175</v>
      </c>
      <c r="K468" s="35">
        <f t="shared" si="213"/>
        <v>2434122.9318178315</v>
      </c>
      <c r="L468" s="35">
        <f t="shared" si="213"/>
        <v>1753392.7397440998</v>
      </c>
      <c r="M468" s="35">
        <f t="shared" si="213"/>
        <v>1219588.9208430625</v>
      </c>
      <c r="N468" s="35">
        <f t="shared" si="213"/>
        <v>68536.964897561687</v>
      </c>
      <c r="O468" s="35">
        <f t="shared" si="213"/>
        <v>38960.368934217084</v>
      </c>
      <c r="P468" s="35">
        <f t="shared" si="213"/>
        <v>1611.5282836901629</v>
      </c>
      <c r="Q468" s="35">
        <f t="shared" ref="Q468:Z473" si="214">IF(VLOOKUP($E468,$D$6:$AN$1034,3,)=0,0,(VLOOKUP($E468,$D$6:$AN$1034,Q$2,)/VLOOKUP($E468,$D$6:$AN$1034,3,))*$F468)</f>
        <v>3664.9252436993088</v>
      </c>
      <c r="R468" s="35">
        <f t="shared" si="214"/>
        <v>16.475694703922272</v>
      </c>
      <c r="S468" s="35">
        <f t="shared" si="214"/>
        <v>0</v>
      </c>
      <c r="T468" s="35">
        <f t="shared" si="214"/>
        <v>4727</v>
      </c>
      <c r="U468" s="35">
        <f t="shared" si="214"/>
        <v>129</v>
      </c>
      <c r="V468" s="35">
        <f t="shared" si="214"/>
        <v>0</v>
      </c>
      <c r="W468" s="35">
        <f t="shared" si="214"/>
        <v>0</v>
      </c>
      <c r="X468" s="21">
        <f t="shared" si="214"/>
        <v>0</v>
      </c>
      <c r="Y468" s="21">
        <f t="shared" si="214"/>
        <v>0</v>
      </c>
      <c r="Z468" s="21">
        <f t="shared" si="214"/>
        <v>0</v>
      </c>
      <c r="AA468" s="23">
        <f t="shared" ref="AA468:AA474" si="215">SUM(G468:Z468)</f>
        <v>18929494.853328727</v>
      </c>
      <c r="AB468" s="17" t="str">
        <f t="shared" ref="AB468:AB474" si="216">IF(ABS(F468-AA468)&lt;0.01,"ok","err")</f>
        <v>ok</v>
      </c>
    </row>
    <row r="469" spans="1:28" hidden="1">
      <c r="A469" s="27" t="s">
        <v>1135</v>
      </c>
      <c r="C469" s="19" t="s">
        <v>971</v>
      </c>
      <c r="D469" s="19" t="s">
        <v>503</v>
      </c>
      <c r="E469" s="19" t="s">
        <v>1143</v>
      </c>
      <c r="F469" s="38">
        <f>VLOOKUP(C469,'WSS-27'!$C$2:$AP$780,'WSS-27'!$I$2,)</f>
        <v>0</v>
      </c>
      <c r="G469" s="38">
        <f t="shared" si="213"/>
        <v>0</v>
      </c>
      <c r="H469" s="38">
        <f t="shared" si="213"/>
        <v>0</v>
      </c>
      <c r="I469" s="38">
        <f t="shared" si="213"/>
        <v>0</v>
      </c>
      <c r="J469" s="38">
        <f t="shared" si="213"/>
        <v>0</v>
      </c>
      <c r="K469" s="38">
        <f t="shared" si="213"/>
        <v>0</v>
      </c>
      <c r="L469" s="38">
        <f t="shared" si="213"/>
        <v>0</v>
      </c>
      <c r="M469" s="38">
        <f t="shared" si="213"/>
        <v>0</v>
      </c>
      <c r="N469" s="38">
        <f t="shared" si="213"/>
        <v>0</v>
      </c>
      <c r="O469" s="38">
        <f t="shared" si="213"/>
        <v>0</v>
      </c>
      <c r="P469" s="38">
        <f t="shared" si="213"/>
        <v>0</v>
      </c>
      <c r="Q469" s="38">
        <f t="shared" si="214"/>
        <v>0</v>
      </c>
      <c r="R469" s="38">
        <f t="shared" si="214"/>
        <v>0</v>
      </c>
      <c r="S469" s="38">
        <f t="shared" si="214"/>
        <v>0</v>
      </c>
      <c r="T469" s="38">
        <f t="shared" si="214"/>
        <v>0</v>
      </c>
      <c r="U469" s="38">
        <f t="shared" si="214"/>
        <v>0</v>
      </c>
      <c r="V469" s="38">
        <f t="shared" si="214"/>
        <v>0</v>
      </c>
      <c r="W469" s="38">
        <f t="shared" si="214"/>
        <v>0</v>
      </c>
      <c r="X469" s="22">
        <f t="shared" si="214"/>
        <v>0</v>
      </c>
      <c r="Y469" s="22">
        <f t="shared" si="214"/>
        <v>0</v>
      </c>
      <c r="Z469" s="22">
        <f t="shared" si="214"/>
        <v>0</v>
      </c>
      <c r="AA469" s="22">
        <f t="shared" si="215"/>
        <v>0</v>
      </c>
      <c r="AB469" s="17" t="str">
        <f t="shared" si="216"/>
        <v>ok</v>
      </c>
    </row>
    <row r="470" spans="1:28" hidden="1">
      <c r="A470" s="27" t="s">
        <v>1135</v>
      </c>
      <c r="C470" s="19" t="s">
        <v>971</v>
      </c>
      <c r="D470" s="19" t="s">
        <v>504</v>
      </c>
      <c r="E470" s="19" t="s">
        <v>1143</v>
      </c>
      <c r="F470" s="38">
        <f>VLOOKUP(C470,'WSS-27'!$C$2:$AP$780,'WSS-27'!$J$2,)</f>
        <v>0</v>
      </c>
      <c r="G470" s="38">
        <f t="shared" si="213"/>
        <v>0</v>
      </c>
      <c r="H470" s="38">
        <f t="shared" si="213"/>
        <v>0</v>
      </c>
      <c r="I470" s="38">
        <f t="shared" si="213"/>
        <v>0</v>
      </c>
      <c r="J470" s="38">
        <f t="shared" si="213"/>
        <v>0</v>
      </c>
      <c r="K470" s="38">
        <f t="shared" si="213"/>
        <v>0</v>
      </c>
      <c r="L470" s="38">
        <f t="shared" si="213"/>
        <v>0</v>
      </c>
      <c r="M470" s="38">
        <f t="shared" si="213"/>
        <v>0</v>
      </c>
      <c r="N470" s="38">
        <f t="shared" si="213"/>
        <v>0</v>
      </c>
      <c r="O470" s="38">
        <f t="shared" si="213"/>
        <v>0</v>
      </c>
      <c r="P470" s="38">
        <f t="shared" si="213"/>
        <v>0</v>
      </c>
      <c r="Q470" s="38">
        <f t="shared" si="214"/>
        <v>0</v>
      </c>
      <c r="R470" s="38">
        <f t="shared" si="214"/>
        <v>0</v>
      </c>
      <c r="S470" s="38">
        <f t="shared" si="214"/>
        <v>0</v>
      </c>
      <c r="T470" s="38">
        <f t="shared" si="214"/>
        <v>0</v>
      </c>
      <c r="U470" s="38">
        <f t="shared" si="214"/>
        <v>0</v>
      </c>
      <c r="V470" s="38">
        <f t="shared" si="214"/>
        <v>0</v>
      </c>
      <c r="W470" s="38">
        <f t="shared" si="214"/>
        <v>0</v>
      </c>
      <c r="X470" s="22">
        <f t="shared" si="214"/>
        <v>0</v>
      </c>
      <c r="Y470" s="22">
        <f t="shared" si="214"/>
        <v>0</v>
      </c>
      <c r="Z470" s="22">
        <f t="shared" si="214"/>
        <v>0</v>
      </c>
      <c r="AA470" s="22">
        <f t="shared" si="215"/>
        <v>0</v>
      </c>
      <c r="AB470" s="17" t="str">
        <f t="shared" si="216"/>
        <v>ok</v>
      </c>
    </row>
    <row r="471" spans="1:28">
      <c r="A471" s="27" t="s">
        <v>1076</v>
      </c>
      <c r="C471" s="19" t="s">
        <v>971</v>
      </c>
      <c r="D471" s="19" t="s">
        <v>505</v>
      </c>
      <c r="E471" s="19" t="s">
        <v>988</v>
      </c>
      <c r="F471" s="38">
        <f>VLOOKUP(C471,'WSS-27'!$C$2:$AP$780,'WSS-27'!$K$2,)</f>
        <v>0</v>
      </c>
      <c r="G471" s="38">
        <f t="shared" si="213"/>
        <v>0</v>
      </c>
      <c r="H471" s="38">
        <f t="shared" si="213"/>
        <v>0</v>
      </c>
      <c r="I471" s="38">
        <f t="shared" si="213"/>
        <v>0</v>
      </c>
      <c r="J471" s="38">
        <f t="shared" si="213"/>
        <v>0</v>
      </c>
      <c r="K471" s="38">
        <f t="shared" si="213"/>
        <v>0</v>
      </c>
      <c r="L471" s="38">
        <f t="shared" si="213"/>
        <v>0</v>
      </c>
      <c r="M471" s="38">
        <f t="shared" si="213"/>
        <v>0</v>
      </c>
      <c r="N471" s="38">
        <f t="shared" si="213"/>
        <v>0</v>
      </c>
      <c r="O471" s="38">
        <f t="shared" si="213"/>
        <v>0</v>
      </c>
      <c r="P471" s="38">
        <f t="shared" si="213"/>
        <v>0</v>
      </c>
      <c r="Q471" s="38">
        <f t="shared" si="214"/>
        <v>0</v>
      </c>
      <c r="R471" s="38">
        <f t="shared" si="214"/>
        <v>0</v>
      </c>
      <c r="S471" s="38">
        <f t="shared" si="214"/>
        <v>0</v>
      </c>
      <c r="T471" s="38">
        <f t="shared" si="214"/>
        <v>0</v>
      </c>
      <c r="U471" s="38">
        <f t="shared" si="214"/>
        <v>0</v>
      </c>
      <c r="V471" s="38">
        <f t="shared" si="214"/>
        <v>0</v>
      </c>
      <c r="W471" s="38">
        <f t="shared" si="214"/>
        <v>0</v>
      </c>
      <c r="X471" s="22">
        <f t="shared" si="214"/>
        <v>0</v>
      </c>
      <c r="Y471" s="22">
        <f t="shared" si="214"/>
        <v>0</v>
      </c>
      <c r="Z471" s="22">
        <f t="shared" si="214"/>
        <v>0</v>
      </c>
      <c r="AA471" s="22">
        <f t="shared" si="215"/>
        <v>0</v>
      </c>
      <c r="AB471" s="17" t="str">
        <f t="shared" si="216"/>
        <v>ok</v>
      </c>
    </row>
    <row r="472" spans="1:28" hidden="1">
      <c r="A472" s="27" t="s">
        <v>1077</v>
      </c>
      <c r="C472" s="19" t="s">
        <v>971</v>
      </c>
      <c r="D472" s="19" t="s">
        <v>506</v>
      </c>
      <c r="E472" s="19" t="s">
        <v>988</v>
      </c>
      <c r="F472" s="38">
        <f>VLOOKUP(C472,'WSS-27'!$C$2:$AP$780,'WSS-27'!$L$2,)</f>
        <v>0</v>
      </c>
      <c r="G472" s="38">
        <f t="shared" si="213"/>
        <v>0</v>
      </c>
      <c r="H472" s="38">
        <f t="shared" si="213"/>
        <v>0</v>
      </c>
      <c r="I472" s="38">
        <f t="shared" si="213"/>
        <v>0</v>
      </c>
      <c r="J472" s="38">
        <f t="shared" si="213"/>
        <v>0</v>
      </c>
      <c r="K472" s="38">
        <f t="shared" si="213"/>
        <v>0</v>
      </c>
      <c r="L472" s="38">
        <f t="shared" si="213"/>
        <v>0</v>
      </c>
      <c r="M472" s="38">
        <f t="shared" si="213"/>
        <v>0</v>
      </c>
      <c r="N472" s="38">
        <f t="shared" si="213"/>
        <v>0</v>
      </c>
      <c r="O472" s="38">
        <f t="shared" si="213"/>
        <v>0</v>
      </c>
      <c r="P472" s="38">
        <f t="shared" si="213"/>
        <v>0</v>
      </c>
      <c r="Q472" s="38">
        <f t="shared" si="214"/>
        <v>0</v>
      </c>
      <c r="R472" s="38">
        <f t="shared" si="214"/>
        <v>0</v>
      </c>
      <c r="S472" s="38">
        <f t="shared" si="214"/>
        <v>0</v>
      </c>
      <c r="T472" s="38">
        <f t="shared" si="214"/>
        <v>0</v>
      </c>
      <c r="U472" s="38">
        <f t="shared" si="214"/>
        <v>0</v>
      </c>
      <c r="V472" s="38">
        <f t="shared" si="214"/>
        <v>0</v>
      </c>
      <c r="W472" s="38">
        <f t="shared" si="214"/>
        <v>0</v>
      </c>
      <c r="X472" s="22">
        <f t="shared" si="214"/>
        <v>0</v>
      </c>
      <c r="Y472" s="22">
        <f t="shared" si="214"/>
        <v>0</v>
      </c>
      <c r="Z472" s="22">
        <f t="shared" si="214"/>
        <v>0</v>
      </c>
      <c r="AA472" s="22">
        <f t="shared" si="215"/>
        <v>0</v>
      </c>
      <c r="AB472" s="17" t="str">
        <f t="shared" si="216"/>
        <v>ok</v>
      </c>
    </row>
    <row r="473" spans="1:28" hidden="1">
      <c r="A473" s="27" t="s">
        <v>1077</v>
      </c>
      <c r="C473" s="19" t="s">
        <v>971</v>
      </c>
      <c r="D473" s="19" t="s">
        <v>507</v>
      </c>
      <c r="E473" s="19" t="s">
        <v>988</v>
      </c>
      <c r="F473" s="38">
        <f>VLOOKUP(C473,'WSS-27'!$C$2:$AP$780,'WSS-27'!$M$2,)</f>
        <v>0</v>
      </c>
      <c r="G473" s="38">
        <f t="shared" si="213"/>
        <v>0</v>
      </c>
      <c r="H473" s="38">
        <f t="shared" si="213"/>
        <v>0</v>
      </c>
      <c r="I473" s="38">
        <f t="shared" si="213"/>
        <v>0</v>
      </c>
      <c r="J473" s="38">
        <f t="shared" si="213"/>
        <v>0</v>
      </c>
      <c r="K473" s="38">
        <f t="shared" si="213"/>
        <v>0</v>
      </c>
      <c r="L473" s="38">
        <f t="shared" si="213"/>
        <v>0</v>
      </c>
      <c r="M473" s="38">
        <f t="shared" si="213"/>
        <v>0</v>
      </c>
      <c r="N473" s="38">
        <f t="shared" si="213"/>
        <v>0</v>
      </c>
      <c r="O473" s="38">
        <f t="shared" si="213"/>
        <v>0</v>
      </c>
      <c r="P473" s="38">
        <f t="shared" si="213"/>
        <v>0</v>
      </c>
      <c r="Q473" s="38">
        <f t="shared" si="214"/>
        <v>0</v>
      </c>
      <c r="R473" s="38">
        <f t="shared" si="214"/>
        <v>0</v>
      </c>
      <c r="S473" s="38">
        <f t="shared" si="214"/>
        <v>0</v>
      </c>
      <c r="T473" s="38">
        <f t="shared" si="214"/>
        <v>0</v>
      </c>
      <c r="U473" s="38">
        <f t="shared" si="214"/>
        <v>0</v>
      </c>
      <c r="V473" s="38">
        <f t="shared" si="214"/>
        <v>0</v>
      </c>
      <c r="W473" s="38">
        <f t="shared" si="214"/>
        <v>0</v>
      </c>
      <c r="X473" s="22">
        <f t="shared" si="214"/>
        <v>0</v>
      </c>
      <c r="Y473" s="22">
        <f t="shared" si="214"/>
        <v>0</v>
      </c>
      <c r="Z473" s="22">
        <f t="shared" si="214"/>
        <v>0</v>
      </c>
      <c r="AA473" s="22">
        <f t="shared" si="215"/>
        <v>0</v>
      </c>
      <c r="AB473" s="17" t="str">
        <f t="shared" si="216"/>
        <v>ok</v>
      </c>
    </row>
    <row r="474" spans="1:28">
      <c r="A474" s="19" t="s">
        <v>361</v>
      </c>
      <c r="D474" s="19" t="s">
        <v>508</v>
      </c>
      <c r="F474" s="35">
        <f>SUM(F468:F473)</f>
        <v>18929494.853328731</v>
      </c>
      <c r="G474" s="35">
        <f t="shared" ref="G474:P474" si="217">SUM(G468:G473)</f>
        <v>8290240.4660197459</v>
      </c>
      <c r="H474" s="35">
        <f t="shared" si="217"/>
        <v>2202280.9520965349</v>
      </c>
      <c r="I474" s="35">
        <f t="shared" si="217"/>
        <v>144860.36383916638</v>
      </c>
      <c r="J474" s="35">
        <f t="shared" si="217"/>
        <v>2767362.2159144175</v>
      </c>
      <c r="K474" s="35">
        <f t="shared" si="217"/>
        <v>2434122.9318178315</v>
      </c>
      <c r="L474" s="35">
        <f t="shared" si="217"/>
        <v>1753392.7397440998</v>
      </c>
      <c r="M474" s="35">
        <f t="shared" si="217"/>
        <v>1219588.9208430625</v>
      </c>
      <c r="N474" s="35">
        <f t="shared" si="217"/>
        <v>68536.964897561687</v>
      </c>
      <c r="O474" s="35">
        <f>SUM(O468:O473)</f>
        <v>38960.368934217084</v>
      </c>
      <c r="P474" s="35">
        <f t="shared" si="217"/>
        <v>1611.5282836901629</v>
      </c>
      <c r="Q474" s="35">
        <f t="shared" ref="Q474:W474" si="218">SUM(Q468:Q473)</f>
        <v>3664.9252436993088</v>
      </c>
      <c r="R474" s="35">
        <f t="shared" si="218"/>
        <v>16.475694703922272</v>
      </c>
      <c r="S474" s="35">
        <f t="shared" si="218"/>
        <v>0</v>
      </c>
      <c r="T474" s="35">
        <f t="shared" si="218"/>
        <v>4727</v>
      </c>
      <c r="U474" s="35">
        <f t="shared" si="218"/>
        <v>129</v>
      </c>
      <c r="V474" s="35">
        <f t="shared" si="218"/>
        <v>0</v>
      </c>
      <c r="W474" s="35">
        <f t="shared" si="218"/>
        <v>0</v>
      </c>
      <c r="X474" s="21">
        <f>SUM(X468:X473)</f>
        <v>0</v>
      </c>
      <c r="Y474" s="21">
        <f>SUM(Y468:Y473)</f>
        <v>0</v>
      </c>
      <c r="Z474" s="21">
        <f>SUM(Z468:Z473)</f>
        <v>0</v>
      </c>
      <c r="AA474" s="23">
        <f t="shared" si="215"/>
        <v>18929494.853328727</v>
      </c>
      <c r="AB474" s="17" t="str">
        <f t="shared" si="216"/>
        <v>ok</v>
      </c>
    </row>
    <row r="475" spans="1:28">
      <c r="F475" s="38"/>
      <c r="G475" s="38"/>
    </row>
    <row r="476" spans="1:28">
      <c r="A476" s="24" t="s">
        <v>1026</v>
      </c>
      <c r="F476" s="38"/>
      <c r="G476" s="38"/>
    </row>
    <row r="477" spans="1:28">
      <c r="A477" s="27" t="s">
        <v>1111</v>
      </c>
      <c r="C477" s="19" t="s">
        <v>971</v>
      </c>
      <c r="D477" s="19" t="s">
        <v>509</v>
      </c>
      <c r="E477" s="19" t="s">
        <v>1115</v>
      </c>
      <c r="F477" s="35">
        <f>VLOOKUP(C477,'WSS-27'!$C$2:$AP$780,'WSS-27'!$N$2,)</f>
        <v>3912794.4541331842</v>
      </c>
      <c r="G477" s="35">
        <f t="shared" ref="G477:P479" si="219">IF(VLOOKUP($E477,$D$6:$AN$1034,3,)=0,0,(VLOOKUP($E477,$D$6:$AN$1034,G$2,)/VLOOKUP($E477,$D$6:$AN$1034,3,))*$F477)</f>
        <v>1771011.3152786626</v>
      </c>
      <c r="H477" s="35">
        <f t="shared" si="219"/>
        <v>491887.66434392659</v>
      </c>
      <c r="I477" s="35">
        <f t="shared" si="219"/>
        <v>30029.934943436721</v>
      </c>
      <c r="J477" s="35">
        <f t="shared" si="219"/>
        <v>523815.1442517023</v>
      </c>
      <c r="K477" s="35">
        <f t="shared" si="219"/>
        <v>490419.50469522766</v>
      </c>
      <c r="L477" s="35">
        <f t="shared" si="219"/>
        <v>333088.46582489071</v>
      </c>
      <c r="M477" s="35">
        <f t="shared" si="219"/>
        <v>219717.86477753829</v>
      </c>
      <c r="N477" s="35">
        <f t="shared" si="219"/>
        <v>16487.672274535598</v>
      </c>
      <c r="O477" s="35">
        <f t="shared" si="219"/>
        <v>34225.155542655528</v>
      </c>
      <c r="P477" s="35">
        <f t="shared" si="219"/>
        <v>1445.8816031545718</v>
      </c>
      <c r="Q477" s="35">
        <f t="shared" ref="Q477:Z479" si="220">IF(VLOOKUP($E477,$D$6:$AN$1034,3,)=0,0,(VLOOKUP($E477,$D$6:$AN$1034,Q$2,)/VLOOKUP($E477,$D$6:$AN$1034,3,))*$F477)</f>
        <v>540.2014447138796</v>
      </c>
      <c r="R477" s="35">
        <f t="shared" si="220"/>
        <v>125.64915273933302</v>
      </c>
      <c r="S477" s="35">
        <f t="shared" si="220"/>
        <v>0</v>
      </c>
      <c r="T477" s="35">
        <f t="shared" si="220"/>
        <v>0</v>
      </c>
      <c r="U477" s="35">
        <f t="shared" si="220"/>
        <v>0</v>
      </c>
      <c r="V477" s="35">
        <f t="shared" si="220"/>
        <v>0</v>
      </c>
      <c r="W477" s="35">
        <f t="shared" si="220"/>
        <v>0</v>
      </c>
      <c r="X477" s="21">
        <f t="shared" si="220"/>
        <v>0</v>
      </c>
      <c r="Y477" s="21">
        <f t="shared" si="220"/>
        <v>0</v>
      </c>
      <c r="Z477" s="21">
        <f t="shared" si="220"/>
        <v>0</v>
      </c>
      <c r="AA477" s="23">
        <f>SUM(G477:Z477)</f>
        <v>3912794.4541331842</v>
      </c>
      <c r="AB477" s="17" t="str">
        <f>IF(ABS(F477-AA477)&lt;0.01,"ok","err")</f>
        <v>ok</v>
      </c>
    </row>
    <row r="478" spans="1:28" hidden="1">
      <c r="A478" s="27" t="s">
        <v>1112</v>
      </c>
      <c r="C478" s="19" t="s">
        <v>971</v>
      </c>
      <c r="D478" s="19" t="s">
        <v>510</v>
      </c>
      <c r="E478" s="19" t="s">
        <v>1115</v>
      </c>
      <c r="F478" s="38">
        <f>VLOOKUP(C478,'WSS-27'!$C$2:$AP$780,'WSS-27'!$O$2,)</f>
        <v>0</v>
      </c>
      <c r="G478" s="38">
        <f t="shared" si="219"/>
        <v>0</v>
      </c>
      <c r="H478" s="38">
        <f t="shared" si="219"/>
        <v>0</v>
      </c>
      <c r="I478" s="38">
        <f t="shared" si="219"/>
        <v>0</v>
      </c>
      <c r="J478" s="38">
        <f t="shared" si="219"/>
        <v>0</v>
      </c>
      <c r="K478" s="38">
        <f t="shared" si="219"/>
        <v>0</v>
      </c>
      <c r="L478" s="38">
        <f t="shared" si="219"/>
        <v>0</v>
      </c>
      <c r="M478" s="38">
        <f t="shared" si="219"/>
        <v>0</v>
      </c>
      <c r="N478" s="38">
        <f t="shared" si="219"/>
        <v>0</v>
      </c>
      <c r="O478" s="38">
        <f t="shared" si="219"/>
        <v>0</v>
      </c>
      <c r="P478" s="38">
        <f t="shared" si="219"/>
        <v>0</v>
      </c>
      <c r="Q478" s="38">
        <f t="shared" si="220"/>
        <v>0</v>
      </c>
      <c r="R478" s="38">
        <f t="shared" si="220"/>
        <v>0</v>
      </c>
      <c r="S478" s="38">
        <f t="shared" si="220"/>
        <v>0</v>
      </c>
      <c r="T478" s="38">
        <f t="shared" si="220"/>
        <v>0</v>
      </c>
      <c r="U478" s="38">
        <f t="shared" si="220"/>
        <v>0</v>
      </c>
      <c r="V478" s="38">
        <f t="shared" si="220"/>
        <v>0</v>
      </c>
      <c r="W478" s="38">
        <f t="shared" si="220"/>
        <v>0</v>
      </c>
      <c r="X478" s="22">
        <f t="shared" si="220"/>
        <v>0</v>
      </c>
      <c r="Y478" s="22">
        <f t="shared" si="220"/>
        <v>0</v>
      </c>
      <c r="Z478" s="22">
        <f t="shared" si="220"/>
        <v>0</v>
      </c>
      <c r="AA478" s="22">
        <f>SUM(G478:Z478)</f>
        <v>0</v>
      </c>
      <c r="AB478" s="17" t="str">
        <f>IF(ABS(F478-AA478)&lt;0.01,"ok","err")</f>
        <v>ok</v>
      </c>
    </row>
    <row r="479" spans="1:28" hidden="1">
      <c r="A479" s="27" t="s">
        <v>1112</v>
      </c>
      <c r="C479" s="19" t="s">
        <v>971</v>
      </c>
      <c r="D479" s="19" t="s">
        <v>511</v>
      </c>
      <c r="E479" s="19" t="s">
        <v>1115</v>
      </c>
      <c r="F479" s="38">
        <f>VLOOKUP(C479,'WSS-27'!$C$2:$AP$780,'WSS-27'!$P$2,)</f>
        <v>0</v>
      </c>
      <c r="G479" s="38">
        <f t="shared" si="219"/>
        <v>0</v>
      </c>
      <c r="H479" s="38">
        <f t="shared" si="219"/>
        <v>0</v>
      </c>
      <c r="I479" s="38">
        <f t="shared" si="219"/>
        <v>0</v>
      </c>
      <c r="J479" s="38">
        <f t="shared" si="219"/>
        <v>0</v>
      </c>
      <c r="K479" s="38">
        <f t="shared" si="219"/>
        <v>0</v>
      </c>
      <c r="L479" s="38">
        <f t="shared" si="219"/>
        <v>0</v>
      </c>
      <c r="M479" s="38">
        <f t="shared" si="219"/>
        <v>0</v>
      </c>
      <c r="N479" s="38">
        <f t="shared" si="219"/>
        <v>0</v>
      </c>
      <c r="O479" s="38">
        <f t="shared" si="219"/>
        <v>0</v>
      </c>
      <c r="P479" s="38">
        <f t="shared" si="219"/>
        <v>0</v>
      </c>
      <c r="Q479" s="38">
        <f t="shared" si="220"/>
        <v>0</v>
      </c>
      <c r="R479" s="38">
        <f t="shared" si="220"/>
        <v>0</v>
      </c>
      <c r="S479" s="38">
        <f t="shared" si="220"/>
        <v>0</v>
      </c>
      <c r="T479" s="38">
        <f t="shared" si="220"/>
        <v>0</v>
      </c>
      <c r="U479" s="38">
        <f t="shared" si="220"/>
        <v>0</v>
      </c>
      <c r="V479" s="38">
        <f t="shared" si="220"/>
        <v>0</v>
      </c>
      <c r="W479" s="38">
        <f t="shared" si="220"/>
        <v>0</v>
      </c>
      <c r="X479" s="22">
        <f t="shared" si="220"/>
        <v>0</v>
      </c>
      <c r="Y479" s="22">
        <f t="shared" si="220"/>
        <v>0</v>
      </c>
      <c r="Z479" s="22">
        <f t="shared" si="220"/>
        <v>0</v>
      </c>
      <c r="AA479" s="22">
        <f>SUM(G479:Z479)</f>
        <v>0</v>
      </c>
      <c r="AB479" s="17" t="str">
        <f>IF(ABS(F479-AA479)&lt;0.01,"ok","err")</f>
        <v>ok</v>
      </c>
    </row>
    <row r="480" spans="1:28" hidden="1">
      <c r="A480" s="19" t="s">
        <v>1028</v>
      </c>
      <c r="D480" s="19" t="s">
        <v>512</v>
      </c>
      <c r="F480" s="35">
        <f>SUM(F477:F479)</f>
        <v>3912794.4541331842</v>
      </c>
      <c r="G480" s="35">
        <f t="shared" ref="G480:W480" si="221">SUM(G477:G479)</f>
        <v>1771011.3152786626</v>
      </c>
      <c r="H480" s="35">
        <f t="shared" si="221"/>
        <v>491887.66434392659</v>
      </c>
      <c r="I480" s="35">
        <f t="shared" si="221"/>
        <v>30029.934943436721</v>
      </c>
      <c r="J480" s="35">
        <f t="shared" si="221"/>
        <v>523815.1442517023</v>
      </c>
      <c r="K480" s="35">
        <f t="shared" si="221"/>
        <v>490419.50469522766</v>
      </c>
      <c r="L480" s="35">
        <f t="shared" si="221"/>
        <v>333088.46582489071</v>
      </c>
      <c r="M480" s="35">
        <f t="shared" si="221"/>
        <v>219717.86477753829</v>
      </c>
      <c r="N480" s="35">
        <f t="shared" si="221"/>
        <v>16487.672274535598</v>
      </c>
      <c r="O480" s="35">
        <f>SUM(O477:O479)</f>
        <v>34225.155542655528</v>
      </c>
      <c r="P480" s="35">
        <f t="shared" si="221"/>
        <v>1445.8816031545718</v>
      </c>
      <c r="Q480" s="35">
        <f t="shared" si="221"/>
        <v>540.2014447138796</v>
      </c>
      <c r="R480" s="35">
        <f t="shared" si="221"/>
        <v>125.64915273933302</v>
      </c>
      <c r="S480" s="35">
        <f t="shared" si="221"/>
        <v>0</v>
      </c>
      <c r="T480" s="35">
        <f t="shared" si="221"/>
        <v>0</v>
      </c>
      <c r="U480" s="35">
        <f t="shared" si="221"/>
        <v>0</v>
      </c>
      <c r="V480" s="35">
        <f t="shared" si="221"/>
        <v>0</v>
      </c>
      <c r="W480" s="35">
        <f t="shared" si="221"/>
        <v>0</v>
      </c>
      <c r="X480" s="21">
        <f>SUM(X477:X479)</f>
        <v>0</v>
      </c>
      <c r="Y480" s="21">
        <f>SUM(Y477:Y479)</f>
        <v>0</v>
      </c>
      <c r="Z480" s="21">
        <f>SUM(Z477:Z479)</f>
        <v>0</v>
      </c>
      <c r="AA480" s="23">
        <f>SUM(G480:Z480)</f>
        <v>3912794.4541331842</v>
      </c>
      <c r="AB480" s="17" t="str">
        <f>IF(ABS(F480-AA480)&lt;0.01,"ok","err")</f>
        <v>ok</v>
      </c>
    </row>
    <row r="481" spans="1:28">
      <c r="F481" s="38"/>
      <c r="G481" s="38"/>
    </row>
    <row r="482" spans="1:28">
      <c r="A482" s="24" t="s">
        <v>324</v>
      </c>
      <c r="F482" s="38"/>
      <c r="G482" s="38"/>
    </row>
    <row r="483" spans="1:28">
      <c r="A483" s="27" t="s">
        <v>346</v>
      </c>
      <c r="C483" s="19" t="s">
        <v>971</v>
      </c>
      <c r="D483" s="19" t="s">
        <v>513</v>
      </c>
      <c r="E483" s="19" t="s">
        <v>1116</v>
      </c>
      <c r="F483" s="35">
        <f>VLOOKUP(C483,'WSS-27'!$C$2:$AP$780,'WSS-27'!$Q$2,)</f>
        <v>0</v>
      </c>
      <c r="G483" s="35">
        <f t="shared" ref="G483:Z483" si="222">IF(VLOOKUP($E483,$D$6:$AN$1034,3,)=0,0,(VLOOKUP($E483,$D$6:$AN$1034,G$2,)/VLOOKUP($E483,$D$6:$AN$1034,3,))*$F483)</f>
        <v>0</v>
      </c>
      <c r="H483" s="35">
        <f t="shared" si="222"/>
        <v>0</v>
      </c>
      <c r="I483" s="35">
        <f t="shared" si="222"/>
        <v>0</v>
      </c>
      <c r="J483" s="35">
        <f t="shared" si="222"/>
        <v>0</v>
      </c>
      <c r="K483" s="35">
        <f t="shared" si="222"/>
        <v>0</v>
      </c>
      <c r="L483" s="35">
        <f t="shared" si="222"/>
        <v>0</v>
      </c>
      <c r="M483" s="35">
        <f t="shared" si="222"/>
        <v>0</v>
      </c>
      <c r="N483" s="35">
        <f t="shared" si="222"/>
        <v>0</v>
      </c>
      <c r="O483" s="35">
        <f t="shared" si="222"/>
        <v>0</v>
      </c>
      <c r="P483" s="35">
        <f t="shared" si="222"/>
        <v>0</v>
      </c>
      <c r="Q483" s="35">
        <f t="shared" si="222"/>
        <v>0</v>
      </c>
      <c r="R483" s="35">
        <f t="shared" si="222"/>
        <v>0</v>
      </c>
      <c r="S483" s="35">
        <f t="shared" si="222"/>
        <v>0</v>
      </c>
      <c r="T483" s="35">
        <f t="shared" si="222"/>
        <v>0</v>
      </c>
      <c r="U483" s="35">
        <f t="shared" si="222"/>
        <v>0</v>
      </c>
      <c r="V483" s="35">
        <f t="shared" si="222"/>
        <v>0</v>
      </c>
      <c r="W483" s="35">
        <f t="shared" si="222"/>
        <v>0</v>
      </c>
      <c r="X483" s="21">
        <f t="shared" si="222"/>
        <v>0</v>
      </c>
      <c r="Y483" s="21">
        <f t="shared" si="222"/>
        <v>0</v>
      </c>
      <c r="Z483" s="21">
        <f t="shared" si="222"/>
        <v>0</v>
      </c>
      <c r="AA483" s="23">
        <f>SUM(G483:Z483)</f>
        <v>0</v>
      </c>
      <c r="AB483" s="17" t="str">
        <f>IF(ABS(F483-AA483)&lt;0.01,"ok","err")</f>
        <v>ok</v>
      </c>
    </row>
    <row r="484" spans="1:28">
      <c r="F484" s="38"/>
    </row>
    <row r="485" spans="1:28">
      <c r="A485" s="24" t="s">
        <v>325</v>
      </c>
      <c r="F485" s="38"/>
      <c r="G485" s="38"/>
    </row>
    <row r="486" spans="1:28">
      <c r="A486" s="27" t="s">
        <v>348</v>
      </c>
      <c r="C486" s="19" t="s">
        <v>971</v>
      </c>
      <c r="D486" s="19" t="s">
        <v>514</v>
      </c>
      <c r="E486" s="19" t="s">
        <v>1116</v>
      </c>
      <c r="F486" s="35">
        <f>VLOOKUP(C486,'WSS-27'!$C$2:$AP$780,'WSS-27'!$R$2,)</f>
        <v>1485822.3506395298</v>
      </c>
      <c r="G486" s="35">
        <f t="shared" ref="G486:Z486" si="223">IF(VLOOKUP($E486,$D$6:$AN$1034,3,)=0,0,(VLOOKUP($E486,$D$6:$AN$1034,G$2,)/VLOOKUP($E486,$D$6:$AN$1034,3,))*$F486)</f>
        <v>712524.67470101011</v>
      </c>
      <c r="H486" s="35">
        <f t="shared" si="223"/>
        <v>197899.41204918211</v>
      </c>
      <c r="I486" s="35">
        <f t="shared" si="223"/>
        <v>12081.836768783145</v>
      </c>
      <c r="J486" s="35">
        <f t="shared" si="223"/>
        <v>210744.68132502033</v>
      </c>
      <c r="K486" s="35">
        <f t="shared" si="223"/>
        <v>197308.73260683549</v>
      </c>
      <c r="L486" s="35">
        <f t="shared" si="223"/>
        <v>134010.29610090045</v>
      </c>
      <c r="M486" s="35">
        <f t="shared" si="223"/>
        <v>0</v>
      </c>
      <c r="N486" s="35">
        <f t="shared" si="223"/>
        <v>6633.4264624062289</v>
      </c>
      <c r="O486" s="35">
        <f t="shared" si="223"/>
        <v>13769.684930434794</v>
      </c>
      <c r="P486" s="35">
        <f t="shared" si="223"/>
        <v>581.71639563002111</v>
      </c>
      <c r="Q486" s="35">
        <f t="shared" si="223"/>
        <v>217.33732322721437</v>
      </c>
      <c r="R486" s="35">
        <f t="shared" si="223"/>
        <v>50.55197609957893</v>
      </c>
      <c r="S486" s="35">
        <f t="shared" si="223"/>
        <v>0</v>
      </c>
      <c r="T486" s="35">
        <f t="shared" si="223"/>
        <v>0</v>
      </c>
      <c r="U486" s="35">
        <f t="shared" si="223"/>
        <v>0</v>
      </c>
      <c r="V486" s="35">
        <f t="shared" si="223"/>
        <v>0</v>
      </c>
      <c r="W486" s="35">
        <f t="shared" si="223"/>
        <v>0</v>
      </c>
      <c r="X486" s="21">
        <f t="shared" si="223"/>
        <v>0</v>
      </c>
      <c r="Y486" s="21">
        <f t="shared" si="223"/>
        <v>0</v>
      </c>
      <c r="Z486" s="21">
        <f t="shared" si="223"/>
        <v>0</v>
      </c>
      <c r="AA486" s="23">
        <f>SUM(G486:Z486)</f>
        <v>1485822.3506395295</v>
      </c>
      <c r="AB486" s="17" t="str">
        <f>IF(ABS(F486-AA486)&lt;0.01,"ok","err")</f>
        <v>ok</v>
      </c>
    </row>
    <row r="487" spans="1:28">
      <c r="F487" s="38"/>
    </row>
    <row r="488" spans="1:28">
      <c r="A488" s="24" t="s">
        <v>347</v>
      </c>
      <c r="F488" s="38"/>
    </row>
    <row r="489" spans="1:28">
      <c r="A489" s="27" t="s">
        <v>589</v>
      </c>
      <c r="C489" s="19" t="s">
        <v>971</v>
      </c>
      <c r="D489" s="19" t="s">
        <v>515</v>
      </c>
      <c r="E489" s="19" t="s">
        <v>1116</v>
      </c>
      <c r="F489" s="35">
        <f>VLOOKUP(C489,'WSS-27'!$C$2:$AP$780,'WSS-27'!$S$2,)</f>
        <v>0</v>
      </c>
      <c r="G489" s="35">
        <f t="shared" ref="G489:P493" si="224">IF(VLOOKUP($E489,$D$6:$AN$1034,3,)=0,0,(VLOOKUP($E489,$D$6:$AN$1034,G$2,)/VLOOKUP($E489,$D$6:$AN$1034,3,))*$F489)</f>
        <v>0</v>
      </c>
      <c r="H489" s="35">
        <f t="shared" si="224"/>
        <v>0</v>
      </c>
      <c r="I489" s="35">
        <f t="shared" si="224"/>
        <v>0</v>
      </c>
      <c r="J489" s="35">
        <f t="shared" si="224"/>
        <v>0</v>
      </c>
      <c r="K489" s="35">
        <f t="shared" si="224"/>
        <v>0</v>
      </c>
      <c r="L489" s="35">
        <f t="shared" si="224"/>
        <v>0</v>
      </c>
      <c r="M489" s="35">
        <f t="shared" si="224"/>
        <v>0</v>
      </c>
      <c r="N489" s="35">
        <f t="shared" si="224"/>
        <v>0</v>
      </c>
      <c r="O489" s="35">
        <f t="shared" si="224"/>
        <v>0</v>
      </c>
      <c r="P489" s="35">
        <f t="shared" si="224"/>
        <v>0</v>
      </c>
      <c r="Q489" s="35">
        <f t="shared" ref="Q489:Z493" si="225">IF(VLOOKUP($E489,$D$6:$AN$1034,3,)=0,0,(VLOOKUP($E489,$D$6:$AN$1034,Q$2,)/VLOOKUP($E489,$D$6:$AN$1034,3,))*$F489)</f>
        <v>0</v>
      </c>
      <c r="R489" s="35">
        <f t="shared" si="225"/>
        <v>0</v>
      </c>
      <c r="S489" s="35">
        <f t="shared" si="225"/>
        <v>0</v>
      </c>
      <c r="T489" s="35">
        <f t="shared" si="225"/>
        <v>0</v>
      </c>
      <c r="U489" s="35">
        <f t="shared" si="225"/>
        <v>0</v>
      </c>
      <c r="V489" s="35">
        <f t="shared" si="225"/>
        <v>0</v>
      </c>
      <c r="W489" s="35">
        <f t="shared" si="225"/>
        <v>0</v>
      </c>
      <c r="X489" s="21">
        <f t="shared" si="225"/>
        <v>0</v>
      </c>
      <c r="Y489" s="21">
        <f t="shared" si="225"/>
        <v>0</v>
      </c>
      <c r="Z489" s="21">
        <f t="shared" si="225"/>
        <v>0</v>
      </c>
      <c r="AA489" s="23">
        <f t="shared" ref="AA489:AA494" si="226">SUM(G489:Z489)</f>
        <v>0</v>
      </c>
      <c r="AB489" s="17" t="str">
        <f t="shared" ref="AB489:AB494" si="227">IF(ABS(F489-AA489)&lt;0.01,"ok","err")</f>
        <v>ok</v>
      </c>
    </row>
    <row r="490" spans="1:28">
      <c r="A490" s="27" t="s">
        <v>590</v>
      </c>
      <c r="C490" s="19" t="s">
        <v>971</v>
      </c>
      <c r="D490" s="19" t="s">
        <v>516</v>
      </c>
      <c r="E490" s="19" t="s">
        <v>1116</v>
      </c>
      <c r="F490" s="38">
        <f>VLOOKUP(C490,'WSS-27'!$C$2:$AP$780,'WSS-27'!$T$2,)</f>
        <v>2296022.9791120379</v>
      </c>
      <c r="G490" s="38">
        <f t="shared" si="224"/>
        <v>1101055.6043888363</v>
      </c>
      <c r="H490" s="38">
        <f t="shared" si="224"/>
        <v>305811.52411801333</v>
      </c>
      <c r="I490" s="38">
        <f t="shared" si="224"/>
        <v>18669.913559361165</v>
      </c>
      <c r="J490" s="38">
        <f t="shared" si="224"/>
        <v>325661.16052812117</v>
      </c>
      <c r="K490" s="38">
        <f t="shared" si="224"/>
        <v>304898.75445054052</v>
      </c>
      <c r="L490" s="38">
        <f t="shared" si="224"/>
        <v>207084.46009904155</v>
      </c>
      <c r="M490" s="38">
        <f t="shared" si="224"/>
        <v>0</v>
      </c>
      <c r="N490" s="38">
        <f t="shared" si="224"/>
        <v>10250.55221532981</v>
      </c>
      <c r="O490" s="38">
        <f t="shared" si="224"/>
        <v>21278.124536088071</v>
      </c>
      <c r="P490" s="38">
        <f t="shared" si="224"/>
        <v>898.91918177019772</v>
      </c>
      <c r="Q490" s="38">
        <f t="shared" si="225"/>
        <v>335.84868886485617</v>
      </c>
      <c r="R490" s="38">
        <f t="shared" si="225"/>
        <v>78.117346070475648</v>
      </c>
      <c r="S490" s="38">
        <f t="shared" si="225"/>
        <v>0</v>
      </c>
      <c r="T490" s="38">
        <f t="shared" si="225"/>
        <v>0</v>
      </c>
      <c r="U490" s="38">
        <f t="shared" si="225"/>
        <v>0</v>
      </c>
      <c r="V490" s="38">
        <f t="shared" si="225"/>
        <v>0</v>
      </c>
      <c r="W490" s="38">
        <f t="shared" si="225"/>
        <v>0</v>
      </c>
      <c r="X490" s="22">
        <f t="shared" si="225"/>
        <v>0</v>
      </c>
      <c r="Y490" s="22">
        <f t="shared" si="225"/>
        <v>0</v>
      </c>
      <c r="Z490" s="22">
        <f t="shared" si="225"/>
        <v>0</v>
      </c>
      <c r="AA490" s="22">
        <f t="shared" si="226"/>
        <v>2296022.9791120379</v>
      </c>
      <c r="AB490" s="17" t="str">
        <f t="shared" si="227"/>
        <v>ok</v>
      </c>
    </row>
    <row r="491" spans="1:28">
      <c r="A491" s="27" t="s">
        <v>591</v>
      </c>
      <c r="C491" s="19" t="s">
        <v>971</v>
      </c>
      <c r="D491" s="19" t="s">
        <v>517</v>
      </c>
      <c r="E491" s="19" t="s">
        <v>642</v>
      </c>
      <c r="F491" s="38">
        <f>VLOOKUP(C491,'WSS-27'!$C$2:$AP$780,'WSS-27'!$U$2,)</f>
        <v>3647812.5456844238</v>
      </c>
      <c r="G491" s="38">
        <f t="shared" si="224"/>
        <v>3136111.224594716</v>
      </c>
      <c r="H491" s="38">
        <f t="shared" si="224"/>
        <v>388696.87618928234</v>
      </c>
      <c r="I491" s="38">
        <f t="shared" si="224"/>
        <v>533.15027641186327</v>
      </c>
      <c r="J491" s="38">
        <f t="shared" si="224"/>
        <v>24491.061903744961</v>
      </c>
      <c r="K491" s="38">
        <f t="shared" si="224"/>
        <v>1084.636408890801</v>
      </c>
      <c r="L491" s="38">
        <f t="shared" si="224"/>
        <v>3677.0443666818192</v>
      </c>
      <c r="M491" s="38">
        <f t="shared" si="224"/>
        <v>0</v>
      </c>
      <c r="N491" s="38">
        <f t="shared" si="224"/>
        <v>16.925405600376614</v>
      </c>
      <c r="O491" s="38">
        <f t="shared" si="224"/>
        <v>92140.96778813914</v>
      </c>
      <c r="P491" s="38">
        <f t="shared" si="224"/>
        <v>163.61225413697392</v>
      </c>
      <c r="Q491" s="38">
        <f t="shared" si="225"/>
        <v>888.58379401977209</v>
      </c>
      <c r="R491" s="38">
        <f t="shared" si="225"/>
        <v>8.4627028001883069</v>
      </c>
      <c r="S491" s="38">
        <f t="shared" si="225"/>
        <v>0</v>
      </c>
      <c r="T491" s="38">
        <f t="shared" si="225"/>
        <v>0</v>
      </c>
      <c r="U491" s="38">
        <f t="shared" si="225"/>
        <v>0</v>
      </c>
      <c r="V491" s="38">
        <f t="shared" si="225"/>
        <v>0</v>
      </c>
      <c r="W491" s="38">
        <f t="shared" si="225"/>
        <v>0</v>
      </c>
      <c r="X491" s="22">
        <f t="shared" si="225"/>
        <v>0</v>
      </c>
      <c r="Y491" s="22">
        <f t="shared" si="225"/>
        <v>0</v>
      </c>
      <c r="Z491" s="22">
        <f t="shared" si="225"/>
        <v>0</v>
      </c>
      <c r="AA491" s="22">
        <f t="shared" si="226"/>
        <v>3647812.5456844242</v>
      </c>
      <c r="AB491" s="17" t="str">
        <f t="shared" si="227"/>
        <v>ok</v>
      </c>
    </row>
    <row r="492" spans="1:28">
      <c r="A492" s="27" t="s">
        <v>592</v>
      </c>
      <c r="C492" s="19" t="s">
        <v>971</v>
      </c>
      <c r="D492" s="19" t="s">
        <v>518</v>
      </c>
      <c r="E492" s="19" t="s">
        <v>629</v>
      </c>
      <c r="F492" s="38">
        <f>VLOOKUP(C492,'WSS-27'!$C$2:$AP$780,'WSS-27'!$V$2,)</f>
        <v>667057.99119209009</v>
      </c>
      <c r="G492" s="38">
        <f t="shared" si="224"/>
        <v>491722.16851638159</v>
      </c>
      <c r="H492" s="38">
        <f t="shared" si="224"/>
        <v>89003.145875237489</v>
      </c>
      <c r="I492" s="38">
        <f t="shared" si="224"/>
        <v>0</v>
      </c>
      <c r="J492" s="38">
        <f t="shared" si="224"/>
        <v>81911.205122329848</v>
      </c>
      <c r="K492" s="38">
        <f t="shared" si="224"/>
        <v>0</v>
      </c>
      <c r="L492" s="38">
        <f t="shared" si="224"/>
        <v>0</v>
      </c>
      <c r="M492" s="38">
        <f t="shared" si="224"/>
        <v>0</v>
      </c>
      <c r="N492" s="38">
        <f t="shared" si="224"/>
        <v>0</v>
      </c>
      <c r="O492" s="38">
        <f t="shared" si="224"/>
        <v>4164.5161517687475</v>
      </c>
      <c r="P492" s="38">
        <f t="shared" si="224"/>
        <v>175.9348407453667</v>
      </c>
      <c r="Q492" s="38">
        <f t="shared" si="225"/>
        <v>65.731699565716895</v>
      </c>
      <c r="R492" s="38">
        <f t="shared" si="225"/>
        <v>15.288986061344586</v>
      </c>
      <c r="S492" s="38">
        <f t="shared" si="225"/>
        <v>0</v>
      </c>
      <c r="T492" s="38">
        <f t="shared" si="225"/>
        <v>0</v>
      </c>
      <c r="U492" s="38">
        <f t="shared" si="225"/>
        <v>0</v>
      </c>
      <c r="V492" s="38">
        <f t="shared" si="225"/>
        <v>0</v>
      </c>
      <c r="W492" s="38">
        <f t="shared" si="225"/>
        <v>0</v>
      </c>
      <c r="X492" s="22">
        <f t="shared" si="225"/>
        <v>0</v>
      </c>
      <c r="Y492" s="22">
        <f t="shared" si="225"/>
        <v>0</v>
      </c>
      <c r="Z492" s="22">
        <f t="shared" si="225"/>
        <v>0</v>
      </c>
      <c r="AA492" s="22">
        <f t="shared" si="226"/>
        <v>667057.99119209021</v>
      </c>
      <c r="AB492" s="17" t="str">
        <f t="shared" si="227"/>
        <v>ok</v>
      </c>
    </row>
    <row r="493" spans="1:28">
      <c r="A493" s="27" t="s">
        <v>593</v>
      </c>
      <c r="C493" s="19" t="s">
        <v>971</v>
      </c>
      <c r="D493" s="19" t="s">
        <v>519</v>
      </c>
      <c r="E493" s="19" t="s">
        <v>641</v>
      </c>
      <c r="F493" s="38">
        <f>VLOOKUP(C493,'WSS-27'!$C$2:$AP$780,'WSS-27'!$W$2,)</f>
        <v>1067449.7361550196</v>
      </c>
      <c r="G493" s="38">
        <f t="shared" si="224"/>
        <v>925273.61225169641</v>
      </c>
      <c r="H493" s="38">
        <f t="shared" si="224"/>
        <v>114680.55083061855</v>
      </c>
      <c r="I493" s="38">
        <f t="shared" si="224"/>
        <v>0</v>
      </c>
      <c r="J493" s="38">
        <f t="shared" si="224"/>
        <v>0</v>
      </c>
      <c r="K493" s="38">
        <f t="shared" si="224"/>
        <v>0</v>
      </c>
      <c r="L493" s="38">
        <f t="shared" si="224"/>
        <v>0</v>
      </c>
      <c r="M493" s="38">
        <f t="shared" si="224"/>
        <v>0</v>
      </c>
      <c r="N493" s="38">
        <f t="shared" si="224"/>
        <v>0</v>
      </c>
      <c r="O493" s="38">
        <f t="shared" si="224"/>
        <v>27185.134708580499</v>
      </c>
      <c r="P493" s="38">
        <f t="shared" si="224"/>
        <v>48.271917209672388</v>
      </c>
      <c r="Q493" s="38">
        <f t="shared" si="225"/>
        <v>262.16644691460004</v>
      </c>
      <c r="R493" s="38">
        <f t="shared" si="225"/>
        <v>0</v>
      </c>
      <c r="S493" s="38">
        <f t="shared" si="225"/>
        <v>0</v>
      </c>
      <c r="T493" s="38">
        <f t="shared" si="225"/>
        <v>0</v>
      </c>
      <c r="U493" s="38">
        <f t="shared" si="225"/>
        <v>0</v>
      </c>
      <c r="V493" s="38">
        <f t="shared" si="225"/>
        <v>0</v>
      </c>
      <c r="W493" s="38">
        <f t="shared" si="225"/>
        <v>0</v>
      </c>
      <c r="X493" s="22">
        <f t="shared" si="225"/>
        <v>0</v>
      </c>
      <c r="Y493" s="22">
        <f t="shared" si="225"/>
        <v>0</v>
      </c>
      <c r="Z493" s="22">
        <f t="shared" si="225"/>
        <v>0</v>
      </c>
      <c r="AA493" s="22">
        <f t="shared" si="226"/>
        <v>1067449.7361550198</v>
      </c>
      <c r="AB493" s="17" t="str">
        <f t="shared" si="227"/>
        <v>ok</v>
      </c>
    </row>
    <row r="494" spans="1:28">
      <c r="A494" s="19" t="s">
        <v>352</v>
      </c>
      <c r="D494" s="19" t="s">
        <v>520</v>
      </c>
      <c r="F494" s="35">
        <f>SUM(F489:F493)</f>
        <v>7678343.2521435712</v>
      </c>
      <c r="G494" s="35">
        <f t="shared" ref="G494:W494" si="228">SUM(G489:G493)</f>
        <v>5654162.6097516306</v>
      </c>
      <c r="H494" s="35">
        <f t="shared" si="228"/>
        <v>898192.09701315174</v>
      </c>
      <c r="I494" s="35">
        <f t="shared" si="228"/>
        <v>19203.063835773028</v>
      </c>
      <c r="J494" s="35">
        <f t="shared" si="228"/>
        <v>432063.42755419598</v>
      </c>
      <c r="K494" s="35">
        <f t="shared" si="228"/>
        <v>305983.3908594313</v>
      </c>
      <c r="L494" s="35">
        <f t="shared" si="228"/>
        <v>210761.50446572338</v>
      </c>
      <c r="M494" s="35">
        <f t="shared" si="228"/>
        <v>0</v>
      </c>
      <c r="N494" s="35">
        <f t="shared" si="228"/>
        <v>10267.477620930187</v>
      </c>
      <c r="O494" s="35">
        <f>SUM(O489:O493)</f>
        <v>144768.74318457645</v>
      </c>
      <c r="P494" s="35">
        <f t="shared" si="228"/>
        <v>1286.7381938622109</v>
      </c>
      <c r="Q494" s="35">
        <f t="shared" si="228"/>
        <v>1552.3306293649455</v>
      </c>
      <c r="R494" s="35">
        <f t="shared" si="228"/>
        <v>101.86903493200855</v>
      </c>
      <c r="S494" s="35">
        <f t="shared" si="228"/>
        <v>0</v>
      </c>
      <c r="T494" s="35">
        <f t="shared" si="228"/>
        <v>0</v>
      </c>
      <c r="U494" s="35">
        <f t="shared" si="228"/>
        <v>0</v>
      </c>
      <c r="V494" s="35">
        <f t="shared" si="228"/>
        <v>0</v>
      </c>
      <c r="W494" s="35">
        <f t="shared" si="228"/>
        <v>0</v>
      </c>
      <c r="X494" s="21">
        <f>SUM(X489:X493)</f>
        <v>0</v>
      </c>
      <c r="Y494" s="21">
        <f>SUM(Y489:Y493)</f>
        <v>0</v>
      </c>
      <c r="Z494" s="21">
        <f>SUM(Z489:Z493)</f>
        <v>0</v>
      </c>
      <c r="AA494" s="23">
        <f t="shared" si="226"/>
        <v>7678343.2521435712</v>
      </c>
      <c r="AB494" s="17" t="str">
        <f t="shared" si="227"/>
        <v>ok</v>
      </c>
    </row>
    <row r="495" spans="1:28">
      <c r="F495" s="38"/>
    </row>
    <row r="496" spans="1:28">
      <c r="A496" s="24" t="s">
        <v>596</v>
      </c>
      <c r="F496" s="38"/>
    </row>
    <row r="497" spans="1:28">
      <c r="A497" s="27" t="s">
        <v>987</v>
      </c>
      <c r="C497" s="19" t="s">
        <v>971</v>
      </c>
      <c r="D497" s="19" t="s">
        <v>521</v>
      </c>
      <c r="E497" s="19" t="s">
        <v>1104</v>
      </c>
      <c r="F497" s="35">
        <f>VLOOKUP(C497,'WSS-27'!$C$2:$AP$780,'WSS-27'!$X$2,)</f>
        <v>865798.40761864756</v>
      </c>
      <c r="G497" s="35">
        <f t="shared" ref="G497:P498" si="229">IF(VLOOKUP($E497,$D$6:$AN$1034,3,)=0,0,(VLOOKUP($E497,$D$6:$AN$1034,G$2,)/VLOOKUP($E497,$D$6:$AN$1034,3,))*$F497)</f>
        <v>591714.10141885816</v>
      </c>
      <c r="H497" s="35">
        <f t="shared" si="229"/>
        <v>107101.97720781264</v>
      </c>
      <c r="I497" s="35">
        <f t="shared" si="229"/>
        <v>0</v>
      </c>
      <c r="J497" s="35">
        <f t="shared" si="229"/>
        <v>98567.886986532088</v>
      </c>
      <c r="K497" s="35">
        <f t="shared" si="229"/>
        <v>0</v>
      </c>
      <c r="L497" s="35">
        <f t="shared" si="229"/>
        <v>63093.861994024861</v>
      </c>
      <c r="M497" s="35">
        <f t="shared" si="229"/>
        <v>0</v>
      </c>
      <c r="N497" s="35">
        <f t="shared" si="229"/>
        <v>0</v>
      </c>
      <c r="O497" s="35">
        <f t="shared" si="229"/>
        <v>5011.3724586042763</v>
      </c>
      <c r="P497" s="35">
        <f t="shared" si="229"/>
        <v>211.71127287999508</v>
      </c>
      <c r="Q497" s="35">
        <f t="shared" ref="Q497:Z498" si="230">IF(VLOOKUP($E497,$D$6:$AN$1034,3,)=0,0,(VLOOKUP($E497,$D$6:$AN$1034,Q$2,)/VLOOKUP($E497,$D$6:$AN$1034,3,))*$F497)</f>
        <v>79.098271409267909</v>
      </c>
      <c r="R497" s="35">
        <f t="shared" si="230"/>
        <v>18.398008526216305</v>
      </c>
      <c r="S497" s="35">
        <f t="shared" si="230"/>
        <v>0</v>
      </c>
      <c r="T497" s="35">
        <f t="shared" si="230"/>
        <v>0</v>
      </c>
      <c r="U497" s="35">
        <f t="shared" si="230"/>
        <v>0</v>
      </c>
      <c r="V497" s="35">
        <f t="shared" si="230"/>
        <v>0</v>
      </c>
      <c r="W497" s="35">
        <f t="shared" si="230"/>
        <v>0</v>
      </c>
      <c r="X497" s="21">
        <f t="shared" si="230"/>
        <v>0</v>
      </c>
      <c r="Y497" s="21">
        <f t="shared" si="230"/>
        <v>0</v>
      </c>
      <c r="Z497" s="21">
        <f t="shared" si="230"/>
        <v>0</v>
      </c>
      <c r="AA497" s="23">
        <f>SUM(G497:Z497)</f>
        <v>865798.40761864744</v>
      </c>
      <c r="AB497" s="17" t="str">
        <f>IF(ABS(F497-AA497)&lt;0.01,"ok","err")</f>
        <v>ok</v>
      </c>
    </row>
    <row r="498" spans="1:28">
      <c r="A498" s="27" t="s">
        <v>990</v>
      </c>
      <c r="C498" s="19" t="s">
        <v>971</v>
      </c>
      <c r="D498" s="19" t="s">
        <v>522</v>
      </c>
      <c r="E498" s="19" t="s">
        <v>1102</v>
      </c>
      <c r="F498" s="38">
        <f>VLOOKUP(C498,'WSS-27'!$C$2:$AP$780,'WSS-27'!$Y$2,)</f>
        <v>505829.29814002145</v>
      </c>
      <c r="G498" s="38">
        <f t="shared" si="229"/>
        <v>435068.450312628</v>
      </c>
      <c r="H498" s="38">
        <f t="shared" si="229"/>
        <v>53923.389654933177</v>
      </c>
      <c r="I498" s="38">
        <f t="shared" si="229"/>
        <v>0</v>
      </c>
      <c r="J498" s="38">
        <f t="shared" si="229"/>
        <v>3397.6117509511987</v>
      </c>
      <c r="K498" s="38">
        <f t="shared" si="229"/>
        <v>0</v>
      </c>
      <c r="L498" s="38">
        <f t="shared" si="229"/>
        <v>510.11137034840903</v>
      </c>
      <c r="M498" s="38">
        <f t="shared" si="229"/>
        <v>0</v>
      </c>
      <c r="N498" s="38">
        <f t="shared" si="229"/>
        <v>0</v>
      </c>
      <c r="O498" s="38">
        <f t="shared" si="229"/>
        <v>12782.591303365542</v>
      </c>
      <c r="P498" s="38">
        <f t="shared" si="229"/>
        <v>22.697705776914248</v>
      </c>
      <c r="Q498" s="38">
        <f t="shared" si="230"/>
        <v>123.27202275393084</v>
      </c>
      <c r="R498" s="38">
        <f t="shared" si="230"/>
        <v>1.1740192643231511</v>
      </c>
      <c r="S498" s="38">
        <f t="shared" si="230"/>
        <v>0</v>
      </c>
      <c r="T498" s="38">
        <f t="shared" si="230"/>
        <v>0</v>
      </c>
      <c r="U498" s="38">
        <f t="shared" si="230"/>
        <v>0</v>
      </c>
      <c r="V498" s="38">
        <f t="shared" si="230"/>
        <v>0</v>
      </c>
      <c r="W498" s="38">
        <f t="shared" si="230"/>
        <v>0</v>
      </c>
      <c r="X498" s="22">
        <f t="shared" si="230"/>
        <v>0</v>
      </c>
      <c r="Y498" s="22">
        <f t="shared" si="230"/>
        <v>0</v>
      </c>
      <c r="Z498" s="22">
        <f t="shared" si="230"/>
        <v>0</v>
      </c>
      <c r="AA498" s="22">
        <f>SUM(G498:Z498)</f>
        <v>505829.29814002156</v>
      </c>
      <c r="AB498" s="17" t="str">
        <f>IF(ABS(F498-AA498)&lt;0.01,"ok","err")</f>
        <v>ok</v>
      </c>
    </row>
    <row r="499" spans="1:28">
      <c r="A499" s="19" t="s">
        <v>653</v>
      </c>
      <c r="D499" s="19" t="s">
        <v>523</v>
      </c>
      <c r="F499" s="35">
        <f>F497+F498</f>
        <v>1371627.7057586689</v>
      </c>
      <c r="G499" s="35">
        <f t="shared" ref="G499:W499" si="231">G497+G498</f>
        <v>1026782.5517314861</v>
      </c>
      <c r="H499" s="35">
        <f t="shared" si="231"/>
        <v>161025.36686274581</v>
      </c>
      <c r="I499" s="35">
        <f t="shared" si="231"/>
        <v>0</v>
      </c>
      <c r="J499" s="35">
        <f t="shared" si="231"/>
        <v>101965.49873748329</v>
      </c>
      <c r="K499" s="35">
        <f t="shared" si="231"/>
        <v>0</v>
      </c>
      <c r="L499" s="35">
        <f t="shared" si="231"/>
        <v>63603.973364373269</v>
      </c>
      <c r="M499" s="35">
        <f t="shared" si="231"/>
        <v>0</v>
      </c>
      <c r="N499" s="35">
        <f t="shared" si="231"/>
        <v>0</v>
      </c>
      <c r="O499" s="35">
        <f>O497+O498</f>
        <v>17793.963761969819</v>
      </c>
      <c r="P499" s="35">
        <f t="shared" si="231"/>
        <v>234.40897865690931</v>
      </c>
      <c r="Q499" s="35">
        <f t="shared" si="231"/>
        <v>202.37029416319876</v>
      </c>
      <c r="R499" s="35">
        <f t="shared" si="231"/>
        <v>19.572027790539455</v>
      </c>
      <c r="S499" s="35">
        <f t="shared" si="231"/>
        <v>0</v>
      </c>
      <c r="T499" s="35">
        <f t="shared" si="231"/>
        <v>0</v>
      </c>
      <c r="U499" s="35">
        <f t="shared" si="231"/>
        <v>0</v>
      </c>
      <c r="V499" s="35">
        <f t="shared" si="231"/>
        <v>0</v>
      </c>
      <c r="W499" s="35">
        <f t="shared" si="231"/>
        <v>0</v>
      </c>
      <c r="X499" s="21">
        <f>X497+X498</f>
        <v>0</v>
      </c>
      <c r="Y499" s="21">
        <f>Y497+Y498</f>
        <v>0</v>
      </c>
      <c r="Z499" s="21">
        <f>Z497+Z498</f>
        <v>0</v>
      </c>
      <c r="AA499" s="23">
        <f>SUM(G499:Z499)</f>
        <v>1371627.7057586689</v>
      </c>
      <c r="AB499" s="17" t="str">
        <f>IF(ABS(F499-AA499)&lt;0.01,"ok","err")</f>
        <v>ok</v>
      </c>
    </row>
    <row r="500" spans="1:28">
      <c r="F500" s="38"/>
    </row>
    <row r="501" spans="1:28">
      <c r="A501" s="24" t="s">
        <v>330</v>
      </c>
      <c r="F501" s="38"/>
    </row>
    <row r="502" spans="1:28">
      <c r="A502" s="27" t="s">
        <v>990</v>
      </c>
      <c r="C502" s="19" t="s">
        <v>971</v>
      </c>
      <c r="D502" s="19" t="s">
        <v>524</v>
      </c>
      <c r="E502" s="19" t="s">
        <v>992</v>
      </c>
      <c r="F502" s="35">
        <f>VLOOKUP(C502,'WSS-27'!$C$2:$AP$780,'WSS-27'!$Z$2,)</f>
        <v>293429.70239904418</v>
      </c>
      <c r="G502" s="35">
        <f t="shared" ref="G502:Z502" si="232">IF(VLOOKUP($E502,$D$6:$AN$1034,3,)=0,0,(VLOOKUP($E502,$D$6:$AN$1034,G$2,)/VLOOKUP($E502,$D$6:$AN$1034,3,))*$F502)</f>
        <v>224956.91738704487</v>
      </c>
      <c r="H502" s="35">
        <f t="shared" si="232"/>
        <v>56612.179569550462</v>
      </c>
      <c r="I502" s="35">
        <f t="shared" si="232"/>
        <v>0</v>
      </c>
      <c r="J502" s="35">
        <f t="shared" si="232"/>
        <v>9931.7433749429547</v>
      </c>
      <c r="K502" s="35">
        <f t="shared" si="232"/>
        <v>0</v>
      </c>
      <c r="L502" s="35">
        <f t="shared" si="232"/>
        <v>1925.4302280536356</v>
      </c>
      <c r="M502" s="35">
        <f t="shared" si="232"/>
        <v>0</v>
      </c>
      <c r="N502" s="35">
        <f t="shared" si="232"/>
        <v>0</v>
      </c>
      <c r="O502" s="35">
        <f t="shared" si="232"/>
        <v>0</v>
      </c>
      <c r="P502" s="35">
        <f t="shared" si="232"/>
        <v>0</v>
      </c>
      <c r="Q502" s="35">
        <f t="shared" si="232"/>
        <v>0</v>
      </c>
      <c r="R502" s="35">
        <f t="shared" si="232"/>
        <v>3.431839452295423</v>
      </c>
      <c r="S502" s="35">
        <f t="shared" si="232"/>
        <v>0</v>
      </c>
      <c r="T502" s="35">
        <f t="shared" si="232"/>
        <v>0</v>
      </c>
      <c r="U502" s="35">
        <f t="shared" si="232"/>
        <v>0</v>
      </c>
      <c r="V502" s="35">
        <f t="shared" si="232"/>
        <v>0</v>
      </c>
      <c r="W502" s="35">
        <f t="shared" si="232"/>
        <v>0</v>
      </c>
      <c r="X502" s="21">
        <f t="shared" si="232"/>
        <v>0</v>
      </c>
      <c r="Y502" s="21">
        <f t="shared" si="232"/>
        <v>0</v>
      </c>
      <c r="Z502" s="21">
        <f t="shared" si="232"/>
        <v>0</v>
      </c>
      <c r="AA502" s="23">
        <f>SUM(G502:Z502)</f>
        <v>293429.70239904424</v>
      </c>
      <c r="AB502" s="17" t="str">
        <f>IF(ABS(F502-AA502)&lt;0.01,"ok","err")</f>
        <v>ok</v>
      </c>
    </row>
    <row r="503" spans="1:28">
      <c r="F503" s="38"/>
    </row>
    <row r="504" spans="1:28">
      <c r="A504" s="24" t="s">
        <v>329</v>
      </c>
      <c r="F504" s="38"/>
    </row>
    <row r="505" spans="1:28">
      <c r="A505" s="27" t="s">
        <v>990</v>
      </c>
      <c r="C505" s="19" t="s">
        <v>971</v>
      </c>
      <c r="D505" s="19" t="s">
        <v>525</v>
      </c>
      <c r="E505" s="19" t="s">
        <v>1211</v>
      </c>
      <c r="F505" s="35">
        <f>VLOOKUP(C505,'WSS-27'!$C$2:$AP$780,'WSS-27'!$AA$2,)</f>
        <v>328064.77098437666</v>
      </c>
      <c r="G505" s="35">
        <f t="shared" ref="G505:Z505" si="233">IF(VLOOKUP($E505,$D$6:$AN$1034,3,)=0,0,(VLOOKUP($E505,$D$6:$AN$1034,G$2,)/VLOOKUP($E505,$D$6:$AN$1034,3,))*$F505)</f>
        <v>225434.77977755887</v>
      </c>
      <c r="H505" s="35">
        <f t="shared" si="233"/>
        <v>67941.651866179294</v>
      </c>
      <c r="I505" s="35">
        <f t="shared" si="233"/>
        <v>2306.7310708621608</v>
      </c>
      <c r="J505" s="35">
        <f t="shared" si="233"/>
        <v>18227.636813360521</v>
      </c>
      <c r="K505" s="35">
        <f t="shared" si="233"/>
        <v>4798.5978032709563</v>
      </c>
      <c r="L505" s="35">
        <f t="shared" si="233"/>
        <v>2896.108260446209</v>
      </c>
      <c r="M505" s="35">
        <f t="shared" si="233"/>
        <v>3187.1815225841037</v>
      </c>
      <c r="N505" s="35">
        <f t="shared" si="233"/>
        <v>74.880589907999337</v>
      </c>
      <c r="O505" s="35">
        <f t="shared" si="233"/>
        <v>0</v>
      </c>
      <c r="P505" s="35">
        <f t="shared" si="233"/>
        <v>105.84925359763265</v>
      </c>
      <c r="Q505" s="35">
        <f t="shared" si="233"/>
        <v>574.87094626300495</v>
      </c>
      <c r="R505" s="35">
        <f t="shared" si="233"/>
        <v>6.2984232250727423</v>
      </c>
      <c r="S505" s="35">
        <f t="shared" si="233"/>
        <v>2510.1846571208334</v>
      </c>
      <c r="T505" s="35">
        <f t="shared" si="233"/>
        <v>0</v>
      </c>
      <c r="U505" s="35">
        <f t="shared" si="233"/>
        <v>0</v>
      </c>
      <c r="V505" s="35">
        <f t="shared" si="233"/>
        <v>0</v>
      </c>
      <c r="W505" s="35">
        <f t="shared" si="233"/>
        <v>0</v>
      </c>
      <c r="X505" s="21">
        <f t="shared" si="233"/>
        <v>0</v>
      </c>
      <c r="Y505" s="21">
        <f t="shared" si="233"/>
        <v>0</v>
      </c>
      <c r="Z505" s="21">
        <f t="shared" si="233"/>
        <v>0</v>
      </c>
      <c r="AA505" s="23">
        <f>SUM(G505:Z505)</f>
        <v>328064.77098437666</v>
      </c>
      <c r="AB505" s="17" t="str">
        <f>IF(ABS(F505-AA505)&lt;0.01,"ok","err")</f>
        <v>ok</v>
      </c>
    </row>
    <row r="506" spans="1:28"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21"/>
      <c r="Y506" s="21"/>
      <c r="Z506" s="21"/>
      <c r="AA506" s="23"/>
    </row>
    <row r="507" spans="1:28">
      <c r="A507" s="24" t="s">
        <v>345</v>
      </c>
      <c r="F507" s="38"/>
    </row>
    <row r="508" spans="1:28">
      <c r="A508" s="27" t="s">
        <v>990</v>
      </c>
      <c r="C508" s="19" t="s">
        <v>971</v>
      </c>
      <c r="D508" s="19" t="s">
        <v>526</v>
      </c>
      <c r="E508" s="19" t="s">
        <v>994</v>
      </c>
      <c r="F508" s="35">
        <f>VLOOKUP(C508,'WSS-27'!$C$2:$AP$780,'WSS-27'!$AB$2,)</f>
        <v>933347.91061288211</v>
      </c>
      <c r="G508" s="35">
        <f t="shared" ref="G508:Z508" si="234">IF(VLOOKUP($E508,$D$6:$AN$1034,3,)=0,0,(VLOOKUP($E508,$D$6:$AN$1034,G$2,)/VLOOKUP($E508,$D$6:$AN$1034,3,))*$F508)</f>
        <v>0</v>
      </c>
      <c r="H508" s="35">
        <f t="shared" si="234"/>
        <v>0</v>
      </c>
      <c r="I508" s="35">
        <f t="shared" si="234"/>
        <v>0</v>
      </c>
      <c r="J508" s="35">
        <f t="shared" si="234"/>
        <v>0</v>
      </c>
      <c r="K508" s="35">
        <f t="shared" si="234"/>
        <v>0</v>
      </c>
      <c r="L508" s="35">
        <f t="shared" si="234"/>
        <v>0</v>
      </c>
      <c r="M508" s="35">
        <f t="shared" si="234"/>
        <v>0</v>
      </c>
      <c r="N508" s="35">
        <f t="shared" si="234"/>
        <v>0</v>
      </c>
      <c r="O508" s="35">
        <f t="shared" si="234"/>
        <v>933347.91061288211</v>
      </c>
      <c r="P508" s="35">
        <f t="shared" si="234"/>
        <v>0</v>
      </c>
      <c r="Q508" s="35">
        <f t="shared" si="234"/>
        <v>0</v>
      </c>
      <c r="R508" s="35">
        <f t="shared" si="234"/>
        <v>0</v>
      </c>
      <c r="S508" s="35">
        <f t="shared" si="234"/>
        <v>0</v>
      </c>
      <c r="T508" s="35">
        <f t="shared" si="234"/>
        <v>0</v>
      </c>
      <c r="U508" s="35">
        <f t="shared" si="234"/>
        <v>0</v>
      </c>
      <c r="V508" s="35">
        <f t="shared" si="234"/>
        <v>0</v>
      </c>
      <c r="W508" s="35">
        <f t="shared" si="234"/>
        <v>0</v>
      </c>
      <c r="X508" s="21">
        <f t="shared" si="234"/>
        <v>0</v>
      </c>
      <c r="Y508" s="21">
        <f t="shared" si="234"/>
        <v>0</v>
      </c>
      <c r="Z508" s="21">
        <f t="shared" si="234"/>
        <v>0</v>
      </c>
      <c r="AA508" s="23">
        <f>SUM(G508:Z508)</f>
        <v>933347.91061288211</v>
      </c>
      <c r="AB508" s="17" t="str">
        <f>IF(ABS(F508-AA508)&lt;0.01,"ok","err")</f>
        <v>ok</v>
      </c>
    </row>
    <row r="509" spans="1:28"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21"/>
      <c r="Y509" s="21"/>
      <c r="Z509" s="21"/>
      <c r="AA509" s="23"/>
    </row>
    <row r="510" spans="1:28">
      <c r="A510" s="24" t="s">
        <v>922</v>
      </c>
      <c r="F510" s="38"/>
    </row>
    <row r="511" spans="1:28">
      <c r="A511" s="27" t="s">
        <v>990</v>
      </c>
      <c r="C511" s="19" t="s">
        <v>971</v>
      </c>
      <c r="D511" s="19" t="s">
        <v>527</v>
      </c>
      <c r="E511" s="19" t="s">
        <v>995</v>
      </c>
      <c r="F511" s="35">
        <f>VLOOKUP(C511,'WSS-27'!$C$2:$AP$780,'WSS-27'!$AC$2,)</f>
        <v>0</v>
      </c>
      <c r="G511" s="35">
        <f t="shared" ref="G511:Z511" si="235">IF(VLOOKUP($E511,$D$6:$AN$1034,3,)=0,0,(VLOOKUP($E511,$D$6:$AN$1034,G$2,)/VLOOKUP($E511,$D$6:$AN$1034,3,))*$F511)</f>
        <v>0</v>
      </c>
      <c r="H511" s="35">
        <f t="shared" si="235"/>
        <v>0</v>
      </c>
      <c r="I511" s="35">
        <f t="shared" si="235"/>
        <v>0</v>
      </c>
      <c r="J511" s="35">
        <f t="shared" si="235"/>
        <v>0</v>
      </c>
      <c r="K511" s="35">
        <f t="shared" si="235"/>
        <v>0</v>
      </c>
      <c r="L511" s="35">
        <f t="shared" si="235"/>
        <v>0</v>
      </c>
      <c r="M511" s="35">
        <f t="shared" si="235"/>
        <v>0</v>
      </c>
      <c r="N511" s="35">
        <f t="shared" si="235"/>
        <v>0</v>
      </c>
      <c r="O511" s="35">
        <f t="shared" si="235"/>
        <v>0</v>
      </c>
      <c r="P511" s="35">
        <f t="shared" si="235"/>
        <v>0</v>
      </c>
      <c r="Q511" s="35">
        <f t="shared" si="235"/>
        <v>0</v>
      </c>
      <c r="R511" s="35">
        <f t="shared" si="235"/>
        <v>0</v>
      </c>
      <c r="S511" s="35">
        <f t="shared" si="235"/>
        <v>0</v>
      </c>
      <c r="T511" s="35">
        <f t="shared" si="235"/>
        <v>0</v>
      </c>
      <c r="U511" s="35">
        <f t="shared" si="235"/>
        <v>0</v>
      </c>
      <c r="V511" s="35">
        <f t="shared" si="235"/>
        <v>0</v>
      </c>
      <c r="W511" s="35">
        <f t="shared" si="235"/>
        <v>0</v>
      </c>
      <c r="X511" s="21">
        <f t="shared" si="235"/>
        <v>0</v>
      </c>
      <c r="Y511" s="21">
        <f t="shared" si="235"/>
        <v>0</v>
      </c>
      <c r="Z511" s="21">
        <f t="shared" si="235"/>
        <v>0</v>
      </c>
      <c r="AA511" s="23">
        <f>SUM(G511:Z511)</f>
        <v>0</v>
      </c>
      <c r="AB511" s="17" t="str">
        <f>IF(ABS(F511-AA511)&lt;0.01,"ok","err")</f>
        <v>ok</v>
      </c>
    </row>
    <row r="512" spans="1:28"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21"/>
      <c r="Y512" s="21"/>
      <c r="Z512" s="21"/>
      <c r="AA512" s="23"/>
    </row>
    <row r="513" spans="1:28">
      <c r="A513" s="24" t="s">
        <v>327</v>
      </c>
      <c r="F513" s="38"/>
    </row>
    <row r="514" spans="1:28">
      <c r="A514" s="27" t="s">
        <v>990</v>
      </c>
      <c r="C514" s="19" t="s">
        <v>971</v>
      </c>
      <c r="D514" s="19" t="s">
        <v>528</v>
      </c>
      <c r="E514" s="19" t="s">
        <v>995</v>
      </c>
      <c r="F514" s="35">
        <f>VLOOKUP(C514,'WSS-27'!$C$2:$AP$780,'WSS-27'!$AD$2,)</f>
        <v>0</v>
      </c>
      <c r="G514" s="35">
        <f t="shared" ref="G514:Z514" si="236">IF(VLOOKUP($E514,$D$6:$AN$1034,3,)=0,0,(VLOOKUP($E514,$D$6:$AN$1034,G$2,)/VLOOKUP($E514,$D$6:$AN$1034,3,))*$F514)</f>
        <v>0</v>
      </c>
      <c r="H514" s="35">
        <f t="shared" si="236"/>
        <v>0</v>
      </c>
      <c r="I514" s="35">
        <f t="shared" si="236"/>
        <v>0</v>
      </c>
      <c r="J514" s="35">
        <f t="shared" si="236"/>
        <v>0</v>
      </c>
      <c r="K514" s="35">
        <f t="shared" si="236"/>
        <v>0</v>
      </c>
      <c r="L514" s="35">
        <f t="shared" si="236"/>
        <v>0</v>
      </c>
      <c r="M514" s="35">
        <f t="shared" si="236"/>
        <v>0</v>
      </c>
      <c r="N514" s="35">
        <f t="shared" si="236"/>
        <v>0</v>
      </c>
      <c r="O514" s="35">
        <f t="shared" si="236"/>
        <v>0</v>
      </c>
      <c r="P514" s="35">
        <f t="shared" si="236"/>
        <v>0</v>
      </c>
      <c r="Q514" s="35">
        <f t="shared" si="236"/>
        <v>0</v>
      </c>
      <c r="R514" s="35">
        <f t="shared" si="236"/>
        <v>0</v>
      </c>
      <c r="S514" s="35">
        <f t="shared" si="236"/>
        <v>0</v>
      </c>
      <c r="T514" s="35">
        <f t="shared" si="236"/>
        <v>0</v>
      </c>
      <c r="U514" s="35">
        <f t="shared" si="236"/>
        <v>0</v>
      </c>
      <c r="V514" s="35">
        <f t="shared" si="236"/>
        <v>0</v>
      </c>
      <c r="W514" s="35">
        <f t="shared" si="236"/>
        <v>0</v>
      </c>
      <c r="X514" s="21">
        <f t="shared" si="236"/>
        <v>0</v>
      </c>
      <c r="Y514" s="21">
        <f t="shared" si="236"/>
        <v>0</v>
      </c>
      <c r="Z514" s="21">
        <f t="shared" si="236"/>
        <v>0</v>
      </c>
      <c r="AA514" s="23">
        <f>SUM(G514:Z514)</f>
        <v>0</v>
      </c>
      <c r="AB514" s="17" t="str">
        <f>IF(ABS(F514-AA514)&lt;0.01,"ok","err")</f>
        <v>ok</v>
      </c>
    </row>
    <row r="515" spans="1:28"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21"/>
      <c r="Y515" s="21"/>
      <c r="Z515" s="21"/>
      <c r="AA515" s="23"/>
    </row>
    <row r="516" spans="1:28">
      <c r="A516" s="24" t="s">
        <v>326</v>
      </c>
      <c r="F516" s="38"/>
    </row>
    <row r="517" spans="1:28">
      <c r="A517" s="27" t="s">
        <v>990</v>
      </c>
      <c r="C517" s="19" t="s">
        <v>971</v>
      </c>
      <c r="D517" s="19" t="s">
        <v>529</v>
      </c>
      <c r="E517" s="19" t="s">
        <v>996</v>
      </c>
      <c r="F517" s="35">
        <f>VLOOKUP(C517,'WSS-27'!$C$2:$AP$780,'WSS-27'!$AE$2,)</f>
        <v>0</v>
      </c>
      <c r="G517" s="35">
        <f t="shared" ref="G517:Z517" si="237">IF(VLOOKUP($E517,$D$6:$AN$1034,3,)=0,0,(VLOOKUP($E517,$D$6:$AN$1034,G$2,)/VLOOKUP($E517,$D$6:$AN$1034,3,))*$F517)</f>
        <v>0</v>
      </c>
      <c r="H517" s="35">
        <f t="shared" si="237"/>
        <v>0</v>
      </c>
      <c r="I517" s="35">
        <f t="shared" si="237"/>
        <v>0</v>
      </c>
      <c r="J517" s="35">
        <f t="shared" si="237"/>
        <v>0</v>
      </c>
      <c r="K517" s="35">
        <f t="shared" si="237"/>
        <v>0</v>
      </c>
      <c r="L517" s="35">
        <f t="shared" si="237"/>
        <v>0</v>
      </c>
      <c r="M517" s="35">
        <f t="shared" si="237"/>
        <v>0</v>
      </c>
      <c r="N517" s="35">
        <f t="shared" si="237"/>
        <v>0</v>
      </c>
      <c r="O517" s="35">
        <f t="shared" si="237"/>
        <v>0</v>
      </c>
      <c r="P517" s="35">
        <f t="shared" si="237"/>
        <v>0</v>
      </c>
      <c r="Q517" s="35">
        <f t="shared" si="237"/>
        <v>0</v>
      </c>
      <c r="R517" s="35">
        <f t="shared" si="237"/>
        <v>0</v>
      </c>
      <c r="S517" s="35">
        <f t="shared" si="237"/>
        <v>0</v>
      </c>
      <c r="T517" s="35">
        <f t="shared" si="237"/>
        <v>0</v>
      </c>
      <c r="U517" s="35">
        <f t="shared" si="237"/>
        <v>0</v>
      </c>
      <c r="V517" s="35">
        <f t="shared" si="237"/>
        <v>0</v>
      </c>
      <c r="W517" s="35">
        <f t="shared" si="237"/>
        <v>0</v>
      </c>
      <c r="X517" s="21">
        <f t="shared" si="237"/>
        <v>0</v>
      </c>
      <c r="Y517" s="21">
        <f t="shared" si="237"/>
        <v>0</v>
      </c>
      <c r="Z517" s="21">
        <f t="shared" si="237"/>
        <v>0</v>
      </c>
      <c r="AA517" s="23">
        <f>SUM(G517:Z517)</f>
        <v>0</v>
      </c>
      <c r="AB517" s="17" t="str">
        <f>IF(ABS(F517-AA517)&lt;0.01,"ok","err")</f>
        <v>ok</v>
      </c>
    </row>
    <row r="518" spans="1:28"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21"/>
      <c r="Y518" s="21"/>
      <c r="Z518" s="21"/>
      <c r="AA518" s="23"/>
    </row>
    <row r="519" spans="1:28">
      <c r="A519" s="19" t="s">
        <v>819</v>
      </c>
      <c r="D519" s="19" t="s">
        <v>1006</v>
      </c>
      <c r="F519" s="35">
        <f>F474+F480+F483+F486+F494+F499+F502+F505+F508+F511+F514+F517</f>
        <v>34932924.999999985</v>
      </c>
      <c r="G519" s="35">
        <f t="shared" ref="G519:Z519" si="238">G474+G480+G483+G486+G494+G499+G502+G505+G508+G511+G514+G517</f>
        <v>17905113.314647142</v>
      </c>
      <c r="H519" s="35">
        <f t="shared" si="238"/>
        <v>4075839.3238012712</v>
      </c>
      <c r="I519" s="35">
        <f t="shared" si="238"/>
        <v>208481.93045802144</v>
      </c>
      <c r="J519" s="35">
        <f t="shared" si="238"/>
        <v>4064110.3479711232</v>
      </c>
      <c r="K519" s="35">
        <f t="shared" si="238"/>
        <v>3432633.157782597</v>
      </c>
      <c r="L519" s="35">
        <f t="shared" si="238"/>
        <v>2499678.5179884871</v>
      </c>
      <c r="M519" s="35">
        <f t="shared" si="238"/>
        <v>1442493.9671431847</v>
      </c>
      <c r="N519" s="35">
        <f t="shared" si="238"/>
        <v>102000.42184534171</v>
      </c>
      <c r="O519" s="35">
        <f>O474+O480+O483+O486+O494+O499+O502+O505+O508+O511+O514+O517</f>
        <v>1182865.8269667358</v>
      </c>
      <c r="P519" s="35">
        <f t="shared" si="238"/>
        <v>5266.1227085915089</v>
      </c>
      <c r="Q519" s="35">
        <f t="shared" si="238"/>
        <v>6752.0358814315523</v>
      </c>
      <c r="R519" s="35">
        <f t="shared" si="238"/>
        <v>323.84814894275036</v>
      </c>
      <c r="S519" s="35">
        <f t="shared" si="238"/>
        <v>2510.1846571208334</v>
      </c>
      <c r="T519" s="35">
        <f t="shared" si="238"/>
        <v>4727</v>
      </c>
      <c r="U519" s="35">
        <f t="shared" si="238"/>
        <v>129</v>
      </c>
      <c r="V519" s="35">
        <f t="shared" si="238"/>
        <v>0</v>
      </c>
      <c r="W519" s="35">
        <f t="shared" si="238"/>
        <v>0</v>
      </c>
      <c r="X519" s="21">
        <f t="shared" si="238"/>
        <v>0</v>
      </c>
      <c r="Y519" s="21">
        <f t="shared" si="238"/>
        <v>0</v>
      </c>
      <c r="Z519" s="21">
        <f t="shared" si="238"/>
        <v>0</v>
      </c>
      <c r="AA519" s="23">
        <f>SUM(G519:Z519)</f>
        <v>34932924.999999978</v>
      </c>
      <c r="AB519" s="17" t="str">
        <f>IF(ABS(F519-AA519)&lt;0.01,"ok","err")</f>
        <v>ok</v>
      </c>
    </row>
    <row r="520" spans="1:28"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21"/>
      <c r="Y520" s="21"/>
      <c r="Z520" s="21"/>
      <c r="AA520" s="23"/>
    </row>
    <row r="522" spans="1:28">
      <c r="A522" s="24" t="s">
        <v>598</v>
      </c>
    </row>
    <row r="524" spans="1:28">
      <c r="A524" s="24" t="s">
        <v>339</v>
      </c>
    </row>
    <row r="525" spans="1:28">
      <c r="A525" s="27" t="s">
        <v>1129</v>
      </c>
      <c r="C525" s="19" t="s">
        <v>502</v>
      </c>
      <c r="D525" s="19" t="s">
        <v>1140</v>
      </c>
      <c r="E525" s="19" t="s">
        <v>1227</v>
      </c>
      <c r="F525" s="35">
        <f>VLOOKUP(C525,'WSS-27'!$C$2:$AP$780,'WSS-27'!$H$2,)</f>
        <v>-544114.11249599315</v>
      </c>
      <c r="G525" s="35">
        <f t="shared" ref="G525:P530" si="239">IF(VLOOKUP($E525,$D$6:$AN$1034,3,)=0,0,(VLOOKUP($E525,$D$6:$AN$1034,G$2,)/VLOOKUP($E525,$D$6:$AN$1034,3,))*$F525)</f>
        <v>-235508.88041228621</v>
      </c>
      <c r="H525" s="35">
        <f t="shared" si="239"/>
        <v>-62562.325364076278</v>
      </c>
      <c r="I525" s="35">
        <f t="shared" si="239"/>
        <v>-4115.1884850281076</v>
      </c>
      <c r="J525" s="35">
        <f t="shared" si="239"/>
        <v>-78615.135451936556</v>
      </c>
      <c r="K525" s="35">
        <f t="shared" si="239"/>
        <v>-69148.484752399207</v>
      </c>
      <c r="L525" s="35">
        <f t="shared" si="239"/>
        <v>-49810.323687561482</v>
      </c>
      <c r="M525" s="35">
        <f t="shared" si="239"/>
        <v>-34646.042233426073</v>
      </c>
      <c r="N525" s="35">
        <f t="shared" si="239"/>
        <v>-1946.9958604988999</v>
      </c>
      <c r="O525" s="35">
        <f t="shared" si="239"/>
        <v>-1106.7848882979829</v>
      </c>
      <c r="P525" s="35">
        <f t="shared" si="239"/>
        <v>-45.780242853054474</v>
      </c>
      <c r="Q525" s="35">
        <f t="shared" ref="Q525:Z530" si="240">IF(VLOOKUP($E525,$D$6:$AN$1034,3,)=0,0,(VLOOKUP($E525,$D$6:$AN$1034,Q$2,)/VLOOKUP($E525,$D$6:$AN$1034,3,))*$F525)</f>
        <v>-104.11307663223261</v>
      </c>
      <c r="R525" s="35">
        <f t="shared" si="240"/>
        <v>-0.46804099707837421</v>
      </c>
      <c r="S525" s="35">
        <f t="shared" si="240"/>
        <v>0</v>
      </c>
      <c r="T525" s="35">
        <f t="shared" si="240"/>
        <v>-5429.37</v>
      </c>
      <c r="U525" s="35">
        <f t="shared" si="240"/>
        <v>-1074.22</v>
      </c>
      <c r="V525" s="35">
        <f t="shared" si="240"/>
        <v>0</v>
      </c>
      <c r="W525" s="35">
        <f t="shared" si="240"/>
        <v>0</v>
      </c>
      <c r="X525" s="21">
        <f t="shared" si="240"/>
        <v>0</v>
      </c>
      <c r="Y525" s="21">
        <f t="shared" si="240"/>
        <v>0</v>
      </c>
      <c r="Z525" s="21">
        <f t="shared" si="240"/>
        <v>0</v>
      </c>
      <c r="AA525" s="23">
        <f t="shared" ref="AA525:AA531" si="241">SUM(G525:Z525)</f>
        <v>-544114.11249599326</v>
      </c>
      <c r="AB525" s="17" t="str">
        <f t="shared" ref="AB525:AB531" si="242">IF(ABS(F525-AA525)&lt;0.01,"ok","err")</f>
        <v>ok</v>
      </c>
    </row>
    <row r="526" spans="1:28" hidden="1">
      <c r="A526" s="27" t="s">
        <v>1135</v>
      </c>
      <c r="C526" s="19" t="s">
        <v>502</v>
      </c>
      <c r="D526" s="19" t="s">
        <v>530</v>
      </c>
      <c r="E526" s="19" t="s">
        <v>1143</v>
      </c>
      <c r="F526" s="38">
        <f>VLOOKUP(C526,'WSS-27'!$C$2:$AP$780,'WSS-27'!$I$2,)</f>
        <v>0</v>
      </c>
      <c r="G526" s="38">
        <f t="shared" si="239"/>
        <v>0</v>
      </c>
      <c r="H526" s="38">
        <f t="shared" si="239"/>
        <v>0</v>
      </c>
      <c r="I526" s="38">
        <f t="shared" si="239"/>
        <v>0</v>
      </c>
      <c r="J526" s="38">
        <f t="shared" si="239"/>
        <v>0</v>
      </c>
      <c r="K526" s="38">
        <f t="shared" si="239"/>
        <v>0</v>
      </c>
      <c r="L526" s="38">
        <f t="shared" si="239"/>
        <v>0</v>
      </c>
      <c r="M526" s="38">
        <f t="shared" si="239"/>
        <v>0</v>
      </c>
      <c r="N526" s="38">
        <f t="shared" si="239"/>
        <v>0</v>
      </c>
      <c r="O526" s="38">
        <f t="shared" si="239"/>
        <v>0</v>
      </c>
      <c r="P526" s="38">
        <f t="shared" si="239"/>
        <v>0</v>
      </c>
      <c r="Q526" s="38">
        <f t="shared" si="240"/>
        <v>0</v>
      </c>
      <c r="R526" s="38">
        <f t="shared" si="240"/>
        <v>0</v>
      </c>
      <c r="S526" s="38">
        <f t="shared" si="240"/>
        <v>0</v>
      </c>
      <c r="T526" s="38">
        <f t="shared" si="240"/>
        <v>0</v>
      </c>
      <c r="U526" s="38">
        <f t="shared" si="240"/>
        <v>0</v>
      </c>
      <c r="V526" s="38">
        <f t="shared" si="240"/>
        <v>0</v>
      </c>
      <c r="W526" s="38">
        <f t="shared" si="240"/>
        <v>0</v>
      </c>
      <c r="X526" s="22">
        <f t="shared" si="240"/>
        <v>0</v>
      </c>
      <c r="Y526" s="22">
        <f t="shared" si="240"/>
        <v>0</v>
      </c>
      <c r="Z526" s="22">
        <f t="shared" si="240"/>
        <v>0</v>
      </c>
      <c r="AA526" s="22">
        <f t="shared" si="241"/>
        <v>0</v>
      </c>
      <c r="AB526" s="17" t="str">
        <f t="shared" si="242"/>
        <v>ok</v>
      </c>
    </row>
    <row r="527" spans="1:28" hidden="1">
      <c r="A527" s="27" t="s">
        <v>1135</v>
      </c>
      <c r="C527" s="19" t="s">
        <v>502</v>
      </c>
      <c r="D527" s="19" t="s">
        <v>531</v>
      </c>
      <c r="E527" s="19" t="s">
        <v>1143</v>
      </c>
      <c r="F527" s="38">
        <f>VLOOKUP(C527,'WSS-27'!$C$2:$AP$780,'WSS-27'!$J$2,)</f>
        <v>0</v>
      </c>
      <c r="G527" s="38">
        <f t="shared" si="239"/>
        <v>0</v>
      </c>
      <c r="H527" s="38">
        <f t="shared" si="239"/>
        <v>0</v>
      </c>
      <c r="I527" s="38">
        <f t="shared" si="239"/>
        <v>0</v>
      </c>
      <c r="J527" s="38">
        <f t="shared" si="239"/>
        <v>0</v>
      </c>
      <c r="K527" s="38">
        <f t="shared" si="239"/>
        <v>0</v>
      </c>
      <c r="L527" s="38">
        <f t="shared" si="239"/>
        <v>0</v>
      </c>
      <c r="M527" s="38">
        <f t="shared" si="239"/>
        <v>0</v>
      </c>
      <c r="N527" s="38">
        <f t="shared" si="239"/>
        <v>0</v>
      </c>
      <c r="O527" s="38">
        <f t="shared" si="239"/>
        <v>0</v>
      </c>
      <c r="P527" s="38">
        <f t="shared" si="239"/>
        <v>0</v>
      </c>
      <c r="Q527" s="38">
        <f t="shared" si="240"/>
        <v>0</v>
      </c>
      <c r="R527" s="38">
        <f t="shared" si="240"/>
        <v>0</v>
      </c>
      <c r="S527" s="38">
        <f t="shared" si="240"/>
        <v>0</v>
      </c>
      <c r="T527" s="38">
        <f t="shared" si="240"/>
        <v>0</v>
      </c>
      <c r="U527" s="38">
        <f t="shared" si="240"/>
        <v>0</v>
      </c>
      <c r="V527" s="38">
        <f t="shared" si="240"/>
        <v>0</v>
      </c>
      <c r="W527" s="38">
        <f t="shared" si="240"/>
        <v>0</v>
      </c>
      <c r="X527" s="22">
        <f t="shared" si="240"/>
        <v>0</v>
      </c>
      <c r="Y527" s="22">
        <f t="shared" si="240"/>
        <v>0</v>
      </c>
      <c r="Z527" s="22">
        <f t="shared" si="240"/>
        <v>0</v>
      </c>
      <c r="AA527" s="22">
        <f t="shared" si="241"/>
        <v>0</v>
      </c>
      <c r="AB527" s="17" t="str">
        <f t="shared" si="242"/>
        <v>ok</v>
      </c>
    </row>
    <row r="528" spans="1:28">
      <c r="A528" s="27" t="s">
        <v>1076</v>
      </c>
      <c r="C528" s="19" t="s">
        <v>502</v>
      </c>
      <c r="D528" s="19" t="s">
        <v>532</v>
      </c>
      <c r="E528" s="19" t="s">
        <v>988</v>
      </c>
      <c r="F528" s="38">
        <f>VLOOKUP(C528,'WSS-27'!$C$2:$AP$780,'WSS-27'!$K$2,)</f>
        <v>0</v>
      </c>
      <c r="G528" s="38">
        <f t="shared" si="239"/>
        <v>0</v>
      </c>
      <c r="H528" s="38">
        <f t="shared" si="239"/>
        <v>0</v>
      </c>
      <c r="I528" s="38">
        <f t="shared" si="239"/>
        <v>0</v>
      </c>
      <c r="J528" s="38">
        <f t="shared" si="239"/>
        <v>0</v>
      </c>
      <c r="K528" s="38">
        <f t="shared" si="239"/>
        <v>0</v>
      </c>
      <c r="L528" s="38">
        <f t="shared" si="239"/>
        <v>0</v>
      </c>
      <c r="M528" s="38">
        <f t="shared" si="239"/>
        <v>0</v>
      </c>
      <c r="N528" s="38">
        <f t="shared" si="239"/>
        <v>0</v>
      </c>
      <c r="O528" s="38">
        <f t="shared" si="239"/>
        <v>0</v>
      </c>
      <c r="P528" s="38">
        <f t="shared" si="239"/>
        <v>0</v>
      </c>
      <c r="Q528" s="38">
        <f t="shared" si="240"/>
        <v>0</v>
      </c>
      <c r="R528" s="38">
        <f t="shared" si="240"/>
        <v>0</v>
      </c>
      <c r="S528" s="38">
        <f t="shared" si="240"/>
        <v>0</v>
      </c>
      <c r="T528" s="38">
        <f t="shared" si="240"/>
        <v>0</v>
      </c>
      <c r="U528" s="38">
        <f t="shared" si="240"/>
        <v>0</v>
      </c>
      <c r="V528" s="38">
        <f t="shared" si="240"/>
        <v>0</v>
      </c>
      <c r="W528" s="38">
        <f t="shared" si="240"/>
        <v>0</v>
      </c>
      <c r="X528" s="22">
        <f t="shared" si="240"/>
        <v>0</v>
      </c>
      <c r="Y528" s="22">
        <f t="shared" si="240"/>
        <v>0</v>
      </c>
      <c r="Z528" s="22">
        <f t="shared" si="240"/>
        <v>0</v>
      </c>
      <c r="AA528" s="22">
        <f t="shared" si="241"/>
        <v>0</v>
      </c>
      <c r="AB528" s="17" t="str">
        <f t="shared" si="242"/>
        <v>ok</v>
      </c>
    </row>
    <row r="529" spans="1:28" hidden="1">
      <c r="A529" s="27" t="s">
        <v>1077</v>
      </c>
      <c r="C529" s="19" t="s">
        <v>502</v>
      </c>
      <c r="D529" s="19" t="s">
        <v>533</v>
      </c>
      <c r="E529" s="19" t="s">
        <v>988</v>
      </c>
      <c r="F529" s="38">
        <f>VLOOKUP(C529,'WSS-27'!$C$2:$AP$780,'WSS-27'!$L$2,)</f>
        <v>0</v>
      </c>
      <c r="G529" s="38">
        <f t="shared" si="239"/>
        <v>0</v>
      </c>
      <c r="H529" s="38">
        <f t="shared" si="239"/>
        <v>0</v>
      </c>
      <c r="I529" s="38">
        <f t="shared" si="239"/>
        <v>0</v>
      </c>
      <c r="J529" s="38">
        <f t="shared" si="239"/>
        <v>0</v>
      </c>
      <c r="K529" s="38">
        <f t="shared" si="239"/>
        <v>0</v>
      </c>
      <c r="L529" s="38">
        <f t="shared" si="239"/>
        <v>0</v>
      </c>
      <c r="M529" s="38">
        <f t="shared" si="239"/>
        <v>0</v>
      </c>
      <c r="N529" s="38">
        <f t="shared" si="239"/>
        <v>0</v>
      </c>
      <c r="O529" s="38">
        <f t="shared" si="239"/>
        <v>0</v>
      </c>
      <c r="P529" s="38">
        <f t="shared" si="239"/>
        <v>0</v>
      </c>
      <c r="Q529" s="38">
        <f t="shared" si="240"/>
        <v>0</v>
      </c>
      <c r="R529" s="38">
        <f t="shared" si="240"/>
        <v>0</v>
      </c>
      <c r="S529" s="38">
        <f t="shared" si="240"/>
        <v>0</v>
      </c>
      <c r="T529" s="38">
        <f t="shared" si="240"/>
        <v>0</v>
      </c>
      <c r="U529" s="38">
        <f t="shared" si="240"/>
        <v>0</v>
      </c>
      <c r="V529" s="38">
        <f t="shared" si="240"/>
        <v>0</v>
      </c>
      <c r="W529" s="38">
        <f t="shared" si="240"/>
        <v>0</v>
      </c>
      <c r="X529" s="22">
        <f t="shared" si="240"/>
        <v>0</v>
      </c>
      <c r="Y529" s="22">
        <f t="shared" si="240"/>
        <v>0</v>
      </c>
      <c r="Z529" s="22">
        <f t="shared" si="240"/>
        <v>0</v>
      </c>
      <c r="AA529" s="22">
        <f t="shared" si="241"/>
        <v>0</v>
      </c>
      <c r="AB529" s="17" t="str">
        <f t="shared" si="242"/>
        <v>ok</v>
      </c>
    </row>
    <row r="530" spans="1:28" hidden="1">
      <c r="A530" s="27" t="s">
        <v>1077</v>
      </c>
      <c r="C530" s="19" t="s">
        <v>502</v>
      </c>
      <c r="D530" s="19" t="s">
        <v>534</v>
      </c>
      <c r="E530" s="19" t="s">
        <v>988</v>
      </c>
      <c r="F530" s="38">
        <f>VLOOKUP(C530,'WSS-27'!$C$2:$AP$780,'WSS-27'!$M$2,)</f>
        <v>0</v>
      </c>
      <c r="G530" s="38">
        <f t="shared" si="239"/>
        <v>0</v>
      </c>
      <c r="H530" s="38">
        <f t="shared" si="239"/>
        <v>0</v>
      </c>
      <c r="I530" s="38">
        <f t="shared" si="239"/>
        <v>0</v>
      </c>
      <c r="J530" s="38">
        <f t="shared" si="239"/>
        <v>0</v>
      </c>
      <c r="K530" s="38">
        <f t="shared" si="239"/>
        <v>0</v>
      </c>
      <c r="L530" s="38">
        <f t="shared" si="239"/>
        <v>0</v>
      </c>
      <c r="M530" s="38">
        <f t="shared" si="239"/>
        <v>0</v>
      </c>
      <c r="N530" s="38">
        <f t="shared" si="239"/>
        <v>0</v>
      </c>
      <c r="O530" s="38">
        <f t="shared" si="239"/>
        <v>0</v>
      </c>
      <c r="P530" s="38">
        <f t="shared" si="239"/>
        <v>0</v>
      </c>
      <c r="Q530" s="38">
        <f t="shared" si="240"/>
        <v>0</v>
      </c>
      <c r="R530" s="38">
        <f t="shared" si="240"/>
        <v>0</v>
      </c>
      <c r="S530" s="38">
        <f t="shared" si="240"/>
        <v>0</v>
      </c>
      <c r="T530" s="38">
        <f t="shared" si="240"/>
        <v>0</v>
      </c>
      <c r="U530" s="38">
        <f t="shared" si="240"/>
        <v>0</v>
      </c>
      <c r="V530" s="38">
        <f t="shared" si="240"/>
        <v>0</v>
      </c>
      <c r="W530" s="38">
        <f t="shared" si="240"/>
        <v>0</v>
      </c>
      <c r="X530" s="22">
        <f t="shared" si="240"/>
        <v>0</v>
      </c>
      <c r="Y530" s="22">
        <f t="shared" si="240"/>
        <v>0</v>
      </c>
      <c r="Z530" s="22">
        <f t="shared" si="240"/>
        <v>0</v>
      </c>
      <c r="AA530" s="22">
        <f t="shared" si="241"/>
        <v>0</v>
      </c>
      <c r="AB530" s="17" t="str">
        <f t="shared" si="242"/>
        <v>ok</v>
      </c>
    </row>
    <row r="531" spans="1:28">
      <c r="A531" s="19" t="s">
        <v>361</v>
      </c>
      <c r="D531" s="19" t="s">
        <v>1007</v>
      </c>
      <c r="F531" s="35">
        <f>SUM(F525:F530)</f>
        <v>-544114.11249599315</v>
      </c>
      <c r="G531" s="35">
        <f t="shared" ref="G531:P531" si="243">SUM(G525:G530)</f>
        <v>-235508.88041228621</v>
      </c>
      <c r="H531" s="35">
        <f t="shared" si="243"/>
        <v>-62562.325364076278</v>
      </c>
      <c r="I531" s="35">
        <f t="shared" si="243"/>
        <v>-4115.1884850281076</v>
      </c>
      <c r="J531" s="35">
        <f t="shared" si="243"/>
        <v>-78615.135451936556</v>
      </c>
      <c r="K531" s="35">
        <f t="shared" si="243"/>
        <v>-69148.484752399207</v>
      </c>
      <c r="L531" s="35">
        <f t="shared" si="243"/>
        <v>-49810.323687561482</v>
      </c>
      <c r="M531" s="35">
        <f t="shared" si="243"/>
        <v>-34646.042233426073</v>
      </c>
      <c r="N531" s="35">
        <f t="shared" si="243"/>
        <v>-1946.9958604988999</v>
      </c>
      <c r="O531" s="35">
        <f>SUM(O525:O530)</f>
        <v>-1106.7848882979829</v>
      </c>
      <c r="P531" s="35">
        <f t="shared" si="243"/>
        <v>-45.780242853054474</v>
      </c>
      <c r="Q531" s="35">
        <f t="shared" ref="Q531:W531" si="244">SUM(Q525:Q530)</f>
        <v>-104.11307663223261</v>
      </c>
      <c r="R531" s="35">
        <f t="shared" si="244"/>
        <v>-0.46804099707837421</v>
      </c>
      <c r="S531" s="35">
        <f t="shared" si="244"/>
        <v>0</v>
      </c>
      <c r="T531" s="35">
        <f t="shared" si="244"/>
        <v>-5429.37</v>
      </c>
      <c r="U531" s="35">
        <f t="shared" si="244"/>
        <v>-1074.22</v>
      </c>
      <c r="V531" s="35">
        <f t="shared" si="244"/>
        <v>0</v>
      </c>
      <c r="W531" s="35">
        <f t="shared" si="244"/>
        <v>0</v>
      </c>
      <c r="X531" s="21">
        <f>SUM(X525:X530)</f>
        <v>0</v>
      </c>
      <c r="Y531" s="21">
        <f>SUM(Y525:Y530)</f>
        <v>0</v>
      </c>
      <c r="Z531" s="21">
        <f>SUM(Z525:Z530)</f>
        <v>0</v>
      </c>
      <c r="AA531" s="23">
        <f t="shared" si="241"/>
        <v>-544114.11249599326</v>
      </c>
      <c r="AB531" s="17" t="str">
        <f t="shared" si="242"/>
        <v>ok</v>
      </c>
    </row>
    <row r="532" spans="1:28">
      <c r="F532" s="38"/>
      <c r="G532" s="38"/>
    </row>
    <row r="533" spans="1:28">
      <c r="A533" s="24" t="s">
        <v>1026</v>
      </c>
      <c r="F533" s="38"/>
      <c r="G533" s="38"/>
    </row>
    <row r="534" spans="1:28">
      <c r="A534" s="27" t="s">
        <v>1111</v>
      </c>
      <c r="C534" s="19" t="s">
        <v>502</v>
      </c>
      <c r="D534" s="19" t="s">
        <v>535</v>
      </c>
      <c r="E534" s="19" t="s">
        <v>1115</v>
      </c>
      <c r="F534" s="35">
        <f>VLOOKUP(C534,'WSS-27'!$C$2:$AP$780,'WSS-27'!$N$2,)</f>
        <v>-112470.33786617595</v>
      </c>
      <c r="G534" s="35">
        <f t="shared" ref="G534:P536" si="245">IF(VLOOKUP($E534,$D$6:$AN$1034,3,)=0,0,(VLOOKUP($E534,$D$6:$AN$1034,G$2,)/VLOOKUP($E534,$D$6:$AN$1034,3,))*$F534)</f>
        <v>-50906.390133477711</v>
      </c>
      <c r="H534" s="35">
        <f t="shared" si="245"/>
        <v>-14138.941477625211</v>
      </c>
      <c r="I534" s="35">
        <f t="shared" si="245"/>
        <v>-863.18792586201323</v>
      </c>
      <c r="J534" s="35">
        <f t="shared" si="245"/>
        <v>-15056.672908329403</v>
      </c>
      <c r="K534" s="35">
        <f t="shared" si="245"/>
        <v>-14096.740331189771</v>
      </c>
      <c r="L534" s="35">
        <f t="shared" si="245"/>
        <v>-9574.3777828858329</v>
      </c>
      <c r="M534" s="35">
        <f t="shared" si="245"/>
        <v>-6315.6250031638774</v>
      </c>
      <c r="N534" s="35">
        <f t="shared" si="245"/>
        <v>-473.92575640792427</v>
      </c>
      <c r="O534" s="35">
        <f t="shared" si="245"/>
        <v>-983.77639115153693</v>
      </c>
      <c r="P534" s="35">
        <f t="shared" si="245"/>
        <v>-41.560780748271732</v>
      </c>
      <c r="Q534" s="35">
        <f t="shared" ref="Q534:Z536" si="246">IF(VLOOKUP($E534,$D$6:$AN$1034,3,)=0,0,(VLOOKUP($E534,$D$6:$AN$1034,Q$2,)/VLOOKUP($E534,$D$6:$AN$1034,3,))*$F534)</f>
        <v>-15.52768480812674</v>
      </c>
      <c r="R534" s="35">
        <f t="shared" si="246"/>
        <v>-3.6116905262589882</v>
      </c>
      <c r="S534" s="35">
        <f t="shared" si="246"/>
        <v>0</v>
      </c>
      <c r="T534" s="35">
        <f t="shared" si="246"/>
        <v>0</v>
      </c>
      <c r="U534" s="35">
        <f t="shared" si="246"/>
        <v>0</v>
      </c>
      <c r="V534" s="35">
        <f t="shared" si="246"/>
        <v>0</v>
      </c>
      <c r="W534" s="35">
        <f t="shared" si="246"/>
        <v>0</v>
      </c>
      <c r="X534" s="21">
        <f t="shared" si="246"/>
        <v>0</v>
      </c>
      <c r="Y534" s="21">
        <f t="shared" si="246"/>
        <v>0</v>
      </c>
      <c r="Z534" s="21">
        <f t="shared" si="246"/>
        <v>0</v>
      </c>
      <c r="AA534" s="23">
        <f>SUM(G534:Z534)</f>
        <v>-112470.33786617593</v>
      </c>
      <c r="AB534" s="17" t="str">
        <f>IF(ABS(F534-AA534)&lt;0.01,"ok","err")</f>
        <v>ok</v>
      </c>
    </row>
    <row r="535" spans="1:28" hidden="1">
      <c r="A535" s="27" t="s">
        <v>1112</v>
      </c>
      <c r="C535" s="19" t="s">
        <v>502</v>
      </c>
      <c r="D535" s="19" t="s">
        <v>536</v>
      </c>
      <c r="E535" s="19" t="s">
        <v>1115</v>
      </c>
      <c r="F535" s="38">
        <f>VLOOKUP(C535,'WSS-27'!$C$2:$AP$780,'WSS-27'!$O$2,)</f>
        <v>0</v>
      </c>
      <c r="G535" s="38">
        <f t="shared" si="245"/>
        <v>0</v>
      </c>
      <c r="H535" s="38">
        <f t="shared" si="245"/>
        <v>0</v>
      </c>
      <c r="I535" s="38">
        <f t="shared" si="245"/>
        <v>0</v>
      </c>
      <c r="J535" s="38">
        <f t="shared" si="245"/>
        <v>0</v>
      </c>
      <c r="K535" s="38">
        <f t="shared" si="245"/>
        <v>0</v>
      </c>
      <c r="L535" s="38">
        <f t="shared" si="245"/>
        <v>0</v>
      </c>
      <c r="M535" s="38">
        <f t="shared" si="245"/>
        <v>0</v>
      </c>
      <c r="N535" s="38">
        <f t="shared" si="245"/>
        <v>0</v>
      </c>
      <c r="O535" s="38">
        <f t="shared" si="245"/>
        <v>0</v>
      </c>
      <c r="P535" s="38">
        <f t="shared" si="245"/>
        <v>0</v>
      </c>
      <c r="Q535" s="38">
        <f t="shared" si="246"/>
        <v>0</v>
      </c>
      <c r="R535" s="38">
        <f t="shared" si="246"/>
        <v>0</v>
      </c>
      <c r="S535" s="38">
        <f t="shared" si="246"/>
        <v>0</v>
      </c>
      <c r="T535" s="38">
        <f t="shared" si="246"/>
        <v>0</v>
      </c>
      <c r="U535" s="38">
        <f t="shared" si="246"/>
        <v>0</v>
      </c>
      <c r="V535" s="38">
        <f t="shared" si="246"/>
        <v>0</v>
      </c>
      <c r="W535" s="38">
        <f t="shared" si="246"/>
        <v>0</v>
      </c>
      <c r="X535" s="22">
        <f t="shared" si="246"/>
        <v>0</v>
      </c>
      <c r="Y535" s="22">
        <f t="shared" si="246"/>
        <v>0</v>
      </c>
      <c r="Z535" s="22">
        <f t="shared" si="246"/>
        <v>0</v>
      </c>
      <c r="AA535" s="22">
        <f>SUM(G535:Z535)</f>
        <v>0</v>
      </c>
      <c r="AB535" s="17" t="str">
        <f>IF(ABS(F535-AA535)&lt;0.01,"ok","err")</f>
        <v>ok</v>
      </c>
    </row>
    <row r="536" spans="1:28" hidden="1">
      <c r="A536" s="27" t="s">
        <v>1112</v>
      </c>
      <c r="C536" s="19" t="s">
        <v>502</v>
      </c>
      <c r="D536" s="19" t="s">
        <v>537</v>
      </c>
      <c r="E536" s="19" t="s">
        <v>1115</v>
      </c>
      <c r="F536" s="38">
        <f>VLOOKUP(C536,'WSS-27'!$C$2:$AP$780,'WSS-27'!$P$2,)</f>
        <v>0</v>
      </c>
      <c r="G536" s="38">
        <f t="shared" si="245"/>
        <v>0</v>
      </c>
      <c r="H536" s="38">
        <f t="shared" si="245"/>
        <v>0</v>
      </c>
      <c r="I536" s="38">
        <f t="shared" si="245"/>
        <v>0</v>
      </c>
      <c r="J536" s="38">
        <f t="shared" si="245"/>
        <v>0</v>
      </c>
      <c r="K536" s="38">
        <f t="shared" si="245"/>
        <v>0</v>
      </c>
      <c r="L536" s="38">
        <f t="shared" si="245"/>
        <v>0</v>
      </c>
      <c r="M536" s="38">
        <f t="shared" si="245"/>
        <v>0</v>
      </c>
      <c r="N536" s="38">
        <f t="shared" si="245"/>
        <v>0</v>
      </c>
      <c r="O536" s="38">
        <f t="shared" si="245"/>
        <v>0</v>
      </c>
      <c r="P536" s="38">
        <f t="shared" si="245"/>
        <v>0</v>
      </c>
      <c r="Q536" s="38">
        <f t="shared" si="246"/>
        <v>0</v>
      </c>
      <c r="R536" s="38">
        <f t="shared" si="246"/>
        <v>0</v>
      </c>
      <c r="S536" s="38">
        <f t="shared" si="246"/>
        <v>0</v>
      </c>
      <c r="T536" s="38">
        <f t="shared" si="246"/>
        <v>0</v>
      </c>
      <c r="U536" s="38">
        <f t="shared" si="246"/>
        <v>0</v>
      </c>
      <c r="V536" s="38">
        <f t="shared" si="246"/>
        <v>0</v>
      </c>
      <c r="W536" s="38">
        <f t="shared" si="246"/>
        <v>0</v>
      </c>
      <c r="X536" s="22">
        <f t="shared" si="246"/>
        <v>0</v>
      </c>
      <c r="Y536" s="22">
        <f t="shared" si="246"/>
        <v>0</v>
      </c>
      <c r="Z536" s="22">
        <f t="shared" si="246"/>
        <v>0</v>
      </c>
      <c r="AA536" s="22">
        <f>SUM(G536:Z536)</f>
        <v>0</v>
      </c>
      <c r="AB536" s="17" t="str">
        <f>IF(ABS(F536-AA536)&lt;0.01,"ok","err")</f>
        <v>ok</v>
      </c>
    </row>
    <row r="537" spans="1:28" hidden="1">
      <c r="A537" s="19" t="s">
        <v>1028</v>
      </c>
      <c r="D537" s="19" t="s">
        <v>538</v>
      </c>
      <c r="F537" s="35">
        <f>SUM(F534:F536)</f>
        <v>-112470.33786617595</v>
      </c>
      <c r="G537" s="35">
        <f t="shared" ref="G537:W537" si="247">SUM(G534:G536)</f>
        <v>-50906.390133477711</v>
      </c>
      <c r="H537" s="35">
        <f t="shared" si="247"/>
        <v>-14138.941477625211</v>
      </c>
      <c r="I537" s="35">
        <f t="shared" si="247"/>
        <v>-863.18792586201323</v>
      </c>
      <c r="J537" s="35">
        <f t="shared" si="247"/>
        <v>-15056.672908329403</v>
      </c>
      <c r="K537" s="35">
        <f t="shared" si="247"/>
        <v>-14096.740331189771</v>
      </c>
      <c r="L537" s="35">
        <f t="shared" si="247"/>
        <v>-9574.3777828858329</v>
      </c>
      <c r="M537" s="35">
        <f t="shared" si="247"/>
        <v>-6315.6250031638774</v>
      </c>
      <c r="N537" s="35">
        <f t="shared" si="247"/>
        <v>-473.92575640792427</v>
      </c>
      <c r="O537" s="35">
        <f>SUM(O534:O536)</f>
        <v>-983.77639115153693</v>
      </c>
      <c r="P537" s="35">
        <f t="shared" si="247"/>
        <v>-41.560780748271732</v>
      </c>
      <c r="Q537" s="35">
        <f t="shared" si="247"/>
        <v>-15.52768480812674</v>
      </c>
      <c r="R537" s="35">
        <f t="shared" si="247"/>
        <v>-3.6116905262589882</v>
      </c>
      <c r="S537" s="35">
        <f t="shared" si="247"/>
        <v>0</v>
      </c>
      <c r="T537" s="35">
        <f t="shared" si="247"/>
        <v>0</v>
      </c>
      <c r="U537" s="35">
        <f t="shared" si="247"/>
        <v>0</v>
      </c>
      <c r="V537" s="35">
        <f t="shared" si="247"/>
        <v>0</v>
      </c>
      <c r="W537" s="35">
        <f t="shared" si="247"/>
        <v>0</v>
      </c>
      <c r="X537" s="21">
        <f>SUM(X534:X536)</f>
        <v>0</v>
      </c>
      <c r="Y537" s="21">
        <f>SUM(Y534:Y536)</f>
        <v>0</v>
      </c>
      <c r="Z537" s="21">
        <f>SUM(Z534:Z536)</f>
        <v>0</v>
      </c>
      <c r="AA537" s="23">
        <f>SUM(G537:Z537)</f>
        <v>-112470.33786617593</v>
      </c>
      <c r="AB537" s="17" t="str">
        <f>IF(ABS(F537-AA537)&lt;0.01,"ok","err")</f>
        <v>ok</v>
      </c>
    </row>
    <row r="538" spans="1:28">
      <c r="F538" s="38"/>
      <c r="G538" s="38"/>
    </row>
    <row r="539" spans="1:28">
      <c r="A539" s="24" t="s">
        <v>324</v>
      </c>
      <c r="F539" s="38"/>
      <c r="G539" s="38"/>
    </row>
    <row r="540" spans="1:28">
      <c r="A540" s="27" t="s">
        <v>346</v>
      </c>
      <c r="C540" s="19" t="s">
        <v>502</v>
      </c>
      <c r="D540" s="19" t="s">
        <v>539</v>
      </c>
      <c r="E540" s="19" t="s">
        <v>1116</v>
      </c>
      <c r="F540" s="35">
        <f>VLOOKUP(C540,'WSS-27'!$C$2:$AP$780,'WSS-27'!$Q$2,)</f>
        <v>0</v>
      </c>
      <c r="G540" s="35">
        <f t="shared" ref="G540:Z540" si="248">IF(VLOOKUP($E540,$D$6:$AN$1034,3,)=0,0,(VLOOKUP($E540,$D$6:$AN$1034,G$2,)/VLOOKUP($E540,$D$6:$AN$1034,3,))*$F540)</f>
        <v>0</v>
      </c>
      <c r="H540" s="35">
        <f t="shared" si="248"/>
        <v>0</v>
      </c>
      <c r="I540" s="35">
        <f t="shared" si="248"/>
        <v>0</v>
      </c>
      <c r="J540" s="35">
        <f t="shared" si="248"/>
        <v>0</v>
      </c>
      <c r="K540" s="35">
        <f t="shared" si="248"/>
        <v>0</v>
      </c>
      <c r="L540" s="35">
        <f t="shared" si="248"/>
        <v>0</v>
      </c>
      <c r="M540" s="35">
        <f t="shared" si="248"/>
        <v>0</v>
      </c>
      <c r="N540" s="35">
        <f t="shared" si="248"/>
        <v>0</v>
      </c>
      <c r="O540" s="35">
        <f t="shared" si="248"/>
        <v>0</v>
      </c>
      <c r="P540" s="35">
        <f t="shared" si="248"/>
        <v>0</v>
      </c>
      <c r="Q540" s="35">
        <f t="shared" si="248"/>
        <v>0</v>
      </c>
      <c r="R540" s="35">
        <f t="shared" si="248"/>
        <v>0</v>
      </c>
      <c r="S540" s="35">
        <f t="shared" si="248"/>
        <v>0</v>
      </c>
      <c r="T540" s="35">
        <f t="shared" si="248"/>
        <v>0</v>
      </c>
      <c r="U540" s="35">
        <f t="shared" si="248"/>
        <v>0</v>
      </c>
      <c r="V540" s="35">
        <f t="shared" si="248"/>
        <v>0</v>
      </c>
      <c r="W540" s="35">
        <f t="shared" si="248"/>
        <v>0</v>
      </c>
      <c r="X540" s="21">
        <f t="shared" si="248"/>
        <v>0</v>
      </c>
      <c r="Y540" s="21">
        <f t="shared" si="248"/>
        <v>0</v>
      </c>
      <c r="Z540" s="21">
        <f t="shared" si="248"/>
        <v>0</v>
      </c>
      <c r="AA540" s="23">
        <f>SUM(G540:Z540)</f>
        <v>0</v>
      </c>
      <c r="AB540" s="17" t="str">
        <f>IF(ABS(F540-AA540)&lt;0.01,"ok","err")</f>
        <v>ok</v>
      </c>
    </row>
    <row r="541" spans="1:28">
      <c r="F541" s="38"/>
    </row>
    <row r="542" spans="1:28">
      <c r="A542" s="24" t="s">
        <v>325</v>
      </c>
      <c r="F542" s="38"/>
      <c r="G542" s="38"/>
    </row>
    <row r="543" spans="1:28">
      <c r="A543" s="27" t="s">
        <v>348</v>
      </c>
      <c r="C543" s="19" t="s">
        <v>502</v>
      </c>
      <c r="D543" s="19" t="s">
        <v>540</v>
      </c>
      <c r="E543" s="19" t="s">
        <v>1116</v>
      </c>
      <c r="F543" s="35">
        <f>VLOOKUP(C543,'WSS-27'!$C$2:$AP$780,'WSS-27'!$R$2,)</f>
        <v>-42708.847537089547</v>
      </c>
      <c r="G543" s="35">
        <f t="shared" ref="G543:Z543" si="249">IF(VLOOKUP($E543,$D$6:$AN$1034,3,)=0,0,(VLOOKUP($E543,$D$6:$AN$1034,G$2,)/VLOOKUP($E543,$D$6:$AN$1034,3,))*$F543)</f>
        <v>-20480.986630145635</v>
      </c>
      <c r="H543" s="35">
        <f t="shared" si="249"/>
        <v>-5688.4699663120791</v>
      </c>
      <c r="I543" s="35">
        <f t="shared" si="249"/>
        <v>-347.28332381314897</v>
      </c>
      <c r="J543" s="35">
        <f t="shared" si="249"/>
        <v>-6057.6975841618878</v>
      </c>
      <c r="K543" s="35">
        <f t="shared" si="249"/>
        <v>-5671.4913293736754</v>
      </c>
      <c r="L543" s="35">
        <f t="shared" si="249"/>
        <v>-3852.0253125214458</v>
      </c>
      <c r="M543" s="35">
        <f t="shared" si="249"/>
        <v>0</v>
      </c>
      <c r="N543" s="35">
        <f t="shared" si="249"/>
        <v>-190.67286160385319</v>
      </c>
      <c r="O543" s="35">
        <f t="shared" si="249"/>
        <v>-395.79925155559391</v>
      </c>
      <c r="P543" s="35">
        <f t="shared" si="249"/>
        <v>-16.721000892262968</v>
      </c>
      <c r="Q543" s="35">
        <f t="shared" si="249"/>
        <v>-6.2471981242138268</v>
      </c>
      <c r="R543" s="35">
        <f t="shared" si="249"/>
        <v>-1.4530785857449406</v>
      </c>
      <c r="S543" s="35">
        <f t="shared" si="249"/>
        <v>0</v>
      </c>
      <c r="T543" s="35">
        <f t="shared" si="249"/>
        <v>0</v>
      </c>
      <c r="U543" s="35">
        <f t="shared" si="249"/>
        <v>0</v>
      </c>
      <c r="V543" s="35">
        <f t="shared" si="249"/>
        <v>0</v>
      </c>
      <c r="W543" s="35">
        <f t="shared" si="249"/>
        <v>0</v>
      </c>
      <c r="X543" s="21">
        <f t="shared" si="249"/>
        <v>0</v>
      </c>
      <c r="Y543" s="21">
        <f t="shared" si="249"/>
        <v>0</v>
      </c>
      <c r="Z543" s="21">
        <f t="shared" si="249"/>
        <v>0</v>
      </c>
      <c r="AA543" s="23">
        <f>SUM(G543:Z543)</f>
        <v>-42708.847537089532</v>
      </c>
      <c r="AB543" s="17" t="str">
        <f>IF(ABS(F543-AA543)&lt;0.01,"ok","err")</f>
        <v>ok</v>
      </c>
    </row>
    <row r="544" spans="1:28">
      <c r="F544" s="38"/>
    </row>
    <row r="545" spans="1:28">
      <c r="A545" s="24" t="s">
        <v>347</v>
      </c>
      <c r="F545" s="38"/>
    </row>
    <row r="546" spans="1:28">
      <c r="A546" s="27" t="s">
        <v>589</v>
      </c>
      <c r="C546" s="19" t="s">
        <v>502</v>
      </c>
      <c r="D546" s="19" t="s">
        <v>541</v>
      </c>
      <c r="E546" s="19" t="s">
        <v>1116</v>
      </c>
      <c r="F546" s="35">
        <f>VLOOKUP(C546,'WSS-27'!$C$2:$AP$780,'WSS-27'!$S$2,)</f>
        <v>0</v>
      </c>
      <c r="G546" s="35">
        <f t="shared" ref="G546:P550" si="250">IF(VLOOKUP($E546,$D$6:$AN$1034,3,)=0,0,(VLOOKUP($E546,$D$6:$AN$1034,G$2,)/VLOOKUP($E546,$D$6:$AN$1034,3,))*$F546)</f>
        <v>0</v>
      </c>
      <c r="H546" s="35">
        <f t="shared" si="250"/>
        <v>0</v>
      </c>
      <c r="I546" s="35">
        <f t="shared" si="250"/>
        <v>0</v>
      </c>
      <c r="J546" s="35">
        <f t="shared" si="250"/>
        <v>0</v>
      </c>
      <c r="K546" s="35">
        <f t="shared" si="250"/>
        <v>0</v>
      </c>
      <c r="L546" s="35">
        <f t="shared" si="250"/>
        <v>0</v>
      </c>
      <c r="M546" s="35">
        <f t="shared" si="250"/>
        <v>0</v>
      </c>
      <c r="N546" s="35">
        <f t="shared" si="250"/>
        <v>0</v>
      </c>
      <c r="O546" s="35">
        <f t="shared" si="250"/>
        <v>0</v>
      </c>
      <c r="P546" s="35">
        <f t="shared" si="250"/>
        <v>0</v>
      </c>
      <c r="Q546" s="35">
        <f t="shared" ref="Q546:Z550" si="251">IF(VLOOKUP($E546,$D$6:$AN$1034,3,)=0,0,(VLOOKUP($E546,$D$6:$AN$1034,Q$2,)/VLOOKUP($E546,$D$6:$AN$1034,3,))*$F546)</f>
        <v>0</v>
      </c>
      <c r="R546" s="35">
        <f t="shared" si="251"/>
        <v>0</v>
      </c>
      <c r="S546" s="35">
        <f t="shared" si="251"/>
        <v>0</v>
      </c>
      <c r="T546" s="35">
        <f t="shared" si="251"/>
        <v>0</v>
      </c>
      <c r="U546" s="35">
        <f t="shared" si="251"/>
        <v>0</v>
      </c>
      <c r="V546" s="35">
        <f t="shared" si="251"/>
        <v>0</v>
      </c>
      <c r="W546" s="35">
        <f t="shared" si="251"/>
        <v>0</v>
      </c>
      <c r="X546" s="21">
        <f t="shared" si="251"/>
        <v>0</v>
      </c>
      <c r="Y546" s="21">
        <f t="shared" si="251"/>
        <v>0</v>
      </c>
      <c r="Z546" s="21">
        <f t="shared" si="251"/>
        <v>0</v>
      </c>
      <c r="AA546" s="23">
        <f t="shared" ref="AA546:AA551" si="252">SUM(G546:Z546)</f>
        <v>0</v>
      </c>
      <c r="AB546" s="17" t="str">
        <f t="shared" ref="AB546:AB551" si="253">IF(ABS(F546-AA546)&lt;0.01,"ok","err")</f>
        <v>ok</v>
      </c>
    </row>
    <row r="547" spans="1:28">
      <c r="A547" s="27" t="s">
        <v>590</v>
      </c>
      <c r="C547" s="19" t="s">
        <v>502</v>
      </c>
      <c r="D547" s="19" t="s">
        <v>542</v>
      </c>
      <c r="E547" s="19" t="s">
        <v>1116</v>
      </c>
      <c r="F547" s="38">
        <f>VLOOKUP(C547,'WSS-27'!$C$2:$AP$780,'WSS-27'!$T$2,)</f>
        <v>-65997.45609853213</v>
      </c>
      <c r="G547" s="38">
        <f t="shared" si="250"/>
        <v>-31649.016396516257</v>
      </c>
      <c r="H547" s="38">
        <f t="shared" si="250"/>
        <v>-8790.3225799635766</v>
      </c>
      <c r="I547" s="38">
        <f t="shared" si="250"/>
        <v>-536.65264316032915</v>
      </c>
      <c r="J547" s="38">
        <f t="shared" si="250"/>
        <v>-9360.8854704336682</v>
      </c>
      <c r="K547" s="38">
        <f t="shared" si="250"/>
        <v>-8764.0857014109042</v>
      </c>
      <c r="L547" s="38">
        <f t="shared" si="250"/>
        <v>-5952.4872740430083</v>
      </c>
      <c r="M547" s="38">
        <f t="shared" si="250"/>
        <v>0</v>
      </c>
      <c r="N547" s="38">
        <f t="shared" si="250"/>
        <v>-294.64442471676546</v>
      </c>
      <c r="O547" s="38">
        <f t="shared" si="250"/>
        <v>-611.62370878041929</v>
      </c>
      <c r="P547" s="38">
        <f t="shared" si="250"/>
        <v>-25.83875674360667</v>
      </c>
      <c r="Q547" s="38">
        <f t="shared" si="251"/>
        <v>-9.6537183210945283</v>
      </c>
      <c r="R547" s="38">
        <f t="shared" si="251"/>
        <v>-2.2454244424913856</v>
      </c>
      <c r="S547" s="38">
        <f t="shared" si="251"/>
        <v>0</v>
      </c>
      <c r="T547" s="38">
        <f t="shared" si="251"/>
        <v>0</v>
      </c>
      <c r="U547" s="38">
        <f t="shared" si="251"/>
        <v>0</v>
      </c>
      <c r="V547" s="38">
        <f t="shared" si="251"/>
        <v>0</v>
      </c>
      <c r="W547" s="38">
        <f t="shared" si="251"/>
        <v>0</v>
      </c>
      <c r="X547" s="22">
        <f t="shared" si="251"/>
        <v>0</v>
      </c>
      <c r="Y547" s="22">
        <f t="shared" si="251"/>
        <v>0</v>
      </c>
      <c r="Z547" s="22">
        <f t="shared" si="251"/>
        <v>0</v>
      </c>
      <c r="AA547" s="22">
        <f t="shared" si="252"/>
        <v>-65997.456098532115</v>
      </c>
      <c r="AB547" s="17" t="str">
        <f t="shared" si="253"/>
        <v>ok</v>
      </c>
    </row>
    <row r="548" spans="1:28">
      <c r="A548" s="27" t="s">
        <v>591</v>
      </c>
      <c r="C548" s="19" t="s">
        <v>502</v>
      </c>
      <c r="D548" s="19" t="s">
        <v>543</v>
      </c>
      <c r="E548" s="19" t="s">
        <v>642</v>
      </c>
      <c r="F548" s="38">
        <f>VLOOKUP(C548,'WSS-27'!$C$2:$AP$780,'WSS-27'!$U$2,)</f>
        <v>-104853.63192340021</v>
      </c>
      <c r="G548" s="38">
        <f t="shared" si="250"/>
        <v>-90145.161763733326</v>
      </c>
      <c r="H548" s="38">
        <f t="shared" si="250"/>
        <v>-11172.799773920276</v>
      </c>
      <c r="I548" s="38">
        <f t="shared" si="250"/>
        <v>-15.325004271089758</v>
      </c>
      <c r="J548" s="38">
        <f t="shared" si="250"/>
        <v>-703.97718032593275</v>
      </c>
      <c r="K548" s="38">
        <f t="shared" si="250"/>
        <v>-31.177058953619106</v>
      </c>
      <c r="L548" s="38">
        <f t="shared" si="250"/>
        <v>-105.69387866330952</v>
      </c>
      <c r="M548" s="38">
        <f t="shared" si="250"/>
        <v>0</v>
      </c>
      <c r="N548" s="38">
        <f t="shared" si="250"/>
        <v>-0.48650807209808761</v>
      </c>
      <c r="O548" s="38">
        <f t="shared" si="250"/>
        <v>-2648.522916275761</v>
      </c>
      <c r="P548" s="38">
        <f t="shared" si="250"/>
        <v>-4.7029113636148461</v>
      </c>
      <c r="Q548" s="38">
        <f t="shared" si="251"/>
        <v>-25.541673785149595</v>
      </c>
      <c r="R548" s="38">
        <f t="shared" si="251"/>
        <v>-0.2432540360490438</v>
      </c>
      <c r="S548" s="38">
        <f t="shared" si="251"/>
        <v>0</v>
      </c>
      <c r="T548" s="38">
        <f t="shared" si="251"/>
        <v>0</v>
      </c>
      <c r="U548" s="38">
        <f t="shared" si="251"/>
        <v>0</v>
      </c>
      <c r="V548" s="38">
        <f t="shared" si="251"/>
        <v>0</v>
      </c>
      <c r="W548" s="38">
        <f t="shared" si="251"/>
        <v>0</v>
      </c>
      <c r="X548" s="22">
        <f t="shared" si="251"/>
        <v>0</v>
      </c>
      <c r="Y548" s="22">
        <f t="shared" si="251"/>
        <v>0</v>
      </c>
      <c r="Z548" s="22">
        <f t="shared" si="251"/>
        <v>0</v>
      </c>
      <c r="AA548" s="22">
        <f t="shared" si="252"/>
        <v>-104853.63192340021</v>
      </c>
      <c r="AB548" s="17" t="str">
        <f t="shared" si="253"/>
        <v>ok</v>
      </c>
    </row>
    <row r="549" spans="1:28">
      <c r="A549" s="27" t="s">
        <v>592</v>
      </c>
      <c r="C549" s="19" t="s">
        <v>502</v>
      </c>
      <c r="D549" s="19" t="s">
        <v>544</v>
      </c>
      <c r="E549" s="19" t="s">
        <v>629</v>
      </c>
      <c r="F549" s="38">
        <f>VLOOKUP(C549,'WSS-27'!$C$2:$AP$780,'WSS-27'!$V$2,)</f>
        <v>-19174.080960592495</v>
      </c>
      <c r="G549" s="38">
        <f t="shared" si="250"/>
        <v>-14134.184424358646</v>
      </c>
      <c r="H549" s="38">
        <f t="shared" si="250"/>
        <v>-2558.3285820614628</v>
      </c>
      <c r="I549" s="38">
        <f t="shared" si="250"/>
        <v>0</v>
      </c>
      <c r="J549" s="38">
        <f t="shared" si="250"/>
        <v>-2354.4760715458992</v>
      </c>
      <c r="K549" s="38">
        <f t="shared" si="250"/>
        <v>0</v>
      </c>
      <c r="L549" s="38">
        <f t="shared" si="250"/>
        <v>0</v>
      </c>
      <c r="M549" s="38">
        <f t="shared" si="250"/>
        <v>0</v>
      </c>
      <c r="N549" s="38">
        <f t="shared" si="250"/>
        <v>0</v>
      </c>
      <c r="O549" s="38">
        <f t="shared" si="250"/>
        <v>-119.70588900825379</v>
      </c>
      <c r="P549" s="38">
        <f t="shared" si="250"/>
        <v>-5.0571148607515699</v>
      </c>
      <c r="Q549" s="38">
        <f t="shared" si="251"/>
        <v>-1.8894083359949758</v>
      </c>
      <c r="R549" s="38">
        <f t="shared" si="251"/>
        <v>-0.43947042148719773</v>
      </c>
      <c r="S549" s="38">
        <f t="shared" si="251"/>
        <v>0</v>
      </c>
      <c r="T549" s="38">
        <f t="shared" si="251"/>
        <v>0</v>
      </c>
      <c r="U549" s="38">
        <f t="shared" si="251"/>
        <v>0</v>
      </c>
      <c r="V549" s="38">
        <f t="shared" si="251"/>
        <v>0</v>
      </c>
      <c r="W549" s="38">
        <f t="shared" si="251"/>
        <v>0</v>
      </c>
      <c r="X549" s="22">
        <f t="shared" si="251"/>
        <v>0</v>
      </c>
      <c r="Y549" s="22">
        <f t="shared" si="251"/>
        <v>0</v>
      </c>
      <c r="Z549" s="22">
        <f t="shared" si="251"/>
        <v>0</v>
      </c>
      <c r="AA549" s="22">
        <f t="shared" si="252"/>
        <v>-19174.080960592495</v>
      </c>
      <c r="AB549" s="17" t="str">
        <f t="shared" si="253"/>
        <v>ok</v>
      </c>
    </row>
    <row r="550" spans="1:28">
      <c r="A550" s="27" t="s">
        <v>593</v>
      </c>
      <c r="C550" s="19" t="s">
        <v>502</v>
      </c>
      <c r="D550" s="19" t="s">
        <v>545</v>
      </c>
      <c r="E550" s="19" t="s">
        <v>641</v>
      </c>
      <c r="F550" s="38">
        <f>VLOOKUP(C550,'WSS-27'!$C$2:$AP$780,'WSS-27'!$W$2,)</f>
        <v>-30683.040953939395</v>
      </c>
      <c r="G550" s="38">
        <f t="shared" si="250"/>
        <v>-26596.295054210677</v>
      </c>
      <c r="H550" s="38">
        <f t="shared" si="250"/>
        <v>-3296.4063023996009</v>
      </c>
      <c r="I550" s="38">
        <f t="shared" si="250"/>
        <v>0</v>
      </c>
      <c r="J550" s="38">
        <f t="shared" si="250"/>
        <v>0</v>
      </c>
      <c r="K550" s="38">
        <f t="shared" si="250"/>
        <v>0</v>
      </c>
      <c r="L550" s="38">
        <f t="shared" si="250"/>
        <v>0</v>
      </c>
      <c r="M550" s="38">
        <f t="shared" si="250"/>
        <v>0</v>
      </c>
      <c r="N550" s="38">
        <f t="shared" si="250"/>
        <v>0</v>
      </c>
      <c r="O550" s="38">
        <f t="shared" si="250"/>
        <v>-781.41627970818092</v>
      </c>
      <c r="P550" s="38">
        <f t="shared" si="250"/>
        <v>-1.3875400054007356</v>
      </c>
      <c r="Q550" s="38">
        <f t="shared" si="251"/>
        <v>-7.5357776155384784</v>
      </c>
      <c r="R550" s="38">
        <f t="shared" si="251"/>
        <v>0</v>
      </c>
      <c r="S550" s="38">
        <f t="shared" si="251"/>
        <v>0</v>
      </c>
      <c r="T550" s="38">
        <f t="shared" si="251"/>
        <v>0</v>
      </c>
      <c r="U550" s="38">
        <f t="shared" si="251"/>
        <v>0</v>
      </c>
      <c r="V550" s="38">
        <f t="shared" si="251"/>
        <v>0</v>
      </c>
      <c r="W550" s="38">
        <f t="shared" si="251"/>
        <v>0</v>
      </c>
      <c r="X550" s="22">
        <f t="shared" si="251"/>
        <v>0</v>
      </c>
      <c r="Y550" s="22">
        <f t="shared" si="251"/>
        <v>0</v>
      </c>
      <c r="Z550" s="22">
        <f t="shared" si="251"/>
        <v>0</v>
      </c>
      <c r="AA550" s="22">
        <f t="shared" si="252"/>
        <v>-30683.040953939402</v>
      </c>
      <c r="AB550" s="17" t="str">
        <f t="shared" si="253"/>
        <v>ok</v>
      </c>
    </row>
    <row r="551" spans="1:28">
      <c r="A551" s="19" t="s">
        <v>352</v>
      </c>
      <c r="D551" s="19" t="s">
        <v>546</v>
      </c>
      <c r="F551" s="35">
        <f>SUM(F546:F550)</f>
        <v>-220708.20993646423</v>
      </c>
      <c r="G551" s="35">
        <f t="shared" ref="G551:W551" si="254">SUM(G546:G550)</f>
        <v>-162524.6576388189</v>
      </c>
      <c r="H551" s="35">
        <f t="shared" si="254"/>
        <v>-25817.857238344917</v>
      </c>
      <c r="I551" s="35">
        <f t="shared" si="254"/>
        <v>-551.97764743141886</v>
      </c>
      <c r="J551" s="35">
        <f t="shared" si="254"/>
        <v>-12419.338722305502</v>
      </c>
      <c r="K551" s="35">
        <f t="shared" si="254"/>
        <v>-8795.2627603645233</v>
      </c>
      <c r="L551" s="35">
        <f t="shared" si="254"/>
        <v>-6058.1811527063173</v>
      </c>
      <c r="M551" s="35">
        <f t="shared" si="254"/>
        <v>0</v>
      </c>
      <c r="N551" s="35">
        <f t="shared" si="254"/>
        <v>-295.13093278886356</v>
      </c>
      <c r="O551" s="35">
        <f>SUM(O546:O550)</f>
        <v>-4161.268793772615</v>
      </c>
      <c r="P551" s="35">
        <f t="shared" si="254"/>
        <v>-36.986322973373824</v>
      </c>
      <c r="Q551" s="35">
        <f t="shared" si="254"/>
        <v>-44.620578057777578</v>
      </c>
      <c r="R551" s="35">
        <f t="shared" si="254"/>
        <v>-2.9281489000276268</v>
      </c>
      <c r="S551" s="35">
        <f t="shared" si="254"/>
        <v>0</v>
      </c>
      <c r="T551" s="35">
        <f t="shared" si="254"/>
        <v>0</v>
      </c>
      <c r="U551" s="35">
        <f t="shared" si="254"/>
        <v>0</v>
      </c>
      <c r="V551" s="35">
        <f t="shared" si="254"/>
        <v>0</v>
      </c>
      <c r="W551" s="35">
        <f t="shared" si="254"/>
        <v>0</v>
      </c>
      <c r="X551" s="21">
        <f>SUM(X546:X550)</f>
        <v>0</v>
      </c>
      <c r="Y551" s="21">
        <f>SUM(Y546:Y550)</f>
        <v>0</v>
      </c>
      <c r="Z551" s="21">
        <f>SUM(Z546:Z550)</f>
        <v>0</v>
      </c>
      <c r="AA551" s="23">
        <f t="shared" si="252"/>
        <v>-220708.20993646418</v>
      </c>
      <c r="AB551" s="17" t="str">
        <f t="shared" si="253"/>
        <v>ok</v>
      </c>
    </row>
    <row r="552" spans="1:28">
      <c r="F552" s="38"/>
    </row>
    <row r="553" spans="1:28">
      <c r="A553" s="24" t="s">
        <v>596</v>
      </c>
      <c r="F553" s="38"/>
    </row>
    <row r="554" spans="1:28">
      <c r="A554" s="27" t="s">
        <v>987</v>
      </c>
      <c r="C554" s="19" t="s">
        <v>502</v>
      </c>
      <c r="D554" s="19" t="s">
        <v>547</v>
      </c>
      <c r="E554" s="19" t="s">
        <v>1104</v>
      </c>
      <c r="F554" s="35">
        <f>VLOOKUP(C554,'WSS-27'!$C$2:$AP$780,'WSS-27'!$X$2,)</f>
        <v>-24886.72496609297</v>
      </c>
      <c r="G554" s="35">
        <f t="shared" ref="G554:P555" si="255">IF(VLOOKUP($E554,$D$6:$AN$1034,3,)=0,0,(VLOOKUP($E554,$D$6:$AN$1034,G$2,)/VLOOKUP($E554,$D$6:$AN$1034,3,))*$F554)</f>
        <v>-17008.377436351388</v>
      </c>
      <c r="H554" s="35">
        <f t="shared" si="255"/>
        <v>-3078.5658955261206</v>
      </c>
      <c r="I554" s="35">
        <f t="shared" si="255"/>
        <v>0</v>
      </c>
      <c r="J554" s="35">
        <f t="shared" si="255"/>
        <v>-2833.2598816735513</v>
      </c>
      <c r="K554" s="35">
        <f t="shared" si="255"/>
        <v>0</v>
      </c>
      <c r="L554" s="35">
        <f t="shared" si="255"/>
        <v>-1813.5856761537707</v>
      </c>
      <c r="M554" s="35">
        <f t="shared" si="255"/>
        <v>0</v>
      </c>
      <c r="N554" s="35">
        <f t="shared" si="255"/>
        <v>0</v>
      </c>
      <c r="O554" s="35">
        <f t="shared" si="255"/>
        <v>-144.04813751386669</v>
      </c>
      <c r="P554" s="35">
        <f t="shared" si="255"/>
        <v>-6.0854815324476874</v>
      </c>
      <c r="Q554" s="35">
        <f t="shared" ref="Q554:Z555" si="256">IF(VLOOKUP($E554,$D$6:$AN$1034,3,)=0,0,(VLOOKUP($E554,$D$6:$AN$1034,Q$2,)/VLOOKUP($E554,$D$6:$AN$1034,3,))*$F554)</f>
        <v>-2.2736204046275819</v>
      </c>
      <c r="R554" s="35">
        <f t="shared" si="256"/>
        <v>-0.52883693719780078</v>
      </c>
      <c r="S554" s="35">
        <f t="shared" si="256"/>
        <v>0</v>
      </c>
      <c r="T554" s="35">
        <f t="shared" si="256"/>
        <v>0</v>
      </c>
      <c r="U554" s="35">
        <f t="shared" si="256"/>
        <v>0</v>
      </c>
      <c r="V554" s="35">
        <f t="shared" si="256"/>
        <v>0</v>
      </c>
      <c r="W554" s="35">
        <f t="shared" si="256"/>
        <v>0</v>
      </c>
      <c r="X554" s="21">
        <f t="shared" si="256"/>
        <v>0</v>
      </c>
      <c r="Y554" s="21">
        <f t="shared" si="256"/>
        <v>0</v>
      </c>
      <c r="Z554" s="21">
        <f t="shared" si="256"/>
        <v>0</v>
      </c>
      <c r="AA554" s="23">
        <f>SUM(G554:Z554)</f>
        <v>-24886.724966092974</v>
      </c>
      <c r="AB554" s="17" t="str">
        <f>IF(ABS(F554-AA554)&lt;0.01,"ok","err")</f>
        <v>ok</v>
      </c>
    </row>
    <row r="555" spans="1:28">
      <c r="A555" s="27" t="s">
        <v>990</v>
      </c>
      <c r="C555" s="19" t="s">
        <v>502</v>
      </c>
      <c r="D555" s="19" t="s">
        <v>548</v>
      </c>
      <c r="E555" s="19" t="s">
        <v>1102</v>
      </c>
      <c r="F555" s="38">
        <f>VLOOKUP(C555,'WSS-27'!$C$2:$AP$780,'WSS-27'!$Y$2,)</f>
        <v>-14539.683270181411</v>
      </c>
      <c r="G555" s="38">
        <f t="shared" si="255"/>
        <v>-12505.715844563834</v>
      </c>
      <c r="H555" s="38">
        <f t="shared" si="255"/>
        <v>-1549.9873362817229</v>
      </c>
      <c r="I555" s="38">
        <f t="shared" si="255"/>
        <v>0</v>
      </c>
      <c r="J555" s="38">
        <f t="shared" si="255"/>
        <v>-97.661797992970691</v>
      </c>
      <c r="K555" s="38">
        <f t="shared" si="255"/>
        <v>0</v>
      </c>
      <c r="L555" s="38">
        <f t="shared" si="255"/>
        <v>-14.662768219746289</v>
      </c>
      <c r="M555" s="38">
        <f t="shared" si="255"/>
        <v>0</v>
      </c>
      <c r="N555" s="38">
        <f t="shared" si="255"/>
        <v>0</v>
      </c>
      <c r="O555" s="38">
        <f t="shared" si="255"/>
        <v>-367.42598660558969</v>
      </c>
      <c r="P555" s="38">
        <f t="shared" si="255"/>
        <v>-0.65242850536653985</v>
      </c>
      <c r="Q555" s="38">
        <f t="shared" si="256"/>
        <v>-3.5433617101803461</v>
      </c>
      <c r="R555" s="38">
        <f t="shared" si="256"/>
        <v>-3.3746302001717583E-2</v>
      </c>
      <c r="S555" s="38">
        <f t="shared" si="256"/>
        <v>0</v>
      </c>
      <c r="T555" s="38">
        <f t="shared" si="256"/>
        <v>0</v>
      </c>
      <c r="U555" s="38">
        <f t="shared" si="256"/>
        <v>0</v>
      </c>
      <c r="V555" s="38">
        <f t="shared" si="256"/>
        <v>0</v>
      </c>
      <c r="W555" s="38">
        <f t="shared" si="256"/>
        <v>0</v>
      </c>
      <c r="X555" s="22">
        <f t="shared" si="256"/>
        <v>0</v>
      </c>
      <c r="Y555" s="22">
        <f t="shared" si="256"/>
        <v>0</v>
      </c>
      <c r="Z555" s="22">
        <f t="shared" si="256"/>
        <v>0</v>
      </c>
      <c r="AA555" s="22">
        <f>SUM(G555:Z555)</f>
        <v>-14539.683270181415</v>
      </c>
      <c r="AB555" s="17" t="str">
        <f>IF(ABS(F555-AA555)&lt;0.01,"ok","err")</f>
        <v>ok</v>
      </c>
    </row>
    <row r="556" spans="1:28">
      <c r="A556" s="19" t="s">
        <v>653</v>
      </c>
      <c r="D556" s="19" t="s">
        <v>549</v>
      </c>
      <c r="F556" s="35">
        <f>F554+F555</f>
        <v>-39426.408236274379</v>
      </c>
      <c r="G556" s="35">
        <f t="shared" ref="G556:W556" si="257">G554+G555</f>
        <v>-29514.093280915222</v>
      </c>
      <c r="H556" s="35">
        <f t="shared" si="257"/>
        <v>-4628.553231807844</v>
      </c>
      <c r="I556" s="35">
        <f t="shared" si="257"/>
        <v>0</v>
      </c>
      <c r="J556" s="35">
        <f t="shared" si="257"/>
        <v>-2930.9216796665219</v>
      </c>
      <c r="K556" s="35">
        <f t="shared" si="257"/>
        <v>0</v>
      </c>
      <c r="L556" s="35">
        <f t="shared" si="257"/>
        <v>-1828.248444373517</v>
      </c>
      <c r="M556" s="35">
        <f t="shared" si="257"/>
        <v>0</v>
      </c>
      <c r="N556" s="35">
        <f t="shared" si="257"/>
        <v>0</v>
      </c>
      <c r="O556" s="35">
        <f>O554+O555</f>
        <v>-511.47412411945641</v>
      </c>
      <c r="P556" s="35">
        <f t="shared" si="257"/>
        <v>-6.7379100378142276</v>
      </c>
      <c r="Q556" s="35">
        <f t="shared" si="257"/>
        <v>-5.8169821148079279</v>
      </c>
      <c r="R556" s="35">
        <f t="shared" si="257"/>
        <v>-0.56258323919951836</v>
      </c>
      <c r="S556" s="35">
        <f t="shared" si="257"/>
        <v>0</v>
      </c>
      <c r="T556" s="35">
        <f t="shared" si="257"/>
        <v>0</v>
      </c>
      <c r="U556" s="35">
        <f t="shared" si="257"/>
        <v>0</v>
      </c>
      <c r="V556" s="35">
        <f t="shared" si="257"/>
        <v>0</v>
      </c>
      <c r="W556" s="35">
        <f t="shared" si="257"/>
        <v>0</v>
      </c>
      <c r="X556" s="21">
        <f>X554+X555</f>
        <v>0</v>
      </c>
      <c r="Y556" s="21">
        <f>Y554+Y555</f>
        <v>0</v>
      </c>
      <c r="Z556" s="21">
        <f>Z554+Z555</f>
        <v>0</v>
      </c>
      <c r="AA556" s="23">
        <f>SUM(G556:Z556)</f>
        <v>-39426.408236274379</v>
      </c>
      <c r="AB556" s="17" t="str">
        <f>IF(ABS(F556-AA556)&lt;0.01,"ok","err")</f>
        <v>ok</v>
      </c>
    </row>
    <row r="557" spans="1:28">
      <c r="F557" s="38"/>
    </row>
    <row r="558" spans="1:28">
      <c r="A558" s="24" t="s">
        <v>330</v>
      </c>
      <c r="F558" s="38"/>
    </row>
    <row r="559" spans="1:28">
      <c r="A559" s="27" t="s">
        <v>990</v>
      </c>
      <c r="C559" s="19" t="s">
        <v>502</v>
      </c>
      <c r="D559" s="19" t="s">
        <v>550</v>
      </c>
      <c r="E559" s="19" t="s">
        <v>992</v>
      </c>
      <c r="F559" s="35">
        <f>VLOOKUP(C559,'WSS-27'!$C$2:$AP$780,'WSS-27'!$Z$2,)</f>
        <v>-8434.4164140620687</v>
      </c>
      <c r="G559" s="35">
        <f t="shared" ref="G559:Z559" si="258">IF(VLOOKUP($E559,$D$6:$AN$1034,3,)=0,0,(VLOOKUP($E559,$D$6:$AN$1034,G$2,)/VLOOKUP($E559,$D$6:$AN$1034,3,))*$F559)</f>
        <v>-6466.2176356154623</v>
      </c>
      <c r="H559" s="35">
        <f t="shared" si="258"/>
        <v>-1627.2745829523803</v>
      </c>
      <c r="I559" s="35">
        <f t="shared" si="258"/>
        <v>0</v>
      </c>
      <c r="J559" s="35">
        <f t="shared" si="258"/>
        <v>-285.48050404233356</v>
      </c>
      <c r="K559" s="35">
        <f t="shared" si="258"/>
        <v>0</v>
      </c>
      <c r="L559" s="35">
        <f t="shared" si="258"/>
        <v>-55.345045804332848</v>
      </c>
      <c r="M559" s="35">
        <f t="shared" si="258"/>
        <v>0</v>
      </c>
      <c r="N559" s="35">
        <f t="shared" si="258"/>
        <v>0</v>
      </c>
      <c r="O559" s="35">
        <f t="shared" si="258"/>
        <v>0</v>
      </c>
      <c r="P559" s="35">
        <f t="shared" si="258"/>
        <v>0</v>
      </c>
      <c r="Q559" s="35">
        <f t="shared" si="258"/>
        <v>0</v>
      </c>
      <c r="R559" s="35">
        <f t="shared" si="258"/>
        <v>-9.8645647561276278E-2</v>
      </c>
      <c r="S559" s="35">
        <f t="shared" si="258"/>
        <v>0</v>
      </c>
      <c r="T559" s="35">
        <f t="shared" si="258"/>
        <v>0</v>
      </c>
      <c r="U559" s="35">
        <f t="shared" si="258"/>
        <v>0</v>
      </c>
      <c r="V559" s="35">
        <f t="shared" si="258"/>
        <v>0</v>
      </c>
      <c r="W559" s="35">
        <f t="shared" si="258"/>
        <v>0</v>
      </c>
      <c r="X559" s="21">
        <f t="shared" si="258"/>
        <v>0</v>
      </c>
      <c r="Y559" s="21">
        <f t="shared" si="258"/>
        <v>0</v>
      </c>
      <c r="Z559" s="21">
        <f t="shared" si="258"/>
        <v>0</v>
      </c>
      <c r="AA559" s="23">
        <f>SUM(G559:Z559)</f>
        <v>-8434.4164140620724</v>
      </c>
      <c r="AB559" s="17" t="str">
        <f>IF(ABS(F559-AA559)&lt;0.01,"ok","err")</f>
        <v>ok</v>
      </c>
    </row>
    <row r="560" spans="1:28">
      <c r="F560" s="38"/>
    </row>
    <row r="561" spans="1:28">
      <c r="A561" s="24" t="s">
        <v>329</v>
      </c>
      <c r="F561" s="38"/>
    </row>
    <row r="562" spans="1:28">
      <c r="A562" s="27" t="s">
        <v>990</v>
      </c>
      <c r="C562" s="19" t="s">
        <v>502</v>
      </c>
      <c r="D562" s="19" t="s">
        <v>551</v>
      </c>
      <c r="E562" s="19" t="s">
        <v>993</v>
      </c>
      <c r="F562" s="35">
        <f>VLOOKUP(C562,'WSS-27'!$C$2:$AP$780,'WSS-27'!$AA$2,)</f>
        <v>-9429.9754477587376</v>
      </c>
      <c r="G562" s="35">
        <f t="shared" ref="G562:Z562" si="259">IF(VLOOKUP($E562,$D$6:$AN$1034,3,)=0,0,(VLOOKUP($E562,$D$6:$AN$1034,G$2,)/VLOOKUP($E562,$D$6:$AN$1034,3,))*$F562)</f>
        <v>-6529.9170328269465</v>
      </c>
      <c r="H562" s="35">
        <f t="shared" si="259"/>
        <v>-1967.9898114972532</v>
      </c>
      <c r="I562" s="35">
        <f t="shared" si="259"/>
        <v>-66.816497989514758</v>
      </c>
      <c r="J562" s="35">
        <f t="shared" si="259"/>
        <v>-527.97956115374348</v>
      </c>
      <c r="K562" s="35">
        <f t="shared" si="259"/>
        <v>-138.99561354367469</v>
      </c>
      <c r="L562" s="35">
        <f t="shared" si="259"/>
        <v>-83.888327601706933</v>
      </c>
      <c r="M562" s="35">
        <f t="shared" si="259"/>
        <v>-92.319521111910575</v>
      </c>
      <c r="N562" s="35">
        <f t="shared" si="259"/>
        <v>-2.1689822659611138</v>
      </c>
      <c r="O562" s="35">
        <f t="shared" si="259"/>
        <v>0</v>
      </c>
      <c r="P562" s="35">
        <f t="shared" si="259"/>
        <v>-3.0660168970431654</v>
      </c>
      <c r="Q562" s="35">
        <f t="shared" si="259"/>
        <v>-16.65164349256202</v>
      </c>
      <c r="R562" s="35">
        <f t="shared" si="259"/>
        <v>-0.18243937842216429</v>
      </c>
      <c r="S562" s="35">
        <f t="shared" si="259"/>
        <v>0</v>
      </c>
      <c r="T562" s="35">
        <f t="shared" si="259"/>
        <v>0</v>
      </c>
      <c r="U562" s="35">
        <f t="shared" si="259"/>
        <v>0</v>
      </c>
      <c r="V562" s="35">
        <f t="shared" si="259"/>
        <v>0</v>
      </c>
      <c r="W562" s="35">
        <f t="shared" si="259"/>
        <v>0</v>
      </c>
      <c r="X562" s="21">
        <f t="shared" si="259"/>
        <v>0</v>
      </c>
      <c r="Y562" s="21">
        <f t="shared" si="259"/>
        <v>0</v>
      </c>
      <c r="Z562" s="21">
        <f t="shared" si="259"/>
        <v>0</v>
      </c>
      <c r="AA562" s="23">
        <f>SUM(G562:Z562)</f>
        <v>-9429.9754477587394</v>
      </c>
      <c r="AB562" s="17" t="str">
        <f>IF(ABS(F562-AA562)&lt;0.01,"ok","err")</f>
        <v>ok</v>
      </c>
    </row>
    <row r="563" spans="1:28"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21"/>
      <c r="Y563" s="21"/>
      <c r="Z563" s="21"/>
      <c r="AA563" s="23"/>
    </row>
    <row r="564" spans="1:28">
      <c r="A564" s="24" t="s">
        <v>345</v>
      </c>
      <c r="F564" s="38"/>
    </row>
    <row r="565" spans="1:28">
      <c r="A565" s="27" t="s">
        <v>990</v>
      </c>
      <c r="C565" s="19" t="s">
        <v>502</v>
      </c>
      <c r="D565" s="19" t="s">
        <v>552</v>
      </c>
      <c r="E565" s="19" t="s">
        <v>994</v>
      </c>
      <c r="F565" s="35">
        <f>VLOOKUP(C565,'WSS-27'!$C$2:$AP$780,'WSS-27'!$AB$2,)</f>
        <v>-26828.384696373098</v>
      </c>
      <c r="G565" s="35">
        <f t="shared" ref="G565:Z565" si="260">IF(VLOOKUP($E565,$D$6:$AN$1034,3,)=0,0,(VLOOKUP($E565,$D$6:$AN$1034,G$2,)/VLOOKUP($E565,$D$6:$AN$1034,3,))*$F565)</f>
        <v>0</v>
      </c>
      <c r="H565" s="35">
        <f t="shared" si="260"/>
        <v>0</v>
      </c>
      <c r="I565" s="35">
        <f t="shared" si="260"/>
        <v>0</v>
      </c>
      <c r="J565" s="35">
        <f t="shared" si="260"/>
        <v>0</v>
      </c>
      <c r="K565" s="35">
        <f t="shared" si="260"/>
        <v>0</v>
      </c>
      <c r="L565" s="35">
        <f t="shared" si="260"/>
        <v>0</v>
      </c>
      <c r="M565" s="35">
        <f t="shared" si="260"/>
        <v>0</v>
      </c>
      <c r="N565" s="35">
        <f t="shared" si="260"/>
        <v>0</v>
      </c>
      <c r="O565" s="35">
        <f t="shared" si="260"/>
        <v>-26828.384696373098</v>
      </c>
      <c r="P565" s="35">
        <f t="shared" si="260"/>
        <v>0</v>
      </c>
      <c r="Q565" s="35">
        <f t="shared" si="260"/>
        <v>0</v>
      </c>
      <c r="R565" s="35">
        <f t="shared" si="260"/>
        <v>0</v>
      </c>
      <c r="S565" s="35">
        <f t="shared" si="260"/>
        <v>0</v>
      </c>
      <c r="T565" s="35">
        <f t="shared" si="260"/>
        <v>0</v>
      </c>
      <c r="U565" s="35">
        <f t="shared" si="260"/>
        <v>0</v>
      </c>
      <c r="V565" s="35">
        <f t="shared" si="260"/>
        <v>0</v>
      </c>
      <c r="W565" s="35">
        <f t="shared" si="260"/>
        <v>0</v>
      </c>
      <c r="X565" s="21">
        <f t="shared" si="260"/>
        <v>0</v>
      </c>
      <c r="Y565" s="21">
        <f t="shared" si="260"/>
        <v>0</v>
      </c>
      <c r="Z565" s="21">
        <f t="shared" si="260"/>
        <v>0</v>
      </c>
      <c r="AA565" s="23">
        <f>SUM(G565:Z565)</f>
        <v>-26828.384696373098</v>
      </c>
      <c r="AB565" s="17" t="str">
        <f>IF(ABS(F565-AA565)&lt;0.01,"ok","err")</f>
        <v>ok</v>
      </c>
    </row>
    <row r="566" spans="1:28"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21"/>
      <c r="Y566" s="21"/>
      <c r="Z566" s="21"/>
      <c r="AA566" s="23"/>
    </row>
    <row r="567" spans="1:28">
      <c r="A567" s="24" t="s">
        <v>922</v>
      </c>
      <c r="F567" s="38"/>
    </row>
    <row r="568" spans="1:28">
      <c r="A568" s="27" t="s">
        <v>990</v>
      </c>
      <c r="C568" s="19" t="s">
        <v>502</v>
      </c>
      <c r="D568" s="19" t="s">
        <v>553</v>
      </c>
      <c r="E568" s="19" t="s">
        <v>995</v>
      </c>
      <c r="F568" s="35">
        <f>VLOOKUP(C568,'WSS-27'!$C$2:$AP$780,'WSS-27'!$AC$2,)</f>
        <v>0</v>
      </c>
      <c r="G568" s="35">
        <f t="shared" ref="G568:Z568" si="261">IF(VLOOKUP($E568,$D$6:$AN$1034,3,)=0,0,(VLOOKUP($E568,$D$6:$AN$1034,G$2,)/VLOOKUP($E568,$D$6:$AN$1034,3,))*$F568)</f>
        <v>0</v>
      </c>
      <c r="H568" s="35">
        <f t="shared" si="261"/>
        <v>0</v>
      </c>
      <c r="I568" s="35">
        <f t="shared" si="261"/>
        <v>0</v>
      </c>
      <c r="J568" s="35">
        <f t="shared" si="261"/>
        <v>0</v>
      </c>
      <c r="K568" s="35">
        <f t="shared" si="261"/>
        <v>0</v>
      </c>
      <c r="L568" s="35">
        <f t="shared" si="261"/>
        <v>0</v>
      </c>
      <c r="M568" s="35">
        <f t="shared" si="261"/>
        <v>0</v>
      </c>
      <c r="N568" s="35">
        <f t="shared" si="261"/>
        <v>0</v>
      </c>
      <c r="O568" s="35">
        <f t="shared" si="261"/>
        <v>0</v>
      </c>
      <c r="P568" s="35">
        <f t="shared" si="261"/>
        <v>0</v>
      </c>
      <c r="Q568" s="35">
        <f t="shared" si="261"/>
        <v>0</v>
      </c>
      <c r="R568" s="35">
        <f t="shared" si="261"/>
        <v>0</v>
      </c>
      <c r="S568" s="35">
        <f t="shared" si="261"/>
        <v>0</v>
      </c>
      <c r="T568" s="35">
        <f t="shared" si="261"/>
        <v>0</v>
      </c>
      <c r="U568" s="35">
        <f t="shared" si="261"/>
        <v>0</v>
      </c>
      <c r="V568" s="35">
        <f t="shared" si="261"/>
        <v>0</v>
      </c>
      <c r="W568" s="35">
        <f t="shared" si="261"/>
        <v>0</v>
      </c>
      <c r="X568" s="21">
        <f t="shared" si="261"/>
        <v>0</v>
      </c>
      <c r="Y568" s="21">
        <f t="shared" si="261"/>
        <v>0</v>
      </c>
      <c r="Z568" s="21">
        <f t="shared" si="261"/>
        <v>0</v>
      </c>
      <c r="AA568" s="23">
        <f>SUM(G568:Z568)</f>
        <v>0</v>
      </c>
      <c r="AB568" s="17" t="str">
        <f>IF(ABS(F568-AA568)&lt;0.01,"ok","err")</f>
        <v>ok</v>
      </c>
    </row>
    <row r="569" spans="1:28"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21"/>
      <c r="Y569" s="21"/>
      <c r="Z569" s="21"/>
      <c r="AA569" s="23"/>
    </row>
    <row r="570" spans="1:28">
      <c r="A570" s="24" t="s">
        <v>327</v>
      </c>
      <c r="F570" s="38"/>
    </row>
    <row r="571" spans="1:28">
      <c r="A571" s="27" t="s">
        <v>990</v>
      </c>
      <c r="C571" s="19" t="s">
        <v>502</v>
      </c>
      <c r="D571" s="19" t="s">
        <v>554</v>
      </c>
      <c r="E571" s="19" t="s">
        <v>995</v>
      </c>
      <c r="F571" s="35">
        <f>VLOOKUP(C571,'WSS-27'!$C$2:$AP$780,'WSS-27'!$AD$2,)</f>
        <v>0</v>
      </c>
      <c r="G571" s="35">
        <f t="shared" ref="G571:Z571" si="262">IF(VLOOKUP($E571,$D$6:$AN$1034,3,)=0,0,(VLOOKUP($E571,$D$6:$AN$1034,G$2,)/VLOOKUP($E571,$D$6:$AN$1034,3,))*$F571)</f>
        <v>0</v>
      </c>
      <c r="H571" s="35">
        <f t="shared" si="262"/>
        <v>0</v>
      </c>
      <c r="I571" s="35">
        <f t="shared" si="262"/>
        <v>0</v>
      </c>
      <c r="J571" s="35">
        <f t="shared" si="262"/>
        <v>0</v>
      </c>
      <c r="K571" s="35">
        <f t="shared" si="262"/>
        <v>0</v>
      </c>
      <c r="L571" s="35">
        <f t="shared" si="262"/>
        <v>0</v>
      </c>
      <c r="M571" s="35">
        <f t="shared" si="262"/>
        <v>0</v>
      </c>
      <c r="N571" s="35">
        <f t="shared" si="262"/>
        <v>0</v>
      </c>
      <c r="O571" s="35">
        <f t="shared" si="262"/>
        <v>0</v>
      </c>
      <c r="P571" s="35">
        <f t="shared" si="262"/>
        <v>0</v>
      </c>
      <c r="Q571" s="35">
        <f t="shared" si="262"/>
        <v>0</v>
      </c>
      <c r="R571" s="35">
        <f t="shared" si="262"/>
        <v>0</v>
      </c>
      <c r="S571" s="35">
        <f t="shared" si="262"/>
        <v>0</v>
      </c>
      <c r="T571" s="35">
        <f t="shared" si="262"/>
        <v>0</v>
      </c>
      <c r="U571" s="35">
        <f t="shared" si="262"/>
        <v>0</v>
      </c>
      <c r="V571" s="35">
        <f t="shared" si="262"/>
        <v>0</v>
      </c>
      <c r="W571" s="35">
        <f t="shared" si="262"/>
        <v>0</v>
      </c>
      <c r="X571" s="21">
        <f t="shared" si="262"/>
        <v>0</v>
      </c>
      <c r="Y571" s="21">
        <f t="shared" si="262"/>
        <v>0</v>
      </c>
      <c r="Z571" s="21">
        <f t="shared" si="262"/>
        <v>0</v>
      </c>
      <c r="AA571" s="23">
        <f>SUM(G571:Z571)</f>
        <v>0</v>
      </c>
      <c r="AB571" s="17" t="str">
        <f>IF(ABS(F571-AA571)&lt;0.01,"ok","err")</f>
        <v>ok</v>
      </c>
    </row>
    <row r="572" spans="1:28"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21"/>
      <c r="Y572" s="21"/>
      <c r="Z572" s="21"/>
      <c r="AA572" s="23"/>
    </row>
    <row r="573" spans="1:28">
      <c r="A573" s="24" t="s">
        <v>326</v>
      </c>
      <c r="F573" s="38"/>
    </row>
    <row r="574" spans="1:28">
      <c r="A574" s="27" t="s">
        <v>990</v>
      </c>
      <c r="C574" s="19" t="s">
        <v>502</v>
      </c>
      <c r="D574" s="19" t="s">
        <v>555</v>
      </c>
      <c r="E574" s="19" t="s">
        <v>996</v>
      </c>
      <c r="F574" s="35">
        <f>VLOOKUP(C574,'WSS-27'!$C$2:$AP$780,'WSS-27'!$AE$2,)</f>
        <v>0</v>
      </c>
      <c r="G574" s="35">
        <f t="shared" ref="G574:Z574" si="263">IF(VLOOKUP($E574,$D$6:$AN$1034,3,)=0,0,(VLOOKUP($E574,$D$6:$AN$1034,G$2,)/VLOOKUP($E574,$D$6:$AN$1034,3,))*$F574)</f>
        <v>0</v>
      </c>
      <c r="H574" s="35">
        <f t="shared" si="263"/>
        <v>0</v>
      </c>
      <c r="I574" s="35">
        <f t="shared" si="263"/>
        <v>0</v>
      </c>
      <c r="J574" s="35">
        <f t="shared" si="263"/>
        <v>0</v>
      </c>
      <c r="K574" s="35">
        <f t="shared" si="263"/>
        <v>0</v>
      </c>
      <c r="L574" s="35">
        <f t="shared" si="263"/>
        <v>0</v>
      </c>
      <c r="M574" s="35">
        <f t="shared" si="263"/>
        <v>0</v>
      </c>
      <c r="N574" s="35">
        <f t="shared" si="263"/>
        <v>0</v>
      </c>
      <c r="O574" s="35">
        <f t="shared" si="263"/>
        <v>0</v>
      </c>
      <c r="P574" s="35">
        <f t="shared" si="263"/>
        <v>0</v>
      </c>
      <c r="Q574" s="35">
        <f t="shared" si="263"/>
        <v>0</v>
      </c>
      <c r="R574" s="35">
        <f t="shared" si="263"/>
        <v>0</v>
      </c>
      <c r="S574" s="35">
        <f t="shared" si="263"/>
        <v>0</v>
      </c>
      <c r="T574" s="35">
        <f t="shared" si="263"/>
        <v>0</v>
      </c>
      <c r="U574" s="35">
        <f t="shared" si="263"/>
        <v>0</v>
      </c>
      <c r="V574" s="35">
        <f t="shared" si="263"/>
        <v>0</v>
      </c>
      <c r="W574" s="35">
        <f t="shared" si="263"/>
        <v>0</v>
      </c>
      <c r="X574" s="21">
        <f t="shared" si="263"/>
        <v>0</v>
      </c>
      <c r="Y574" s="21">
        <f t="shared" si="263"/>
        <v>0</v>
      </c>
      <c r="Z574" s="21">
        <f t="shared" si="263"/>
        <v>0</v>
      </c>
      <c r="AA574" s="23">
        <f>SUM(G574:Z574)</f>
        <v>0</v>
      </c>
      <c r="AB574" s="17" t="str">
        <f>IF(ABS(F574-AA574)&lt;0.01,"ok","err")</f>
        <v>ok</v>
      </c>
    </row>
    <row r="575" spans="1:28"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21"/>
      <c r="Y575" s="21"/>
      <c r="Z575" s="21"/>
      <c r="AA575" s="23"/>
    </row>
    <row r="576" spans="1:28">
      <c r="A576" s="19" t="s">
        <v>819</v>
      </c>
      <c r="D576" s="19" t="s">
        <v>1008</v>
      </c>
      <c r="F576" s="35">
        <f>F531+F537+F540+F543+F551+F556+F559+F562+F565+F568+F571+F574</f>
        <v>-1004120.692630191</v>
      </c>
      <c r="G576" s="35">
        <f t="shared" ref="G576:Z576" si="264">G531+G537+G540+G543+G551+G556+G559+G562+G565+G568+G571+G574</f>
        <v>-511931.14276408602</v>
      </c>
      <c r="H576" s="35">
        <f t="shared" si="264"/>
        <v>-116431.41167261598</v>
      </c>
      <c r="I576" s="35">
        <f t="shared" si="264"/>
        <v>-5944.4538801242024</v>
      </c>
      <c r="J576" s="35">
        <f t="shared" si="264"/>
        <v>-115893.22641159596</v>
      </c>
      <c r="K576" s="35">
        <f t="shared" si="264"/>
        <v>-97850.974786870851</v>
      </c>
      <c r="L576" s="35">
        <f t="shared" si="264"/>
        <v>-71262.389753454627</v>
      </c>
      <c r="M576" s="35">
        <f t="shared" si="264"/>
        <v>-41053.986757701859</v>
      </c>
      <c r="N576" s="35">
        <f t="shared" si="264"/>
        <v>-2908.8943935655016</v>
      </c>
      <c r="O576" s="35">
        <f>O531+O537+O540+O543+O551+O556+O559+O562+O565+O568+O571+O574</f>
        <v>-33987.488145270283</v>
      </c>
      <c r="P576" s="35">
        <f t="shared" si="264"/>
        <v>-150.85227440182041</v>
      </c>
      <c r="Q576" s="35">
        <f t="shared" si="264"/>
        <v>-192.97716322972067</v>
      </c>
      <c r="R576" s="35">
        <f t="shared" si="264"/>
        <v>-9.3046272742928906</v>
      </c>
      <c r="S576" s="35">
        <f t="shared" si="264"/>
        <v>0</v>
      </c>
      <c r="T576" s="35">
        <f t="shared" si="264"/>
        <v>-5429.37</v>
      </c>
      <c r="U576" s="35">
        <f t="shared" si="264"/>
        <v>-1074.22</v>
      </c>
      <c r="V576" s="35">
        <f t="shared" si="264"/>
        <v>0</v>
      </c>
      <c r="W576" s="35">
        <f t="shared" si="264"/>
        <v>0</v>
      </c>
      <c r="X576" s="21">
        <f t="shared" si="264"/>
        <v>0</v>
      </c>
      <c r="Y576" s="21">
        <f t="shared" si="264"/>
        <v>0</v>
      </c>
      <c r="Z576" s="21">
        <f t="shared" si="264"/>
        <v>0</v>
      </c>
      <c r="AA576" s="23">
        <f>SUM(G576:Z576)</f>
        <v>-1004120.6926301911</v>
      </c>
      <c r="AB576" s="17" t="str">
        <f>IF(ABS(F576-AA576)&lt;0.01,"ok","err")</f>
        <v>ok</v>
      </c>
    </row>
    <row r="577" spans="1:28"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21"/>
      <c r="Y577" s="21"/>
      <c r="Z577" s="21"/>
      <c r="AA577" s="23"/>
      <c r="AB577" s="17"/>
    </row>
    <row r="578" spans="1:28"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21"/>
      <c r="Y578" s="21"/>
      <c r="Z578" s="21"/>
      <c r="AA578" s="23"/>
      <c r="AB578" s="17"/>
    </row>
    <row r="579" spans="1:28"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21"/>
      <c r="Y579" s="21"/>
      <c r="Z579" s="21"/>
      <c r="AA579" s="23"/>
      <c r="AB579" s="17"/>
    </row>
    <row r="580" spans="1:28">
      <c r="A580" s="24" t="s">
        <v>967</v>
      </c>
    </row>
    <row r="582" spans="1:28">
      <c r="A582" s="24" t="s">
        <v>339</v>
      </c>
    </row>
    <row r="583" spans="1:28">
      <c r="A583" s="27" t="s">
        <v>1129</v>
      </c>
      <c r="C583" s="19" t="s">
        <v>972</v>
      </c>
      <c r="D583" s="19" t="s">
        <v>1140</v>
      </c>
      <c r="E583" s="19" t="s">
        <v>1120</v>
      </c>
      <c r="F583" s="35">
        <f>VLOOKUP(C583,'WSS-27'!$C$2:$AP$780,'WSS-27'!$H$2,)</f>
        <v>0</v>
      </c>
      <c r="G583" s="35">
        <f t="shared" ref="G583:P588" si="265">IF(VLOOKUP($E583,$D$6:$AN$1034,3,)=0,0,(VLOOKUP($E583,$D$6:$AN$1034,G$2,)/VLOOKUP($E583,$D$6:$AN$1034,3,))*$F583)</f>
        <v>0</v>
      </c>
      <c r="H583" s="35">
        <f t="shared" si="265"/>
        <v>0</v>
      </c>
      <c r="I583" s="35">
        <f t="shared" si="265"/>
        <v>0</v>
      </c>
      <c r="J583" s="35">
        <f t="shared" si="265"/>
        <v>0</v>
      </c>
      <c r="K583" s="35">
        <f t="shared" si="265"/>
        <v>0</v>
      </c>
      <c r="L583" s="35">
        <f t="shared" si="265"/>
        <v>0</v>
      </c>
      <c r="M583" s="35">
        <f t="shared" si="265"/>
        <v>0</v>
      </c>
      <c r="N583" s="35">
        <f t="shared" si="265"/>
        <v>0</v>
      </c>
      <c r="O583" s="35">
        <f t="shared" si="265"/>
        <v>0</v>
      </c>
      <c r="P583" s="35">
        <f t="shared" si="265"/>
        <v>0</v>
      </c>
      <c r="Q583" s="35">
        <f t="shared" ref="Q583:Z588" si="266">IF(VLOOKUP($E583,$D$6:$AN$1034,3,)=0,0,(VLOOKUP($E583,$D$6:$AN$1034,Q$2,)/VLOOKUP($E583,$D$6:$AN$1034,3,))*$F583)</f>
        <v>0</v>
      </c>
      <c r="R583" s="35">
        <f t="shared" si="266"/>
        <v>0</v>
      </c>
      <c r="S583" s="35">
        <f t="shared" si="266"/>
        <v>0</v>
      </c>
      <c r="T583" s="35">
        <f t="shared" si="266"/>
        <v>0</v>
      </c>
      <c r="U583" s="35">
        <f t="shared" si="266"/>
        <v>0</v>
      </c>
      <c r="V583" s="35">
        <f t="shared" si="266"/>
        <v>0</v>
      </c>
      <c r="W583" s="35">
        <f t="shared" si="266"/>
        <v>0</v>
      </c>
      <c r="X583" s="21">
        <f t="shared" si="266"/>
        <v>0</v>
      </c>
      <c r="Y583" s="21">
        <f t="shared" si="266"/>
        <v>0</v>
      </c>
      <c r="Z583" s="21">
        <f t="shared" si="266"/>
        <v>0</v>
      </c>
      <c r="AA583" s="23">
        <f t="shared" ref="AA583:AA589" si="267">SUM(G583:Z583)</f>
        <v>0</v>
      </c>
      <c r="AB583" s="17" t="str">
        <f t="shared" ref="AB583:AB589" si="268">IF(ABS(F583-AA583)&lt;0.01,"ok","err")</f>
        <v>ok</v>
      </c>
    </row>
    <row r="584" spans="1:28" hidden="1">
      <c r="A584" s="27" t="s">
        <v>1135</v>
      </c>
      <c r="C584" s="19" t="s">
        <v>972</v>
      </c>
      <c r="D584" s="19" t="s">
        <v>530</v>
      </c>
      <c r="E584" s="19" t="s">
        <v>1143</v>
      </c>
      <c r="F584" s="38">
        <f>VLOOKUP(C584,'WSS-27'!$C$2:$AP$780,'WSS-27'!$I$2,)</f>
        <v>0</v>
      </c>
      <c r="G584" s="38">
        <f t="shared" si="265"/>
        <v>0</v>
      </c>
      <c r="H584" s="38">
        <f t="shared" si="265"/>
        <v>0</v>
      </c>
      <c r="I584" s="38">
        <f t="shared" si="265"/>
        <v>0</v>
      </c>
      <c r="J584" s="38">
        <f t="shared" si="265"/>
        <v>0</v>
      </c>
      <c r="K584" s="38">
        <f t="shared" si="265"/>
        <v>0</v>
      </c>
      <c r="L584" s="38">
        <f t="shared" si="265"/>
        <v>0</v>
      </c>
      <c r="M584" s="38">
        <f t="shared" si="265"/>
        <v>0</v>
      </c>
      <c r="N584" s="38">
        <f t="shared" si="265"/>
        <v>0</v>
      </c>
      <c r="O584" s="38">
        <f t="shared" si="265"/>
        <v>0</v>
      </c>
      <c r="P584" s="38">
        <f t="shared" si="265"/>
        <v>0</v>
      </c>
      <c r="Q584" s="38">
        <f t="shared" si="266"/>
        <v>0</v>
      </c>
      <c r="R584" s="38">
        <f t="shared" si="266"/>
        <v>0</v>
      </c>
      <c r="S584" s="38">
        <f t="shared" si="266"/>
        <v>0</v>
      </c>
      <c r="T584" s="38">
        <f t="shared" si="266"/>
        <v>0</v>
      </c>
      <c r="U584" s="38">
        <f t="shared" si="266"/>
        <v>0</v>
      </c>
      <c r="V584" s="38">
        <f t="shared" si="266"/>
        <v>0</v>
      </c>
      <c r="W584" s="38">
        <f t="shared" si="266"/>
        <v>0</v>
      </c>
      <c r="X584" s="22">
        <f t="shared" si="266"/>
        <v>0</v>
      </c>
      <c r="Y584" s="22">
        <f t="shared" si="266"/>
        <v>0</v>
      </c>
      <c r="Z584" s="22">
        <f t="shared" si="266"/>
        <v>0</v>
      </c>
      <c r="AA584" s="22">
        <f t="shared" si="267"/>
        <v>0</v>
      </c>
      <c r="AB584" s="17" t="str">
        <f t="shared" si="268"/>
        <v>ok</v>
      </c>
    </row>
    <row r="585" spans="1:28" hidden="1">
      <c r="A585" s="27" t="s">
        <v>1135</v>
      </c>
      <c r="C585" s="19" t="s">
        <v>972</v>
      </c>
      <c r="D585" s="19" t="s">
        <v>531</v>
      </c>
      <c r="E585" s="19" t="s">
        <v>1143</v>
      </c>
      <c r="F585" s="38">
        <f>VLOOKUP(C585,'WSS-27'!$C$2:$AP$780,'WSS-27'!$J$2,)</f>
        <v>0</v>
      </c>
      <c r="G585" s="38">
        <f t="shared" si="265"/>
        <v>0</v>
      </c>
      <c r="H585" s="38">
        <f t="shared" si="265"/>
        <v>0</v>
      </c>
      <c r="I585" s="38">
        <f t="shared" si="265"/>
        <v>0</v>
      </c>
      <c r="J585" s="38">
        <f t="shared" si="265"/>
        <v>0</v>
      </c>
      <c r="K585" s="38">
        <f t="shared" si="265"/>
        <v>0</v>
      </c>
      <c r="L585" s="38">
        <f t="shared" si="265"/>
        <v>0</v>
      </c>
      <c r="M585" s="38">
        <f t="shared" si="265"/>
        <v>0</v>
      </c>
      <c r="N585" s="38">
        <f t="shared" si="265"/>
        <v>0</v>
      </c>
      <c r="O585" s="38">
        <f t="shared" si="265"/>
        <v>0</v>
      </c>
      <c r="P585" s="38">
        <f t="shared" si="265"/>
        <v>0</v>
      </c>
      <c r="Q585" s="38">
        <f t="shared" si="266"/>
        <v>0</v>
      </c>
      <c r="R585" s="38">
        <f t="shared" si="266"/>
        <v>0</v>
      </c>
      <c r="S585" s="38">
        <f t="shared" si="266"/>
        <v>0</v>
      </c>
      <c r="T585" s="38">
        <f t="shared" si="266"/>
        <v>0</v>
      </c>
      <c r="U585" s="38">
        <f t="shared" si="266"/>
        <v>0</v>
      </c>
      <c r="V585" s="38">
        <f t="shared" si="266"/>
        <v>0</v>
      </c>
      <c r="W585" s="38">
        <f t="shared" si="266"/>
        <v>0</v>
      </c>
      <c r="X585" s="22">
        <f t="shared" si="266"/>
        <v>0</v>
      </c>
      <c r="Y585" s="22">
        <f t="shared" si="266"/>
        <v>0</v>
      </c>
      <c r="Z585" s="22">
        <f t="shared" si="266"/>
        <v>0</v>
      </c>
      <c r="AA585" s="22">
        <f t="shared" si="267"/>
        <v>0</v>
      </c>
      <c r="AB585" s="17" t="str">
        <f t="shared" si="268"/>
        <v>ok</v>
      </c>
    </row>
    <row r="586" spans="1:28">
      <c r="A586" s="27" t="s">
        <v>1076</v>
      </c>
      <c r="C586" s="19" t="s">
        <v>972</v>
      </c>
      <c r="D586" s="19" t="s">
        <v>532</v>
      </c>
      <c r="E586" s="19" t="s">
        <v>988</v>
      </c>
      <c r="F586" s="38">
        <f>VLOOKUP(C586,'WSS-27'!$C$2:$AP$780,'WSS-27'!$K$2,)</f>
        <v>0</v>
      </c>
      <c r="G586" s="38">
        <f t="shared" si="265"/>
        <v>0</v>
      </c>
      <c r="H586" s="38">
        <f t="shared" si="265"/>
        <v>0</v>
      </c>
      <c r="I586" s="38">
        <f t="shared" si="265"/>
        <v>0</v>
      </c>
      <c r="J586" s="38">
        <f t="shared" si="265"/>
        <v>0</v>
      </c>
      <c r="K586" s="38">
        <f t="shared" si="265"/>
        <v>0</v>
      </c>
      <c r="L586" s="38">
        <f t="shared" si="265"/>
        <v>0</v>
      </c>
      <c r="M586" s="38">
        <f t="shared" si="265"/>
        <v>0</v>
      </c>
      <c r="N586" s="38">
        <f t="shared" si="265"/>
        <v>0</v>
      </c>
      <c r="O586" s="38">
        <f t="shared" si="265"/>
        <v>0</v>
      </c>
      <c r="P586" s="38">
        <f t="shared" si="265"/>
        <v>0</v>
      </c>
      <c r="Q586" s="38">
        <f t="shared" si="266"/>
        <v>0</v>
      </c>
      <c r="R586" s="38">
        <f t="shared" si="266"/>
        <v>0</v>
      </c>
      <c r="S586" s="38">
        <f t="shared" si="266"/>
        <v>0</v>
      </c>
      <c r="T586" s="38">
        <f t="shared" si="266"/>
        <v>0</v>
      </c>
      <c r="U586" s="38">
        <f t="shared" si="266"/>
        <v>0</v>
      </c>
      <c r="V586" s="38">
        <f t="shared" si="266"/>
        <v>0</v>
      </c>
      <c r="W586" s="38">
        <f t="shared" si="266"/>
        <v>0</v>
      </c>
      <c r="X586" s="22">
        <f t="shared" si="266"/>
        <v>0</v>
      </c>
      <c r="Y586" s="22">
        <f t="shared" si="266"/>
        <v>0</v>
      </c>
      <c r="Z586" s="22">
        <f t="shared" si="266"/>
        <v>0</v>
      </c>
      <c r="AA586" s="22">
        <f t="shared" si="267"/>
        <v>0</v>
      </c>
      <c r="AB586" s="17" t="str">
        <f t="shared" si="268"/>
        <v>ok</v>
      </c>
    </row>
    <row r="587" spans="1:28" hidden="1">
      <c r="A587" s="27" t="s">
        <v>1077</v>
      </c>
      <c r="C587" s="19" t="s">
        <v>972</v>
      </c>
      <c r="D587" s="19" t="s">
        <v>533</v>
      </c>
      <c r="E587" s="19" t="s">
        <v>988</v>
      </c>
      <c r="F587" s="38">
        <f>VLOOKUP(C587,'WSS-27'!$C$2:$AP$780,'WSS-27'!$L$2,)</f>
        <v>0</v>
      </c>
      <c r="G587" s="38">
        <f t="shared" si="265"/>
        <v>0</v>
      </c>
      <c r="H587" s="38">
        <f t="shared" si="265"/>
        <v>0</v>
      </c>
      <c r="I587" s="38">
        <f t="shared" si="265"/>
        <v>0</v>
      </c>
      <c r="J587" s="38">
        <f t="shared" si="265"/>
        <v>0</v>
      </c>
      <c r="K587" s="38">
        <f t="shared" si="265"/>
        <v>0</v>
      </c>
      <c r="L587" s="38">
        <f t="shared" si="265"/>
        <v>0</v>
      </c>
      <c r="M587" s="38">
        <f t="shared" si="265"/>
        <v>0</v>
      </c>
      <c r="N587" s="38">
        <f t="shared" si="265"/>
        <v>0</v>
      </c>
      <c r="O587" s="38">
        <f t="shared" si="265"/>
        <v>0</v>
      </c>
      <c r="P587" s="38">
        <f t="shared" si="265"/>
        <v>0</v>
      </c>
      <c r="Q587" s="38">
        <f t="shared" si="266"/>
        <v>0</v>
      </c>
      <c r="R587" s="38">
        <f t="shared" si="266"/>
        <v>0</v>
      </c>
      <c r="S587" s="38">
        <f t="shared" si="266"/>
        <v>0</v>
      </c>
      <c r="T587" s="38">
        <f t="shared" si="266"/>
        <v>0</v>
      </c>
      <c r="U587" s="38">
        <f t="shared" si="266"/>
        <v>0</v>
      </c>
      <c r="V587" s="38">
        <f t="shared" si="266"/>
        <v>0</v>
      </c>
      <c r="W587" s="38">
        <f t="shared" si="266"/>
        <v>0</v>
      </c>
      <c r="X587" s="22">
        <f t="shared" si="266"/>
        <v>0</v>
      </c>
      <c r="Y587" s="22">
        <f t="shared" si="266"/>
        <v>0</v>
      </c>
      <c r="Z587" s="22">
        <f t="shared" si="266"/>
        <v>0</v>
      </c>
      <c r="AA587" s="22">
        <f t="shared" si="267"/>
        <v>0</v>
      </c>
      <c r="AB587" s="17" t="str">
        <f t="shared" si="268"/>
        <v>ok</v>
      </c>
    </row>
    <row r="588" spans="1:28" hidden="1">
      <c r="A588" s="27" t="s">
        <v>1077</v>
      </c>
      <c r="C588" s="19" t="s">
        <v>972</v>
      </c>
      <c r="D588" s="19" t="s">
        <v>534</v>
      </c>
      <c r="E588" s="19" t="s">
        <v>988</v>
      </c>
      <c r="F588" s="38">
        <f>VLOOKUP(C588,'WSS-27'!$C$2:$AP$780,'WSS-27'!$M$2,)</f>
        <v>0</v>
      </c>
      <c r="G588" s="38">
        <f t="shared" si="265"/>
        <v>0</v>
      </c>
      <c r="H588" s="38">
        <f t="shared" si="265"/>
        <v>0</v>
      </c>
      <c r="I588" s="38">
        <f t="shared" si="265"/>
        <v>0</v>
      </c>
      <c r="J588" s="38">
        <f t="shared" si="265"/>
        <v>0</v>
      </c>
      <c r="K588" s="38">
        <f t="shared" si="265"/>
        <v>0</v>
      </c>
      <c r="L588" s="38">
        <f t="shared" si="265"/>
        <v>0</v>
      </c>
      <c r="M588" s="38">
        <f t="shared" si="265"/>
        <v>0</v>
      </c>
      <c r="N588" s="38">
        <f t="shared" si="265"/>
        <v>0</v>
      </c>
      <c r="O588" s="38">
        <f t="shared" si="265"/>
        <v>0</v>
      </c>
      <c r="P588" s="38">
        <f t="shared" si="265"/>
        <v>0</v>
      </c>
      <c r="Q588" s="38">
        <f t="shared" si="266"/>
        <v>0</v>
      </c>
      <c r="R588" s="38">
        <f t="shared" si="266"/>
        <v>0</v>
      </c>
      <c r="S588" s="38">
        <f t="shared" si="266"/>
        <v>0</v>
      </c>
      <c r="T588" s="38">
        <f t="shared" si="266"/>
        <v>0</v>
      </c>
      <c r="U588" s="38">
        <f t="shared" si="266"/>
        <v>0</v>
      </c>
      <c r="V588" s="38">
        <f t="shared" si="266"/>
        <v>0</v>
      </c>
      <c r="W588" s="38">
        <f t="shared" si="266"/>
        <v>0</v>
      </c>
      <c r="X588" s="22">
        <f t="shared" si="266"/>
        <v>0</v>
      </c>
      <c r="Y588" s="22">
        <f t="shared" si="266"/>
        <v>0</v>
      </c>
      <c r="Z588" s="22">
        <f t="shared" si="266"/>
        <v>0</v>
      </c>
      <c r="AA588" s="22">
        <f t="shared" si="267"/>
        <v>0</v>
      </c>
      <c r="AB588" s="17" t="str">
        <f t="shared" si="268"/>
        <v>ok</v>
      </c>
    </row>
    <row r="589" spans="1:28">
      <c r="A589" s="19" t="s">
        <v>361</v>
      </c>
      <c r="D589" s="19" t="s">
        <v>1007</v>
      </c>
      <c r="F589" s="35">
        <f>SUM(F583:F588)</f>
        <v>0</v>
      </c>
      <c r="G589" s="35">
        <f t="shared" ref="G589:P589" si="269">SUM(G583:G588)</f>
        <v>0</v>
      </c>
      <c r="H589" s="35">
        <f t="shared" si="269"/>
        <v>0</v>
      </c>
      <c r="I589" s="35">
        <f t="shared" si="269"/>
        <v>0</v>
      </c>
      <c r="J589" s="35">
        <f t="shared" si="269"/>
        <v>0</v>
      </c>
      <c r="K589" s="35">
        <f t="shared" si="269"/>
        <v>0</v>
      </c>
      <c r="L589" s="35">
        <f t="shared" si="269"/>
        <v>0</v>
      </c>
      <c r="M589" s="35">
        <f t="shared" si="269"/>
        <v>0</v>
      </c>
      <c r="N589" s="35">
        <f t="shared" si="269"/>
        <v>0</v>
      </c>
      <c r="O589" s="35">
        <f>SUM(O583:O588)</f>
        <v>0</v>
      </c>
      <c r="P589" s="35">
        <f t="shared" si="269"/>
        <v>0</v>
      </c>
      <c r="Q589" s="35">
        <f t="shared" ref="Q589:W589" si="270">SUM(Q583:Q588)</f>
        <v>0</v>
      </c>
      <c r="R589" s="35">
        <f t="shared" si="270"/>
        <v>0</v>
      </c>
      <c r="S589" s="35">
        <f t="shared" si="270"/>
        <v>0</v>
      </c>
      <c r="T589" s="35">
        <f t="shared" si="270"/>
        <v>0</v>
      </c>
      <c r="U589" s="35">
        <f t="shared" si="270"/>
        <v>0</v>
      </c>
      <c r="V589" s="35">
        <f t="shared" si="270"/>
        <v>0</v>
      </c>
      <c r="W589" s="35">
        <f t="shared" si="270"/>
        <v>0</v>
      </c>
      <c r="X589" s="21">
        <f>SUM(X583:X588)</f>
        <v>0</v>
      </c>
      <c r="Y589" s="21">
        <f>SUM(Y583:Y588)</f>
        <v>0</v>
      </c>
      <c r="Z589" s="21">
        <f>SUM(Z583:Z588)</f>
        <v>0</v>
      </c>
      <c r="AA589" s="23">
        <f t="shared" si="267"/>
        <v>0</v>
      </c>
      <c r="AB589" s="17" t="str">
        <f t="shared" si="268"/>
        <v>ok</v>
      </c>
    </row>
    <row r="590" spans="1:28">
      <c r="F590" s="38"/>
      <c r="G590" s="38"/>
    </row>
    <row r="591" spans="1:28">
      <c r="A591" s="24" t="s">
        <v>1026</v>
      </c>
      <c r="F591" s="38"/>
      <c r="G591" s="38"/>
    </row>
    <row r="592" spans="1:28">
      <c r="A592" s="27" t="s">
        <v>1111</v>
      </c>
      <c r="C592" s="19" t="s">
        <v>972</v>
      </c>
      <c r="D592" s="19" t="s">
        <v>535</v>
      </c>
      <c r="E592" s="19" t="s">
        <v>1115</v>
      </c>
      <c r="F592" s="35">
        <f>VLOOKUP(C592,'WSS-27'!$C$2:$AP$780,'WSS-27'!$N$2,)</f>
        <v>0</v>
      </c>
      <c r="G592" s="35">
        <f t="shared" ref="G592:P594" si="271">IF(VLOOKUP($E592,$D$6:$AN$1034,3,)=0,0,(VLOOKUP($E592,$D$6:$AN$1034,G$2,)/VLOOKUP($E592,$D$6:$AN$1034,3,))*$F592)</f>
        <v>0</v>
      </c>
      <c r="H592" s="35">
        <f t="shared" si="271"/>
        <v>0</v>
      </c>
      <c r="I592" s="35">
        <f t="shared" si="271"/>
        <v>0</v>
      </c>
      <c r="J592" s="35">
        <f t="shared" si="271"/>
        <v>0</v>
      </c>
      <c r="K592" s="35">
        <f t="shared" si="271"/>
        <v>0</v>
      </c>
      <c r="L592" s="35">
        <f t="shared" si="271"/>
        <v>0</v>
      </c>
      <c r="M592" s="35">
        <f t="shared" si="271"/>
        <v>0</v>
      </c>
      <c r="N592" s="35">
        <f t="shared" si="271"/>
        <v>0</v>
      </c>
      <c r="O592" s="35">
        <f t="shared" si="271"/>
        <v>0</v>
      </c>
      <c r="P592" s="35">
        <f t="shared" si="271"/>
        <v>0</v>
      </c>
      <c r="Q592" s="35">
        <f t="shared" ref="Q592:Z594" si="272">IF(VLOOKUP($E592,$D$6:$AN$1034,3,)=0,0,(VLOOKUP($E592,$D$6:$AN$1034,Q$2,)/VLOOKUP($E592,$D$6:$AN$1034,3,))*$F592)</f>
        <v>0</v>
      </c>
      <c r="R592" s="35">
        <f t="shared" si="272"/>
        <v>0</v>
      </c>
      <c r="S592" s="35">
        <f t="shared" si="272"/>
        <v>0</v>
      </c>
      <c r="T592" s="35">
        <f t="shared" si="272"/>
        <v>0</v>
      </c>
      <c r="U592" s="35">
        <f t="shared" si="272"/>
        <v>0</v>
      </c>
      <c r="V592" s="35">
        <f t="shared" si="272"/>
        <v>0</v>
      </c>
      <c r="W592" s="35">
        <f t="shared" si="272"/>
        <v>0</v>
      </c>
      <c r="X592" s="21">
        <f t="shared" si="272"/>
        <v>0</v>
      </c>
      <c r="Y592" s="21">
        <f t="shared" si="272"/>
        <v>0</v>
      </c>
      <c r="Z592" s="21">
        <f t="shared" si="272"/>
        <v>0</v>
      </c>
      <c r="AA592" s="23">
        <f>SUM(G592:Z592)</f>
        <v>0</v>
      </c>
      <c r="AB592" s="17" t="str">
        <f>IF(ABS(F592-AA592)&lt;0.01,"ok","err")</f>
        <v>ok</v>
      </c>
    </row>
    <row r="593" spans="1:28" hidden="1">
      <c r="A593" s="27" t="s">
        <v>1112</v>
      </c>
      <c r="C593" s="19" t="s">
        <v>972</v>
      </c>
      <c r="D593" s="19" t="s">
        <v>536</v>
      </c>
      <c r="E593" s="19" t="s">
        <v>1115</v>
      </c>
      <c r="F593" s="38">
        <f>VLOOKUP(C593,'WSS-27'!$C$2:$AP$780,'WSS-27'!$O$2,)</f>
        <v>0</v>
      </c>
      <c r="G593" s="38">
        <f t="shared" si="271"/>
        <v>0</v>
      </c>
      <c r="H593" s="38">
        <f t="shared" si="271"/>
        <v>0</v>
      </c>
      <c r="I593" s="38">
        <f t="shared" si="271"/>
        <v>0</v>
      </c>
      <c r="J593" s="38">
        <f t="shared" si="271"/>
        <v>0</v>
      </c>
      <c r="K593" s="38">
        <f t="shared" si="271"/>
        <v>0</v>
      </c>
      <c r="L593" s="38">
        <f t="shared" si="271"/>
        <v>0</v>
      </c>
      <c r="M593" s="38">
        <f t="shared" si="271"/>
        <v>0</v>
      </c>
      <c r="N593" s="38">
        <f t="shared" si="271"/>
        <v>0</v>
      </c>
      <c r="O593" s="38">
        <f t="shared" si="271"/>
        <v>0</v>
      </c>
      <c r="P593" s="38">
        <f t="shared" si="271"/>
        <v>0</v>
      </c>
      <c r="Q593" s="38">
        <f t="shared" si="272"/>
        <v>0</v>
      </c>
      <c r="R593" s="38">
        <f t="shared" si="272"/>
        <v>0</v>
      </c>
      <c r="S593" s="38">
        <f t="shared" si="272"/>
        <v>0</v>
      </c>
      <c r="T593" s="38">
        <f t="shared" si="272"/>
        <v>0</v>
      </c>
      <c r="U593" s="38">
        <f t="shared" si="272"/>
        <v>0</v>
      </c>
      <c r="V593" s="38">
        <f t="shared" si="272"/>
        <v>0</v>
      </c>
      <c r="W593" s="38">
        <f t="shared" si="272"/>
        <v>0</v>
      </c>
      <c r="X593" s="22">
        <f t="shared" si="272"/>
        <v>0</v>
      </c>
      <c r="Y593" s="22">
        <f t="shared" si="272"/>
        <v>0</v>
      </c>
      <c r="Z593" s="22">
        <f t="shared" si="272"/>
        <v>0</v>
      </c>
      <c r="AA593" s="22">
        <f>SUM(G593:Z593)</f>
        <v>0</v>
      </c>
      <c r="AB593" s="17" t="str">
        <f>IF(ABS(F593-AA593)&lt;0.01,"ok","err")</f>
        <v>ok</v>
      </c>
    </row>
    <row r="594" spans="1:28" hidden="1">
      <c r="A594" s="27" t="s">
        <v>1112</v>
      </c>
      <c r="C594" s="19" t="s">
        <v>972</v>
      </c>
      <c r="D594" s="19" t="s">
        <v>537</v>
      </c>
      <c r="E594" s="19" t="s">
        <v>1115</v>
      </c>
      <c r="F594" s="38">
        <f>VLOOKUP(C594,'WSS-27'!$C$2:$AP$780,'WSS-27'!$P$2,)</f>
        <v>0</v>
      </c>
      <c r="G594" s="38">
        <f t="shared" si="271"/>
        <v>0</v>
      </c>
      <c r="H594" s="38">
        <f t="shared" si="271"/>
        <v>0</v>
      </c>
      <c r="I594" s="38">
        <f t="shared" si="271"/>
        <v>0</v>
      </c>
      <c r="J594" s="38">
        <f t="shared" si="271"/>
        <v>0</v>
      </c>
      <c r="K594" s="38">
        <f t="shared" si="271"/>
        <v>0</v>
      </c>
      <c r="L594" s="38">
        <f t="shared" si="271"/>
        <v>0</v>
      </c>
      <c r="M594" s="38">
        <f t="shared" si="271"/>
        <v>0</v>
      </c>
      <c r="N594" s="38">
        <f t="shared" si="271"/>
        <v>0</v>
      </c>
      <c r="O594" s="38">
        <f t="shared" si="271"/>
        <v>0</v>
      </c>
      <c r="P594" s="38">
        <f t="shared" si="271"/>
        <v>0</v>
      </c>
      <c r="Q594" s="38">
        <f t="shared" si="272"/>
        <v>0</v>
      </c>
      <c r="R594" s="38">
        <f t="shared" si="272"/>
        <v>0</v>
      </c>
      <c r="S594" s="38">
        <f t="shared" si="272"/>
        <v>0</v>
      </c>
      <c r="T594" s="38">
        <f t="shared" si="272"/>
        <v>0</v>
      </c>
      <c r="U594" s="38">
        <f t="shared" si="272"/>
        <v>0</v>
      </c>
      <c r="V594" s="38">
        <f t="shared" si="272"/>
        <v>0</v>
      </c>
      <c r="W594" s="38">
        <f t="shared" si="272"/>
        <v>0</v>
      </c>
      <c r="X594" s="22">
        <f t="shared" si="272"/>
        <v>0</v>
      </c>
      <c r="Y594" s="22">
        <f t="shared" si="272"/>
        <v>0</v>
      </c>
      <c r="Z594" s="22">
        <f t="shared" si="272"/>
        <v>0</v>
      </c>
      <c r="AA594" s="22">
        <f>SUM(G594:Z594)</f>
        <v>0</v>
      </c>
      <c r="AB594" s="17" t="str">
        <f>IF(ABS(F594-AA594)&lt;0.01,"ok","err")</f>
        <v>ok</v>
      </c>
    </row>
    <row r="595" spans="1:28" hidden="1">
      <c r="A595" s="19" t="s">
        <v>1028</v>
      </c>
      <c r="D595" s="19" t="s">
        <v>538</v>
      </c>
      <c r="F595" s="35">
        <f>SUM(F592:F594)</f>
        <v>0</v>
      </c>
      <c r="G595" s="35">
        <f t="shared" ref="G595:W595" si="273">SUM(G592:G594)</f>
        <v>0</v>
      </c>
      <c r="H595" s="35">
        <f t="shared" si="273"/>
        <v>0</v>
      </c>
      <c r="I595" s="35">
        <f t="shared" si="273"/>
        <v>0</v>
      </c>
      <c r="J595" s="35">
        <f t="shared" si="273"/>
        <v>0</v>
      </c>
      <c r="K595" s="35">
        <f t="shared" si="273"/>
        <v>0</v>
      </c>
      <c r="L595" s="35">
        <f t="shared" si="273"/>
        <v>0</v>
      </c>
      <c r="M595" s="35">
        <f t="shared" si="273"/>
        <v>0</v>
      </c>
      <c r="N595" s="35">
        <f t="shared" si="273"/>
        <v>0</v>
      </c>
      <c r="O595" s="35">
        <f>SUM(O592:O594)</f>
        <v>0</v>
      </c>
      <c r="P595" s="35">
        <f t="shared" si="273"/>
        <v>0</v>
      </c>
      <c r="Q595" s="35">
        <f t="shared" si="273"/>
        <v>0</v>
      </c>
      <c r="R595" s="35">
        <f t="shared" si="273"/>
        <v>0</v>
      </c>
      <c r="S595" s="35">
        <f t="shared" si="273"/>
        <v>0</v>
      </c>
      <c r="T595" s="35">
        <f t="shared" si="273"/>
        <v>0</v>
      </c>
      <c r="U595" s="35">
        <f t="shared" si="273"/>
        <v>0</v>
      </c>
      <c r="V595" s="35">
        <f t="shared" si="273"/>
        <v>0</v>
      </c>
      <c r="W595" s="35">
        <f t="shared" si="273"/>
        <v>0</v>
      </c>
      <c r="X595" s="21">
        <f>SUM(X592:X594)</f>
        <v>0</v>
      </c>
      <c r="Y595" s="21">
        <f>SUM(Y592:Y594)</f>
        <v>0</v>
      </c>
      <c r="Z595" s="21">
        <f>SUM(Z592:Z594)</f>
        <v>0</v>
      </c>
      <c r="AA595" s="23">
        <f>SUM(G595:Z595)</f>
        <v>0</v>
      </c>
      <c r="AB595" s="17" t="str">
        <f>IF(ABS(F595-AA595)&lt;0.01,"ok","err")</f>
        <v>ok</v>
      </c>
    </row>
    <row r="596" spans="1:28">
      <c r="F596" s="38"/>
      <c r="G596" s="38"/>
    </row>
    <row r="597" spans="1:28">
      <c r="A597" s="24" t="s">
        <v>324</v>
      </c>
      <c r="F597" s="38"/>
      <c r="G597" s="38"/>
    </row>
    <row r="598" spans="1:28">
      <c r="A598" s="27" t="s">
        <v>346</v>
      </c>
      <c r="C598" s="19" t="s">
        <v>972</v>
      </c>
      <c r="D598" s="19" t="s">
        <v>539</v>
      </c>
      <c r="E598" s="19" t="s">
        <v>1116</v>
      </c>
      <c r="F598" s="35">
        <f>VLOOKUP(C598,'WSS-27'!$C$2:$AP$780,'WSS-27'!$Q$2,)</f>
        <v>0</v>
      </c>
      <c r="G598" s="35">
        <f t="shared" ref="G598:Z598" si="274">IF(VLOOKUP($E598,$D$6:$AN$1034,3,)=0,0,(VLOOKUP($E598,$D$6:$AN$1034,G$2,)/VLOOKUP($E598,$D$6:$AN$1034,3,))*$F598)</f>
        <v>0</v>
      </c>
      <c r="H598" s="35">
        <f t="shared" si="274"/>
        <v>0</v>
      </c>
      <c r="I598" s="35">
        <f t="shared" si="274"/>
        <v>0</v>
      </c>
      <c r="J598" s="35">
        <f t="shared" si="274"/>
        <v>0</v>
      </c>
      <c r="K598" s="35">
        <f t="shared" si="274"/>
        <v>0</v>
      </c>
      <c r="L598" s="35">
        <f t="shared" si="274"/>
        <v>0</v>
      </c>
      <c r="M598" s="35">
        <f t="shared" si="274"/>
        <v>0</v>
      </c>
      <c r="N598" s="35">
        <f t="shared" si="274"/>
        <v>0</v>
      </c>
      <c r="O598" s="35">
        <f t="shared" si="274"/>
        <v>0</v>
      </c>
      <c r="P598" s="35">
        <f t="shared" si="274"/>
        <v>0</v>
      </c>
      <c r="Q598" s="35">
        <f t="shared" si="274"/>
        <v>0</v>
      </c>
      <c r="R598" s="35">
        <f t="shared" si="274"/>
        <v>0</v>
      </c>
      <c r="S598" s="35">
        <f t="shared" si="274"/>
        <v>0</v>
      </c>
      <c r="T598" s="35">
        <f t="shared" si="274"/>
        <v>0</v>
      </c>
      <c r="U598" s="35">
        <f t="shared" si="274"/>
        <v>0</v>
      </c>
      <c r="V598" s="35">
        <f t="shared" si="274"/>
        <v>0</v>
      </c>
      <c r="W598" s="35">
        <f t="shared" si="274"/>
        <v>0</v>
      </c>
      <c r="X598" s="21">
        <f t="shared" si="274"/>
        <v>0</v>
      </c>
      <c r="Y598" s="21">
        <f t="shared" si="274"/>
        <v>0</v>
      </c>
      <c r="Z598" s="21">
        <f t="shared" si="274"/>
        <v>0</v>
      </c>
      <c r="AA598" s="23">
        <f>SUM(G598:Z598)</f>
        <v>0</v>
      </c>
      <c r="AB598" s="17" t="str">
        <f>IF(ABS(F598-AA598)&lt;0.01,"ok","err")</f>
        <v>ok</v>
      </c>
    </row>
    <row r="599" spans="1:28">
      <c r="F599" s="38"/>
    </row>
    <row r="600" spans="1:28">
      <c r="A600" s="24" t="s">
        <v>325</v>
      </c>
      <c r="F600" s="38"/>
      <c r="G600" s="38"/>
    </row>
    <row r="601" spans="1:28">
      <c r="A601" s="27" t="s">
        <v>348</v>
      </c>
      <c r="C601" s="19" t="s">
        <v>972</v>
      </c>
      <c r="D601" s="19" t="s">
        <v>540</v>
      </c>
      <c r="E601" s="19" t="s">
        <v>1116</v>
      </c>
      <c r="F601" s="35">
        <f>VLOOKUP(C601,'WSS-27'!$C$2:$AP$780,'WSS-27'!$R$2,)</f>
        <v>0</v>
      </c>
      <c r="G601" s="35">
        <f t="shared" ref="G601:Z601" si="275">IF(VLOOKUP($E601,$D$6:$AN$1034,3,)=0,0,(VLOOKUP($E601,$D$6:$AN$1034,G$2,)/VLOOKUP($E601,$D$6:$AN$1034,3,))*$F601)</f>
        <v>0</v>
      </c>
      <c r="H601" s="35">
        <f t="shared" si="275"/>
        <v>0</v>
      </c>
      <c r="I601" s="35">
        <f t="shared" si="275"/>
        <v>0</v>
      </c>
      <c r="J601" s="35">
        <f t="shared" si="275"/>
        <v>0</v>
      </c>
      <c r="K601" s="35">
        <f t="shared" si="275"/>
        <v>0</v>
      </c>
      <c r="L601" s="35">
        <f t="shared" si="275"/>
        <v>0</v>
      </c>
      <c r="M601" s="35">
        <f t="shared" si="275"/>
        <v>0</v>
      </c>
      <c r="N601" s="35">
        <f t="shared" si="275"/>
        <v>0</v>
      </c>
      <c r="O601" s="35">
        <f t="shared" si="275"/>
        <v>0</v>
      </c>
      <c r="P601" s="35">
        <f t="shared" si="275"/>
        <v>0</v>
      </c>
      <c r="Q601" s="35">
        <f t="shared" si="275"/>
        <v>0</v>
      </c>
      <c r="R601" s="35">
        <f t="shared" si="275"/>
        <v>0</v>
      </c>
      <c r="S601" s="35">
        <f t="shared" si="275"/>
        <v>0</v>
      </c>
      <c r="T601" s="35">
        <f t="shared" si="275"/>
        <v>0</v>
      </c>
      <c r="U601" s="35">
        <f t="shared" si="275"/>
        <v>0</v>
      </c>
      <c r="V601" s="35">
        <f t="shared" si="275"/>
        <v>0</v>
      </c>
      <c r="W601" s="35">
        <f t="shared" si="275"/>
        <v>0</v>
      </c>
      <c r="X601" s="21">
        <f t="shared" si="275"/>
        <v>0</v>
      </c>
      <c r="Y601" s="21">
        <f t="shared" si="275"/>
        <v>0</v>
      </c>
      <c r="Z601" s="21">
        <f t="shared" si="275"/>
        <v>0</v>
      </c>
      <c r="AA601" s="23">
        <f>SUM(G601:Z601)</f>
        <v>0</v>
      </c>
      <c r="AB601" s="17" t="str">
        <f>IF(ABS(F601-AA601)&lt;0.01,"ok","err")</f>
        <v>ok</v>
      </c>
    </row>
    <row r="602" spans="1:28">
      <c r="F602" s="38"/>
    </row>
    <row r="603" spans="1:28">
      <c r="A603" s="24" t="s">
        <v>347</v>
      </c>
      <c r="F603" s="38"/>
    </row>
    <row r="604" spans="1:28">
      <c r="A604" s="27" t="s">
        <v>589</v>
      </c>
      <c r="C604" s="19" t="s">
        <v>972</v>
      </c>
      <c r="D604" s="19" t="s">
        <v>541</v>
      </c>
      <c r="E604" s="19" t="s">
        <v>1116</v>
      </c>
      <c r="F604" s="35">
        <f>VLOOKUP(C604,'WSS-27'!$C$2:$AP$780,'WSS-27'!$S$2,)</f>
        <v>0</v>
      </c>
      <c r="G604" s="35">
        <f t="shared" ref="G604:P608" si="276">IF(VLOOKUP($E604,$D$6:$AN$1034,3,)=0,0,(VLOOKUP($E604,$D$6:$AN$1034,G$2,)/VLOOKUP($E604,$D$6:$AN$1034,3,))*$F604)</f>
        <v>0</v>
      </c>
      <c r="H604" s="35">
        <f t="shared" si="276"/>
        <v>0</v>
      </c>
      <c r="I604" s="35">
        <f t="shared" si="276"/>
        <v>0</v>
      </c>
      <c r="J604" s="35">
        <f t="shared" si="276"/>
        <v>0</v>
      </c>
      <c r="K604" s="35">
        <f t="shared" si="276"/>
        <v>0</v>
      </c>
      <c r="L604" s="35">
        <f t="shared" si="276"/>
        <v>0</v>
      </c>
      <c r="M604" s="35">
        <f t="shared" si="276"/>
        <v>0</v>
      </c>
      <c r="N604" s="35">
        <f t="shared" si="276"/>
        <v>0</v>
      </c>
      <c r="O604" s="35">
        <f t="shared" si="276"/>
        <v>0</v>
      </c>
      <c r="P604" s="35">
        <f t="shared" si="276"/>
        <v>0</v>
      </c>
      <c r="Q604" s="35">
        <f t="shared" ref="Q604:Z608" si="277">IF(VLOOKUP($E604,$D$6:$AN$1034,3,)=0,0,(VLOOKUP($E604,$D$6:$AN$1034,Q$2,)/VLOOKUP($E604,$D$6:$AN$1034,3,))*$F604)</f>
        <v>0</v>
      </c>
      <c r="R604" s="35">
        <f t="shared" si="277"/>
        <v>0</v>
      </c>
      <c r="S604" s="35">
        <f t="shared" si="277"/>
        <v>0</v>
      </c>
      <c r="T604" s="35">
        <f t="shared" si="277"/>
        <v>0</v>
      </c>
      <c r="U604" s="35">
        <f t="shared" si="277"/>
        <v>0</v>
      </c>
      <c r="V604" s="35">
        <f t="shared" si="277"/>
        <v>0</v>
      </c>
      <c r="W604" s="35">
        <f t="shared" si="277"/>
        <v>0</v>
      </c>
      <c r="X604" s="21">
        <f t="shared" si="277"/>
        <v>0</v>
      </c>
      <c r="Y604" s="21">
        <f t="shared" si="277"/>
        <v>0</v>
      </c>
      <c r="Z604" s="21">
        <f t="shared" si="277"/>
        <v>0</v>
      </c>
      <c r="AA604" s="23">
        <f t="shared" ref="AA604:AA609" si="278">SUM(G604:Z604)</f>
        <v>0</v>
      </c>
      <c r="AB604" s="17" t="str">
        <f t="shared" ref="AB604:AB609" si="279">IF(ABS(F604-AA604)&lt;0.01,"ok","err")</f>
        <v>ok</v>
      </c>
    </row>
    <row r="605" spans="1:28">
      <c r="A605" s="27" t="s">
        <v>590</v>
      </c>
      <c r="C605" s="19" t="s">
        <v>972</v>
      </c>
      <c r="D605" s="19" t="s">
        <v>542</v>
      </c>
      <c r="E605" s="19" t="s">
        <v>1116</v>
      </c>
      <c r="F605" s="38">
        <f>VLOOKUP(C605,'WSS-27'!$C$2:$AP$780,'WSS-27'!$T$2,)</f>
        <v>0</v>
      </c>
      <c r="G605" s="38">
        <f t="shared" si="276"/>
        <v>0</v>
      </c>
      <c r="H605" s="38">
        <f t="shared" si="276"/>
        <v>0</v>
      </c>
      <c r="I605" s="38">
        <f t="shared" si="276"/>
        <v>0</v>
      </c>
      <c r="J605" s="38">
        <f t="shared" si="276"/>
        <v>0</v>
      </c>
      <c r="K605" s="38">
        <f t="shared" si="276"/>
        <v>0</v>
      </c>
      <c r="L605" s="38">
        <f t="shared" si="276"/>
        <v>0</v>
      </c>
      <c r="M605" s="38">
        <f t="shared" si="276"/>
        <v>0</v>
      </c>
      <c r="N605" s="38">
        <f t="shared" si="276"/>
        <v>0</v>
      </c>
      <c r="O605" s="38">
        <f t="shared" si="276"/>
        <v>0</v>
      </c>
      <c r="P605" s="38">
        <f t="shared" si="276"/>
        <v>0</v>
      </c>
      <c r="Q605" s="38">
        <f t="shared" si="277"/>
        <v>0</v>
      </c>
      <c r="R605" s="38">
        <f t="shared" si="277"/>
        <v>0</v>
      </c>
      <c r="S605" s="38">
        <f t="shared" si="277"/>
        <v>0</v>
      </c>
      <c r="T605" s="38">
        <f t="shared" si="277"/>
        <v>0</v>
      </c>
      <c r="U605" s="38">
        <f t="shared" si="277"/>
        <v>0</v>
      </c>
      <c r="V605" s="38">
        <f t="shared" si="277"/>
        <v>0</v>
      </c>
      <c r="W605" s="38">
        <f t="shared" si="277"/>
        <v>0</v>
      </c>
      <c r="X605" s="22">
        <f t="shared" si="277"/>
        <v>0</v>
      </c>
      <c r="Y605" s="22">
        <f t="shared" si="277"/>
        <v>0</v>
      </c>
      <c r="Z605" s="22">
        <f t="shared" si="277"/>
        <v>0</v>
      </c>
      <c r="AA605" s="22">
        <f t="shared" si="278"/>
        <v>0</v>
      </c>
      <c r="AB605" s="17" t="str">
        <f t="shared" si="279"/>
        <v>ok</v>
      </c>
    </row>
    <row r="606" spans="1:28">
      <c r="A606" s="27" t="s">
        <v>591</v>
      </c>
      <c r="C606" s="19" t="s">
        <v>972</v>
      </c>
      <c r="D606" s="19" t="s">
        <v>543</v>
      </c>
      <c r="E606" s="19" t="s">
        <v>642</v>
      </c>
      <c r="F606" s="38">
        <f>VLOOKUP(C606,'WSS-27'!$C$2:$AP$780,'WSS-27'!$U$2,)</f>
        <v>0</v>
      </c>
      <c r="G606" s="38">
        <f t="shared" si="276"/>
        <v>0</v>
      </c>
      <c r="H606" s="38">
        <f t="shared" si="276"/>
        <v>0</v>
      </c>
      <c r="I606" s="38">
        <f t="shared" si="276"/>
        <v>0</v>
      </c>
      <c r="J606" s="38">
        <f t="shared" si="276"/>
        <v>0</v>
      </c>
      <c r="K606" s="38">
        <f t="shared" si="276"/>
        <v>0</v>
      </c>
      <c r="L606" s="38">
        <f t="shared" si="276"/>
        <v>0</v>
      </c>
      <c r="M606" s="38">
        <f t="shared" si="276"/>
        <v>0</v>
      </c>
      <c r="N606" s="38">
        <f t="shared" si="276"/>
        <v>0</v>
      </c>
      <c r="O606" s="38">
        <f t="shared" si="276"/>
        <v>0</v>
      </c>
      <c r="P606" s="38">
        <f t="shared" si="276"/>
        <v>0</v>
      </c>
      <c r="Q606" s="38">
        <f t="shared" si="277"/>
        <v>0</v>
      </c>
      <c r="R606" s="38">
        <f t="shared" si="277"/>
        <v>0</v>
      </c>
      <c r="S606" s="38">
        <f t="shared" si="277"/>
        <v>0</v>
      </c>
      <c r="T606" s="38">
        <f t="shared" si="277"/>
        <v>0</v>
      </c>
      <c r="U606" s="38">
        <f t="shared" si="277"/>
        <v>0</v>
      </c>
      <c r="V606" s="38">
        <f t="shared" si="277"/>
        <v>0</v>
      </c>
      <c r="W606" s="38">
        <f t="shared" si="277"/>
        <v>0</v>
      </c>
      <c r="X606" s="22">
        <f t="shared" si="277"/>
        <v>0</v>
      </c>
      <c r="Y606" s="22">
        <f t="shared" si="277"/>
        <v>0</v>
      </c>
      <c r="Z606" s="22">
        <f t="shared" si="277"/>
        <v>0</v>
      </c>
      <c r="AA606" s="22">
        <f t="shared" si="278"/>
        <v>0</v>
      </c>
      <c r="AB606" s="17" t="str">
        <f t="shared" si="279"/>
        <v>ok</v>
      </c>
    </row>
    <row r="607" spans="1:28">
      <c r="A607" s="27" t="s">
        <v>592</v>
      </c>
      <c r="C607" s="19" t="s">
        <v>972</v>
      </c>
      <c r="D607" s="19" t="s">
        <v>544</v>
      </c>
      <c r="E607" s="19" t="s">
        <v>629</v>
      </c>
      <c r="F607" s="38">
        <f>VLOOKUP(C607,'WSS-27'!$C$2:$AP$780,'WSS-27'!$V$2,)</f>
        <v>0</v>
      </c>
      <c r="G607" s="38">
        <f t="shared" si="276"/>
        <v>0</v>
      </c>
      <c r="H607" s="38">
        <f t="shared" si="276"/>
        <v>0</v>
      </c>
      <c r="I607" s="38">
        <f t="shared" si="276"/>
        <v>0</v>
      </c>
      <c r="J607" s="38">
        <f t="shared" si="276"/>
        <v>0</v>
      </c>
      <c r="K607" s="38">
        <f t="shared" si="276"/>
        <v>0</v>
      </c>
      <c r="L607" s="38">
        <f t="shared" si="276"/>
        <v>0</v>
      </c>
      <c r="M607" s="38">
        <f t="shared" si="276"/>
        <v>0</v>
      </c>
      <c r="N607" s="38">
        <f t="shared" si="276"/>
        <v>0</v>
      </c>
      <c r="O607" s="38">
        <f t="shared" si="276"/>
        <v>0</v>
      </c>
      <c r="P607" s="38">
        <f t="shared" si="276"/>
        <v>0</v>
      </c>
      <c r="Q607" s="38">
        <f t="shared" si="277"/>
        <v>0</v>
      </c>
      <c r="R607" s="38">
        <f t="shared" si="277"/>
        <v>0</v>
      </c>
      <c r="S607" s="38">
        <f t="shared" si="277"/>
        <v>0</v>
      </c>
      <c r="T607" s="38">
        <f t="shared" si="277"/>
        <v>0</v>
      </c>
      <c r="U607" s="38">
        <f t="shared" si="277"/>
        <v>0</v>
      </c>
      <c r="V607" s="38">
        <f t="shared" si="277"/>
        <v>0</v>
      </c>
      <c r="W607" s="38">
        <f t="shared" si="277"/>
        <v>0</v>
      </c>
      <c r="X607" s="22">
        <f t="shared" si="277"/>
        <v>0</v>
      </c>
      <c r="Y607" s="22">
        <f t="shared" si="277"/>
        <v>0</v>
      </c>
      <c r="Z607" s="22">
        <f t="shared" si="277"/>
        <v>0</v>
      </c>
      <c r="AA607" s="22">
        <f t="shared" si="278"/>
        <v>0</v>
      </c>
      <c r="AB607" s="17" t="str">
        <f t="shared" si="279"/>
        <v>ok</v>
      </c>
    </row>
    <row r="608" spans="1:28">
      <c r="A608" s="27" t="s">
        <v>593</v>
      </c>
      <c r="C608" s="19" t="s">
        <v>972</v>
      </c>
      <c r="D608" s="19" t="s">
        <v>545</v>
      </c>
      <c r="E608" s="19" t="s">
        <v>641</v>
      </c>
      <c r="F608" s="38">
        <f>VLOOKUP(C608,'WSS-27'!$C$2:$AP$780,'WSS-27'!$W$2,)</f>
        <v>0</v>
      </c>
      <c r="G608" s="38">
        <f t="shared" si="276"/>
        <v>0</v>
      </c>
      <c r="H608" s="38">
        <f t="shared" si="276"/>
        <v>0</v>
      </c>
      <c r="I608" s="38">
        <f t="shared" si="276"/>
        <v>0</v>
      </c>
      <c r="J608" s="38">
        <f t="shared" si="276"/>
        <v>0</v>
      </c>
      <c r="K608" s="38">
        <f t="shared" si="276"/>
        <v>0</v>
      </c>
      <c r="L608" s="38">
        <f t="shared" si="276"/>
        <v>0</v>
      </c>
      <c r="M608" s="38">
        <f t="shared" si="276"/>
        <v>0</v>
      </c>
      <c r="N608" s="38">
        <f t="shared" si="276"/>
        <v>0</v>
      </c>
      <c r="O608" s="38">
        <f t="shared" si="276"/>
        <v>0</v>
      </c>
      <c r="P608" s="38">
        <f t="shared" si="276"/>
        <v>0</v>
      </c>
      <c r="Q608" s="38">
        <f t="shared" si="277"/>
        <v>0</v>
      </c>
      <c r="R608" s="38">
        <f t="shared" si="277"/>
        <v>0</v>
      </c>
      <c r="S608" s="38">
        <f t="shared" si="277"/>
        <v>0</v>
      </c>
      <c r="T608" s="38">
        <f t="shared" si="277"/>
        <v>0</v>
      </c>
      <c r="U608" s="38">
        <f t="shared" si="277"/>
        <v>0</v>
      </c>
      <c r="V608" s="38">
        <f t="shared" si="277"/>
        <v>0</v>
      </c>
      <c r="W608" s="38">
        <f t="shared" si="277"/>
        <v>0</v>
      </c>
      <c r="X608" s="22">
        <f t="shared" si="277"/>
        <v>0</v>
      </c>
      <c r="Y608" s="22">
        <f t="shared" si="277"/>
        <v>0</v>
      </c>
      <c r="Z608" s="22">
        <f t="shared" si="277"/>
        <v>0</v>
      </c>
      <c r="AA608" s="22">
        <f t="shared" si="278"/>
        <v>0</v>
      </c>
      <c r="AB608" s="17" t="str">
        <f t="shared" si="279"/>
        <v>ok</v>
      </c>
    </row>
    <row r="609" spans="1:28">
      <c r="A609" s="19" t="s">
        <v>352</v>
      </c>
      <c r="D609" s="19" t="s">
        <v>546</v>
      </c>
      <c r="F609" s="35">
        <f>SUM(F604:F608)</f>
        <v>0</v>
      </c>
      <c r="G609" s="35">
        <f t="shared" ref="G609:W609" si="280">SUM(G604:G608)</f>
        <v>0</v>
      </c>
      <c r="H609" s="35">
        <f t="shared" si="280"/>
        <v>0</v>
      </c>
      <c r="I609" s="35">
        <f t="shared" si="280"/>
        <v>0</v>
      </c>
      <c r="J609" s="35">
        <f t="shared" si="280"/>
        <v>0</v>
      </c>
      <c r="K609" s="35">
        <f t="shared" si="280"/>
        <v>0</v>
      </c>
      <c r="L609" s="35">
        <f t="shared" si="280"/>
        <v>0</v>
      </c>
      <c r="M609" s="35">
        <f t="shared" si="280"/>
        <v>0</v>
      </c>
      <c r="N609" s="35">
        <f t="shared" si="280"/>
        <v>0</v>
      </c>
      <c r="O609" s="35">
        <f>SUM(O604:O608)</f>
        <v>0</v>
      </c>
      <c r="P609" s="35">
        <f t="shared" si="280"/>
        <v>0</v>
      </c>
      <c r="Q609" s="35">
        <f t="shared" si="280"/>
        <v>0</v>
      </c>
      <c r="R609" s="35">
        <f t="shared" si="280"/>
        <v>0</v>
      </c>
      <c r="S609" s="35">
        <f t="shared" si="280"/>
        <v>0</v>
      </c>
      <c r="T609" s="35">
        <f t="shared" si="280"/>
        <v>0</v>
      </c>
      <c r="U609" s="35">
        <f t="shared" si="280"/>
        <v>0</v>
      </c>
      <c r="V609" s="35">
        <f t="shared" si="280"/>
        <v>0</v>
      </c>
      <c r="W609" s="35">
        <f t="shared" si="280"/>
        <v>0</v>
      </c>
      <c r="X609" s="21">
        <f>SUM(X604:X608)</f>
        <v>0</v>
      </c>
      <c r="Y609" s="21">
        <f>SUM(Y604:Y608)</f>
        <v>0</v>
      </c>
      <c r="Z609" s="21">
        <f>SUM(Z604:Z608)</f>
        <v>0</v>
      </c>
      <c r="AA609" s="23">
        <f t="shared" si="278"/>
        <v>0</v>
      </c>
      <c r="AB609" s="17" t="str">
        <f t="shared" si="279"/>
        <v>ok</v>
      </c>
    </row>
    <row r="610" spans="1:28">
      <c r="F610" s="38"/>
    </row>
    <row r="611" spans="1:28">
      <c r="A611" s="24" t="s">
        <v>596</v>
      </c>
      <c r="F611" s="38"/>
    </row>
    <row r="612" spans="1:28">
      <c r="A612" s="27" t="s">
        <v>987</v>
      </c>
      <c r="C612" s="19" t="s">
        <v>972</v>
      </c>
      <c r="D612" s="19" t="s">
        <v>547</v>
      </c>
      <c r="E612" s="19" t="s">
        <v>1104</v>
      </c>
      <c r="F612" s="35">
        <f>VLOOKUP(C612,'WSS-27'!$C$2:$AP$780,'WSS-27'!$X$2,)</f>
        <v>0</v>
      </c>
      <c r="G612" s="35">
        <f t="shared" ref="G612:P613" si="281">IF(VLOOKUP($E612,$D$6:$AN$1034,3,)=0,0,(VLOOKUP($E612,$D$6:$AN$1034,G$2,)/VLOOKUP($E612,$D$6:$AN$1034,3,))*$F612)</f>
        <v>0</v>
      </c>
      <c r="H612" s="35">
        <f t="shared" si="281"/>
        <v>0</v>
      </c>
      <c r="I612" s="35">
        <f t="shared" si="281"/>
        <v>0</v>
      </c>
      <c r="J612" s="35">
        <f t="shared" si="281"/>
        <v>0</v>
      </c>
      <c r="K612" s="35">
        <f t="shared" si="281"/>
        <v>0</v>
      </c>
      <c r="L612" s="35">
        <f t="shared" si="281"/>
        <v>0</v>
      </c>
      <c r="M612" s="35">
        <f t="shared" si="281"/>
        <v>0</v>
      </c>
      <c r="N612" s="35">
        <f t="shared" si="281"/>
        <v>0</v>
      </c>
      <c r="O612" s="35">
        <f t="shared" si="281"/>
        <v>0</v>
      </c>
      <c r="P612" s="35">
        <f t="shared" si="281"/>
        <v>0</v>
      </c>
      <c r="Q612" s="35">
        <f t="shared" ref="Q612:Z613" si="282">IF(VLOOKUP($E612,$D$6:$AN$1034,3,)=0,0,(VLOOKUP($E612,$D$6:$AN$1034,Q$2,)/VLOOKUP($E612,$D$6:$AN$1034,3,))*$F612)</f>
        <v>0</v>
      </c>
      <c r="R612" s="35">
        <f t="shared" si="282"/>
        <v>0</v>
      </c>
      <c r="S612" s="35">
        <f t="shared" si="282"/>
        <v>0</v>
      </c>
      <c r="T612" s="35">
        <f t="shared" si="282"/>
        <v>0</v>
      </c>
      <c r="U612" s="35">
        <f t="shared" si="282"/>
        <v>0</v>
      </c>
      <c r="V612" s="35">
        <f t="shared" si="282"/>
        <v>0</v>
      </c>
      <c r="W612" s="35">
        <f t="shared" si="282"/>
        <v>0</v>
      </c>
      <c r="X612" s="21">
        <f t="shared" si="282"/>
        <v>0</v>
      </c>
      <c r="Y612" s="21">
        <f t="shared" si="282"/>
        <v>0</v>
      </c>
      <c r="Z612" s="21">
        <f t="shared" si="282"/>
        <v>0</v>
      </c>
      <c r="AA612" s="23">
        <f>SUM(G612:Z612)</f>
        <v>0</v>
      </c>
      <c r="AB612" s="17" t="str">
        <f>IF(ABS(F612-AA612)&lt;0.01,"ok","err")</f>
        <v>ok</v>
      </c>
    </row>
    <row r="613" spans="1:28">
      <c r="A613" s="27" t="s">
        <v>990</v>
      </c>
      <c r="C613" s="19" t="s">
        <v>972</v>
      </c>
      <c r="D613" s="19" t="s">
        <v>548</v>
      </c>
      <c r="E613" s="19" t="s">
        <v>1102</v>
      </c>
      <c r="F613" s="38">
        <f>VLOOKUP(C613,'WSS-27'!$C$2:$AP$780,'WSS-27'!$Y$2,)</f>
        <v>0</v>
      </c>
      <c r="G613" s="38">
        <f t="shared" si="281"/>
        <v>0</v>
      </c>
      <c r="H613" s="38">
        <f t="shared" si="281"/>
        <v>0</v>
      </c>
      <c r="I613" s="38">
        <f t="shared" si="281"/>
        <v>0</v>
      </c>
      <c r="J613" s="38">
        <f t="shared" si="281"/>
        <v>0</v>
      </c>
      <c r="K613" s="38">
        <f t="shared" si="281"/>
        <v>0</v>
      </c>
      <c r="L613" s="38">
        <f t="shared" si="281"/>
        <v>0</v>
      </c>
      <c r="M613" s="38">
        <f t="shared" si="281"/>
        <v>0</v>
      </c>
      <c r="N613" s="38">
        <f t="shared" si="281"/>
        <v>0</v>
      </c>
      <c r="O613" s="38">
        <f t="shared" si="281"/>
        <v>0</v>
      </c>
      <c r="P613" s="38">
        <f t="shared" si="281"/>
        <v>0</v>
      </c>
      <c r="Q613" s="38">
        <f t="shared" si="282"/>
        <v>0</v>
      </c>
      <c r="R613" s="38">
        <f t="shared" si="282"/>
        <v>0</v>
      </c>
      <c r="S613" s="38">
        <f t="shared" si="282"/>
        <v>0</v>
      </c>
      <c r="T613" s="38">
        <f t="shared" si="282"/>
        <v>0</v>
      </c>
      <c r="U613" s="38">
        <f t="shared" si="282"/>
        <v>0</v>
      </c>
      <c r="V613" s="38">
        <f t="shared" si="282"/>
        <v>0</v>
      </c>
      <c r="W613" s="38">
        <f t="shared" si="282"/>
        <v>0</v>
      </c>
      <c r="X613" s="22">
        <f t="shared" si="282"/>
        <v>0</v>
      </c>
      <c r="Y613" s="22">
        <f t="shared" si="282"/>
        <v>0</v>
      </c>
      <c r="Z613" s="22">
        <f t="shared" si="282"/>
        <v>0</v>
      </c>
      <c r="AA613" s="22">
        <f>SUM(G613:Z613)</f>
        <v>0</v>
      </c>
      <c r="AB613" s="17" t="str">
        <f>IF(ABS(F613-AA613)&lt;0.01,"ok","err")</f>
        <v>ok</v>
      </c>
    </row>
    <row r="614" spans="1:28">
      <c r="A614" s="19" t="s">
        <v>653</v>
      </c>
      <c r="D614" s="19" t="s">
        <v>549</v>
      </c>
      <c r="F614" s="35">
        <f>F612+F613</f>
        <v>0</v>
      </c>
      <c r="G614" s="35">
        <f t="shared" ref="G614:W614" si="283">G612+G613</f>
        <v>0</v>
      </c>
      <c r="H614" s="35">
        <f t="shared" si="283"/>
        <v>0</v>
      </c>
      <c r="I614" s="35">
        <f t="shared" si="283"/>
        <v>0</v>
      </c>
      <c r="J614" s="35">
        <f t="shared" si="283"/>
        <v>0</v>
      </c>
      <c r="K614" s="35">
        <f t="shared" si="283"/>
        <v>0</v>
      </c>
      <c r="L614" s="35">
        <f t="shared" si="283"/>
        <v>0</v>
      </c>
      <c r="M614" s="35">
        <f t="shared" si="283"/>
        <v>0</v>
      </c>
      <c r="N614" s="35">
        <f t="shared" si="283"/>
        <v>0</v>
      </c>
      <c r="O614" s="35">
        <f>O612+O613</f>
        <v>0</v>
      </c>
      <c r="P614" s="35">
        <f t="shared" si="283"/>
        <v>0</v>
      </c>
      <c r="Q614" s="35">
        <f t="shared" si="283"/>
        <v>0</v>
      </c>
      <c r="R614" s="35">
        <f t="shared" si="283"/>
        <v>0</v>
      </c>
      <c r="S614" s="35">
        <f t="shared" si="283"/>
        <v>0</v>
      </c>
      <c r="T614" s="35">
        <f t="shared" si="283"/>
        <v>0</v>
      </c>
      <c r="U614" s="35">
        <f t="shared" si="283"/>
        <v>0</v>
      </c>
      <c r="V614" s="35">
        <f t="shared" si="283"/>
        <v>0</v>
      </c>
      <c r="W614" s="35">
        <f t="shared" si="283"/>
        <v>0</v>
      </c>
      <c r="X614" s="21">
        <f>X612+X613</f>
        <v>0</v>
      </c>
      <c r="Y614" s="21">
        <f>Y612+Y613</f>
        <v>0</v>
      </c>
      <c r="Z614" s="21">
        <f>Z612+Z613</f>
        <v>0</v>
      </c>
      <c r="AA614" s="23">
        <f>SUM(G614:Z614)</f>
        <v>0</v>
      </c>
      <c r="AB614" s="17" t="str">
        <f>IF(ABS(F614-AA614)&lt;0.01,"ok","err")</f>
        <v>ok</v>
      </c>
    </row>
    <row r="615" spans="1:28">
      <c r="F615" s="38"/>
    </row>
    <row r="616" spans="1:28">
      <c r="A616" s="24" t="s">
        <v>330</v>
      </c>
      <c r="F616" s="38"/>
    </row>
    <row r="617" spans="1:28">
      <c r="A617" s="27" t="s">
        <v>990</v>
      </c>
      <c r="C617" s="19" t="s">
        <v>972</v>
      </c>
      <c r="D617" s="19" t="s">
        <v>550</v>
      </c>
      <c r="E617" s="19" t="s">
        <v>992</v>
      </c>
      <c r="F617" s="35">
        <f>VLOOKUP(C617,'WSS-27'!$C$2:$AP$780,'WSS-27'!$Z$2,)</f>
        <v>0</v>
      </c>
      <c r="G617" s="35">
        <f t="shared" ref="G617:Z617" si="284">IF(VLOOKUP($E617,$D$6:$AN$1034,3,)=0,0,(VLOOKUP($E617,$D$6:$AN$1034,G$2,)/VLOOKUP($E617,$D$6:$AN$1034,3,))*$F617)</f>
        <v>0</v>
      </c>
      <c r="H617" s="35">
        <f t="shared" si="284"/>
        <v>0</v>
      </c>
      <c r="I617" s="35">
        <f t="shared" si="284"/>
        <v>0</v>
      </c>
      <c r="J617" s="35">
        <f t="shared" si="284"/>
        <v>0</v>
      </c>
      <c r="K617" s="35">
        <f t="shared" si="284"/>
        <v>0</v>
      </c>
      <c r="L617" s="35">
        <f t="shared" si="284"/>
        <v>0</v>
      </c>
      <c r="M617" s="35">
        <f t="shared" si="284"/>
        <v>0</v>
      </c>
      <c r="N617" s="35">
        <f t="shared" si="284"/>
        <v>0</v>
      </c>
      <c r="O617" s="35">
        <f t="shared" si="284"/>
        <v>0</v>
      </c>
      <c r="P617" s="35">
        <f t="shared" si="284"/>
        <v>0</v>
      </c>
      <c r="Q617" s="35">
        <f t="shared" si="284"/>
        <v>0</v>
      </c>
      <c r="R617" s="35">
        <f t="shared" si="284"/>
        <v>0</v>
      </c>
      <c r="S617" s="35">
        <f t="shared" si="284"/>
        <v>0</v>
      </c>
      <c r="T617" s="35">
        <f t="shared" si="284"/>
        <v>0</v>
      </c>
      <c r="U617" s="35">
        <f t="shared" si="284"/>
        <v>0</v>
      </c>
      <c r="V617" s="35">
        <f t="shared" si="284"/>
        <v>0</v>
      </c>
      <c r="W617" s="35">
        <f t="shared" si="284"/>
        <v>0</v>
      </c>
      <c r="X617" s="21">
        <f t="shared" si="284"/>
        <v>0</v>
      </c>
      <c r="Y617" s="21">
        <f t="shared" si="284"/>
        <v>0</v>
      </c>
      <c r="Z617" s="21">
        <f t="shared" si="284"/>
        <v>0</v>
      </c>
      <c r="AA617" s="23">
        <f>SUM(G617:Z617)</f>
        <v>0</v>
      </c>
      <c r="AB617" s="17" t="str">
        <f>IF(ABS(F617-AA617)&lt;0.01,"ok","err")</f>
        <v>ok</v>
      </c>
    </row>
    <row r="618" spans="1:28">
      <c r="F618" s="38"/>
    </row>
    <row r="619" spans="1:28">
      <c r="A619" s="24" t="s">
        <v>329</v>
      </c>
      <c r="F619" s="38"/>
    </row>
    <row r="620" spans="1:28">
      <c r="A620" s="27" t="s">
        <v>990</v>
      </c>
      <c r="C620" s="19" t="s">
        <v>972</v>
      </c>
      <c r="D620" s="19" t="s">
        <v>551</v>
      </c>
      <c r="E620" s="19" t="s">
        <v>993</v>
      </c>
      <c r="F620" s="35">
        <f>VLOOKUP(C620,'WSS-27'!$C$2:$AP$780,'WSS-27'!$AA$2,)</f>
        <v>0</v>
      </c>
      <c r="G620" s="35">
        <f t="shared" ref="G620:Z620" si="285">IF(VLOOKUP($E620,$D$6:$AN$1034,3,)=0,0,(VLOOKUP($E620,$D$6:$AN$1034,G$2,)/VLOOKUP($E620,$D$6:$AN$1034,3,))*$F620)</f>
        <v>0</v>
      </c>
      <c r="H620" s="35">
        <f t="shared" si="285"/>
        <v>0</v>
      </c>
      <c r="I620" s="35">
        <f t="shared" si="285"/>
        <v>0</v>
      </c>
      <c r="J620" s="35">
        <f t="shared" si="285"/>
        <v>0</v>
      </c>
      <c r="K620" s="35">
        <f t="shared" si="285"/>
        <v>0</v>
      </c>
      <c r="L620" s="35">
        <f t="shared" si="285"/>
        <v>0</v>
      </c>
      <c r="M620" s="35">
        <f t="shared" si="285"/>
        <v>0</v>
      </c>
      <c r="N620" s="35">
        <f t="shared" si="285"/>
        <v>0</v>
      </c>
      <c r="O620" s="35">
        <f t="shared" si="285"/>
        <v>0</v>
      </c>
      <c r="P620" s="35">
        <f t="shared" si="285"/>
        <v>0</v>
      </c>
      <c r="Q620" s="35">
        <f t="shared" si="285"/>
        <v>0</v>
      </c>
      <c r="R620" s="35">
        <f t="shared" si="285"/>
        <v>0</v>
      </c>
      <c r="S620" s="35">
        <f t="shared" si="285"/>
        <v>0</v>
      </c>
      <c r="T620" s="35">
        <f t="shared" si="285"/>
        <v>0</v>
      </c>
      <c r="U620" s="35">
        <f t="shared" si="285"/>
        <v>0</v>
      </c>
      <c r="V620" s="35">
        <f t="shared" si="285"/>
        <v>0</v>
      </c>
      <c r="W620" s="35">
        <f t="shared" si="285"/>
        <v>0</v>
      </c>
      <c r="X620" s="21">
        <f t="shared" si="285"/>
        <v>0</v>
      </c>
      <c r="Y620" s="21">
        <f t="shared" si="285"/>
        <v>0</v>
      </c>
      <c r="Z620" s="21">
        <f t="shared" si="285"/>
        <v>0</v>
      </c>
      <c r="AA620" s="23">
        <f>SUM(G620:Z620)</f>
        <v>0</v>
      </c>
      <c r="AB620" s="17" t="str">
        <f>IF(ABS(F620-AA620)&lt;0.01,"ok","err")</f>
        <v>ok</v>
      </c>
    </row>
    <row r="621" spans="1:28"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21"/>
      <c r="Y621" s="21"/>
      <c r="Z621" s="21"/>
      <c r="AA621" s="23"/>
    </row>
    <row r="622" spans="1:28">
      <c r="A622" s="24" t="s">
        <v>345</v>
      </c>
      <c r="F622" s="38"/>
    </row>
    <row r="623" spans="1:28">
      <c r="A623" s="27" t="s">
        <v>990</v>
      </c>
      <c r="C623" s="19" t="s">
        <v>972</v>
      </c>
      <c r="D623" s="19" t="s">
        <v>552</v>
      </c>
      <c r="E623" s="19" t="s">
        <v>994</v>
      </c>
      <c r="F623" s="35">
        <f>VLOOKUP(C623,'WSS-27'!$C$2:$AP$780,'WSS-27'!$AB$2,)</f>
        <v>0</v>
      </c>
      <c r="G623" s="35">
        <f t="shared" ref="G623:Z623" si="286">IF(VLOOKUP($E623,$D$6:$AN$1034,3,)=0,0,(VLOOKUP($E623,$D$6:$AN$1034,G$2,)/VLOOKUP($E623,$D$6:$AN$1034,3,))*$F623)</f>
        <v>0</v>
      </c>
      <c r="H623" s="35">
        <f t="shared" si="286"/>
        <v>0</v>
      </c>
      <c r="I623" s="35">
        <f t="shared" si="286"/>
        <v>0</v>
      </c>
      <c r="J623" s="35">
        <f t="shared" si="286"/>
        <v>0</v>
      </c>
      <c r="K623" s="35">
        <f t="shared" si="286"/>
        <v>0</v>
      </c>
      <c r="L623" s="35">
        <f t="shared" si="286"/>
        <v>0</v>
      </c>
      <c r="M623" s="35">
        <f t="shared" si="286"/>
        <v>0</v>
      </c>
      <c r="N623" s="35">
        <f t="shared" si="286"/>
        <v>0</v>
      </c>
      <c r="O623" s="35">
        <f t="shared" si="286"/>
        <v>0</v>
      </c>
      <c r="P623" s="35">
        <f t="shared" si="286"/>
        <v>0</v>
      </c>
      <c r="Q623" s="35">
        <f t="shared" si="286"/>
        <v>0</v>
      </c>
      <c r="R623" s="35">
        <f t="shared" si="286"/>
        <v>0</v>
      </c>
      <c r="S623" s="35">
        <f t="shared" si="286"/>
        <v>0</v>
      </c>
      <c r="T623" s="35">
        <f t="shared" si="286"/>
        <v>0</v>
      </c>
      <c r="U623" s="35">
        <f t="shared" si="286"/>
        <v>0</v>
      </c>
      <c r="V623" s="35">
        <f t="shared" si="286"/>
        <v>0</v>
      </c>
      <c r="W623" s="35">
        <f t="shared" si="286"/>
        <v>0</v>
      </c>
      <c r="X623" s="21">
        <f t="shared" si="286"/>
        <v>0</v>
      </c>
      <c r="Y623" s="21">
        <f t="shared" si="286"/>
        <v>0</v>
      </c>
      <c r="Z623" s="21">
        <f t="shared" si="286"/>
        <v>0</v>
      </c>
      <c r="AA623" s="23">
        <f>SUM(G623:Z623)</f>
        <v>0</v>
      </c>
      <c r="AB623" s="17" t="str">
        <f>IF(ABS(F623-AA623)&lt;0.01,"ok","err")</f>
        <v>ok</v>
      </c>
    </row>
    <row r="624" spans="1:28"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21"/>
      <c r="Y624" s="21"/>
      <c r="Z624" s="21"/>
      <c r="AA624" s="23"/>
    </row>
    <row r="625" spans="1:28">
      <c r="A625" s="24" t="s">
        <v>922</v>
      </c>
      <c r="F625" s="38"/>
    </row>
    <row r="626" spans="1:28">
      <c r="A626" s="27" t="s">
        <v>990</v>
      </c>
      <c r="C626" s="19" t="s">
        <v>972</v>
      </c>
      <c r="D626" s="19" t="s">
        <v>553</v>
      </c>
      <c r="E626" s="19" t="s">
        <v>995</v>
      </c>
      <c r="F626" s="35">
        <f>VLOOKUP(C626,'WSS-27'!$C$2:$AP$780,'WSS-27'!$AC$2,)</f>
        <v>0</v>
      </c>
      <c r="G626" s="35">
        <f t="shared" ref="G626:Z626" si="287">IF(VLOOKUP($E626,$D$6:$AN$1034,3,)=0,0,(VLOOKUP($E626,$D$6:$AN$1034,G$2,)/VLOOKUP($E626,$D$6:$AN$1034,3,))*$F626)</f>
        <v>0</v>
      </c>
      <c r="H626" s="35">
        <f t="shared" si="287"/>
        <v>0</v>
      </c>
      <c r="I626" s="35">
        <f t="shared" si="287"/>
        <v>0</v>
      </c>
      <c r="J626" s="35">
        <f t="shared" si="287"/>
        <v>0</v>
      </c>
      <c r="K626" s="35">
        <f t="shared" si="287"/>
        <v>0</v>
      </c>
      <c r="L626" s="35">
        <f t="shared" si="287"/>
        <v>0</v>
      </c>
      <c r="M626" s="35">
        <f t="shared" si="287"/>
        <v>0</v>
      </c>
      <c r="N626" s="35">
        <f t="shared" si="287"/>
        <v>0</v>
      </c>
      <c r="O626" s="35">
        <f t="shared" si="287"/>
        <v>0</v>
      </c>
      <c r="P626" s="35">
        <f t="shared" si="287"/>
        <v>0</v>
      </c>
      <c r="Q626" s="35">
        <f t="shared" si="287"/>
        <v>0</v>
      </c>
      <c r="R626" s="35">
        <f t="shared" si="287"/>
        <v>0</v>
      </c>
      <c r="S626" s="35">
        <f t="shared" si="287"/>
        <v>0</v>
      </c>
      <c r="T626" s="35">
        <f t="shared" si="287"/>
        <v>0</v>
      </c>
      <c r="U626" s="35">
        <f t="shared" si="287"/>
        <v>0</v>
      </c>
      <c r="V626" s="35">
        <f t="shared" si="287"/>
        <v>0</v>
      </c>
      <c r="W626" s="35">
        <f t="shared" si="287"/>
        <v>0</v>
      </c>
      <c r="X626" s="21">
        <f t="shared" si="287"/>
        <v>0</v>
      </c>
      <c r="Y626" s="21">
        <f t="shared" si="287"/>
        <v>0</v>
      </c>
      <c r="Z626" s="21">
        <f t="shared" si="287"/>
        <v>0</v>
      </c>
      <c r="AA626" s="23">
        <f>SUM(G626:Z626)</f>
        <v>0</v>
      </c>
      <c r="AB626" s="17" t="str">
        <f>IF(ABS(F626-AA626)&lt;0.01,"ok","err")</f>
        <v>ok</v>
      </c>
    </row>
    <row r="627" spans="1:28"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21"/>
      <c r="Y627" s="21"/>
      <c r="Z627" s="21"/>
      <c r="AA627" s="23"/>
    </row>
    <row r="628" spans="1:28">
      <c r="A628" s="24" t="s">
        <v>327</v>
      </c>
      <c r="F628" s="38"/>
    </row>
    <row r="629" spans="1:28">
      <c r="A629" s="27" t="s">
        <v>990</v>
      </c>
      <c r="C629" s="19" t="s">
        <v>972</v>
      </c>
      <c r="D629" s="19" t="s">
        <v>554</v>
      </c>
      <c r="E629" s="19" t="s">
        <v>995</v>
      </c>
      <c r="F629" s="35">
        <f>VLOOKUP(C629,'WSS-27'!$C$2:$AP$780,'WSS-27'!$AD$2,)</f>
        <v>0</v>
      </c>
      <c r="G629" s="35">
        <f t="shared" ref="G629:Z629" si="288">IF(VLOOKUP($E629,$D$6:$AN$1034,3,)=0,0,(VLOOKUP($E629,$D$6:$AN$1034,G$2,)/VLOOKUP($E629,$D$6:$AN$1034,3,))*$F629)</f>
        <v>0</v>
      </c>
      <c r="H629" s="35">
        <f t="shared" si="288"/>
        <v>0</v>
      </c>
      <c r="I629" s="35">
        <f t="shared" si="288"/>
        <v>0</v>
      </c>
      <c r="J629" s="35">
        <f t="shared" si="288"/>
        <v>0</v>
      </c>
      <c r="K629" s="35">
        <f t="shared" si="288"/>
        <v>0</v>
      </c>
      <c r="L629" s="35">
        <f t="shared" si="288"/>
        <v>0</v>
      </c>
      <c r="M629" s="35">
        <f t="shared" si="288"/>
        <v>0</v>
      </c>
      <c r="N629" s="35">
        <f t="shared" si="288"/>
        <v>0</v>
      </c>
      <c r="O629" s="35">
        <f t="shared" si="288"/>
        <v>0</v>
      </c>
      <c r="P629" s="35">
        <f t="shared" si="288"/>
        <v>0</v>
      </c>
      <c r="Q629" s="35">
        <f t="shared" si="288"/>
        <v>0</v>
      </c>
      <c r="R629" s="35">
        <f t="shared" si="288"/>
        <v>0</v>
      </c>
      <c r="S629" s="35">
        <f t="shared" si="288"/>
        <v>0</v>
      </c>
      <c r="T629" s="35">
        <f t="shared" si="288"/>
        <v>0</v>
      </c>
      <c r="U629" s="35">
        <f t="shared" si="288"/>
        <v>0</v>
      </c>
      <c r="V629" s="35">
        <f t="shared" si="288"/>
        <v>0</v>
      </c>
      <c r="W629" s="35">
        <f t="shared" si="288"/>
        <v>0</v>
      </c>
      <c r="X629" s="21">
        <f t="shared" si="288"/>
        <v>0</v>
      </c>
      <c r="Y629" s="21">
        <f t="shared" si="288"/>
        <v>0</v>
      </c>
      <c r="Z629" s="21">
        <f t="shared" si="288"/>
        <v>0</v>
      </c>
      <c r="AA629" s="23">
        <f>SUM(G629:Z629)</f>
        <v>0</v>
      </c>
      <c r="AB629" s="17" t="str">
        <f>IF(ABS(F629-AA629)&lt;0.01,"ok","err")</f>
        <v>ok</v>
      </c>
    </row>
    <row r="630" spans="1:28"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21"/>
      <c r="Y630" s="21"/>
      <c r="Z630" s="21"/>
      <c r="AA630" s="23"/>
    </row>
    <row r="631" spans="1:28">
      <c r="A631" s="24" t="s">
        <v>326</v>
      </c>
      <c r="F631" s="38"/>
    </row>
    <row r="632" spans="1:28">
      <c r="A632" s="27" t="s">
        <v>990</v>
      </c>
      <c r="C632" s="19" t="s">
        <v>972</v>
      </c>
      <c r="D632" s="19" t="s">
        <v>555</v>
      </c>
      <c r="E632" s="19" t="s">
        <v>996</v>
      </c>
      <c r="F632" s="35">
        <f>VLOOKUP(C632,'WSS-27'!$C$2:$AP$780,'WSS-27'!$AE$2,)</f>
        <v>0</v>
      </c>
      <c r="G632" s="35">
        <f t="shared" ref="G632:Z632" si="289">IF(VLOOKUP($E632,$D$6:$AN$1034,3,)=0,0,(VLOOKUP($E632,$D$6:$AN$1034,G$2,)/VLOOKUP($E632,$D$6:$AN$1034,3,))*$F632)</f>
        <v>0</v>
      </c>
      <c r="H632" s="35">
        <f t="shared" si="289"/>
        <v>0</v>
      </c>
      <c r="I632" s="35">
        <f t="shared" si="289"/>
        <v>0</v>
      </c>
      <c r="J632" s="35">
        <f t="shared" si="289"/>
        <v>0</v>
      </c>
      <c r="K632" s="35">
        <f t="shared" si="289"/>
        <v>0</v>
      </c>
      <c r="L632" s="35">
        <f t="shared" si="289"/>
        <v>0</v>
      </c>
      <c r="M632" s="35">
        <f t="shared" si="289"/>
        <v>0</v>
      </c>
      <c r="N632" s="35">
        <f t="shared" si="289"/>
        <v>0</v>
      </c>
      <c r="O632" s="35">
        <f t="shared" si="289"/>
        <v>0</v>
      </c>
      <c r="P632" s="35">
        <f t="shared" si="289"/>
        <v>0</v>
      </c>
      <c r="Q632" s="35">
        <f t="shared" si="289"/>
        <v>0</v>
      </c>
      <c r="R632" s="35">
        <f t="shared" si="289"/>
        <v>0</v>
      </c>
      <c r="S632" s="35">
        <f t="shared" si="289"/>
        <v>0</v>
      </c>
      <c r="T632" s="35">
        <f t="shared" si="289"/>
        <v>0</v>
      </c>
      <c r="U632" s="35">
        <f t="shared" si="289"/>
        <v>0</v>
      </c>
      <c r="V632" s="35">
        <f t="shared" si="289"/>
        <v>0</v>
      </c>
      <c r="W632" s="35">
        <f t="shared" si="289"/>
        <v>0</v>
      </c>
      <c r="X632" s="21">
        <f t="shared" si="289"/>
        <v>0</v>
      </c>
      <c r="Y632" s="21">
        <f t="shared" si="289"/>
        <v>0</v>
      </c>
      <c r="Z632" s="21">
        <f t="shared" si="289"/>
        <v>0</v>
      </c>
      <c r="AA632" s="23">
        <f>SUM(G632:Z632)</f>
        <v>0</v>
      </c>
      <c r="AB632" s="17" t="str">
        <f>IF(ABS(F632-AA632)&lt;0.01,"ok","err")</f>
        <v>ok</v>
      </c>
    </row>
    <row r="633" spans="1:28"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21"/>
      <c r="Y633" s="21"/>
      <c r="Z633" s="21"/>
      <c r="AA633" s="23"/>
    </row>
    <row r="634" spans="1:28">
      <c r="A634" s="19" t="s">
        <v>819</v>
      </c>
      <c r="D634" s="19" t="s">
        <v>1008</v>
      </c>
      <c r="F634" s="35">
        <f>F589+F595+F598+F601+F609+F614+F617+F620+F623+F626+F629+F632</f>
        <v>0</v>
      </c>
      <c r="G634" s="35">
        <f t="shared" ref="G634:Z634" si="290">G589+G595+G598+G601+G609+G614+G617+G620+G623+G626+G629+G632</f>
        <v>0</v>
      </c>
      <c r="H634" s="35">
        <f t="shared" si="290"/>
        <v>0</v>
      </c>
      <c r="I634" s="35">
        <f t="shared" si="290"/>
        <v>0</v>
      </c>
      <c r="J634" s="35">
        <f t="shared" si="290"/>
        <v>0</v>
      </c>
      <c r="K634" s="35">
        <f t="shared" si="290"/>
        <v>0</v>
      </c>
      <c r="L634" s="35">
        <f t="shared" si="290"/>
        <v>0</v>
      </c>
      <c r="M634" s="35">
        <f t="shared" si="290"/>
        <v>0</v>
      </c>
      <c r="N634" s="35">
        <f t="shared" si="290"/>
        <v>0</v>
      </c>
      <c r="O634" s="35">
        <f>O589+O595+O598+O601+O609+O614+O617+O620+O623+O626+O629+O632</f>
        <v>0</v>
      </c>
      <c r="P634" s="35">
        <f t="shared" si="290"/>
        <v>0</v>
      </c>
      <c r="Q634" s="35">
        <f t="shared" si="290"/>
        <v>0</v>
      </c>
      <c r="R634" s="35">
        <f t="shared" si="290"/>
        <v>0</v>
      </c>
      <c r="S634" s="35">
        <f t="shared" si="290"/>
        <v>0</v>
      </c>
      <c r="T634" s="35">
        <f t="shared" si="290"/>
        <v>0</v>
      </c>
      <c r="U634" s="35">
        <f t="shared" si="290"/>
        <v>0</v>
      </c>
      <c r="V634" s="35">
        <f t="shared" si="290"/>
        <v>0</v>
      </c>
      <c r="W634" s="35">
        <f t="shared" si="290"/>
        <v>0</v>
      </c>
      <c r="X634" s="21">
        <f t="shared" si="290"/>
        <v>0</v>
      </c>
      <c r="Y634" s="21">
        <f t="shared" si="290"/>
        <v>0</v>
      </c>
      <c r="Z634" s="21">
        <f t="shared" si="290"/>
        <v>0</v>
      </c>
      <c r="AA634" s="23">
        <f>SUM(G634:Z634)</f>
        <v>0</v>
      </c>
      <c r="AB634" s="17" t="str">
        <f>IF(ABS(F634-AA634)&lt;0.01,"ok","err")</f>
        <v>ok</v>
      </c>
    </row>
    <row r="635" spans="1:28"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21"/>
      <c r="Y635" s="21"/>
      <c r="Z635" s="21"/>
      <c r="AA635" s="23"/>
      <c r="AB635" s="17"/>
    </row>
    <row r="636" spans="1:28"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21"/>
      <c r="Y636" s="21"/>
      <c r="Z636" s="21"/>
      <c r="AA636" s="23"/>
      <c r="AB636" s="17"/>
    </row>
    <row r="637" spans="1:28">
      <c r="A637" s="24" t="s">
        <v>745</v>
      </c>
    </row>
    <row r="639" spans="1:28">
      <c r="A639" s="24" t="s">
        <v>339</v>
      </c>
    </row>
    <row r="640" spans="1:28">
      <c r="A640" s="27" t="s">
        <v>1129</v>
      </c>
      <c r="C640" s="19" t="s">
        <v>973</v>
      </c>
      <c r="D640" s="19" t="s">
        <v>1141</v>
      </c>
      <c r="E640" s="19" t="s">
        <v>1120</v>
      </c>
      <c r="F640" s="35">
        <f>VLOOKUP(C640,'WSS-27'!$C$2:$AP$780,'WSS-27'!$H$2,)</f>
        <v>44199090.235670112</v>
      </c>
      <c r="G640" s="35">
        <f t="shared" ref="G640:P645" si="291">IF(VLOOKUP($E640,$D$6:$AN$1034,3,)=0,0,(VLOOKUP($E640,$D$6:$AN$1034,G$2,)/VLOOKUP($E640,$D$6:$AN$1034,3,))*$F640)</f>
        <v>19362117.780575734</v>
      </c>
      <c r="H640" s="35">
        <f t="shared" si="291"/>
        <v>5143496.5433377838</v>
      </c>
      <c r="I640" s="35">
        <f t="shared" si="291"/>
        <v>338325.94336526125</v>
      </c>
      <c r="J640" s="35">
        <f t="shared" si="291"/>
        <v>6463261.6370626744</v>
      </c>
      <c r="K640" s="35">
        <f t="shared" si="291"/>
        <v>5684970.7908273498</v>
      </c>
      <c r="L640" s="35">
        <f t="shared" si="291"/>
        <v>4095103.9818065967</v>
      </c>
      <c r="M640" s="35">
        <f t="shared" si="291"/>
        <v>2848388.3460362325</v>
      </c>
      <c r="N640" s="35">
        <f t="shared" si="291"/>
        <v>160070.24067745701</v>
      </c>
      <c r="O640" s="35">
        <f t="shared" si="291"/>
        <v>90993.169036648105</v>
      </c>
      <c r="P640" s="35">
        <f t="shared" si="291"/>
        <v>3763.775075455535</v>
      </c>
      <c r="Q640" s="35">
        <f t="shared" ref="Q640:Z645" si="292">IF(VLOOKUP($E640,$D$6:$AN$1034,3,)=0,0,(VLOOKUP($E640,$D$6:$AN$1034,Q$2,)/VLOOKUP($E640,$D$6:$AN$1034,3,))*$F640)</f>
        <v>8559.5483648956706</v>
      </c>
      <c r="R640" s="35">
        <f t="shared" si="292"/>
        <v>38.479504024243226</v>
      </c>
      <c r="S640" s="35">
        <f t="shared" si="292"/>
        <v>0</v>
      </c>
      <c r="T640" s="35">
        <f t="shared" si="292"/>
        <v>0</v>
      </c>
      <c r="U640" s="35">
        <f t="shared" si="292"/>
        <v>0</v>
      </c>
      <c r="V640" s="35">
        <f t="shared" si="292"/>
        <v>0</v>
      </c>
      <c r="W640" s="35">
        <f t="shared" si="292"/>
        <v>0</v>
      </c>
      <c r="X640" s="21">
        <f t="shared" si="292"/>
        <v>0</v>
      </c>
      <c r="Y640" s="21">
        <f t="shared" si="292"/>
        <v>0</v>
      </c>
      <c r="Z640" s="21">
        <f t="shared" si="292"/>
        <v>0</v>
      </c>
      <c r="AA640" s="23">
        <f t="shared" ref="AA640:AA646" si="293">SUM(G640:Z640)</f>
        <v>44199090.235670112</v>
      </c>
      <c r="AB640" s="17" t="str">
        <f t="shared" ref="AB640:AB646" si="294">IF(ABS(F640-AA640)&lt;0.01,"ok","err")</f>
        <v>ok</v>
      </c>
    </row>
    <row r="641" spans="1:28" hidden="1">
      <c r="A641" s="27" t="s">
        <v>1135</v>
      </c>
      <c r="C641" s="19" t="s">
        <v>973</v>
      </c>
      <c r="D641" s="19" t="s">
        <v>746</v>
      </c>
      <c r="E641" s="19" t="s">
        <v>1143</v>
      </c>
      <c r="F641" s="38">
        <f>VLOOKUP(C641,'WSS-27'!$C$2:$AP$780,'WSS-27'!$I$2,)</f>
        <v>0</v>
      </c>
      <c r="G641" s="38">
        <f t="shared" si="291"/>
        <v>0</v>
      </c>
      <c r="H641" s="38">
        <f t="shared" si="291"/>
        <v>0</v>
      </c>
      <c r="I641" s="38">
        <f t="shared" si="291"/>
        <v>0</v>
      </c>
      <c r="J641" s="38">
        <f t="shared" si="291"/>
        <v>0</v>
      </c>
      <c r="K641" s="38">
        <f t="shared" si="291"/>
        <v>0</v>
      </c>
      <c r="L641" s="38">
        <f t="shared" si="291"/>
        <v>0</v>
      </c>
      <c r="M641" s="38">
        <f t="shared" si="291"/>
        <v>0</v>
      </c>
      <c r="N641" s="38">
        <f t="shared" si="291"/>
        <v>0</v>
      </c>
      <c r="O641" s="38">
        <f t="shared" si="291"/>
        <v>0</v>
      </c>
      <c r="P641" s="38">
        <f t="shared" si="291"/>
        <v>0</v>
      </c>
      <c r="Q641" s="38">
        <f t="shared" si="292"/>
        <v>0</v>
      </c>
      <c r="R641" s="38">
        <f t="shared" si="292"/>
        <v>0</v>
      </c>
      <c r="S641" s="38">
        <f t="shared" si="292"/>
        <v>0</v>
      </c>
      <c r="T641" s="38">
        <f t="shared" si="292"/>
        <v>0</v>
      </c>
      <c r="U641" s="38">
        <f t="shared" si="292"/>
        <v>0</v>
      </c>
      <c r="V641" s="38">
        <f t="shared" si="292"/>
        <v>0</v>
      </c>
      <c r="W641" s="38">
        <f t="shared" si="292"/>
        <v>0</v>
      </c>
      <c r="X641" s="22">
        <f t="shared" si="292"/>
        <v>0</v>
      </c>
      <c r="Y641" s="22">
        <f t="shared" si="292"/>
        <v>0</v>
      </c>
      <c r="Z641" s="22">
        <f t="shared" si="292"/>
        <v>0</v>
      </c>
      <c r="AA641" s="22">
        <f t="shared" si="293"/>
        <v>0</v>
      </c>
      <c r="AB641" s="17" t="str">
        <f t="shared" si="294"/>
        <v>ok</v>
      </c>
    </row>
    <row r="642" spans="1:28" hidden="1">
      <c r="A642" s="27" t="s">
        <v>1135</v>
      </c>
      <c r="C642" s="19" t="s">
        <v>973</v>
      </c>
      <c r="D642" s="19" t="s">
        <v>747</v>
      </c>
      <c r="E642" s="19" t="s">
        <v>1143</v>
      </c>
      <c r="F642" s="38">
        <f>VLOOKUP(C642,'WSS-27'!$C$2:$AP$780,'WSS-27'!$J$2,)</f>
        <v>0</v>
      </c>
      <c r="G642" s="38">
        <f t="shared" si="291"/>
        <v>0</v>
      </c>
      <c r="H642" s="38">
        <f t="shared" si="291"/>
        <v>0</v>
      </c>
      <c r="I642" s="38">
        <f t="shared" si="291"/>
        <v>0</v>
      </c>
      <c r="J642" s="38">
        <f t="shared" si="291"/>
        <v>0</v>
      </c>
      <c r="K642" s="38">
        <f t="shared" si="291"/>
        <v>0</v>
      </c>
      <c r="L642" s="38">
        <f t="shared" si="291"/>
        <v>0</v>
      </c>
      <c r="M642" s="38">
        <f t="shared" si="291"/>
        <v>0</v>
      </c>
      <c r="N642" s="38">
        <f t="shared" si="291"/>
        <v>0</v>
      </c>
      <c r="O642" s="38">
        <f t="shared" si="291"/>
        <v>0</v>
      </c>
      <c r="P642" s="38">
        <f t="shared" si="291"/>
        <v>0</v>
      </c>
      <c r="Q642" s="38">
        <f t="shared" si="292"/>
        <v>0</v>
      </c>
      <c r="R642" s="38">
        <f t="shared" si="292"/>
        <v>0</v>
      </c>
      <c r="S642" s="38">
        <f t="shared" si="292"/>
        <v>0</v>
      </c>
      <c r="T642" s="38">
        <f t="shared" si="292"/>
        <v>0</v>
      </c>
      <c r="U642" s="38">
        <f t="shared" si="292"/>
        <v>0</v>
      </c>
      <c r="V642" s="38">
        <f t="shared" si="292"/>
        <v>0</v>
      </c>
      <c r="W642" s="38">
        <f t="shared" si="292"/>
        <v>0</v>
      </c>
      <c r="X642" s="22">
        <f t="shared" si="292"/>
        <v>0</v>
      </c>
      <c r="Y642" s="22">
        <f t="shared" si="292"/>
        <v>0</v>
      </c>
      <c r="Z642" s="22">
        <f t="shared" si="292"/>
        <v>0</v>
      </c>
      <c r="AA642" s="22">
        <f t="shared" si="293"/>
        <v>0</v>
      </c>
      <c r="AB642" s="17" t="str">
        <f t="shared" si="294"/>
        <v>ok</v>
      </c>
    </row>
    <row r="643" spans="1:28">
      <c r="A643" s="27" t="s">
        <v>1076</v>
      </c>
      <c r="C643" s="19" t="s">
        <v>973</v>
      </c>
      <c r="D643" s="19" t="s">
        <v>748</v>
      </c>
      <c r="E643" s="19" t="s">
        <v>988</v>
      </c>
      <c r="F643" s="38">
        <f>VLOOKUP(C643,'WSS-27'!$C$2:$AP$780,'WSS-27'!$K$2,)</f>
        <v>0</v>
      </c>
      <c r="G643" s="38">
        <f t="shared" si="291"/>
        <v>0</v>
      </c>
      <c r="H643" s="38">
        <f t="shared" si="291"/>
        <v>0</v>
      </c>
      <c r="I643" s="38">
        <f t="shared" si="291"/>
        <v>0</v>
      </c>
      <c r="J643" s="38">
        <f t="shared" si="291"/>
        <v>0</v>
      </c>
      <c r="K643" s="38">
        <f t="shared" si="291"/>
        <v>0</v>
      </c>
      <c r="L643" s="38">
        <f t="shared" si="291"/>
        <v>0</v>
      </c>
      <c r="M643" s="38">
        <f t="shared" si="291"/>
        <v>0</v>
      </c>
      <c r="N643" s="38">
        <f t="shared" si="291"/>
        <v>0</v>
      </c>
      <c r="O643" s="38">
        <f t="shared" si="291"/>
        <v>0</v>
      </c>
      <c r="P643" s="38">
        <f t="shared" si="291"/>
        <v>0</v>
      </c>
      <c r="Q643" s="38">
        <f t="shared" si="292"/>
        <v>0</v>
      </c>
      <c r="R643" s="38">
        <f t="shared" si="292"/>
        <v>0</v>
      </c>
      <c r="S643" s="38">
        <f t="shared" si="292"/>
        <v>0</v>
      </c>
      <c r="T643" s="38">
        <f t="shared" si="292"/>
        <v>0</v>
      </c>
      <c r="U643" s="38">
        <f t="shared" si="292"/>
        <v>0</v>
      </c>
      <c r="V643" s="38">
        <f t="shared" si="292"/>
        <v>0</v>
      </c>
      <c r="W643" s="38">
        <f t="shared" si="292"/>
        <v>0</v>
      </c>
      <c r="X643" s="22">
        <f t="shared" si="292"/>
        <v>0</v>
      </c>
      <c r="Y643" s="22">
        <f t="shared" si="292"/>
        <v>0</v>
      </c>
      <c r="Z643" s="22">
        <f t="shared" si="292"/>
        <v>0</v>
      </c>
      <c r="AA643" s="22">
        <f t="shared" si="293"/>
        <v>0</v>
      </c>
      <c r="AB643" s="17" t="str">
        <f t="shared" si="294"/>
        <v>ok</v>
      </c>
    </row>
    <row r="644" spans="1:28" hidden="1">
      <c r="A644" s="27" t="s">
        <v>1077</v>
      </c>
      <c r="C644" s="19" t="s">
        <v>973</v>
      </c>
      <c r="D644" s="19" t="s">
        <v>749</v>
      </c>
      <c r="E644" s="19" t="s">
        <v>988</v>
      </c>
      <c r="F644" s="38">
        <f>VLOOKUP(C644,'WSS-27'!$C$2:$AP$780,'WSS-27'!$L$2,)</f>
        <v>0</v>
      </c>
      <c r="G644" s="38">
        <f t="shared" si="291"/>
        <v>0</v>
      </c>
      <c r="H644" s="38">
        <f t="shared" si="291"/>
        <v>0</v>
      </c>
      <c r="I644" s="38">
        <f t="shared" si="291"/>
        <v>0</v>
      </c>
      <c r="J644" s="38">
        <f t="shared" si="291"/>
        <v>0</v>
      </c>
      <c r="K644" s="38">
        <f t="shared" si="291"/>
        <v>0</v>
      </c>
      <c r="L644" s="38">
        <f t="shared" si="291"/>
        <v>0</v>
      </c>
      <c r="M644" s="38">
        <f t="shared" si="291"/>
        <v>0</v>
      </c>
      <c r="N644" s="38">
        <f t="shared" si="291"/>
        <v>0</v>
      </c>
      <c r="O644" s="38">
        <f t="shared" si="291"/>
        <v>0</v>
      </c>
      <c r="P644" s="38">
        <f t="shared" si="291"/>
        <v>0</v>
      </c>
      <c r="Q644" s="38">
        <f t="shared" si="292"/>
        <v>0</v>
      </c>
      <c r="R644" s="38">
        <f t="shared" si="292"/>
        <v>0</v>
      </c>
      <c r="S644" s="38">
        <f t="shared" si="292"/>
        <v>0</v>
      </c>
      <c r="T644" s="38">
        <f t="shared" si="292"/>
        <v>0</v>
      </c>
      <c r="U644" s="38">
        <f t="shared" si="292"/>
        <v>0</v>
      </c>
      <c r="V644" s="38">
        <f t="shared" si="292"/>
        <v>0</v>
      </c>
      <c r="W644" s="38">
        <f t="shared" si="292"/>
        <v>0</v>
      </c>
      <c r="X644" s="22">
        <f t="shared" si="292"/>
        <v>0</v>
      </c>
      <c r="Y644" s="22">
        <f t="shared" si="292"/>
        <v>0</v>
      </c>
      <c r="Z644" s="22">
        <f t="shared" si="292"/>
        <v>0</v>
      </c>
      <c r="AA644" s="22">
        <f t="shared" si="293"/>
        <v>0</v>
      </c>
      <c r="AB644" s="17" t="str">
        <f t="shared" si="294"/>
        <v>ok</v>
      </c>
    </row>
    <row r="645" spans="1:28" hidden="1">
      <c r="A645" s="27" t="s">
        <v>1077</v>
      </c>
      <c r="C645" s="19" t="s">
        <v>973</v>
      </c>
      <c r="D645" s="19" t="s">
        <v>750</v>
      </c>
      <c r="E645" s="19" t="s">
        <v>988</v>
      </c>
      <c r="F645" s="38">
        <f>VLOOKUP(C645,'WSS-27'!$C$2:$AP$780,'WSS-27'!$M$2,)</f>
        <v>0</v>
      </c>
      <c r="G645" s="38">
        <f t="shared" si="291"/>
        <v>0</v>
      </c>
      <c r="H645" s="38">
        <f t="shared" si="291"/>
        <v>0</v>
      </c>
      <c r="I645" s="38">
        <f t="shared" si="291"/>
        <v>0</v>
      </c>
      <c r="J645" s="38">
        <f t="shared" si="291"/>
        <v>0</v>
      </c>
      <c r="K645" s="38">
        <f t="shared" si="291"/>
        <v>0</v>
      </c>
      <c r="L645" s="38">
        <f t="shared" si="291"/>
        <v>0</v>
      </c>
      <c r="M645" s="38">
        <f t="shared" si="291"/>
        <v>0</v>
      </c>
      <c r="N645" s="38">
        <f t="shared" si="291"/>
        <v>0</v>
      </c>
      <c r="O645" s="38">
        <f t="shared" si="291"/>
        <v>0</v>
      </c>
      <c r="P645" s="38">
        <f t="shared" si="291"/>
        <v>0</v>
      </c>
      <c r="Q645" s="38">
        <f t="shared" si="292"/>
        <v>0</v>
      </c>
      <c r="R645" s="38">
        <f t="shared" si="292"/>
        <v>0</v>
      </c>
      <c r="S645" s="38">
        <f t="shared" si="292"/>
        <v>0</v>
      </c>
      <c r="T645" s="38">
        <f t="shared" si="292"/>
        <v>0</v>
      </c>
      <c r="U645" s="38">
        <f t="shared" si="292"/>
        <v>0</v>
      </c>
      <c r="V645" s="38">
        <f t="shared" si="292"/>
        <v>0</v>
      </c>
      <c r="W645" s="38">
        <f t="shared" si="292"/>
        <v>0</v>
      </c>
      <c r="X645" s="22">
        <f t="shared" si="292"/>
        <v>0</v>
      </c>
      <c r="Y645" s="22">
        <f t="shared" si="292"/>
        <v>0</v>
      </c>
      <c r="Z645" s="22">
        <f t="shared" si="292"/>
        <v>0</v>
      </c>
      <c r="AA645" s="22">
        <f t="shared" si="293"/>
        <v>0</v>
      </c>
      <c r="AB645" s="17" t="str">
        <f t="shared" si="294"/>
        <v>ok</v>
      </c>
    </row>
    <row r="646" spans="1:28">
      <c r="A646" s="19" t="s">
        <v>361</v>
      </c>
      <c r="D646" s="19" t="s">
        <v>751</v>
      </c>
      <c r="F646" s="35">
        <f>SUM(F640:F645)</f>
        <v>44199090.235670112</v>
      </c>
      <c r="G646" s="35">
        <f t="shared" ref="G646:W646" si="295">SUM(G640:G645)</f>
        <v>19362117.780575734</v>
      </c>
      <c r="H646" s="35">
        <f t="shared" si="295"/>
        <v>5143496.5433377838</v>
      </c>
      <c r="I646" s="35">
        <f t="shared" si="295"/>
        <v>338325.94336526125</v>
      </c>
      <c r="J646" s="35">
        <f t="shared" si="295"/>
        <v>6463261.6370626744</v>
      </c>
      <c r="K646" s="35">
        <f t="shared" si="295"/>
        <v>5684970.7908273498</v>
      </c>
      <c r="L646" s="35">
        <f t="shared" si="295"/>
        <v>4095103.9818065967</v>
      </c>
      <c r="M646" s="35">
        <f t="shared" si="295"/>
        <v>2848388.3460362325</v>
      </c>
      <c r="N646" s="35">
        <f t="shared" si="295"/>
        <v>160070.24067745701</v>
      </c>
      <c r="O646" s="35">
        <f>SUM(O640:O645)</f>
        <v>90993.169036648105</v>
      </c>
      <c r="P646" s="35">
        <f t="shared" si="295"/>
        <v>3763.775075455535</v>
      </c>
      <c r="Q646" s="35">
        <f t="shared" si="295"/>
        <v>8559.5483648956706</v>
      </c>
      <c r="R646" s="35">
        <f t="shared" si="295"/>
        <v>38.479504024243226</v>
      </c>
      <c r="S646" s="35">
        <f t="shared" si="295"/>
        <v>0</v>
      </c>
      <c r="T646" s="35">
        <f t="shared" si="295"/>
        <v>0</v>
      </c>
      <c r="U646" s="35">
        <f t="shared" si="295"/>
        <v>0</v>
      </c>
      <c r="V646" s="35">
        <f t="shared" si="295"/>
        <v>0</v>
      </c>
      <c r="W646" s="35">
        <f t="shared" si="295"/>
        <v>0</v>
      </c>
      <c r="X646" s="21">
        <f>SUM(X640:X645)</f>
        <v>0</v>
      </c>
      <c r="Y646" s="21">
        <f>SUM(Y640:Y645)</f>
        <v>0</v>
      </c>
      <c r="Z646" s="21">
        <f>SUM(Z640:Z645)</f>
        <v>0</v>
      </c>
      <c r="AA646" s="23">
        <f t="shared" si="293"/>
        <v>44199090.235670112</v>
      </c>
      <c r="AB646" s="17" t="str">
        <f t="shared" si="294"/>
        <v>ok</v>
      </c>
    </row>
    <row r="647" spans="1:28">
      <c r="F647" s="38"/>
      <c r="G647" s="38"/>
    </row>
    <row r="648" spans="1:28">
      <c r="A648" s="24" t="s">
        <v>1026</v>
      </c>
      <c r="F648" s="38"/>
      <c r="G648" s="38"/>
    </row>
    <row r="649" spans="1:28">
      <c r="A649" s="27" t="s">
        <v>1111</v>
      </c>
      <c r="C649" s="19" t="s">
        <v>973</v>
      </c>
      <c r="D649" s="19" t="s">
        <v>752</v>
      </c>
      <c r="E649" s="19" t="s">
        <v>1115</v>
      </c>
      <c r="F649" s="35">
        <f>VLOOKUP(C649,'WSS-27'!$C$2:$AP$780,'WSS-27'!$N$2,)</f>
        <v>9136110.4187865071</v>
      </c>
      <c r="G649" s="35">
        <f t="shared" ref="G649:P651" si="296">IF(VLOOKUP($E649,$D$6:$AN$1034,3,)=0,0,(VLOOKUP($E649,$D$6:$AN$1034,G$2,)/VLOOKUP($E649,$D$6:$AN$1034,3,))*$F649)</f>
        <v>4135191.6434594914</v>
      </c>
      <c r="H649" s="35">
        <f t="shared" si="296"/>
        <v>1148524.4287079903</v>
      </c>
      <c r="I649" s="35">
        <f t="shared" si="296"/>
        <v>70117.867096852773</v>
      </c>
      <c r="J649" s="35">
        <f t="shared" si="296"/>
        <v>1223072.9349610861</v>
      </c>
      <c r="K649" s="35">
        <f t="shared" si="296"/>
        <v>1145096.3752234145</v>
      </c>
      <c r="L649" s="35">
        <f t="shared" si="296"/>
        <v>777739.04013431084</v>
      </c>
      <c r="M649" s="35">
        <f t="shared" si="296"/>
        <v>513026.35421269323</v>
      </c>
      <c r="N649" s="35">
        <f t="shared" si="296"/>
        <v>38497.599660468863</v>
      </c>
      <c r="O649" s="35">
        <f t="shared" si="296"/>
        <v>79913.4234632609</v>
      </c>
      <c r="P649" s="35">
        <f t="shared" si="296"/>
        <v>3376.0357549470673</v>
      </c>
      <c r="Q649" s="35">
        <f t="shared" ref="Q649:Z651" si="297">IF(VLOOKUP($E649,$D$6:$AN$1034,3,)=0,0,(VLOOKUP($E649,$D$6:$AN$1034,Q$2,)/VLOOKUP($E649,$D$6:$AN$1034,3,))*$F649)</f>
        <v>1261.3338382957156</v>
      </c>
      <c r="R649" s="35">
        <f t="shared" si="297"/>
        <v>293.38227369467734</v>
      </c>
      <c r="S649" s="35">
        <f t="shared" si="297"/>
        <v>0</v>
      </c>
      <c r="T649" s="35">
        <f t="shared" si="297"/>
        <v>0</v>
      </c>
      <c r="U649" s="35">
        <f t="shared" si="297"/>
        <v>0</v>
      </c>
      <c r="V649" s="35">
        <f t="shared" si="297"/>
        <v>0</v>
      </c>
      <c r="W649" s="35">
        <f t="shared" si="297"/>
        <v>0</v>
      </c>
      <c r="X649" s="21">
        <f t="shared" si="297"/>
        <v>0</v>
      </c>
      <c r="Y649" s="21">
        <f t="shared" si="297"/>
        <v>0</v>
      </c>
      <c r="Z649" s="21">
        <f t="shared" si="297"/>
        <v>0</v>
      </c>
      <c r="AA649" s="23">
        <f>SUM(G649:Z649)</f>
        <v>9136110.4187865071</v>
      </c>
      <c r="AB649" s="17" t="str">
        <f>IF(ABS(F649-AA649)&lt;0.01,"ok","err")</f>
        <v>ok</v>
      </c>
    </row>
    <row r="650" spans="1:28" hidden="1">
      <c r="A650" s="27" t="s">
        <v>1112</v>
      </c>
      <c r="C650" s="19" t="s">
        <v>973</v>
      </c>
      <c r="D650" s="19" t="s">
        <v>753</v>
      </c>
      <c r="E650" s="19" t="s">
        <v>1115</v>
      </c>
      <c r="F650" s="38">
        <f>VLOOKUP(C650,'WSS-27'!$C$2:$AP$780,'WSS-27'!$O$2,)</f>
        <v>0</v>
      </c>
      <c r="G650" s="38">
        <f t="shared" si="296"/>
        <v>0</v>
      </c>
      <c r="H650" s="38">
        <f t="shared" si="296"/>
        <v>0</v>
      </c>
      <c r="I650" s="38">
        <f t="shared" si="296"/>
        <v>0</v>
      </c>
      <c r="J650" s="38">
        <f t="shared" si="296"/>
        <v>0</v>
      </c>
      <c r="K650" s="38">
        <f t="shared" si="296"/>
        <v>0</v>
      </c>
      <c r="L650" s="38">
        <f t="shared" si="296"/>
        <v>0</v>
      </c>
      <c r="M650" s="38">
        <f t="shared" si="296"/>
        <v>0</v>
      </c>
      <c r="N650" s="38">
        <f t="shared" si="296"/>
        <v>0</v>
      </c>
      <c r="O650" s="38">
        <f t="shared" si="296"/>
        <v>0</v>
      </c>
      <c r="P650" s="38">
        <f t="shared" si="296"/>
        <v>0</v>
      </c>
      <c r="Q650" s="38">
        <f t="shared" si="297"/>
        <v>0</v>
      </c>
      <c r="R650" s="38">
        <f t="shared" si="297"/>
        <v>0</v>
      </c>
      <c r="S650" s="38">
        <f t="shared" si="297"/>
        <v>0</v>
      </c>
      <c r="T650" s="38">
        <f t="shared" si="297"/>
        <v>0</v>
      </c>
      <c r="U650" s="38">
        <f t="shared" si="297"/>
        <v>0</v>
      </c>
      <c r="V650" s="38">
        <f t="shared" si="297"/>
        <v>0</v>
      </c>
      <c r="W650" s="38">
        <f t="shared" si="297"/>
        <v>0</v>
      </c>
      <c r="X650" s="22">
        <f t="shared" si="297"/>
        <v>0</v>
      </c>
      <c r="Y650" s="22">
        <f t="shared" si="297"/>
        <v>0</v>
      </c>
      <c r="Z650" s="22">
        <f t="shared" si="297"/>
        <v>0</v>
      </c>
      <c r="AA650" s="22">
        <f>SUM(G650:Z650)</f>
        <v>0</v>
      </c>
      <c r="AB650" s="17" t="str">
        <f>IF(ABS(F650-AA650)&lt;0.01,"ok","err")</f>
        <v>ok</v>
      </c>
    </row>
    <row r="651" spans="1:28" hidden="1">
      <c r="A651" s="27" t="s">
        <v>1112</v>
      </c>
      <c r="C651" s="19" t="s">
        <v>973</v>
      </c>
      <c r="D651" s="19" t="s">
        <v>754</v>
      </c>
      <c r="E651" s="19" t="s">
        <v>1115</v>
      </c>
      <c r="F651" s="38">
        <f>VLOOKUP(C651,'WSS-27'!$C$2:$AP$780,'WSS-27'!$P$2,)</f>
        <v>0</v>
      </c>
      <c r="G651" s="38">
        <f t="shared" si="296"/>
        <v>0</v>
      </c>
      <c r="H651" s="38">
        <f t="shared" si="296"/>
        <v>0</v>
      </c>
      <c r="I651" s="38">
        <f t="shared" si="296"/>
        <v>0</v>
      </c>
      <c r="J651" s="38">
        <f t="shared" si="296"/>
        <v>0</v>
      </c>
      <c r="K651" s="38">
        <f t="shared" si="296"/>
        <v>0</v>
      </c>
      <c r="L651" s="38">
        <f t="shared" si="296"/>
        <v>0</v>
      </c>
      <c r="M651" s="38">
        <f t="shared" si="296"/>
        <v>0</v>
      </c>
      <c r="N651" s="38">
        <f t="shared" si="296"/>
        <v>0</v>
      </c>
      <c r="O651" s="38">
        <f t="shared" si="296"/>
        <v>0</v>
      </c>
      <c r="P651" s="38">
        <f t="shared" si="296"/>
        <v>0</v>
      </c>
      <c r="Q651" s="38">
        <f t="shared" si="297"/>
        <v>0</v>
      </c>
      <c r="R651" s="38">
        <f t="shared" si="297"/>
        <v>0</v>
      </c>
      <c r="S651" s="38">
        <f t="shared" si="297"/>
        <v>0</v>
      </c>
      <c r="T651" s="38">
        <f t="shared" si="297"/>
        <v>0</v>
      </c>
      <c r="U651" s="38">
        <f t="shared" si="297"/>
        <v>0</v>
      </c>
      <c r="V651" s="38">
        <f t="shared" si="297"/>
        <v>0</v>
      </c>
      <c r="W651" s="38">
        <f t="shared" si="297"/>
        <v>0</v>
      </c>
      <c r="X651" s="22">
        <f t="shared" si="297"/>
        <v>0</v>
      </c>
      <c r="Y651" s="22">
        <f t="shared" si="297"/>
        <v>0</v>
      </c>
      <c r="Z651" s="22">
        <f t="shared" si="297"/>
        <v>0</v>
      </c>
      <c r="AA651" s="22">
        <f>SUM(G651:Z651)</f>
        <v>0</v>
      </c>
      <c r="AB651" s="17" t="str">
        <f>IF(ABS(F651-AA651)&lt;0.01,"ok","err")</f>
        <v>ok</v>
      </c>
    </row>
    <row r="652" spans="1:28" hidden="1">
      <c r="A652" s="19" t="s">
        <v>1028</v>
      </c>
      <c r="D652" s="19" t="s">
        <v>755</v>
      </c>
      <c r="F652" s="35">
        <f>SUM(F649:F651)</f>
        <v>9136110.4187865071</v>
      </c>
      <c r="G652" s="35">
        <f t="shared" ref="G652:W652" si="298">SUM(G649:G651)</f>
        <v>4135191.6434594914</v>
      </c>
      <c r="H652" s="35">
        <f t="shared" si="298"/>
        <v>1148524.4287079903</v>
      </c>
      <c r="I652" s="35">
        <f t="shared" si="298"/>
        <v>70117.867096852773</v>
      </c>
      <c r="J652" s="35">
        <f t="shared" si="298"/>
        <v>1223072.9349610861</v>
      </c>
      <c r="K652" s="35">
        <f t="shared" si="298"/>
        <v>1145096.3752234145</v>
      </c>
      <c r="L652" s="35">
        <f t="shared" si="298"/>
        <v>777739.04013431084</v>
      </c>
      <c r="M652" s="35">
        <f t="shared" si="298"/>
        <v>513026.35421269323</v>
      </c>
      <c r="N652" s="35">
        <f t="shared" si="298"/>
        <v>38497.599660468863</v>
      </c>
      <c r="O652" s="35">
        <f>SUM(O649:O651)</f>
        <v>79913.4234632609</v>
      </c>
      <c r="P652" s="35">
        <f t="shared" si="298"/>
        <v>3376.0357549470673</v>
      </c>
      <c r="Q652" s="35">
        <f t="shared" si="298"/>
        <v>1261.3338382957156</v>
      </c>
      <c r="R652" s="35">
        <f t="shared" si="298"/>
        <v>293.38227369467734</v>
      </c>
      <c r="S652" s="35">
        <f t="shared" si="298"/>
        <v>0</v>
      </c>
      <c r="T652" s="35">
        <f t="shared" si="298"/>
        <v>0</v>
      </c>
      <c r="U652" s="35">
        <f t="shared" si="298"/>
        <v>0</v>
      </c>
      <c r="V652" s="35">
        <f t="shared" si="298"/>
        <v>0</v>
      </c>
      <c r="W652" s="35">
        <f t="shared" si="298"/>
        <v>0</v>
      </c>
      <c r="X652" s="21">
        <f>SUM(X649:X651)</f>
        <v>0</v>
      </c>
      <c r="Y652" s="21">
        <f>SUM(Y649:Y651)</f>
        <v>0</v>
      </c>
      <c r="Z652" s="21">
        <f>SUM(Z649:Z651)</f>
        <v>0</v>
      </c>
      <c r="AA652" s="23">
        <f>SUM(G652:Z652)</f>
        <v>9136110.4187865071</v>
      </c>
      <c r="AB652" s="17" t="str">
        <f>IF(ABS(F652-AA652)&lt;0.01,"ok","err")</f>
        <v>ok</v>
      </c>
    </row>
    <row r="653" spans="1:28">
      <c r="F653" s="38"/>
      <c r="G653" s="38"/>
    </row>
    <row r="654" spans="1:28">
      <c r="A654" s="24" t="s">
        <v>324</v>
      </c>
      <c r="F654" s="38"/>
      <c r="G654" s="38"/>
    </row>
    <row r="655" spans="1:28">
      <c r="A655" s="27" t="s">
        <v>346</v>
      </c>
      <c r="C655" s="19" t="s">
        <v>973</v>
      </c>
      <c r="D655" s="19" t="s">
        <v>756</v>
      </c>
      <c r="E655" s="19" t="s">
        <v>1116</v>
      </c>
      <c r="F655" s="35">
        <f>VLOOKUP(C655,'WSS-27'!$C$2:$AP$780,'WSS-27'!$Q$2,)</f>
        <v>0</v>
      </c>
      <c r="G655" s="35">
        <f t="shared" ref="G655:Z655" si="299">IF(VLOOKUP($E655,$D$6:$AN$1034,3,)=0,0,(VLOOKUP($E655,$D$6:$AN$1034,G$2,)/VLOOKUP($E655,$D$6:$AN$1034,3,))*$F655)</f>
        <v>0</v>
      </c>
      <c r="H655" s="35">
        <f t="shared" si="299"/>
        <v>0</v>
      </c>
      <c r="I655" s="35">
        <f t="shared" si="299"/>
        <v>0</v>
      </c>
      <c r="J655" s="35">
        <f t="shared" si="299"/>
        <v>0</v>
      </c>
      <c r="K655" s="35">
        <f t="shared" si="299"/>
        <v>0</v>
      </c>
      <c r="L655" s="35">
        <f t="shared" si="299"/>
        <v>0</v>
      </c>
      <c r="M655" s="35">
        <f t="shared" si="299"/>
        <v>0</v>
      </c>
      <c r="N655" s="35">
        <f t="shared" si="299"/>
        <v>0</v>
      </c>
      <c r="O655" s="35">
        <f t="shared" si="299"/>
        <v>0</v>
      </c>
      <c r="P655" s="35">
        <f t="shared" si="299"/>
        <v>0</v>
      </c>
      <c r="Q655" s="35">
        <f t="shared" si="299"/>
        <v>0</v>
      </c>
      <c r="R655" s="35">
        <f t="shared" si="299"/>
        <v>0</v>
      </c>
      <c r="S655" s="35">
        <f t="shared" si="299"/>
        <v>0</v>
      </c>
      <c r="T655" s="35">
        <f t="shared" si="299"/>
        <v>0</v>
      </c>
      <c r="U655" s="35">
        <f t="shared" si="299"/>
        <v>0</v>
      </c>
      <c r="V655" s="35">
        <f t="shared" si="299"/>
        <v>0</v>
      </c>
      <c r="W655" s="35">
        <f t="shared" si="299"/>
        <v>0</v>
      </c>
      <c r="X655" s="21">
        <f t="shared" si="299"/>
        <v>0</v>
      </c>
      <c r="Y655" s="21">
        <f t="shared" si="299"/>
        <v>0</v>
      </c>
      <c r="Z655" s="21">
        <f t="shared" si="299"/>
        <v>0</v>
      </c>
      <c r="AA655" s="23">
        <f>SUM(G655:Z655)</f>
        <v>0</v>
      </c>
      <c r="AB655" s="17" t="str">
        <f>IF(ABS(F655-AA655)&lt;0.01,"ok","err")</f>
        <v>ok</v>
      </c>
    </row>
    <row r="656" spans="1:28">
      <c r="F656" s="38"/>
    </row>
    <row r="657" spans="1:28">
      <c r="A657" s="24" t="s">
        <v>325</v>
      </c>
      <c r="F657" s="38"/>
      <c r="G657" s="38"/>
    </row>
    <row r="658" spans="1:28">
      <c r="A658" s="27" t="s">
        <v>348</v>
      </c>
      <c r="C658" s="19" t="s">
        <v>973</v>
      </c>
      <c r="D658" s="19" t="s">
        <v>757</v>
      </c>
      <c r="E658" s="19" t="s">
        <v>1116</v>
      </c>
      <c r="F658" s="35">
        <f>VLOOKUP(C658,'WSS-27'!$C$2:$AP$780,'WSS-27'!$R$2,)</f>
        <v>3469294.699036499</v>
      </c>
      <c r="G658" s="35">
        <f t="shared" ref="G658:Z658" si="300">IF(VLOOKUP($E658,$D$6:$AN$1034,3,)=0,0,(VLOOKUP($E658,$D$6:$AN$1034,G$2,)/VLOOKUP($E658,$D$6:$AN$1034,3,))*$F658)</f>
        <v>1663696.9256849156</v>
      </c>
      <c r="H658" s="35">
        <f t="shared" si="300"/>
        <v>462081.74272594048</v>
      </c>
      <c r="I658" s="35">
        <f t="shared" si="300"/>
        <v>28210.27173169277</v>
      </c>
      <c r="J658" s="35">
        <f t="shared" si="300"/>
        <v>492074.57772884693</v>
      </c>
      <c r="K658" s="35">
        <f t="shared" si="300"/>
        <v>460702.54617711966</v>
      </c>
      <c r="L658" s="35">
        <f t="shared" si="300"/>
        <v>312904.97795988433</v>
      </c>
      <c r="M658" s="35">
        <f t="shared" si="300"/>
        <v>0</v>
      </c>
      <c r="N658" s="35">
        <f t="shared" si="300"/>
        <v>15488.60215527714</v>
      </c>
      <c r="O658" s="35">
        <f t="shared" si="300"/>
        <v>32151.283035955472</v>
      </c>
      <c r="P658" s="35">
        <f t="shared" si="300"/>
        <v>1358.2684409298313</v>
      </c>
      <c r="Q658" s="35">
        <f t="shared" si="300"/>
        <v>507.46795069438559</v>
      </c>
      <c r="R658" s="35">
        <f t="shared" si="300"/>
        <v>118.03544524189033</v>
      </c>
      <c r="S658" s="35">
        <f t="shared" si="300"/>
        <v>0</v>
      </c>
      <c r="T658" s="35">
        <f t="shared" si="300"/>
        <v>0</v>
      </c>
      <c r="U658" s="35">
        <f t="shared" si="300"/>
        <v>0</v>
      </c>
      <c r="V658" s="35">
        <f t="shared" si="300"/>
        <v>0</v>
      </c>
      <c r="W658" s="35">
        <f t="shared" si="300"/>
        <v>0</v>
      </c>
      <c r="X658" s="21">
        <f t="shared" si="300"/>
        <v>0</v>
      </c>
      <c r="Y658" s="21">
        <f t="shared" si="300"/>
        <v>0</v>
      </c>
      <c r="Z658" s="21">
        <f t="shared" si="300"/>
        <v>0</v>
      </c>
      <c r="AA658" s="23">
        <f>SUM(G658:Z658)</f>
        <v>3469294.6990364981</v>
      </c>
      <c r="AB658" s="17" t="str">
        <f>IF(ABS(F658-AA658)&lt;0.01,"ok","err")</f>
        <v>ok</v>
      </c>
    </row>
    <row r="659" spans="1:28">
      <c r="F659" s="38"/>
    </row>
    <row r="660" spans="1:28">
      <c r="A660" s="24" t="s">
        <v>347</v>
      </c>
      <c r="F660" s="38"/>
    </row>
    <row r="661" spans="1:28">
      <c r="A661" s="27" t="s">
        <v>589</v>
      </c>
      <c r="C661" s="19" t="s">
        <v>973</v>
      </c>
      <c r="D661" s="19" t="s">
        <v>758</v>
      </c>
      <c r="E661" s="19" t="s">
        <v>1116</v>
      </c>
      <c r="F661" s="35">
        <f>VLOOKUP(C661,'WSS-27'!$C$2:$AP$780,'WSS-27'!$S$2,)</f>
        <v>0</v>
      </c>
      <c r="G661" s="35">
        <f t="shared" ref="G661:P665" si="301">IF(VLOOKUP($E661,$D$6:$AN$1034,3,)=0,0,(VLOOKUP($E661,$D$6:$AN$1034,G$2,)/VLOOKUP($E661,$D$6:$AN$1034,3,))*$F661)</f>
        <v>0</v>
      </c>
      <c r="H661" s="35">
        <f t="shared" si="301"/>
        <v>0</v>
      </c>
      <c r="I661" s="35">
        <f t="shared" si="301"/>
        <v>0</v>
      </c>
      <c r="J661" s="35">
        <f t="shared" si="301"/>
        <v>0</v>
      </c>
      <c r="K661" s="35">
        <f t="shared" si="301"/>
        <v>0</v>
      </c>
      <c r="L661" s="35">
        <f t="shared" si="301"/>
        <v>0</v>
      </c>
      <c r="M661" s="35">
        <f t="shared" si="301"/>
        <v>0</v>
      </c>
      <c r="N661" s="35">
        <f t="shared" si="301"/>
        <v>0</v>
      </c>
      <c r="O661" s="35">
        <f t="shared" si="301"/>
        <v>0</v>
      </c>
      <c r="P661" s="35">
        <f t="shared" si="301"/>
        <v>0</v>
      </c>
      <c r="Q661" s="35">
        <f t="shared" ref="Q661:Z665" si="302">IF(VLOOKUP($E661,$D$6:$AN$1034,3,)=0,0,(VLOOKUP($E661,$D$6:$AN$1034,Q$2,)/VLOOKUP($E661,$D$6:$AN$1034,3,))*$F661)</f>
        <v>0</v>
      </c>
      <c r="R661" s="35">
        <f t="shared" si="302"/>
        <v>0</v>
      </c>
      <c r="S661" s="35">
        <f t="shared" si="302"/>
        <v>0</v>
      </c>
      <c r="T661" s="35">
        <f t="shared" si="302"/>
        <v>0</v>
      </c>
      <c r="U661" s="35">
        <f t="shared" si="302"/>
        <v>0</v>
      </c>
      <c r="V661" s="35">
        <f t="shared" si="302"/>
        <v>0</v>
      </c>
      <c r="W661" s="35">
        <f t="shared" si="302"/>
        <v>0</v>
      </c>
      <c r="X661" s="21">
        <f t="shared" si="302"/>
        <v>0</v>
      </c>
      <c r="Y661" s="21">
        <f t="shared" si="302"/>
        <v>0</v>
      </c>
      <c r="Z661" s="21">
        <f t="shared" si="302"/>
        <v>0</v>
      </c>
      <c r="AA661" s="23">
        <f t="shared" ref="AA661:AA666" si="303">SUM(G661:Z661)</f>
        <v>0</v>
      </c>
      <c r="AB661" s="17" t="str">
        <f t="shared" ref="AB661:AB666" si="304">IF(ABS(F661-AA661)&lt;0.01,"ok","err")</f>
        <v>ok</v>
      </c>
    </row>
    <row r="662" spans="1:28">
      <c r="A662" s="27" t="s">
        <v>590</v>
      </c>
      <c r="C662" s="19" t="s">
        <v>973</v>
      </c>
      <c r="D662" s="19" t="s">
        <v>759</v>
      </c>
      <c r="E662" s="19" t="s">
        <v>1116</v>
      </c>
      <c r="F662" s="38">
        <f>VLOOKUP(C662,'WSS-27'!$C$2:$AP$780,'WSS-27'!$T$2,)</f>
        <v>5361058.3707203129</v>
      </c>
      <c r="G662" s="38">
        <f t="shared" si="301"/>
        <v>2570890.369233211</v>
      </c>
      <c r="H662" s="38">
        <f t="shared" si="301"/>
        <v>714049.22605333023</v>
      </c>
      <c r="I662" s="38">
        <f t="shared" si="301"/>
        <v>43592.985470357431</v>
      </c>
      <c r="J662" s="38">
        <f t="shared" si="301"/>
        <v>760396.78459271311</v>
      </c>
      <c r="K662" s="38">
        <f t="shared" si="301"/>
        <v>711917.97061256925</v>
      </c>
      <c r="L662" s="38">
        <f t="shared" si="301"/>
        <v>483528.20871567144</v>
      </c>
      <c r="M662" s="38">
        <f t="shared" si="301"/>
        <v>0</v>
      </c>
      <c r="N662" s="38">
        <f t="shared" si="301"/>
        <v>23934.346153518163</v>
      </c>
      <c r="O662" s="38">
        <f t="shared" si="301"/>
        <v>49682.981701490127</v>
      </c>
      <c r="P662" s="38">
        <f t="shared" si="301"/>
        <v>2098.9154933867126</v>
      </c>
      <c r="Q662" s="38">
        <f t="shared" si="302"/>
        <v>784.18397425216745</v>
      </c>
      <c r="R662" s="38">
        <f t="shared" si="302"/>
        <v>182.3987198122652</v>
      </c>
      <c r="S662" s="38">
        <f t="shared" si="302"/>
        <v>0</v>
      </c>
      <c r="T662" s="38">
        <f t="shared" si="302"/>
        <v>0</v>
      </c>
      <c r="U662" s="38">
        <f t="shared" si="302"/>
        <v>0</v>
      </c>
      <c r="V662" s="38">
        <f t="shared" si="302"/>
        <v>0</v>
      </c>
      <c r="W662" s="38">
        <f t="shared" si="302"/>
        <v>0</v>
      </c>
      <c r="X662" s="22">
        <f t="shared" si="302"/>
        <v>0</v>
      </c>
      <c r="Y662" s="22">
        <f t="shared" si="302"/>
        <v>0</v>
      </c>
      <c r="Z662" s="22">
        <f t="shared" si="302"/>
        <v>0</v>
      </c>
      <c r="AA662" s="22">
        <f t="shared" si="303"/>
        <v>5361058.370720312</v>
      </c>
      <c r="AB662" s="17" t="str">
        <f t="shared" si="304"/>
        <v>ok</v>
      </c>
    </row>
    <row r="663" spans="1:28">
      <c r="A663" s="27" t="s">
        <v>591</v>
      </c>
      <c r="C663" s="19" t="s">
        <v>973</v>
      </c>
      <c r="D663" s="19" t="s">
        <v>760</v>
      </c>
      <c r="E663" s="19" t="s">
        <v>642</v>
      </c>
      <c r="F663" s="38">
        <f>VLOOKUP(C663,'WSS-27'!$C$2:$AP$780,'WSS-27'!$U$2,)</f>
        <v>8517395.5839166641</v>
      </c>
      <c r="G663" s="38">
        <f t="shared" si="301"/>
        <v>7322607.6067521032</v>
      </c>
      <c r="H663" s="38">
        <f t="shared" si="301"/>
        <v>907580.91740583838</v>
      </c>
      <c r="I663" s="38">
        <f t="shared" si="301"/>
        <v>1244.8698371978253</v>
      </c>
      <c r="J663" s="38">
        <f t="shared" si="301"/>
        <v>57184.97315635725</v>
      </c>
      <c r="K663" s="38">
        <f t="shared" si="301"/>
        <v>2532.5526582146231</v>
      </c>
      <c r="L663" s="38">
        <f t="shared" si="301"/>
        <v>8585.6499089278586</v>
      </c>
      <c r="M663" s="38">
        <f t="shared" si="301"/>
        <v>0</v>
      </c>
      <c r="N663" s="38">
        <f t="shared" si="301"/>
        <v>39.519677371359535</v>
      </c>
      <c r="O663" s="38">
        <f t="shared" si="301"/>
        <v>215142.92807204954</v>
      </c>
      <c r="P663" s="38">
        <f t="shared" si="301"/>
        <v>382.02354792314213</v>
      </c>
      <c r="Q663" s="38">
        <f t="shared" si="302"/>
        <v>2074.7830619963756</v>
      </c>
      <c r="R663" s="38">
        <f t="shared" si="302"/>
        <v>19.759838685679767</v>
      </c>
      <c r="S663" s="38">
        <f t="shared" si="302"/>
        <v>0</v>
      </c>
      <c r="T663" s="38">
        <f t="shared" si="302"/>
        <v>0</v>
      </c>
      <c r="U663" s="38">
        <f t="shared" si="302"/>
        <v>0</v>
      </c>
      <c r="V663" s="38">
        <f t="shared" si="302"/>
        <v>0</v>
      </c>
      <c r="W663" s="38">
        <f t="shared" si="302"/>
        <v>0</v>
      </c>
      <c r="X663" s="22">
        <f t="shared" si="302"/>
        <v>0</v>
      </c>
      <c r="Y663" s="22">
        <f t="shared" si="302"/>
        <v>0</v>
      </c>
      <c r="Z663" s="22">
        <f t="shared" si="302"/>
        <v>0</v>
      </c>
      <c r="AA663" s="22">
        <f t="shared" si="303"/>
        <v>8517395.5839166641</v>
      </c>
      <c r="AB663" s="17" t="str">
        <f t="shared" si="304"/>
        <v>ok</v>
      </c>
    </row>
    <row r="664" spans="1:28">
      <c r="A664" s="27" t="s">
        <v>592</v>
      </c>
      <c r="C664" s="19" t="s">
        <v>973</v>
      </c>
      <c r="D664" s="19" t="s">
        <v>761</v>
      </c>
      <c r="E664" s="19" t="s">
        <v>629</v>
      </c>
      <c r="F664" s="38">
        <f>VLOOKUP(C664,'WSS-27'!$C$2:$AP$780,'WSS-27'!$V$2,)</f>
        <v>1557535.2947117556</v>
      </c>
      <c r="G664" s="38">
        <f t="shared" si="301"/>
        <v>1148138.0071435499</v>
      </c>
      <c r="H664" s="38">
        <f t="shared" si="301"/>
        <v>207816.32612379864</v>
      </c>
      <c r="I664" s="38">
        <f t="shared" si="301"/>
        <v>0</v>
      </c>
      <c r="J664" s="38">
        <f t="shared" si="301"/>
        <v>191257.12411061497</v>
      </c>
      <c r="K664" s="38">
        <f t="shared" si="301"/>
        <v>0</v>
      </c>
      <c r="L664" s="38">
        <f t="shared" si="301"/>
        <v>0</v>
      </c>
      <c r="M664" s="38">
        <f t="shared" si="301"/>
        <v>0</v>
      </c>
      <c r="N664" s="38">
        <f t="shared" si="301"/>
        <v>0</v>
      </c>
      <c r="O664" s="38">
        <f t="shared" si="301"/>
        <v>9723.8635582271963</v>
      </c>
      <c r="P664" s="38">
        <f t="shared" si="301"/>
        <v>410.79595424783793</v>
      </c>
      <c r="Q664" s="38">
        <f t="shared" si="302"/>
        <v>153.47907289444589</v>
      </c>
      <c r="R664" s="38">
        <f t="shared" si="302"/>
        <v>35.698748422673326</v>
      </c>
      <c r="S664" s="38">
        <f t="shared" si="302"/>
        <v>0</v>
      </c>
      <c r="T664" s="38">
        <f t="shared" si="302"/>
        <v>0</v>
      </c>
      <c r="U664" s="38">
        <f t="shared" si="302"/>
        <v>0</v>
      </c>
      <c r="V664" s="38">
        <f t="shared" si="302"/>
        <v>0</v>
      </c>
      <c r="W664" s="38">
        <f t="shared" si="302"/>
        <v>0</v>
      </c>
      <c r="X664" s="22">
        <f t="shared" si="302"/>
        <v>0</v>
      </c>
      <c r="Y664" s="22">
        <f t="shared" si="302"/>
        <v>0</v>
      </c>
      <c r="Z664" s="22">
        <f t="shared" si="302"/>
        <v>0</v>
      </c>
      <c r="AA664" s="22">
        <f t="shared" si="303"/>
        <v>1557535.2947117558</v>
      </c>
      <c r="AB664" s="17" t="str">
        <f t="shared" si="304"/>
        <v>ok</v>
      </c>
    </row>
    <row r="665" spans="1:28">
      <c r="A665" s="27" t="s">
        <v>593</v>
      </c>
      <c r="C665" s="19" t="s">
        <v>973</v>
      </c>
      <c r="D665" s="19" t="s">
        <v>762</v>
      </c>
      <c r="E665" s="19" t="s">
        <v>641</v>
      </c>
      <c r="F665" s="38">
        <f>VLOOKUP(C665,'WSS-27'!$C$2:$AP$780,'WSS-27'!$W$2,)</f>
        <v>2492422.9397522118</v>
      </c>
      <c r="G665" s="38">
        <f t="shared" si="301"/>
        <v>2160451.3061480667</v>
      </c>
      <c r="H665" s="38">
        <f t="shared" si="301"/>
        <v>267771.33007051813</v>
      </c>
      <c r="I665" s="38">
        <f t="shared" si="301"/>
        <v>0</v>
      </c>
      <c r="J665" s="38">
        <f t="shared" si="301"/>
        <v>0</v>
      </c>
      <c r="K665" s="38">
        <f t="shared" si="301"/>
        <v>0</v>
      </c>
      <c r="L665" s="38">
        <f t="shared" si="301"/>
        <v>0</v>
      </c>
      <c r="M665" s="38">
        <f t="shared" si="301"/>
        <v>0</v>
      </c>
      <c r="N665" s="38">
        <f t="shared" si="301"/>
        <v>0</v>
      </c>
      <c r="O665" s="38">
        <f t="shared" si="301"/>
        <v>63475.450949083526</v>
      </c>
      <c r="P665" s="38">
        <f t="shared" si="301"/>
        <v>112.71166193977542</v>
      </c>
      <c r="Q665" s="38">
        <f t="shared" si="302"/>
        <v>612.14092260395273</v>
      </c>
      <c r="R665" s="38">
        <f t="shared" si="302"/>
        <v>0</v>
      </c>
      <c r="S665" s="38">
        <f t="shared" si="302"/>
        <v>0</v>
      </c>
      <c r="T665" s="38">
        <f t="shared" si="302"/>
        <v>0</v>
      </c>
      <c r="U665" s="38">
        <f t="shared" si="302"/>
        <v>0</v>
      </c>
      <c r="V665" s="38">
        <f t="shared" si="302"/>
        <v>0</v>
      </c>
      <c r="W665" s="38">
        <f t="shared" si="302"/>
        <v>0</v>
      </c>
      <c r="X665" s="22">
        <f t="shared" si="302"/>
        <v>0</v>
      </c>
      <c r="Y665" s="22">
        <f t="shared" si="302"/>
        <v>0</v>
      </c>
      <c r="Z665" s="22">
        <f t="shared" si="302"/>
        <v>0</v>
      </c>
      <c r="AA665" s="22">
        <f t="shared" si="303"/>
        <v>2492422.9397522123</v>
      </c>
      <c r="AB665" s="17" t="str">
        <f t="shared" si="304"/>
        <v>ok</v>
      </c>
    </row>
    <row r="666" spans="1:28">
      <c r="A666" s="19" t="s">
        <v>352</v>
      </c>
      <c r="D666" s="19" t="s">
        <v>763</v>
      </c>
      <c r="F666" s="35">
        <f>SUM(F661:F665)</f>
        <v>17928412.189100944</v>
      </c>
      <c r="G666" s="35">
        <f t="shared" ref="G666:W666" si="305">SUM(G661:G665)</f>
        <v>13202087.289276931</v>
      </c>
      <c r="H666" s="35">
        <f t="shared" si="305"/>
        <v>2097217.7996534854</v>
      </c>
      <c r="I666" s="35">
        <f t="shared" si="305"/>
        <v>44837.855307555255</v>
      </c>
      <c r="J666" s="35">
        <f t="shared" si="305"/>
        <v>1008838.8818596854</v>
      </c>
      <c r="K666" s="35">
        <f t="shared" si="305"/>
        <v>714450.52327078383</v>
      </c>
      <c r="L666" s="35">
        <f t="shared" si="305"/>
        <v>492113.85862459929</v>
      </c>
      <c r="M666" s="35">
        <f t="shared" si="305"/>
        <v>0</v>
      </c>
      <c r="N666" s="35">
        <f t="shared" si="305"/>
        <v>23973.865830889521</v>
      </c>
      <c r="O666" s="35">
        <f>SUM(O661:O665)</f>
        <v>338025.22428085044</v>
      </c>
      <c r="P666" s="35">
        <f t="shared" si="305"/>
        <v>3004.4466574974676</v>
      </c>
      <c r="Q666" s="35">
        <f t="shared" si="305"/>
        <v>3624.5870317469416</v>
      </c>
      <c r="R666" s="35">
        <f t="shared" si="305"/>
        <v>237.8573069206183</v>
      </c>
      <c r="S666" s="35">
        <f t="shared" si="305"/>
        <v>0</v>
      </c>
      <c r="T666" s="35">
        <f t="shared" si="305"/>
        <v>0</v>
      </c>
      <c r="U666" s="35">
        <f t="shared" si="305"/>
        <v>0</v>
      </c>
      <c r="V666" s="35">
        <f t="shared" si="305"/>
        <v>0</v>
      </c>
      <c r="W666" s="35">
        <f t="shared" si="305"/>
        <v>0</v>
      </c>
      <c r="X666" s="21">
        <f>SUM(X661:X665)</f>
        <v>0</v>
      </c>
      <c r="Y666" s="21">
        <f>SUM(Y661:Y665)</f>
        <v>0</v>
      </c>
      <c r="Z666" s="21">
        <f>SUM(Z661:Z665)</f>
        <v>0</v>
      </c>
      <c r="AA666" s="23">
        <f t="shared" si="303"/>
        <v>17928412.189100947</v>
      </c>
      <c r="AB666" s="17" t="str">
        <f t="shared" si="304"/>
        <v>ok</v>
      </c>
    </row>
    <row r="667" spans="1:28">
      <c r="F667" s="38"/>
    </row>
    <row r="668" spans="1:28">
      <c r="A668" s="24" t="s">
        <v>596</v>
      </c>
      <c r="F668" s="38"/>
    </row>
    <row r="669" spans="1:28">
      <c r="A669" s="27" t="s">
        <v>987</v>
      </c>
      <c r="C669" s="19" t="s">
        <v>973</v>
      </c>
      <c r="D669" s="19" t="s">
        <v>764</v>
      </c>
      <c r="E669" s="19" t="s">
        <v>1104</v>
      </c>
      <c r="F669" s="35">
        <f>VLOOKUP(C669,'WSS-27'!$C$2:$AP$780,'WSS-27'!$X$2,)</f>
        <v>2021580.7257797373</v>
      </c>
      <c r="G669" s="35">
        <f t="shared" ref="G669:P670" si="306">IF(VLOOKUP($E669,$D$6:$AN$1034,3,)=0,0,(VLOOKUP($E669,$D$6:$AN$1034,G$2,)/VLOOKUP($E669,$D$6:$AN$1034,3,))*$F669)</f>
        <v>1381612.4077780952</v>
      </c>
      <c r="H669" s="35">
        <f t="shared" si="306"/>
        <v>250075.87321826283</v>
      </c>
      <c r="I669" s="35">
        <f t="shared" si="306"/>
        <v>0</v>
      </c>
      <c r="J669" s="35">
        <f t="shared" si="306"/>
        <v>230149.34973243412</v>
      </c>
      <c r="K669" s="35">
        <f t="shared" si="306"/>
        <v>0</v>
      </c>
      <c r="L669" s="35">
        <f t="shared" si="306"/>
        <v>147319.90056778686</v>
      </c>
      <c r="M669" s="35">
        <f t="shared" si="306"/>
        <v>0</v>
      </c>
      <c r="N669" s="35">
        <f t="shared" si="306"/>
        <v>0</v>
      </c>
      <c r="O669" s="35">
        <f t="shared" si="306"/>
        <v>11701.215759777775</v>
      </c>
      <c r="P669" s="35">
        <f t="shared" si="306"/>
        <v>494.33150363682239</v>
      </c>
      <c r="Q669" s="35">
        <f t="shared" ref="Q669:Z670" si="307">IF(VLOOKUP($E669,$D$6:$AN$1034,3,)=0,0,(VLOOKUP($E669,$D$6:$AN$1034,Q$2,)/VLOOKUP($E669,$D$6:$AN$1034,3,))*$F669)</f>
        <v>184.6891141360266</v>
      </c>
      <c r="R669" s="35">
        <f t="shared" si="307"/>
        <v>42.958105607549619</v>
      </c>
      <c r="S669" s="35">
        <f t="shared" si="307"/>
        <v>0</v>
      </c>
      <c r="T669" s="35">
        <f t="shared" si="307"/>
        <v>0</v>
      </c>
      <c r="U669" s="35">
        <f t="shared" si="307"/>
        <v>0</v>
      </c>
      <c r="V669" s="35">
        <f t="shared" si="307"/>
        <v>0</v>
      </c>
      <c r="W669" s="35">
        <f t="shared" si="307"/>
        <v>0</v>
      </c>
      <c r="X669" s="21">
        <f t="shared" si="307"/>
        <v>0</v>
      </c>
      <c r="Y669" s="21">
        <f t="shared" si="307"/>
        <v>0</v>
      </c>
      <c r="Z669" s="21">
        <f t="shared" si="307"/>
        <v>0</v>
      </c>
      <c r="AA669" s="23">
        <f>SUM(G669:Z669)</f>
        <v>2021580.7257797371</v>
      </c>
      <c r="AB669" s="17" t="str">
        <f>IF(ABS(F669-AA669)&lt;0.01,"ok","err")</f>
        <v>ok</v>
      </c>
    </row>
    <row r="670" spans="1:28">
      <c r="A670" s="27" t="s">
        <v>990</v>
      </c>
      <c r="C670" s="19" t="s">
        <v>973</v>
      </c>
      <c r="D670" s="19" t="s">
        <v>765</v>
      </c>
      <c r="E670" s="19" t="s">
        <v>1102</v>
      </c>
      <c r="F670" s="38">
        <f>VLOOKUP(C670,'WSS-27'!$C$2:$AP$780,'WSS-27'!$Y$2,)</f>
        <v>1181077.2007159505</v>
      </c>
      <c r="G670" s="38">
        <f t="shared" si="306"/>
        <v>1015855.4067637729</v>
      </c>
      <c r="H670" s="38">
        <f t="shared" si="306"/>
        <v>125907.4678769085</v>
      </c>
      <c r="I670" s="38">
        <f t="shared" si="306"/>
        <v>0</v>
      </c>
      <c r="J670" s="38">
        <f t="shared" si="306"/>
        <v>7933.1936498906471</v>
      </c>
      <c r="K670" s="38">
        <f t="shared" si="306"/>
        <v>0</v>
      </c>
      <c r="L670" s="38">
        <f t="shared" si="306"/>
        <v>1191.0755497157863</v>
      </c>
      <c r="M670" s="38">
        <f t="shared" si="306"/>
        <v>0</v>
      </c>
      <c r="N670" s="38">
        <f t="shared" si="306"/>
        <v>0</v>
      </c>
      <c r="O670" s="38">
        <f t="shared" si="306"/>
        <v>29846.48617624335</v>
      </c>
      <c r="P670" s="38">
        <f t="shared" si="306"/>
        <v>52.997607889156583</v>
      </c>
      <c r="Q670" s="38">
        <f t="shared" si="307"/>
        <v>287.83183594972974</v>
      </c>
      <c r="R670" s="38">
        <f t="shared" si="307"/>
        <v>2.7412555804736169</v>
      </c>
      <c r="S670" s="38">
        <f t="shared" si="307"/>
        <v>0</v>
      </c>
      <c r="T670" s="38">
        <f t="shared" si="307"/>
        <v>0</v>
      </c>
      <c r="U670" s="38">
        <f t="shared" si="307"/>
        <v>0</v>
      </c>
      <c r="V670" s="38">
        <f t="shared" si="307"/>
        <v>0</v>
      </c>
      <c r="W670" s="38">
        <f t="shared" si="307"/>
        <v>0</v>
      </c>
      <c r="X670" s="22">
        <f t="shared" si="307"/>
        <v>0</v>
      </c>
      <c r="Y670" s="22">
        <f t="shared" si="307"/>
        <v>0</v>
      </c>
      <c r="Z670" s="22">
        <f t="shared" si="307"/>
        <v>0</v>
      </c>
      <c r="AA670" s="22">
        <f>SUM(G670:Z670)</f>
        <v>1181077.2007159507</v>
      </c>
      <c r="AB670" s="17" t="str">
        <f>IF(ABS(F670-AA670)&lt;0.01,"ok","err")</f>
        <v>ok</v>
      </c>
    </row>
    <row r="671" spans="1:28">
      <c r="A671" s="19" t="s">
        <v>653</v>
      </c>
      <c r="D671" s="19" t="s">
        <v>766</v>
      </c>
      <c r="F671" s="35">
        <f>F669+F670</f>
        <v>3202657.926495688</v>
      </c>
      <c r="G671" s="35">
        <f t="shared" ref="G671:W671" si="308">G669+G670</f>
        <v>2397467.8145418679</v>
      </c>
      <c r="H671" s="35">
        <f t="shared" si="308"/>
        <v>375983.34109517134</v>
      </c>
      <c r="I671" s="35">
        <f t="shared" si="308"/>
        <v>0</v>
      </c>
      <c r="J671" s="35">
        <f t="shared" si="308"/>
        <v>238082.54338232477</v>
      </c>
      <c r="K671" s="35">
        <f t="shared" si="308"/>
        <v>0</v>
      </c>
      <c r="L671" s="35">
        <f t="shared" si="308"/>
        <v>148510.97611750264</v>
      </c>
      <c r="M671" s="35">
        <f t="shared" si="308"/>
        <v>0</v>
      </c>
      <c r="N671" s="35">
        <f t="shared" si="308"/>
        <v>0</v>
      </c>
      <c r="O671" s="35">
        <f>O669+O670</f>
        <v>41547.701936021127</v>
      </c>
      <c r="P671" s="35">
        <f t="shared" si="308"/>
        <v>547.32911152597899</v>
      </c>
      <c r="Q671" s="35">
        <f t="shared" si="308"/>
        <v>472.52095008575634</v>
      </c>
      <c r="R671" s="35">
        <f t="shared" si="308"/>
        <v>45.699361188023239</v>
      </c>
      <c r="S671" s="35">
        <f t="shared" si="308"/>
        <v>0</v>
      </c>
      <c r="T671" s="35">
        <f t="shared" si="308"/>
        <v>0</v>
      </c>
      <c r="U671" s="35">
        <f t="shared" si="308"/>
        <v>0</v>
      </c>
      <c r="V671" s="35">
        <f t="shared" si="308"/>
        <v>0</v>
      </c>
      <c r="W671" s="35">
        <f t="shared" si="308"/>
        <v>0</v>
      </c>
      <c r="X671" s="21">
        <f>X669+X670</f>
        <v>0</v>
      </c>
      <c r="Y671" s="21">
        <f>Y669+Y670</f>
        <v>0</v>
      </c>
      <c r="Z671" s="21">
        <f>Z669+Z670</f>
        <v>0</v>
      </c>
      <c r="AA671" s="23">
        <f>SUM(G671:Z671)</f>
        <v>3202657.9264956871</v>
      </c>
      <c r="AB671" s="17" t="str">
        <f>IF(ABS(F671-AA671)&lt;0.01,"ok","err")</f>
        <v>ok</v>
      </c>
    </row>
    <row r="672" spans="1:28">
      <c r="F672" s="38"/>
    </row>
    <row r="673" spans="1:28">
      <c r="A673" s="24" t="s">
        <v>330</v>
      </c>
      <c r="F673" s="38"/>
    </row>
    <row r="674" spans="1:28">
      <c r="A674" s="27" t="s">
        <v>990</v>
      </c>
      <c r="C674" s="19" t="s">
        <v>973</v>
      </c>
      <c r="D674" s="19" t="s">
        <v>767</v>
      </c>
      <c r="E674" s="19" t="s">
        <v>992</v>
      </c>
      <c r="F674" s="35">
        <f>VLOOKUP(C674,'WSS-27'!$C$2:$AP$780,'WSS-27'!$Z$2,)</f>
        <v>685138.50975165027</v>
      </c>
      <c r="G674" s="35">
        <f t="shared" ref="G674:Z674" si="309">IF(VLOOKUP($E674,$D$6:$AN$1034,3,)=0,0,(VLOOKUP($E674,$D$6:$AN$1034,G$2,)/VLOOKUP($E674,$D$6:$AN$1034,3,))*$F674)</f>
        <v>525259.18772627658</v>
      </c>
      <c r="H674" s="35">
        <f t="shared" si="309"/>
        <v>132185.61047826961</v>
      </c>
      <c r="I674" s="35">
        <f t="shared" si="309"/>
        <v>0</v>
      </c>
      <c r="J674" s="35">
        <f t="shared" si="309"/>
        <v>23189.949073016567</v>
      </c>
      <c r="K674" s="35">
        <f t="shared" si="309"/>
        <v>0</v>
      </c>
      <c r="L674" s="35">
        <f t="shared" si="309"/>
        <v>4495.7493610699485</v>
      </c>
      <c r="M674" s="35">
        <f t="shared" si="309"/>
        <v>0</v>
      </c>
      <c r="N674" s="35">
        <f t="shared" si="309"/>
        <v>0</v>
      </c>
      <c r="O674" s="35">
        <f t="shared" si="309"/>
        <v>0</v>
      </c>
      <c r="P674" s="35">
        <f t="shared" si="309"/>
        <v>0</v>
      </c>
      <c r="Q674" s="35">
        <f t="shared" si="309"/>
        <v>0</v>
      </c>
      <c r="R674" s="35">
        <f t="shared" si="309"/>
        <v>8.0131130176283918</v>
      </c>
      <c r="S674" s="35">
        <f t="shared" si="309"/>
        <v>0</v>
      </c>
      <c r="T674" s="35">
        <f t="shared" si="309"/>
        <v>0</v>
      </c>
      <c r="U674" s="35">
        <f t="shared" si="309"/>
        <v>0</v>
      </c>
      <c r="V674" s="35">
        <f t="shared" si="309"/>
        <v>0</v>
      </c>
      <c r="W674" s="35">
        <f t="shared" si="309"/>
        <v>0</v>
      </c>
      <c r="X674" s="21">
        <f t="shared" si="309"/>
        <v>0</v>
      </c>
      <c r="Y674" s="21">
        <f t="shared" si="309"/>
        <v>0</v>
      </c>
      <c r="Z674" s="21">
        <f t="shared" si="309"/>
        <v>0</v>
      </c>
      <c r="AA674" s="23">
        <f>SUM(G674:Z674)</f>
        <v>685138.50975165039</v>
      </c>
      <c r="AB674" s="17" t="str">
        <f>IF(ABS(F674-AA674)&lt;0.01,"ok","err")</f>
        <v>ok</v>
      </c>
    </row>
    <row r="675" spans="1:28">
      <c r="F675" s="38"/>
    </row>
    <row r="676" spans="1:28">
      <c r="A676" s="24" t="s">
        <v>329</v>
      </c>
      <c r="F676" s="38"/>
    </row>
    <row r="677" spans="1:28">
      <c r="A677" s="27" t="s">
        <v>990</v>
      </c>
      <c r="C677" s="19" t="s">
        <v>973</v>
      </c>
      <c r="D677" s="19" t="s">
        <v>768</v>
      </c>
      <c r="E677" s="19" t="s">
        <v>993</v>
      </c>
      <c r="F677" s="35">
        <f>VLOOKUP(C677,'WSS-27'!$C$2:$AP$780,'WSS-27'!$AA$2,)</f>
        <v>766009.05244616582</v>
      </c>
      <c r="G677" s="35">
        <f t="shared" ref="G677:Z677" si="310">IF(VLOOKUP($E677,$D$6:$AN$1034,3,)=0,0,(VLOOKUP($E677,$D$6:$AN$1034,G$2,)/VLOOKUP($E677,$D$6:$AN$1034,3,))*$F677)</f>
        <v>530433.57181345462</v>
      </c>
      <c r="H677" s="35">
        <f t="shared" si="310"/>
        <v>159862.34737090571</v>
      </c>
      <c r="I677" s="35">
        <f t="shared" si="310"/>
        <v>5427.5901985390637</v>
      </c>
      <c r="J677" s="35">
        <f t="shared" si="310"/>
        <v>42888.459847098093</v>
      </c>
      <c r="K677" s="35">
        <f t="shared" si="310"/>
        <v>11290.792729483652</v>
      </c>
      <c r="L677" s="35">
        <f t="shared" si="310"/>
        <v>6814.3569082939475</v>
      </c>
      <c r="M677" s="35">
        <f t="shared" si="310"/>
        <v>7499.2336174137308</v>
      </c>
      <c r="N677" s="35">
        <f t="shared" si="310"/>
        <v>176.18922334694909</v>
      </c>
      <c r="O677" s="35">
        <f t="shared" si="310"/>
        <v>0</v>
      </c>
      <c r="P677" s="35">
        <f t="shared" si="310"/>
        <v>249.05650190702983</v>
      </c>
      <c r="Q677" s="35">
        <f t="shared" si="310"/>
        <v>1352.6344500123173</v>
      </c>
      <c r="R677" s="35">
        <f t="shared" si="310"/>
        <v>14.819785710814822</v>
      </c>
      <c r="S677" s="35">
        <f t="shared" si="310"/>
        <v>0</v>
      </c>
      <c r="T677" s="35">
        <f t="shared" si="310"/>
        <v>0</v>
      </c>
      <c r="U677" s="35">
        <f t="shared" si="310"/>
        <v>0</v>
      </c>
      <c r="V677" s="35">
        <f t="shared" si="310"/>
        <v>0</v>
      </c>
      <c r="W677" s="35">
        <f t="shared" si="310"/>
        <v>0</v>
      </c>
      <c r="X677" s="21">
        <f t="shared" si="310"/>
        <v>0</v>
      </c>
      <c r="Y677" s="21">
        <f t="shared" si="310"/>
        <v>0</v>
      </c>
      <c r="Z677" s="21">
        <f t="shared" si="310"/>
        <v>0</v>
      </c>
      <c r="AA677" s="23">
        <f>SUM(G677:Z677)</f>
        <v>766009.05244616594</v>
      </c>
      <c r="AB677" s="17" t="str">
        <f>IF(ABS(F677-AA677)&lt;0.01,"ok","err")</f>
        <v>ok</v>
      </c>
    </row>
    <row r="678" spans="1:28"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21"/>
      <c r="Y678" s="21"/>
      <c r="Z678" s="21"/>
      <c r="AA678" s="23"/>
    </row>
    <row r="679" spans="1:28">
      <c r="A679" s="24" t="s">
        <v>345</v>
      </c>
      <c r="F679" s="38"/>
    </row>
    <row r="680" spans="1:28">
      <c r="A680" s="27" t="s">
        <v>990</v>
      </c>
      <c r="C680" s="19" t="s">
        <v>973</v>
      </c>
      <c r="D680" s="19" t="s">
        <v>769</v>
      </c>
      <c r="E680" s="19" t="s">
        <v>994</v>
      </c>
      <c r="F680" s="35">
        <f>VLOOKUP(C680,'WSS-27'!$C$2:$AP$780,'WSS-27'!$AB$2,)</f>
        <v>2179304.2467373936</v>
      </c>
      <c r="G680" s="35">
        <f t="shared" ref="G680:Z680" si="311">IF(VLOOKUP($E680,$D$6:$AN$1034,3,)=0,0,(VLOOKUP($E680,$D$6:$AN$1034,G$2,)/VLOOKUP($E680,$D$6:$AN$1034,3,))*$F680)</f>
        <v>0</v>
      </c>
      <c r="H680" s="35">
        <f t="shared" si="311"/>
        <v>0</v>
      </c>
      <c r="I680" s="35">
        <f t="shared" si="311"/>
        <v>0</v>
      </c>
      <c r="J680" s="35">
        <f t="shared" si="311"/>
        <v>0</v>
      </c>
      <c r="K680" s="35">
        <f t="shared" si="311"/>
        <v>0</v>
      </c>
      <c r="L680" s="35">
        <f t="shared" si="311"/>
        <v>0</v>
      </c>
      <c r="M680" s="35">
        <f t="shared" si="311"/>
        <v>0</v>
      </c>
      <c r="N680" s="35">
        <f t="shared" si="311"/>
        <v>0</v>
      </c>
      <c r="O680" s="35">
        <f t="shared" si="311"/>
        <v>2179304.2467373936</v>
      </c>
      <c r="P680" s="35">
        <f t="shared" si="311"/>
        <v>0</v>
      </c>
      <c r="Q680" s="35">
        <f t="shared" si="311"/>
        <v>0</v>
      </c>
      <c r="R680" s="35">
        <f t="shared" si="311"/>
        <v>0</v>
      </c>
      <c r="S680" s="35">
        <f t="shared" si="311"/>
        <v>0</v>
      </c>
      <c r="T680" s="35">
        <f t="shared" si="311"/>
        <v>0</v>
      </c>
      <c r="U680" s="35">
        <f t="shared" si="311"/>
        <v>0</v>
      </c>
      <c r="V680" s="35">
        <f t="shared" si="311"/>
        <v>0</v>
      </c>
      <c r="W680" s="35">
        <f t="shared" si="311"/>
        <v>0</v>
      </c>
      <c r="X680" s="21">
        <f t="shared" si="311"/>
        <v>0</v>
      </c>
      <c r="Y680" s="21">
        <f t="shared" si="311"/>
        <v>0</v>
      </c>
      <c r="Z680" s="21">
        <f t="shared" si="311"/>
        <v>0</v>
      </c>
      <c r="AA680" s="23">
        <f>SUM(G680:Z680)</f>
        <v>2179304.2467373936</v>
      </c>
      <c r="AB680" s="17" t="str">
        <f>IF(ABS(F680-AA680)&lt;0.01,"ok","err")</f>
        <v>ok</v>
      </c>
    </row>
    <row r="681" spans="1:28"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21"/>
      <c r="Y681" s="21"/>
      <c r="Z681" s="21"/>
      <c r="AA681" s="23"/>
    </row>
    <row r="682" spans="1:28">
      <c r="A682" s="24" t="s">
        <v>922</v>
      </c>
      <c r="F682" s="38"/>
    </row>
    <row r="683" spans="1:28">
      <c r="A683" s="27" t="s">
        <v>990</v>
      </c>
      <c r="C683" s="19" t="s">
        <v>973</v>
      </c>
      <c r="D683" s="19" t="s">
        <v>770</v>
      </c>
      <c r="E683" s="19" t="s">
        <v>995</v>
      </c>
      <c r="F683" s="35">
        <f>VLOOKUP(C683,'WSS-27'!$C$2:$AP$780,'WSS-27'!$AC$2,)</f>
        <v>0</v>
      </c>
      <c r="G683" s="35">
        <f t="shared" ref="G683:Z683" si="312">IF(VLOOKUP($E683,$D$6:$AN$1034,3,)=0,0,(VLOOKUP($E683,$D$6:$AN$1034,G$2,)/VLOOKUP($E683,$D$6:$AN$1034,3,))*$F683)</f>
        <v>0</v>
      </c>
      <c r="H683" s="35">
        <f t="shared" si="312"/>
        <v>0</v>
      </c>
      <c r="I683" s="35">
        <f t="shared" si="312"/>
        <v>0</v>
      </c>
      <c r="J683" s="35">
        <f t="shared" si="312"/>
        <v>0</v>
      </c>
      <c r="K683" s="35">
        <f t="shared" si="312"/>
        <v>0</v>
      </c>
      <c r="L683" s="35">
        <f t="shared" si="312"/>
        <v>0</v>
      </c>
      <c r="M683" s="35">
        <f t="shared" si="312"/>
        <v>0</v>
      </c>
      <c r="N683" s="35">
        <f t="shared" si="312"/>
        <v>0</v>
      </c>
      <c r="O683" s="35">
        <f t="shared" si="312"/>
        <v>0</v>
      </c>
      <c r="P683" s="35">
        <f t="shared" si="312"/>
        <v>0</v>
      </c>
      <c r="Q683" s="35">
        <f t="shared" si="312"/>
        <v>0</v>
      </c>
      <c r="R683" s="35">
        <f t="shared" si="312"/>
        <v>0</v>
      </c>
      <c r="S683" s="35">
        <f t="shared" si="312"/>
        <v>0</v>
      </c>
      <c r="T683" s="35">
        <f t="shared" si="312"/>
        <v>0</v>
      </c>
      <c r="U683" s="35">
        <f t="shared" si="312"/>
        <v>0</v>
      </c>
      <c r="V683" s="35">
        <f t="shared" si="312"/>
        <v>0</v>
      </c>
      <c r="W683" s="35">
        <f t="shared" si="312"/>
        <v>0</v>
      </c>
      <c r="X683" s="21">
        <f t="shared" si="312"/>
        <v>0</v>
      </c>
      <c r="Y683" s="21">
        <f t="shared" si="312"/>
        <v>0</v>
      </c>
      <c r="Z683" s="21">
        <f t="shared" si="312"/>
        <v>0</v>
      </c>
      <c r="AA683" s="23">
        <f>SUM(G683:Z683)</f>
        <v>0</v>
      </c>
      <c r="AB683" s="17" t="str">
        <f>IF(ABS(F683-AA683)&lt;0.01,"ok","err")</f>
        <v>ok</v>
      </c>
    </row>
    <row r="684" spans="1:28"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21"/>
      <c r="Y684" s="21"/>
      <c r="Z684" s="21"/>
      <c r="AA684" s="23"/>
    </row>
    <row r="685" spans="1:28">
      <c r="A685" s="24" t="s">
        <v>327</v>
      </c>
      <c r="F685" s="38"/>
    </row>
    <row r="686" spans="1:28">
      <c r="A686" s="27" t="s">
        <v>990</v>
      </c>
      <c r="C686" s="19" t="s">
        <v>973</v>
      </c>
      <c r="D686" s="19" t="s">
        <v>771</v>
      </c>
      <c r="E686" s="19" t="s">
        <v>995</v>
      </c>
      <c r="F686" s="35">
        <f>VLOOKUP(C686,'WSS-27'!$C$2:$AP$780,'WSS-27'!$AD$2,)</f>
        <v>0</v>
      </c>
      <c r="G686" s="35">
        <f t="shared" ref="G686:Z686" si="313">IF(VLOOKUP($E686,$D$6:$AN$1034,3,)=0,0,(VLOOKUP($E686,$D$6:$AN$1034,G$2,)/VLOOKUP($E686,$D$6:$AN$1034,3,))*$F686)</f>
        <v>0</v>
      </c>
      <c r="H686" s="35">
        <f t="shared" si="313"/>
        <v>0</v>
      </c>
      <c r="I686" s="35">
        <f t="shared" si="313"/>
        <v>0</v>
      </c>
      <c r="J686" s="35">
        <f t="shared" si="313"/>
        <v>0</v>
      </c>
      <c r="K686" s="35">
        <f t="shared" si="313"/>
        <v>0</v>
      </c>
      <c r="L686" s="35">
        <f t="shared" si="313"/>
        <v>0</v>
      </c>
      <c r="M686" s="35">
        <f t="shared" si="313"/>
        <v>0</v>
      </c>
      <c r="N686" s="35">
        <f t="shared" si="313"/>
        <v>0</v>
      </c>
      <c r="O686" s="35">
        <f t="shared" si="313"/>
        <v>0</v>
      </c>
      <c r="P686" s="35">
        <f t="shared" si="313"/>
        <v>0</v>
      </c>
      <c r="Q686" s="35">
        <f t="shared" si="313"/>
        <v>0</v>
      </c>
      <c r="R686" s="35">
        <f t="shared" si="313"/>
        <v>0</v>
      </c>
      <c r="S686" s="35">
        <f t="shared" si="313"/>
        <v>0</v>
      </c>
      <c r="T686" s="35">
        <f t="shared" si="313"/>
        <v>0</v>
      </c>
      <c r="U686" s="35">
        <f t="shared" si="313"/>
        <v>0</v>
      </c>
      <c r="V686" s="35">
        <f t="shared" si="313"/>
        <v>0</v>
      </c>
      <c r="W686" s="35">
        <f t="shared" si="313"/>
        <v>0</v>
      </c>
      <c r="X686" s="21">
        <f t="shared" si="313"/>
        <v>0</v>
      </c>
      <c r="Y686" s="21">
        <f t="shared" si="313"/>
        <v>0</v>
      </c>
      <c r="Z686" s="21">
        <f t="shared" si="313"/>
        <v>0</v>
      </c>
      <c r="AA686" s="23">
        <f>SUM(G686:Z686)</f>
        <v>0</v>
      </c>
      <c r="AB686" s="17" t="str">
        <f>IF(ABS(F686-AA686)&lt;0.01,"ok","err")</f>
        <v>ok</v>
      </c>
    </row>
    <row r="687" spans="1:28"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21"/>
      <c r="Y687" s="21"/>
      <c r="Z687" s="21"/>
      <c r="AA687" s="23"/>
    </row>
    <row r="688" spans="1:28">
      <c r="A688" s="24" t="s">
        <v>326</v>
      </c>
      <c r="F688" s="38"/>
    </row>
    <row r="689" spans="1:29">
      <c r="A689" s="27" t="s">
        <v>990</v>
      </c>
      <c r="C689" s="19" t="s">
        <v>973</v>
      </c>
      <c r="D689" s="19" t="s">
        <v>772</v>
      </c>
      <c r="E689" s="19" t="s">
        <v>996</v>
      </c>
      <c r="F689" s="35">
        <f>VLOOKUP(C689,'WSS-27'!$C$2:$AP$780,'WSS-27'!$AE$2,)</f>
        <v>0</v>
      </c>
      <c r="G689" s="35">
        <f t="shared" ref="G689:Z689" si="314">IF(VLOOKUP($E689,$D$6:$AN$1034,3,)=0,0,(VLOOKUP($E689,$D$6:$AN$1034,G$2,)/VLOOKUP($E689,$D$6:$AN$1034,3,))*$F689)</f>
        <v>0</v>
      </c>
      <c r="H689" s="35">
        <f t="shared" si="314"/>
        <v>0</v>
      </c>
      <c r="I689" s="35">
        <f t="shared" si="314"/>
        <v>0</v>
      </c>
      <c r="J689" s="35">
        <f t="shared" si="314"/>
        <v>0</v>
      </c>
      <c r="K689" s="35">
        <f t="shared" si="314"/>
        <v>0</v>
      </c>
      <c r="L689" s="35">
        <f t="shared" si="314"/>
        <v>0</v>
      </c>
      <c r="M689" s="35">
        <f t="shared" si="314"/>
        <v>0</v>
      </c>
      <c r="N689" s="35">
        <f t="shared" si="314"/>
        <v>0</v>
      </c>
      <c r="O689" s="35">
        <f t="shared" si="314"/>
        <v>0</v>
      </c>
      <c r="P689" s="35">
        <f t="shared" si="314"/>
        <v>0</v>
      </c>
      <c r="Q689" s="35">
        <f t="shared" si="314"/>
        <v>0</v>
      </c>
      <c r="R689" s="35">
        <f t="shared" si="314"/>
        <v>0</v>
      </c>
      <c r="S689" s="35">
        <f t="shared" si="314"/>
        <v>0</v>
      </c>
      <c r="T689" s="35">
        <f t="shared" si="314"/>
        <v>0</v>
      </c>
      <c r="U689" s="35">
        <f t="shared" si="314"/>
        <v>0</v>
      </c>
      <c r="V689" s="35">
        <f t="shared" si="314"/>
        <v>0</v>
      </c>
      <c r="W689" s="35">
        <f t="shared" si="314"/>
        <v>0</v>
      </c>
      <c r="X689" s="21">
        <f t="shared" si="314"/>
        <v>0</v>
      </c>
      <c r="Y689" s="21">
        <f t="shared" si="314"/>
        <v>0</v>
      </c>
      <c r="Z689" s="21">
        <f t="shared" si="314"/>
        <v>0</v>
      </c>
      <c r="AA689" s="23">
        <f>SUM(G689:Z689)</f>
        <v>0</v>
      </c>
      <c r="AB689" s="17" t="str">
        <f>IF(ABS(F689-AA689)&lt;0.01,"ok","err")</f>
        <v>ok</v>
      </c>
    </row>
    <row r="690" spans="1:29"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21"/>
      <c r="Y690" s="21"/>
      <c r="Z690" s="21"/>
      <c r="AA690" s="23"/>
    </row>
    <row r="691" spans="1:29">
      <c r="A691" s="19" t="s">
        <v>819</v>
      </c>
      <c r="D691" s="19" t="s">
        <v>773</v>
      </c>
      <c r="F691" s="35">
        <f>F646+F652+F655+F658+F666+F671+F674+F677+F680+F683+F686+F689</f>
        <v>81566017.278024957</v>
      </c>
      <c r="G691" s="35">
        <f t="shared" ref="G691:Z691" si="315">G646+G652+G655+G658+G666+G671+G674+G677+G680+G683+G686+G689</f>
        <v>41816254.21307867</v>
      </c>
      <c r="H691" s="35">
        <f t="shared" si="315"/>
        <v>9519351.8133695461</v>
      </c>
      <c r="I691" s="35">
        <f t="shared" si="315"/>
        <v>486919.52769990114</v>
      </c>
      <c r="J691" s="35">
        <f t="shared" si="315"/>
        <v>9491408.9839147329</v>
      </c>
      <c r="K691" s="35">
        <f t="shared" si="315"/>
        <v>8016511.0282281516</v>
      </c>
      <c r="L691" s="35">
        <f t="shared" si="315"/>
        <v>5837682.9409122579</v>
      </c>
      <c r="M691" s="35">
        <f t="shared" si="315"/>
        <v>3368913.9338663397</v>
      </c>
      <c r="N691" s="35">
        <f t="shared" si="315"/>
        <v>238206.49754743947</v>
      </c>
      <c r="O691" s="35">
        <f>O646+O652+O655+O658+O666+O671+O674+O677+O680+O683+O686+O689</f>
        <v>2761935.0484901294</v>
      </c>
      <c r="P691" s="35">
        <f t="shared" si="315"/>
        <v>12298.911542262909</v>
      </c>
      <c r="Q691" s="35">
        <f t="shared" si="315"/>
        <v>15778.092585730787</v>
      </c>
      <c r="R691" s="35">
        <f t="shared" si="315"/>
        <v>756.28678979789561</v>
      </c>
      <c r="S691" s="35">
        <f t="shared" si="315"/>
        <v>0</v>
      </c>
      <c r="T691" s="35">
        <f t="shared" si="315"/>
        <v>0</v>
      </c>
      <c r="U691" s="35">
        <f t="shared" si="315"/>
        <v>0</v>
      </c>
      <c r="V691" s="35">
        <f t="shared" si="315"/>
        <v>0</v>
      </c>
      <c r="W691" s="35">
        <f t="shared" si="315"/>
        <v>0</v>
      </c>
      <c r="X691" s="21">
        <f t="shared" si="315"/>
        <v>0</v>
      </c>
      <c r="Y691" s="21">
        <f t="shared" si="315"/>
        <v>0</v>
      </c>
      <c r="Z691" s="21">
        <f t="shared" si="315"/>
        <v>0</v>
      </c>
      <c r="AA691" s="23">
        <f>SUM(G691:Z691)</f>
        <v>81566017.278024957</v>
      </c>
      <c r="AB691" s="17" t="str">
        <f>IF(ABS(F691-AA691)&lt;0.01,"ok","err")</f>
        <v>ok</v>
      </c>
    </row>
    <row r="692" spans="1:29"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21"/>
      <c r="Y692" s="21"/>
      <c r="Z692" s="21"/>
      <c r="AA692" s="23"/>
      <c r="AB692" s="17"/>
    </row>
    <row r="693" spans="1:29"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21"/>
      <c r="Y693" s="21"/>
      <c r="Z693" s="21"/>
      <c r="AA693" s="23"/>
      <c r="AB693" s="17"/>
    </row>
    <row r="694" spans="1:29">
      <c r="A694" s="24" t="s">
        <v>800</v>
      </c>
    </row>
    <row r="695" spans="1:29">
      <c r="F695" s="39"/>
    </row>
    <row r="696" spans="1:29">
      <c r="A696" s="24" t="s">
        <v>1009</v>
      </c>
    </row>
    <row r="697" spans="1:29" s="19" customFormat="1">
      <c r="A697" s="27" t="s">
        <v>169</v>
      </c>
      <c r="D697" s="19" t="s">
        <v>1010</v>
      </c>
      <c r="E697" s="19" t="s">
        <v>128</v>
      </c>
      <c r="F697" s="35">
        <v>968972525.26000011</v>
      </c>
      <c r="G697" s="35">
        <f t="shared" ref="G697:P700" si="316">IF(VLOOKUP($E697,$D$6:$AN$1034,3,)=0,0,(VLOOKUP($E697,$D$6:$AN$1034,G$2,)/VLOOKUP($E697,$D$6:$AN$1034,3,))*$F697)</f>
        <v>387783189.22000003</v>
      </c>
      <c r="H697" s="35">
        <f t="shared" si="316"/>
        <v>133562579.00000001</v>
      </c>
      <c r="I697" s="35">
        <f t="shared" si="316"/>
        <v>7870664.6300000008</v>
      </c>
      <c r="J697" s="35">
        <f t="shared" si="316"/>
        <v>145748335.83000001</v>
      </c>
      <c r="K697" s="35">
        <f t="shared" si="316"/>
        <v>128374674.07000002</v>
      </c>
      <c r="L697" s="35">
        <f t="shared" si="316"/>
        <v>83539672.089999989</v>
      </c>
      <c r="M697" s="35">
        <f t="shared" si="316"/>
        <v>59071972.179999992</v>
      </c>
      <c r="N697" s="35">
        <f t="shared" si="316"/>
        <v>3255770</v>
      </c>
      <c r="O697" s="35">
        <f t="shared" si="316"/>
        <v>19068090</v>
      </c>
      <c r="P697" s="35">
        <f t="shared" si="316"/>
        <v>245695</v>
      </c>
      <c r="Q697" s="35">
        <f t="shared" ref="Q697:Z700" si="317">IF(VLOOKUP($E697,$D$6:$AN$1034,3,)=0,0,(VLOOKUP($E697,$D$6:$AN$1034,Q$2,)/VLOOKUP($E697,$D$6:$AN$1034,3,))*$F697)</f>
        <v>284053</v>
      </c>
      <c r="R697" s="35">
        <f t="shared" si="317"/>
        <v>7865.0000000000009</v>
      </c>
      <c r="S697" s="35">
        <f t="shared" si="317"/>
        <v>2609</v>
      </c>
      <c r="T697" s="35">
        <f t="shared" si="317"/>
        <v>147420.24</v>
      </c>
      <c r="U697" s="35">
        <f t="shared" si="317"/>
        <v>9936</v>
      </c>
      <c r="V697" s="35">
        <f t="shared" si="317"/>
        <v>0</v>
      </c>
      <c r="W697" s="35">
        <f t="shared" si="317"/>
        <v>0</v>
      </c>
      <c r="X697" s="35">
        <f t="shared" si="317"/>
        <v>0</v>
      </c>
      <c r="Y697" s="35">
        <f t="shared" si="317"/>
        <v>0</v>
      </c>
      <c r="Z697" s="35">
        <f t="shared" si="317"/>
        <v>0</v>
      </c>
      <c r="AA697" s="39">
        <f t="shared" ref="AA697:AA707" si="318">SUM(G697:Z697)</f>
        <v>968972525.26000011</v>
      </c>
      <c r="AB697" s="43" t="str">
        <f t="shared" ref="AB697:AB707" si="319">IF(ABS(F697-AA697)&lt;0.01,"ok","err")</f>
        <v>ok</v>
      </c>
    </row>
    <row r="698" spans="1:29" s="19" customFormat="1">
      <c r="A698" s="19" t="s">
        <v>1110</v>
      </c>
      <c r="E698" s="19" t="s">
        <v>827</v>
      </c>
      <c r="F698" s="38">
        <f>37562391.8999999-8261342.47</f>
        <v>29301049.429999903</v>
      </c>
      <c r="G698" s="38">
        <f t="shared" si="316"/>
        <v>10331842.002781231</v>
      </c>
      <c r="H698" s="38">
        <f t="shared" si="316"/>
        <v>3242618.7910370673</v>
      </c>
      <c r="I698" s="38">
        <f t="shared" si="316"/>
        <v>264303.45319719939</v>
      </c>
      <c r="J698" s="38">
        <f t="shared" si="316"/>
        <v>4404742.2166224904</v>
      </c>
      <c r="K698" s="38">
        <f t="shared" si="316"/>
        <v>5059723.591320565</v>
      </c>
      <c r="L698" s="38">
        <f t="shared" si="316"/>
        <v>3011882.4253761852</v>
      </c>
      <c r="M698" s="38">
        <f t="shared" si="316"/>
        <v>2569375.1781620369</v>
      </c>
      <c r="N698" s="38">
        <f t="shared" si="316"/>
        <v>141320.30758198627</v>
      </c>
      <c r="O698" s="38">
        <f t="shared" si="316"/>
        <v>256738.123624628</v>
      </c>
      <c r="P698" s="38">
        <f t="shared" si="316"/>
        <v>10276.254851279082</v>
      </c>
      <c r="Q698" s="38">
        <f t="shared" si="317"/>
        <v>8166.27487061383</v>
      </c>
      <c r="R698" s="38">
        <f t="shared" si="317"/>
        <v>60.810574626914466</v>
      </c>
      <c r="S698" s="38">
        <f t="shared" si="317"/>
        <v>0</v>
      </c>
      <c r="T698" s="38">
        <f t="shared" si="317"/>
        <v>0</v>
      </c>
      <c r="U698" s="38">
        <f t="shared" si="317"/>
        <v>0</v>
      </c>
      <c r="V698" s="38">
        <f t="shared" si="317"/>
        <v>0</v>
      </c>
      <c r="W698" s="38">
        <f t="shared" si="317"/>
        <v>0</v>
      </c>
      <c r="X698" s="38">
        <f t="shared" si="317"/>
        <v>0</v>
      </c>
      <c r="Y698" s="38">
        <f t="shared" si="317"/>
        <v>0</v>
      </c>
      <c r="Z698" s="38">
        <f t="shared" si="317"/>
        <v>0</v>
      </c>
      <c r="AA698" s="38">
        <f>SUM(G698:Z698)</f>
        <v>29301049.42999991</v>
      </c>
      <c r="AB698" s="43" t="str">
        <f t="shared" ref="AB698" si="320">IF(ABS(F698-AA698)&lt;0.01,"ok","err")</f>
        <v>ok</v>
      </c>
    </row>
    <row r="699" spans="1:29" s="19" customFormat="1">
      <c r="A699" s="19" t="s">
        <v>1213</v>
      </c>
      <c r="E699" s="19" t="s">
        <v>338</v>
      </c>
      <c r="F699" s="38">
        <v>11761288.51</v>
      </c>
      <c r="G699" s="38">
        <f t="shared" si="316"/>
        <v>5323401.2871451303</v>
      </c>
      <c r="H699" s="38">
        <f t="shared" si="316"/>
        <v>1478542.4592768659</v>
      </c>
      <c r="I699" s="38">
        <f t="shared" si="316"/>
        <v>90265.597374583638</v>
      </c>
      <c r="J699" s="38">
        <f t="shared" si="316"/>
        <v>1574511.7996024021</v>
      </c>
      <c r="K699" s="38">
        <f t="shared" si="316"/>
        <v>1474129.3858559383</v>
      </c>
      <c r="L699" s="38">
        <f t="shared" si="316"/>
        <v>1001215.2674622628</v>
      </c>
      <c r="M699" s="38">
        <f t="shared" si="316"/>
        <v>660439.80299554847</v>
      </c>
      <c r="N699" s="38">
        <f t="shared" si="316"/>
        <v>49559.534177498746</v>
      </c>
      <c r="O699" s="38">
        <f t="shared" si="316"/>
        <v>102875.81761714893</v>
      </c>
      <c r="P699" s="38">
        <f t="shared" si="316"/>
        <v>4346.1088706152141</v>
      </c>
      <c r="Q699" s="38">
        <f t="shared" si="317"/>
        <v>1623.7666249213335</v>
      </c>
      <c r="R699" s="38">
        <f t="shared" si="317"/>
        <v>377.68299708238419</v>
      </c>
      <c r="S699" s="38">
        <f t="shared" si="317"/>
        <v>0</v>
      </c>
      <c r="T699" s="38">
        <f t="shared" si="317"/>
        <v>0</v>
      </c>
      <c r="U699" s="38">
        <f t="shared" si="317"/>
        <v>0</v>
      </c>
      <c r="V699" s="38">
        <f t="shared" si="317"/>
        <v>0</v>
      </c>
      <c r="W699" s="38">
        <f t="shared" si="317"/>
        <v>0</v>
      </c>
      <c r="X699" s="38">
        <f t="shared" si="317"/>
        <v>0</v>
      </c>
      <c r="Y699" s="38">
        <f t="shared" si="317"/>
        <v>0</v>
      </c>
      <c r="Z699" s="38">
        <f t="shared" si="317"/>
        <v>0</v>
      </c>
      <c r="AA699" s="38">
        <f>SUM(G699:Z699)</f>
        <v>11761288.509999998</v>
      </c>
      <c r="AB699" s="43" t="str">
        <f t="shared" si="319"/>
        <v>ok</v>
      </c>
    </row>
    <row r="700" spans="1:29" s="19" customFormat="1">
      <c r="A700" s="19" t="s">
        <v>1214</v>
      </c>
      <c r="E700" s="19" t="s">
        <v>1120</v>
      </c>
      <c r="F700" s="38">
        <v>760283.76</v>
      </c>
      <c r="G700" s="38">
        <f t="shared" si="316"/>
        <v>333054.45042619645</v>
      </c>
      <c r="H700" s="38">
        <f t="shared" si="316"/>
        <v>88475.053913212396</v>
      </c>
      <c r="I700" s="38">
        <f t="shared" si="316"/>
        <v>5819.660969394793</v>
      </c>
      <c r="J700" s="38">
        <f t="shared" si="316"/>
        <v>111176.78742002876</v>
      </c>
      <c r="K700" s="38">
        <f t="shared" si="316"/>
        <v>97789.13876494774</v>
      </c>
      <c r="L700" s="38">
        <f t="shared" si="316"/>
        <v>70441.29271163691</v>
      </c>
      <c r="M700" s="38">
        <f t="shared" si="316"/>
        <v>48996.108067331013</v>
      </c>
      <c r="N700" s="38">
        <f t="shared" si="316"/>
        <v>2753.4232898790992</v>
      </c>
      <c r="O700" s="38">
        <f t="shared" si="316"/>
        <v>1565.2048112444488</v>
      </c>
      <c r="P700" s="38">
        <f t="shared" si="316"/>
        <v>64.741990183595775</v>
      </c>
      <c r="Q700" s="38">
        <f t="shared" si="317"/>
        <v>147.23573675534203</v>
      </c>
      <c r="R700" s="38">
        <f t="shared" si="317"/>
        <v>0.66189918947419313</v>
      </c>
      <c r="S700" s="38">
        <f t="shared" si="317"/>
        <v>0</v>
      </c>
      <c r="T700" s="38">
        <f t="shared" si="317"/>
        <v>0</v>
      </c>
      <c r="U700" s="38">
        <f t="shared" si="317"/>
        <v>0</v>
      </c>
      <c r="V700" s="38">
        <f t="shared" si="317"/>
        <v>0</v>
      </c>
      <c r="W700" s="38">
        <f t="shared" si="317"/>
        <v>0</v>
      </c>
      <c r="X700" s="38">
        <f t="shared" si="317"/>
        <v>0</v>
      </c>
      <c r="Y700" s="38">
        <f t="shared" si="317"/>
        <v>0</v>
      </c>
      <c r="Z700" s="38">
        <f t="shared" si="317"/>
        <v>0</v>
      </c>
      <c r="AA700" s="38">
        <f>SUM(G700:Z700)</f>
        <v>760283.76</v>
      </c>
      <c r="AB700" s="43" t="str">
        <f t="shared" ref="AB700" si="321">IF(ABS(F700-AA700)&lt;0.01,"ok","err")</f>
        <v>ok</v>
      </c>
    </row>
    <row r="701" spans="1:29" s="19" customFormat="1">
      <c r="A701" s="19" t="s">
        <v>1108</v>
      </c>
      <c r="F701" s="38">
        <f>F768</f>
        <v>-6324975.8399999999</v>
      </c>
      <c r="G701" s="38"/>
      <c r="H701" s="38"/>
      <c r="I701" s="38"/>
      <c r="J701" s="38"/>
      <c r="K701" s="38">
        <f>-K1005</f>
        <v>-2062957.44</v>
      </c>
      <c r="L701" s="38">
        <f>-L1005</f>
        <v>0</v>
      </c>
      <c r="M701" s="38">
        <f>-M1005</f>
        <v>-4262018.4000000004</v>
      </c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>
        <f>SUM(G701:Z701)</f>
        <v>-6324975.8399999999</v>
      </c>
      <c r="AB701" s="43" t="str">
        <f t="shared" ref="AB701" si="322">IF(ABS(F701-AA701)&lt;0.01,"ok","err")</f>
        <v>ok</v>
      </c>
    </row>
    <row r="702" spans="1:29" s="19" customFormat="1">
      <c r="A702" s="19" t="s">
        <v>630</v>
      </c>
      <c r="D702" s="19" t="s">
        <v>631</v>
      </c>
      <c r="E702" s="19" t="s">
        <v>665</v>
      </c>
      <c r="F702" s="38">
        <v>2710126.03</v>
      </c>
      <c r="G702" s="38">
        <f t="shared" ref="G702:P705" si="323">IF(VLOOKUP($E702,$D$6:$AN$1034,3,)=0,0,(VLOOKUP($E702,$D$6:$AN$1034,G$2,)/VLOOKUP($E702,$D$6:$AN$1034,3,))*$F702)</f>
        <v>2189455.478982023</v>
      </c>
      <c r="H702" s="38">
        <f t="shared" si="323"/>
        <v>210098.06552506355</v>
      </c>
      <c r="I702" s="38">
        <f t="shared" si="323"/>
        <v>5536.0825528588211</v>
      </c>
      <c r="J702" s="38">
        <f t="shared" si="323"/>
        <v>254308.30012656239</v>
      </c>
      <c r="K702" s="38">
        <f t="shared" si="323"/>
        <v>11262.559479228659</v>
      </c>
      <c r="L702" s="38">
        <f t="shared" si="323"/>
        <v>38181.394749478692</v>
      </c>
      <c r="M702" s="38">
        <f t="shared" si="323"/>
        <v>1142.3662410661061</v>
      </c>
      <c r="N702" s="38">
        <f t="shared" si="323"/>
        <v>0</v>
      </c>
      <c r="O702" s="38">
        <f t="shared" si="323"/>
        <v>141.7823437188664</v>
      </c>
      <c r="P702" s="38">
        <f t="shared" si="323"/>
        <v>0</v>
      </c>
      <c r="Q702" s="38">
        <f t="shared" ref="Q702:Z705" si="324">IF(VLOOKUP($E702,$D$6:$AN$1034,3,)=0,0,(VLOOKUP($E702,$D$6:$AN$1034,Q$2,)/VLOOKUP($E702,$D$6:$AN$1034,3,))*$F702)</f>
        <v>0</v>
      </c>
      <c r="R702" s="38">
        <f t="shared" si="324"/>
        <v>0</v>
      </c>
      <c r="S702" s="38">
        <f t="shared" si="324"/>
        <v>0</v>
      </c>
      <c r="T702" s="38">
        <f t="shared" si="324"/>
        <v>0</v>
      </c>
      <c r="U702" s="38">
        <f t="shared" si="324"/>
        <v>0</v>
      </c>
      <c r="V702" s="38">
        <f t="shared" si="324"/>
        <v>0</v>
      </c>
      <c r="W702" s="38">
        <f t="shared" si="324"/>
        <v>0</v>
      </c>
      <c r="X702" s="38">
        <f t="shared" si="324"/>
        <v>0</v>
      </c>
      <c r="Y702" s="38">
        <f t="shared" si="324"/>
        <v>0</v>
      </c>
      <c r="Z702" s="38">
        <f t="shared" si="324"/>
        <v>0</v>
      </c>
      <c r="AA702" s="38">
        <f t="shared" si="318"/>
        <v>2710126.03</v>
      </c>
      <c r="AB702" s="43" t="str">
        <f t="shared" si="319"/>
        <v>ok</v>
      </c>
    </row>
    <row r="703" spans="1:29" s="19" customFormat="1">
      <c r="A703" s="19" t="s">
        <v>632</v>
      </c>
      <c r="D703" s="19" t="s">
        <v>41</v>
      </c>
      <c r="E703" s="19" t="s">
        <v>166</v>
      </c>
      <c r="F703" s="38">
        <v>1473099.32</v>
      </c>
      <c r="G703" s="38">
        <f t="shared" si="323"/>
        <v>1335302.8906206912</v>
      </c>
      <c r="H703" s="38">
        <f t="shared" si="323"/>
        <v>124416.65476365959</v>
      </c>
      <c r="I703" s="38">
        <f t="shared" si="323"/>
        <v>237.97491237684841</v>
      </c>
      <c r="J703" s="38">
        <f t="shared" si="323"/>
        <v>10931.73645108888</v>
      </c>
      <c r="K703" s="38">
        <f t="shared" si="323"/>
        <v>484.13414713702764</v>
      </c>
      <c r="L703" s="38">
        <f t="shared" si="323"/>
        <v>1641.2714194879468</v>
      </c>
      <c r="M703" s="38">
        <f t="shared" si="323"/>
        <v>49.10593429998459</v>
      </c>
      <c r="N703" s="38">
        <f t="shared" si="323"/>
        <v>0</v>
      </c>
      <c r="O703" s="38">
        <f t="shared" si="323"/>
        <v>35.551751258640991</v>
      </c>
      <c r="P703" s="38">
        <f t="shared" si="323"/>
        <v>0</v>
      </c>
      <c r="Q703" s="38">
        <f t="shared" si="324"/>
        <v>0</v>
      </c>
      <c r="R703" s="38">
        <f t="shared" si="324"/>
        <v>0</v>
      </c>
      <c r="S703" s="38">
        <f t="shared" si="324"/>
        <v>0</v>
      </c>
      <c r="T703" s="38">
        <f t="shared" si="324"/>
        <v>0</v>
      </c>
      <c r="U703" s="38">
        <f t="shared" si="324"/>
        <v>0</v>
      </c>
      <c r="V703" s="38">
        <f t="shared" si="324"/>
        <v>0</v>
      </c>
      <c r="W703" s="38">
        <f t="shared" si="324"/>
        <v>0</v>
      </c>
      <c r="X703" s="38">
        <f t="shared" si="324"/>
        <v>0</v>
      </c>
      <c r="Y703" s="38">
        <f t="shared" si="324"/>
        <v>0</v>
      </c>
      <c r="Z703" s="38">
        <f t="shared" si="324"/>
        <v>0</v>
      </c>
      <c r="AA703" s="38">
        <f t="shared" si="318"/>
        <v>1473099.32</v>
      </c>
      <c r="AB703" s="43" t="str">
        <f t="shared" si="319"/>
        <v>ok</v>
      </c>
      <c r="AC703" s="75"/>
    </row>
    <row r="704" spans="1:29" s="19" customFormat="1">
      <c r="A704" s="27" t="s">
        <v>633</v>
      </c>
      <c r="E704" s="19" t="s">
        <v>1218</v>
      </c>
      <c r="F704" s="38">
        <v>4201604.47</v>
      </c>
      <c r="G704" s="38">
        <f t="shared" si="323"/>
        <v>2142132.2826066893</v>
      </c>
      <c r="H704" s="38">
        <f t="shared" si="323"/>
        <v>490890.85640138545</v>
      </c>
      <c r="I704" s="38">
        <f t="shared" si="323"/>
        <v>25362.967248901896</v>
      </c>
      <c r="J704" s="38">
        <f t="shared" si="323"/>
        <v>490493.28357893857</v>
      </c>
      <c r="K704" s="38">
        <f t="shared" si="323"/>
        <v>419575.54834804841</v>
      </c>
      <c r="L704" s="38">
        <f t="shared" si="323"/>
        <v>302717.74452493578</v>
      </c>
      <c r="M704" s="38">
        <f t="shared" si="323"/>
        <v>177455.17288394368</v>
      </c>
      <c r="N704" s="38">
        <f t="shared" si="323"/>
        <v>12453.227340115729</v>
      </c>
      <c r="O704" s="38">
        <f t="shared" si="323"/>
        <v>139004.75867665384</v>
      </c>
      <c r="P704" s="38">
        <f t="shared" si="323"/>
        <v>665.39765658265219</v>
      </c>
      <c r="Q704" s="38">
        <f t="shared" si="324"/>
        <v>813.9319749226637</v>
      </c>
      <c r="R704" s="38">
        <f t="shared" si="324"/>
        <v>39.298758880628348</v>
      </c>
      <c r="S704" s="38">
        <f t="shared" si="324"/>
        <v>0</v>
      </c>
      <c r="T704" s="38">
        <f t="shared" si="324"/>
        <v>0</v>
      </c>
      <c r="U704" s="38">
        <f t="shared" si="324"/>
        <v>0</v>
      </c>
      <c r="V704" s="38">
        <f t="shared" si="324"/>
        <v>0</v>
      </c>
      <c r="W704" s="38">
        <f t="shared" si="324"/>
        <v>0</v>
      </c>
      <c r="X704" s="38">
        <f t="shared" si="324"/>
        <v>0</v>
      </c>
      <c r="Y704" s="38">
        <f t="shared" si="324"/>
        <v>0</v>
      </c>
      <c r="Z704" s="38">
        <f t="shared" si="324"/>
        <v>0</v>
      </c>
      <c r="AA704" s="38">
        <f t="shared" si="318"/>
        <v>4201604.4699999969</v>
      </c>
      <c r="AB704" s="43" t="str">
        <f t="shared" si="319"/>
        <v>ok</v>
      </c>
    </row>
    <row r="705" spans="1:28" s="19" customFormat="1">
      <c r="A705" s="27" t="s">
        <v>634</v>
      </c>
      <c r="E705" s="19" t="s">
        <v>1219</v>
      </c>
      <c r="F705" s="38">
        <v>857186.83</v>
      </c>
      <c r="G705" s="38">
        <f t="shared" si="323"/>
        <v>437025.3301754251</v>
      </c>
      <c r="H705" s="38">
        <f t="shared" si="323"/>
        <v>100148.68845441057</v>
      </c>
      <c r="I705" s="38">
        <f t="shared" si="323"/>
        <v>5174.4045996504847</v>
      </c>
      <c r="J705" s="38">
        <f t="shared" si="323"/>
        <v>100067.57796678596</v>
      </c>
      <c r="K705" s="38">
        <f t="shared" si="323"/>
        <v>85599.355389579388</v>
      </c>
      <c r="L705" s="38">
        <f t="shared" si="323"/>
        <v>61758.708052326394</v>
      </c>
      <c r="M705" s="38">
        <f t="shared" si="323"/>
        <v>36203.369021903593</v>
      </c>
      <c r="N705" s="38">
        <f t="shared" si="323"/>
        <v>2540.634784440605</v>
      </c>
      <c r="O705" s="38">
        <f t="shared" si="323"/>
        <v>28358.939851602907</v>
      </c>
      <c r="P705" s="38">
        <f t="shared" si="323"/>
        <v>135.75054767958972</v>
      </c>
      <c r="Q705" s="38">
        <f t="shared" si="324"/>
        <v>166.05365269415699</v>
      </c>
      <c r="R705" s="38">
        <f t="shared" si="324"/>
        <v>8.0175035009471429</v>
      </c>
      <c r="S705" s="38">
        <f t="shared" si="324"/>
        <v>0</v>
      </c>
      <c r="T705" s="38">
        <f t="shared" si="324"/>
        <v>0</v>
      </c>
      <c r="U705" s="38">
        <f t="shared" si="324"/>
        <v>0</v>
      </c>
      <c r="V705" s="38">
        <f t="shared" si="324"/>
        <v>0</v>
      </c>
      <c r="W705" s="38">
        <f t="shared" si="324"/>
        <v>0</v>
      </c>
      <c r="X705" s="38">
        <f t="shared" si="324"/>
        <v>0</v>
      </c>
      <c r="Y705" s="38">
        <f t="shared" si="324"/>
        <v>0</v>
      </c>
      <c r="Z705" s="38">
        <f t="shared" si="324"/>
        <v>0</v>
      </c>
      <c r="AA705" s="38">
        <f t="shared" si="318"/>
        <v>857186.82999999973</v>
      </c>
      <c r="AB705" s="43" t="str">
        <f t="shared" si="319"/>
        <v>ok</v>
      </c>
    </row>
    <row r="706" spans="1:28" s="19" customFormat="1">
      <c r="A706" s="27" t="s">
        <v>1215</v>
      </c>
      <c r="F706" s="38">
        <v>10667.8</v>
      </c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>
        <f>F706</f>
        <v>10667.8</v>
      </c>
      <c r="T706" s="38">
        <v>0</v>
      </c>
      <c r="U706" s="38">
        <v>0</v>
      </c>
      <c r="V706" s="38"/>
      <c r="W706" s="38"/>
      <c r="X706" s="38"/>
      <c r="Y706" s="38"/>
      <c r="Z706" s="38"/>
      <c r="AA706" s="38">
        <f t="shared" si="318"/>
        <v>10667.8</v>
      </c>
      <c r="AB706" s="43" t="str">
        <f t="shared" ref="AB706" si="325">IF(ABS(F706-AA706)&lt;0.01,"ok","err")</f>
        <v>ok</v>
      </c>
    </row>
    <row r="707" spans="1:28" s="19" customFormat="1" hidden="1">
      <c r="A707" s="27" t="s">
        <v>635</v>
      </c>
      <c r="D707" s="19" t="s">
        <v>636</v>
      </c>
      <c r="E707" s="19" t="s">
        <v>128</v>
      </c>
      <c r="F707" s="59">
        <v>0</v>
      </c>
      <c r="G707" s="59">
        <f t="shared" ref="G707:Z707" si="326">IF(VLOOKUP($E707,$D$6:$AN$1034,3,)=0,0,(VLOOKUP($E707,$D$6:$AN$1034,G$2,)/VLOOKUP($E707,$D$6:$AN$1034,3,))*$F707)</f>
        <v>0</v>
      </c>
      <c r="H707" s="59">
        <f t="shared" si="326"/>
        <v>0</v>
      </c>
      <c r="I707" s="59">
        <f t="shared" si="326"/>
        <v>0</v>
      </c>
      <c r="J707" s="59">
        <f t="shared" si="326"/>
        <v>0</v>
      </c>
      <c r="K707" s="59">
        <f t="shared" si="326"/>
        <v>0</v>
      </c>
      <c r="L707" s="59">
        <f t="shared" si="326"/>
        <v>0</v>
      </c>
      <c r="M707" s="59">
        <f t="shared" si="326"/>
        <v>0</v>
      </c>
      <c r="N707" s="59">
        <f t="shared" si="326"/>
        <v>0</v>
      </c>
      <c r="O707" s="59">
        <f t="shared" si="326"/>
        <v>0</v>
      </c>
      <c r="P707" s="59">
        <f t="shared" si="326"/>
        <v>0</v>
      </c>
      <c r="Q707" s="59">
        <f t="shared" si="326"/>
        <v>0</v>
      </c>
      <c r="R707" s="59">
        <f t="shared" si="326"/>
        <v>0</v>
      </c>
      <c r="S707" s="59">
        <f t="shared" si="326"/>
        <v>0</v>
      </c>
      <c r="T707" s="59">
        <f t="shared" si="326"/>
        <v>0</v>
      </c>
      <c r="U707" s="59">
        <f t="shared" si="326"/>
        <v>0</v>
      </c>
      <c r="V707" s="59">
        <f t="shared" si="326"/>
        <v>0</v>
      </c>
      <c r="W707" s="59">
        <f t="shared" si="326"/>
        <v>0</v>
      </c>
      <c r="X707" s="59">
        <f t="shared" si="326"/>
        <v>0</v>
      </c>
      <c r="Y707" s="59">
        <f t="shared" si="326"/>
        <v>0</v>
      </c>
      <c r="Z707" s="59">
        <f t="shared" si="326"/>
        <v>0</v>
      </c>
      <c r="AA707" s="59">
        <f t="shared" si="318"/>
        <v>0</v>
      </c>
      <c r="AB707" s="60" t="str">
        <f t="shared" si="319"/>
        <v>ok</v>
      </c>
    </row>
    <row r="708" spans="1:28" s="19" customFormat="1">
      <c r="AA708" s="39"/>
    </row>
    <row r="709" spans="1:28" s="19" customFormat="1">
      <c r="A709" s="19" t="s">
        <v>1011</v>
      </c>
      <c r="D709" s="19" t="s">
        <v>1012</v>
      </c>
      <c r="F709" s="39">
        <f t="shared" ref="F709:Z709" si="327">SUM(F697:F708)</f>
        <v>1013722855.5700001</v>
      </c>
      <c r="G709" s="39">
        <f t="shared" si="327"/>
        <v>409875402.9427374</v>
      </c>
      <c r="H709" s="39">
        <f t="shared" si="327"/>
        <v>139297769.56937167</v>
      </c>
      <c r="I709" s="39">
        <f t="shared" si="327"/>
        <v>8267364.7708549676</v>
      </c>
      <c r="J709" s="39">
        <f t="shared" si="327"/>
        <v>152694567.53176829</v>
      </c>
      <c r="K709" s="39">
        <f t="shared" si="327"/>
        <v>133460280.34330545</v>
      </c>
      <c r="L709" s="39">
        <f t="shared" si="327"/>
        <v>88027510.194296315</v>
      </c>
      <c r="M709" s="39">
        <f t="shared" si="327"/>
        <v>58303614.883306123</v>
      </c>
      <c r="N709" s="39">
        <f t="shared" si="327"/>
        <v>3464397.1271739206</v>
      </c>
      <c r="O709" s="39">
        <f t="shared" si="327"/>
        <v>19596810.178676259</v>
      </c>
      <c r="P709" s="39">
        <f t="shared" si="327"/>
        <v>261183.25391634012</v>
      </c>
      <c r="Q709" s="39">
        <f t="shared" si="327"/>
        <v>294970.26285990735</v>
      </c>
      <c r="R709" s="39">
        <f t="shared" si="327"/>
        <v>8351.4717332803484</v>
      </c>
      <c r="S709" s="39">
        <f t="shared" si="327"/>
        <v>13276.8</v>
      </c>
      <c r="T709" s="39">
        <f t="shared" si="327"/>
        <v>147420.24</v>
      </c>
      <c r="U709" s="39">
        <f t="shared" si="327"/>
        <v>9936</v>
      </c>
      <c r="V709" s="39">
        <f t="shared" si="327"/>
        <v>0</v>
      </c>
      <c r="W709" s="39">
        <f t="shared" si="327"/>
        <v>0</v>
      </c>
      <c r="X709" s="39">
        <f t="shared" si="327"/>
        <v>0</v>
      </c>
      <c r="Y709" s="39">
        <f t="shared" si="327"/>
        <v>0</v>
      </c>
      <c r="Z709" s="39">
        <f t="shared" si="327"/>
        <v>0</v>
      </c>
      <c r="AA709" s="39">
        <f>SUM(G709:Z709)</f>
        <v>1013722855.5700001</v>
      </c>
      <c r="AB709" s="43" t="str">
        <f>IF(ABS(F709-AA709)&lt;0.01,"ok","err")</f>
        <v>ok</v>
      </c>
    </row>
    <row r="710" spans="1:28" s="19" customFormat="1">
      <c r="C710" s="39"/>
      <c r="D710" s="39"/>
      <c r="E710" s="39"/>
      <c r="F710" s="39"/>
      <c r="G710" s="39"/>
      <c r="H710" s="39"/>
      <c r="I710" s="39"/>
    </row>
    <row r="711" spans="1:28" s="19" customFormat="1">
      <c r="A711" s="24" t="s">
        <v>1013</v>
      </c>
      <c r="F711" s="39"/>
      <c r="G711" s="39"/>
    </row>
    <row r="712" spans="1:28" s="19" customFormat="1">
      <c r="A712" s="27" t="s">
        <v>1014</v>
      </c>
      <c r="F712" s="39">
        <f t="shared" ref="F712:Z712" si="328">F233</f>
        <v>627292492.86667717</v>
      </c>
      <c r="G712" s="39">
        <f t="shared" si="328"/>
        <v>265783313.19645059</v>
      </c>
      <c r="H712" s="39">
        <f t="shared" si="328"/>
        <v>73978452.985170618</v>
      </c>
      <c r="I712" s="39">
        <f t="shared" si="328"/>
        <v>4910357.0215211371</v>
      </c>
      <c r="J712" s="39">
        <f t="shared" si="328"/>
        <v>84451143.149418294</v>
      </c>
      <c r="K712" s="39">
        <f t="shared" si="328"/>
        <v>89058665.218769044</v>
      </c>
      <c r="L712" s="39">
        <f t="shared" si="328"/>
        <v>55799796.834155917</v>
      </c>
      <c r="M712" s="39">
        <f t="shared" si="328"/>
        <v>43542792.610260189</v>
      </c>
      <c r="N712" s="39">
        <f t="shared" si="328"/>
        <v>2519891.4463351704</v>
      </c>
      <c r="O712" s="39">
        <f t="shared" si="328"/>
        <v>6830978.1840636916</v>
      </c>
      <c r="P712" s="39">
        <f t="shared" si="328"/>
        <v>175403.60346982258</v>
      </c>
      <c r="Q712" s="39">
        <f t="shared" si="328"/>
        <v>176363.73366055422</v>
      </c>
      <c r="R712" s="39">
        <f t="shared" si="328"/>
        <v>3235.753402159351</v>
      </c>
      <c r="S712" s="39">
        <f t="shared" si="328"/>
        <v>8436</v>
      </c>
      <c r="T712" s="39">
        <f t="shared" si="328"/>
        <v>53663.130000000005</v>
      </c>
      <c r="U712" s="39">
        <f t="shared" si="328"/>
        <v>0</v>
      </c>
      <c r="V712" s="39">
        <f t="shared" si="328"/>
        <v>0</v>
      </c>
      <c r="W712" s="39">
        <f t="shared" si="328"/>
        <v>0</v>
      </c>
      <c r="X712" s="39">
        <f t="shared" si="328"/>
        <v>0</v>
      </c>
      <c r="Y712" s="39">
        <f t="shared" si="328"/>
        <v>0</v>
      </c>
      <c r="Z712" s="39">
        <f t="shared" si="328"/>
        <v>0</v>
      </c>
      <c r="AA712" s="39">
        <f t="shared" ref="AA712:AA718" si="329">SUM(G712:Z712)</f>
        <v>627292492.86667728</v>
      </c>
      <c r="AB712" s="43" t="str">
        <f t="shared" ref="AB712:AB721" si="330">IF(ABS(F712-AA712)&lt;0.01,"ok","err")</f>
        <v>ok</v>
      </c>
    </row>
    <row r="713" spans="1:28" s="19" customFormat="1">
      <c r="A713" s="27" t="s">
        <v>1089</v>
      </c>
      <c r="F713" s="38">
        <f t="shared" ref="F713:Z713" si="331">F347</f>
        <v>155800380</v>
      </c>
      <c r="G713" s="38">
        <f t="shared" si="331"/>
        <v>78838844.946086571</v>
      </c>
      <c r="H713" s="38">
        <f t="shared" si="331"/>
        <v>18144445.014325429</v>
      </c>
      <c r="I713" s="38">
        <f t="shared" si="331"/>
        <v>951647.88994920347</v>
      </c>
      <c r="J713" s="38">
        <f t="shared" si="331"/>
        <v>18551670.119874381</v>
      </c>
      <c r="K713" s="38">
        <f t="shared" si="331"/>
        <v>15714020.748604583</v>
      </c>
      <c r="L713" s="38">
        <f t="shared" si="331"/>
        <v>11445570.244957279</v>
      </c>
      <c r="M713" s="38">
        <f t="shared" si="331"/>
        <v>6759673.0291556595</v>
      </c>
      <c r="N713" s="38">
        <f t="shared" si="331"/>
        <v>462236.42542642483</v>
      </c>
      <c r="O713" s="38">
        <f t="shared" si="331"/>
        <v>4841574.4088612841</v>
      </c>
      <c r="P713" s="38">
        <f t="shared" si="331"/>
        <v>21766.357870334712</v>
      </c>
      <c r="Q713" s="38">
        <f t="shared" si="331"/>
        <v>30278.152553852586</v>
      </c>
      <c r="R713" s="38">
        <f t="shared" si="331"/>
        <v>1239.9223349994181</v>
      </c>
      <c r="S713" s="38">
        <f t="shared" si="331"/>
        <v>15653.62</v>
      </c>
      <c r="T713" s="38">
        <f t="shared" si="331"/>
        <v>17632.310000000001</v>
      </c>
      <c r="U713" s="38">
        <f t="shared" si="331"/>
        <v>4126.8100000000004</v>
      </c>
      <c r="V713" s="38">
        <f t="shared" si="331"/>
        <v>0</v>
      </c>
      <c r="W713" s="38">
        <f t="shared" si="331"/>
        <v>0</v>
      </c>
      <c r="X713" s="38">
        <f t="shared" si="331"/>
        <v>0</v>
      </c>
      <c r="Y713" s="38">
        <f t="shared" si="331"/>
        <v>0</v>
      </c>
      <c r="Z713" s="38">
        <f t="shared" si="331"/>
        <v>0</v>
      </c>
      <c r="AA713" s="38">
        <f t="shared" si="329"/>
        <v>155800380.00000003</v>
      </c>
      <c r="AB713" s="43" t="str">
        <f t="shared" si="330"/>
        <v>ok</v>
      </c>
    </row>
    <row r="714" spans="1:28" s="19" customFormat="1">
      <c r="A714" s="46" t="s">
        <v>257</v>
      </c>
      <c r="F714" s="38">
        <f t="shared" ref="F714:Z714" si="332">F405</f>
        <v>0</v>
      </c>
      <c r="G714" s="38">
        <f t="shared" si="332"/>
        <v>0</v>
      </c>
      <c r="H714" s="38">
        <f t="shared" si="332"/>
        <v>0</v>
      </c>
      <c r="I714" s="38">
        <f t="shared" si="332"/>
        <v>0</v>
      </c>
      <c r="J714" s="38">
        <f t="shared" si="332"/>
        <v>0</v>
      </c>
      <c r="K714" s="38">
        <f t="shared" si="332"/>
        <v>0</v>
      </c>
      <c r="L714" s="38">
        <f t="shared" si="332"/>
        <v>0</v>
      </c>
      <c r="M714" s="38">
        <f t="shared" si="332"/>
        <v>0</v>
      </c>
      <c r="N714" s="38">
        <f t="shared" si="332"/>
        <v>0</v>
      </c>
      <c r="O714" s="38">
        <f t="shared" si="332"/>
        <v>0</v>
      </c>
      <c r="P714" s="38">
        <f t="shared" si="332"/>
        <v>0</v>
      </c>
      <c r="Q714" s="38">
        <f t="shared" si="332"/>
        <v>0</v>
      </c>
      <c r="R714" s="38">
        <f t="shared" si="332"/>
        <v>0</v>
      </c>
      <c r="S714" s="38">
        <f t="shared" si="332"/>
        <v>0</v>
      </c>
      <c r="T714" s="38">
        <f t="shared" si="332"/>
        <v>0</v>
      </c>
      <c r="U714" s="38">
        <f t="shared" si="332"/>
        <v>0</v>
      </c>
      <c r="V714" s="38">
        <f t="shared" si="332"/>
        <v>0</v>
      </c>
      <c r="W714" s="38">
        <f t="shared" si="332"/>
        <v>0</v>
      </c>
      <c r="X714" s="38">
        <f t="shared" si="332"/>
        <v>0</v>
      </c>
      <c r="Y714" s="38">
        <f t="shared" si="332"/>
        <v>0</v>
      </c>
      <c r="Z714" s="38">
        <f t="shared" si="332"/>
        <v>0</v>
      </c>
      <c r="AA714" s="38">
        <f>SUM(G714:Z714)</f>
        <v>0</v>
      </c>
      <c r="AB714" s="43" t="str">
        <f t="shared" si="330"/>
        <v>ok</v>
      </c>
    </row>
    <row r="715" spans="1:28" s="19" customFormat="1">
      <c r="A715" s="27" t="s">
        <v>743</v>
      </c>
      <c r="F715" s="38">
        <f t="shared" ref="F715:Z715" si="333">F462</f>
        <v>0</v>
      </c>
      <c r="G715" s="38">
        <f t="shared" si="333"/>
        <v>0</v>
      </c>
      <c r="H715" s="38">
        <f t="shared" si="333"/>
        <v>0</v>
      </c>
      <c r="I715" s="38">
        <f t="shared" si="333"/>
        <v>0</v>
      </c>
      <c r="J715" s="38">
        <f t="shared" si="333"/>
        <v>0</v>
      </c>
      <c r="K715" s="38">
        <f t="shared" si="333"/>
        <v>0</v>
      </c>
      <c r="L715" s="38">
        <f t="shared" si="333"/>
        <v>0</v>
      </c>
      <c r="M715" s="38">
        <f t="shared" si="333"/>
        <v>0</v>
      </c>
      <c r="N715" s="38">
        <f t="shared" si="333"/>
        <v>0</v>
      </c>
      <c r="O715" s="38">
        <f t="shared" si="333"/>
        <v>0</v>
      </c>
      <c r="P715" s="38">
        <f t="shared" si="333"/>
        <v>0</v>
      </c>
      <c r="Q715" s="38">
        <f t="shared" si="333"/>
        <v>0</v>
      </c>
      <c r="R715" s="38">
        <f t="shared" si="333"/>
        <v>0</v>
      </c>
      <c r="S715" s="38">
        <f t="shared" si="333"/>
        <v>0</v>
      </c>
      <c r="T715" s="38">
        <f t="shared" si="333"/>
        <v>0</v>
      </c>
      <c r="U715" s="38">
        <f t="shared" si="333"/>
        <v>0</v>
      </c>
      <c r="V715" s="38">
        <f t="shared" si="333"/>
        <v>0</v>
      </c>
      <c r="W715" s="38">
        <f t="shared" si="333"/>
        <v>0</v>
      </c>
      <c r="X715" s="38">
        <f t="shared" si="333"/>
        <v>0</v>
      </c>
      <c r="Y715" s="38">
        <f t="shared" si="333"/>
        <v>0</v>
      </c>
      <c r="Z715" s="38">
        <f t="shared" si="333"/>
        <v>0</v>
      </c>
      <c r="AA715" s="38">
        <f>SUM(G715:Z715)</f>
        <v>0</v>
      </c>
      <c r="AB715" s="43" t="str">
        <f t="shared" si="330"/>
        <v>ok</v>
      </c>
    </row>
    <row r="716" spans="1:28" s="19" customFormat="1">
      <c r="A716" s="19" t="s">
        <v>1063</v>
      </c>
      <c r="E716" s="19" t="s">
        <v>501</v>
      </c>
      <c r="F716" s="38">
        <v>0</v>
      </c>
      <c r="G716" s="38">
        <f t="shared" ref="G716:P717" si="334">IF(VLOOKUP($E716,$D$6:$AN$1034,3,)=0,0,(VLOOKUP($E716,$D$6:$AN$1034,G$2,)/VLOOKUP($E716,$D$6:$AN$1034,3,))*$F716)</f>
        <v>0</v>
      </c>
      <c r="H716" s="38">
        <f t="shared" si="334"/>
        <v>0</v>
      </c>
      <c r="I716" s="38">
        <f t="shared" si="334"/>
        <v>0</v>
      </c>
      <c r="J716" s="38">
        <f t="shared" si="334"/>
        <v>0</v>
      </c>
      <c r="K716" s="38">
        <f t="shared" si="334"/>
        <v>0</v>
      </c>
      <c r="L716" s="38">
        <f t="shared" si="334"/>
        <v>0</v>
      </c>
      <c r="M716" s="38">
        <f t="shared" si="334"/>
        <v>0</v>
      </c>
      <c r="N716" s="38">
        <f t="shared" si="334"/>
        <v>0</v>
      </c>
      <c r="O716" s="38">
        <f t="shared" si="334"/>
        <v>0</v>
      </c>
      <c r="P716" s="38">
        <f t="shared" si="334"/>
        <v>0</v>
      </c>
      <c r="Q716" s="38">
        <f t="shared" ref="Q716:Z717" si="335">IF(VLOOKUP($E716,$D$6:$AN$1034,3,)=0,0,(VLOOKUP($E716,$D$6:$AN$1034,Q$2,)/VLOOKUP($E716,$D$6:$AN$1034,3,))*$F716)</f>
        <v>0</v>
      </c>
      <c r="R716" s="38">
        <f t="shared" si="335"/>
        <v>0</v>
      </c>
      <c r="S716" s="38">
        <f t="shared" si="335"/>
        <v>0</v>
      </c>
      <c r="T716" s="38">
        <f t="shared" si="335"/>
        <v>0</v>
      </c>
      <c r="U716" s="38">
        <f t="shared" si="335"/>
        <v>0</v>
      </c>
      <c r="V716" s="38">
        <f t="shared" si="335"/>
        <v>0</v>
      </c>
      <c r="W716" s="38">
        <f t="shared" si="335"/>
        <v>0</v>
      </c>
      <c r="X716" s="38">
        <f t="shared" si="335"/>
        <v>0</v>
      </c>
      <c r="Y716" s="38">
        <f t="shared" si="335"/>
        <v>0</v>
      </c>
      <c r="Z716" s="38">
        <f t="shared" si="335"/>
        <v>0</v>
      </c>
      <c r="AA716" s="38">
        <f>SUM(G716:Z716)</f>
        <v>0</v>
      </c>
      <c r="AB716" s="43" t="str">
        <f t="shared" si="330"/>
        <v>ok</v>
      </c>
    </row>
    <row r="717" spans="1:28" s="19" customFormat="1">
      <c r="A717" s="19" t="s">
        <v>1064</v>
      </c>
      <c r="E717" s="19" t="s">
        <v>501</v>
      </c>
      <c r="F717" s="38">
        <v>0</v>
      </c>
      <c r="G717" s="38">
        <f t="shared" si="334"/>
        <v>0</v>
      </c>
      <c r="H717" s="38">
        <f t="shared" si="334"/>
        <v>0</v>
      </c>
      <c r="I717" s="38">
        <f t="shared" si="334"/>
        <v>0</v>
      </c>
      <c r="J717" s="38">
        <f t="shared" si="334"/>
        <v>0</v>
      </c>
      <c r="K717" s="38">
        <f t="shared" si="334"/>
        <v>0</v>
      </c>
      <c r="L717" s="38">
        <f t="shared" si="334"/>
        <v>0</v>
      </c>
      <c r="M717" s="38">
        <f t="shared" si="334"/>
        <v>0</v>
      </c>
      <c r="N717" s="38">
        <f t="shared" si="334"/>
        <v>0</v>
      </c>
      <c r="O717" s="38">
        <f t="shared" si="334"/>
        <v>0</v>
      </c>
      <c r="P717" s="38">
        <f t="shared" si="334"/>
        <v>0</v>
      </c>
      <c r="Q717" s="38">
        <f t="shared" si="335"/>
        <v>0</v>
      </c>
      <c r="R717" s="38">
        <f t="shared" si="335"/>
        <v>0</v>
      </c>
      <c r="S717" s="38">
        <f t="shared" si="335"/>
        <v>0</v>
      </c>
      <c r="T717" s="38">
        <f t="shared" si="335"/>
        <v>0</v>
      </c>
      <c r="U717" s="38">
        <f t="shared" si="335"/>
        <v>0</v>
      </c>
      <c r="V717" s="38">
        <f t="shared" si="335"/>
        <v>0</v>
      </c>
      <c r="W717" s="38">
        <f t="shared" si="335"/>
        <v>0</v>
      </c>
      <c r="X717" s="38">
        <f t="shared" si="335"/>
        <v>0</v>
      </c>
      <c r="Y717" s="38">
        <f t="shared" si="335"/>
        <v>0</v>
      </c>
      <c r="Z717" s="38">
        <f t="shared" si="335"/>
        <v>0</v>
      </c>
      <c r="AA717" s="38">
        <f>SUM(G717:Z717)</f>
        <v>0</v>
      </c>
      <c r="AB717" s="43" t="str">
        <f t="shared" si="330"/>
        <v>ok</v>
      </c>
    </row>
    <row r="718" spans="1:28" s="19" customFormat="1">
      <c r="A718" s="27" t="s">
        <v>667</v>
      </c>
      <c r="E718" s="19" t="s">
        <v>998</v>
      </c>
      <c r="F718" s="38">
        <f t="shared" ref="F718:Z718" si="336">F519</f>
        <v>34932924.999999985</v>
      </c>
      <c r="G718" s="38">
        <f t="shared" si="336"/>
        <v>17905113.314647142</v>
      </c>
      <c r="H718" s="38">
        <f t="shared" si="336"/>
        <v>4075839.3238012712</v>
      </c>
      <c r="I718" s="38">
        <f t="shared" si="336"/>
        <v>208481.93045802144</v>
      </c>
      <c r="J718" s="38">
        <f t="shared" si="336"/>
        <v>4064110.3479711232</v>
      </c>
      <c r="K718" s="38">
        <f t="shared" si="336"/>
        <v>3432633.157782597</v>
      </c>
      <c r="L718" s="38">
        <f t="shared" si="336"/>
        <v>2499678.5179884871</v>
      </c>
      <c r="M718" s="38">
        <f t="shared" si="336"/>
        <v>1442493.9671431847</v>
      </c>
      <c r="N718" s="38">
        <f t="shared" si="336"/>
        <v>102000.42184534171</v>
      </c>
      <c r="O718" s="38">
        <f t="shared" si="336"/>
        <v>1182865.8269667358</v>
      </c>
      <c r="P718" s="38">
        <f t="shared" si="336"/>
        <v>5266.1227085915089</v>
      </c>
      <c r="Q718" s="38">
        <f t="shared" si="336"/>
        <v>6752.0358814315523</v>
      </c>
      <c r="R718" s="38">
        <f t="shared" si="336"/>
        <v>323.84814894275036</v>
      </c>
      <c r="S718" s="38">
        <f t="shared" si="336"/>
        <v>2510.1846571208334</v>
      </c>
      <c r="T718" s="38">
        <f t="shared" si="336"/>
        <v>4727</v>
      </c>
      <c r="U718" s="38">
        <f t="shared" si="336"/>
        <v>129</v>
      </c>
      <c r="V718" s="38">
        <f t="shared" si="336"/>
        <v>0</v>
      </c>
      <c r="W718" s="38">
        <f t="shared" si="336"/>
        <v>0</v>
      </c>
      <c r="X718" s="38">
        <f t="shared" si="336"/>
        <v>0</v>
      </c>
      <c r="Y718" s="38">
        <f t="shared" si="336"/>
        <v>0</v>
      </c>
      <c r="Z718" s="38">
        <f t="shared" si="336"/>
        <v>0</v>
      </c>
      <c r="AA718" s="38">
        <f t="shared" si="329"/>
        <v>34932924.999999978</v>
      </c>
      <c r="AB718" s="43" t="str">
        <f t="shared" si="330"/>
        <v>ok</v>
      </c>
    </row>
    <row r="719" spans="1:28" s="19" customFormat="1">
      <c r="A719" s="27" t="s">
        <v>668</v>
      </c>
      <c r="F719" s="38">
        <f t="shared" ref="F719:Z719" si="337">F576</f>
        <v>-1004120.692630191</v>
      </c>
      <c r="G719" s="38">
        <f t="shared" si="337"/>
        <v>-511931.14276408602</v>
      </c>
      <c r="H719" s="38">
        <f t="shared" si="337"/>
        <v>-116431.41167261598</v>
      </c>
      <c r="I719" s="38">
        <f t="shared" si="337"/>
        <v>-5944.4538801242024</v>
      </c>
      <c r="J719" s="38">
        <f t="shared" si="337"/>
        <v>-115893.22641159596</v>
      </c>
      <c r="K719" s="38">
        <f t="shared" si="337"/>
        <v>-97850.974786870851</v>
      </c>
      <c r="L719" s="38">
        <f t="shared" si="337"/>
        <v>-71262.389753454627</v>
      </c>
      <c r="M719" s="38">
        <f t="shared" si="337"/>
        <v>-41053.986757701859</v>
      </c>
      <c r="N719" s="38">
        <f t="shared" si="337"/>
        <v>-2908.8943935655016</v>
      </c>
      <c r="O719" s="38">
        <f t="shared" si="337"/>
        <v>-33987.488145270283</v>
      </c>
      <c r="P719" s="38">
        <f t="shared" si="337"/>
        <v>-150.85227440182041</v>
      </c>
      <c r="Q719" s="38">
        <f t="shared" si="337"/>
        <v>-192.97716322972067</v>
      </c>
      <c r="R719" s="38">
        <f t="shared" si="337"/>
        <v>-9.3046272742928906</v>
      </c>
      <c r="S719" s="38">
        <f t="shared" si="337"/>
        <v>0</v>
      </c>
      <c r="T719" s="38">
        <f t="shared" si="337"/>
        <v>-5429.37</v>
      </c>
      <c r="U719" s="38">
        <f t="shared" si="337"/>
        <v>-1074.22</v>
      </c>
      <c r="V719" s="38">
        <f t="shared" si="337"/>
        <v>0</v>
      </c>
      <c r="W719" s="38">
        <f t="shared" si="337"/>
        <v>0</v>
      </c>
      <c r="X719" s="38">
        <f t="shared" si="337"/>
        <v>0</v>
      </c>
      <c r="Y719" s="38">
        <f t="shared" si="337"/>
        <v>0</v>
      </c>
      <c r="Z719" s="38">
        <f t="shared" si="337"/>
        <v>0</v>
      </c>
      <c r="AA719" s="38">
        <f>SUM(G719:Z719)</f>
        <v>-1004120.6926301911</v>
      </c>
      <c r="AB719" s="43" t="str">
        <f t="shared" si="330"/>
        <v>ok</v>
      </c>
    </row>
    <row r="720" spans="1:28" s="19" customFormat="1">
      <c r="A720" s="27" t="s">
        <v>637</v>
      </c>
      <c r="F720" s="38">
        <f t="shared" ref="F720:Z720" si="338">F634</f>
        <v>0</v>
      </c>
      <c r="G720" s="38">
        <f t="shared" si="338"/>
        <v>0</v>
      </c>
      <c r="H720" s="38">
        <f t="shared" si="338"/>
        <v>0</v>
      </c>
      <c r="I720" s="38">
        <f t="shared" si="338"/>
        <v>0</v>
      </c>
      <c r="J720" s="38">
        <f t="shared" si="338"/>
        <v>0</v>
      </c>
      <c r="K720" s="38">
        <f t="shared" si="338"/>
        <v>0</v>
      </c>
      <c r="L720" s="38">
        <f t="shared" si="338"/>
        <v>0</v>
      </c>
      <c r="M720" s="38">
        <f t="shared" si="338"/>
        <v>0</v>
      </c>
      <c r="N720" s="38">
        <f t="shared" si="338"/>
        <v>0</v>
      </c>
      <c r="O720" s="38">
        <f t="shared" si="338"/>
        <v>0</v>
      </c>
      <c r="P720" s="38">
        <f t="shared" si="338"/>
        <v>0</v>
      </c>
      <c r="Q720" s="38">
        <f t="shared" si="338"/>
        <v>0</v>
      </c>
      <c r="R720" s="38">
        <f t="shared" si="338"/>
        <v>0</v>
      </c>
      <c r="S720" s="38">
        <f t="shared" si="338"/>
        <v>0</v>
      </c>
      <c r="T720" s="38">
        <f t="shared" si="338"/>
        <v>0</v>
      </c>
      <c r="U720" s="38">
        <f t="shared" si="338"/>
        <v>0</v>
      </c>
      <c r="V720" s="38">
        <f t="shared" si="338"/>
        <v>0</v>
      </c>
      <c r="W720" s="38">
        <f t="shared" si="338"/>
        <v>0</v>
      </c>
      <c r="X720" s="38">
        <f t="shared" si="338"/>
        <v>0</v>
      </c>
      <c r="Y720" s="38">
        <f t="shared" si="338"/>
        <v>0</v>
      </c>
      <c r="Z720" s="38">
        <f t="shared" si="338"/>
        <v>0</v>
      </c>
      <c r="AA720" s="38">
        <f>SUM(G720:Z720)</f>
        <v>0</v>
      </c>
      <c r="AB720" s="43" t="str">
        <f t="shared" si="330"/>
        <v>ok</v>
      </c>
    </row>
    <row r="721" spans="1:28" s="19" customFormat="1" ht="15.75" customHeight="1">
      <c r="A721" s="27" t="s">
        <v>183</v>
      </c>
      <c r="E721" s="19" t="s">
        <v>777</v>
      </c>
      <c r="F721" s="59">
        <f>19484767+5801011</f>
        <v>25285778</v>
      </c>
      <c r="G721" s="59">
        <f t="shared" ref="G721:Z721" si="339">IF(VLOOKUP($E721,$D$6:$AN$1034,3,)=0,0,(VLOOKUP($E721,$D$6:$AN$1034,G$2,)/VLOOKUP($E721,$D$6:$AN$1034,3,))*$F721)</f>
        <v>1327330.3861165673</v>
      </c>
      <c r="H721" s="59">
        <f t="shared" si="339"/>
        <v>7400279.7693347353</v>
      </c>
      <c r="I721" s="59">
        <f t="shared" si="339"/>
        <v>376843.51368003897</v>
      </c>
      <c r="J721" s="59">
        <f t="shared" si="339"/>
        <v>7961627.4968042606</v>
      </c>
      <c r="K721" s="59">
        <f t="shared" si="339"/>
        <v>3807367.4309010711</v>
      </c>
      <c r="L721" s="59">
        <f t="shared" si="339"/>
        <v>2748751.1904563084</v>
      </c>
      <c r="M721" s="59">
        <f t="shared" si="339"/>
        <v>709541.48737413005</v>
      </c>
      <c r="N721" s="59">
        <f t="shared" si="339"/>
        <v>31838.322133914506</v>
      </c>
      <c r="O721" s="59">
        <f t="shared" si="339"/>
        <v>881425.4310478539</v>
      </c>
      <c r="P721" s="59">
        <f t="shared" si="339"/>
        <v>10234.013260426565</v>
      </c>
      <c r="Q721" s="59">
        <f t="shared" si="339"/>
        <v>14492.87478935947</v>
      </c>
      <c r="R721" s="59">
        <f t="shared" si="339"/>
        <v>616.02154295127798</v>
      </c>
      <c r="S721" s="59">
        <f t="shared" si="339"/>
        <v>-2925.9744354539007</v>
      </c>
      <c r="T721" s="59">
        <f t="shared" si="339"/>
        <v>16872.645559582797</v>
      </c>
      <c r="U721" s="59">
        <f t="shared" si="339"/>
        <v>1483.3914342296048</v>
      </c>
      <c r="V721" s="59">
        <f t="shared" si="339"/>
        <v>0</v>
      </c>
      <c r="W721" s="59">
        <f t="shared" si="339"/>
        <v>0</v>
      </c>
      <c r="X721" s="59">
        <f t="shared" si="339"/>
        <v>0</v>
      </c>
      <c r="Y721" s="59">
        <f t="shared" si="339"/>
        <v>0</v>
      </c>
      <c r="Z721" s="59">
        <f t="shared" si="339"/>
        <v>0</v>
      </c>
      <c r="AA721" s="59">
        <f>SUM(G721:Z721)</f>
        <v>25285777.999999978</v>
      </c>
      <c r="AB721" s="60" t="str">
        <f t="shared" si="330"/>
        <v>ok</v>
      </c>
    </row>
    <row r="722" spans="1:28" s="19" customFormat="1">
      <c r="A722" s="27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43"/>
    </row>
    <row r="723" spans="1:28" s="29" customFormat="1">
      <c r="A723" s="115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7"/>
    </row>
    <row r="724" spans="1:28" s="19" customFormat="1">
      <c r="A724" s="27"/>
      <c r="AA724" s="39"/>
      <c r="AB724" s="43"/>
    </row>
    <row r="725" spans="1:28" s="19" customFormat="1">
      <c r="A725" s="19" t="s">
        <v>1016</v>
      </c>
      <c r="D725" s="19" t="s">
        <v>977</v>
      </c>
      <c r="F725" s="39">
        <f>SUM(F712:F721)</f>
        <v>842307455.17404699</v>
      </c>
      <c r="G725" s="39">
        <f t="shared" ref="G725:U725" si="340">SUM(G712:G721)</f>
        <v>363342670.70053679</v>
      </c>
      <c r="H725" s="39">
        <f t="shared" si="340"/>
        <v>103482585.68095942</v>
      </c>
      <c r="I725" s="39">
        <f t="shared" si="340"/>
        <v>6441385.9017282771</v>
      </c>
      <c r="J725" s="39">
        <f t="shared" si="340"/>
        <v>114912657.88765648</v>
      </c>
      <c r="K725" s="39">
        <f t="shared" si="340"/>
        <v>111914835.58127041</v>
      </c>
      <c r="L725" s="39">
        <f t="shared" si="340"/>
        <v>72422534.397804528</v>
      </c>
      <c r="M725" s="39">
        <f t="shared" si="340"/>
        <v>52413447.107175454</v>
      </c>
      <c r="N725" s="39">
        <f t="shared" si="340"/>
        <v>3113057.7213472859</v>
      </c>
      <c r="O725" s="39">
        <f t="shared" si="340"/>
        <v>13702856.362794295</v>
      </c>
      <c r="P725" s="39">
        <f t="shared" si="340"/>
        <v>212519.24503477354</v>
      </c>
      <c r="Q725" s="39">
        <f t="shared" si="340"/>
        <v>227693.81972196809</v>
      </c>
      <c r="R725" s="39">
        <f t="shared" si="340"/>
        <v>5406.2408017785046</v>
      </c>
      <c r="S725" s="39">
        <f t="shared" si="340"/>
        <v>23673.830221666936</v>
      </c>
      <c r="T725" s="39">
        <f t="shared" si="340"/>
        <v>87465.715559582808</v>
      </c>
      <c r="U725" s="39">
        <f t="shared" si="340"/>
        <v>4664.9814342296049</v>
      </c>
      <c r="V725" s="39">
        <f>SUM(V712:V724)</f>
        <v>0</v>
      </c>
      <c r="W725" s="39">
        <f>SUM(W712:W724)</f>
        <v>0</v>
      </c>
      <c r="X725" s="39">
        <f>SUM(X712:X724)</f>
        <v>0</v>
      </c>
      <c r="Y725" s="39">
        <f>SUM(Y712:Y724)</f>
        <v>0</v>
      </c>
      <c r="Z725" s="39">
        <f>SUM(Z712:Z724)</f>
        <v>0</v>
      </c>
      <c r="AA725" s="39">
        <f>SUM(G725:Z725)</f>
        <v>842307455.17404699</v>
      </c>
      <c r="AB725" s="43" t="str">
        <f>IF(ABS(F725-AA725)&lt;0.01,"ok","err")</f>
        <v>ok</v>
      </c>
    </row>
    <row r="726" spans="1:28" s="19" customFormat="1">
      <c r="A726" s="27"/>
    </row>
    <row r="727" spans="1:28" s="19" customFormat="1">
      <c r="A727" s="19" t="s">
        <v>648</v>
      </c>
      <c r="D727" s="19" t="s">
        <v>965</v>
      </c>
      <c r="F727" s="39">
        <f t="shared" ref="F727:Z727" si="341">F709-F725</f>
        <v>171415400.39595306</v>
      </c>
      <c r="G727" s="39">
        <f t="shared" si="341"/>
        <v>46532732.242200613</v>
      </c>
      <c r="H727" s="39">
        <f t="shared" si="341"/>
        <v>35815183.888412252</v>
      </c>
      <c r="I727" s="39">
        <f t="shared" si="341"/>
        <v>1825978.8691266906</v>
      </c>
      <c r="J727" s="39">
        <f t="shared" si="341"/>
        <v>37781909.644111812</v>
      </c>
      <c r="K727" s="39">
        <f t="shared" si="341"/>
        <v>21545444.762035042</v>
      </c>
      <c r="L727" s="39">
        <f t="shared" si="341"/>
        <v>15604975.796491787</v>
      </c>
      <c r="M727" s="39">
        <f t="shared" si="341"/>
        <v>5890167.7761306688</v>
      </c>
      <c r="N727" s="39">
        <f t="shared" si="341"/>
        <v>351339.40582663473</v>
      </c>
      <c r="O727" s="39">
        <f t="shared" si="341"/>
        <v>5893953.8158819638</v>
      </c>
      <c r="P727" s="39">
        <f t="shared" si="341"/>
        <v>48664.00888156658</v>
      </c>
      <c r="Q727" s="39">
        <f t="shared" si="341"/>
        <v>67276.443137939263</v>
      </c>
      <c r="R727" s="39">
        <f t="shared" si="341"/>
        <v>2945.2309315018438</v>
      </c>
      <c r="S727" s="39">
        <f t="shared" si="341"/>
        <v>-10397.030221666937</v>
      </c>
      <c r="T727" s="39">
        <f t="shared" si="341"/>
        <v>59954.524440417183</v>
      </c>
      <c r="U727" s="39">
        <f t="shared" si="341"/>
        <v>5271.0185657703951</v>
      </c>
      <c r="V727" s="39">
        <f t="shared" si="341"/>
        <v>0</v>
      </c>
      <c r="W727" s="39">
        <f t="shared" si="341"/>
        <v>0</v>
      </c>
      <c r="X727" s="39">
        <f t="shared" si="341"/>
        <v>0</v>
      </c>
      <c r="Y727" s="39">
        <f t="shared" si="341"/>
        <v>0</v>
      </c>
      <c r="Z727" s="39">
        <f t="shared" si="341"/>
        <v>0</v>
      </c>
      <c r="AA727" s="39">
        <f>SUM(G727:Z727)</f>
        <v>171415400.395953</v>
      </c>
      <c r="AB727" s="43" t="str">
        <f>IF(ABS(F727-AA727)&lt;0.01,"ok","err")</f>
        <v>ok</v>
      </c>
    </row>
    <row r="728" spans="1:28" s="19" customFormat="1"/>
    <row r="729" spans="1:28" s="19" customFormat="1">
      <c r="A729" s="19" t="s">
        <v>999</v>
      </c>
      <c r="F729" s="39">
        <f t="shared" ref="F729:Z729" si="342">F176</f>
        <v>2548077150.5472326</v>
      </c>
      <c r="G729" s="39">
        <f t="shared" si="342"/>
        <v>1298385197.0269322</v>
      </c>
      <c r="H729" s="39">
        <f t="shared" si="342"/>
        <v>297537844.17638469</v>
      </c>
      <c r="I729" s="39">
        <f t="shared" si="342"/>
        <v>15372954.086934632</v>
      </c>
      <c r="J729" s="39">
        <f t="shared" si="342"/>
        <v>297296868.08373314</v>
      </c>
      <c r="K729" s="39">
        <f t="shared" si="342"/>
        <v>254312343.56201881</v>
      </c>
      <c r="L729" s="39">
        <f t="shared" si="342"/>
        <v>183482710.92309707</v>
      </c>
      <c r="M729" s="39">
        <f t="shared" si="342"/>
        <v>107558796.19534756</v>
      </c>
      <c r="N729" s="39">
        <f t="shared" si="342"/>
        <v>7548126.7729842151</v>
      </c>
      <c r="O729" s="39">
        <f t="shared" si="342"/>
        <v>84253303.331223875</v>
      </c>
      <c r="P729" s="39">
        <f t="shared" si="342"/>
        <v>403309.57824510406</v>
      </c>
      <c r="Q729" s="39">
        <f t="shared" si="342"/>
        <v>493338.92038660729</v>
      </c>
      <c r="R729" s="39">
        <f t="shared" si="342"/>
        <v>23819.689944660193</v>
      </c>
      <c r="S729" s="39">
        <f t="shared" si="342"/>
        <v>139008.76999999999</v>
      </c>
      <c r="T729" s="39">
        <f t="shared" si="342"/>
        <v>1193920.19</v>
      </c>
      <c r="U729" s="39">
        <f t="shared" si="342"/>
        <v>75609.239999999991</v>
      </c>
      <c r="V729" s="39">
        <f t="shared" si="342"/>
        <v>0</v>
      </c>
      <c r="W729" s="39">
        <f t="shared" si="342"/>
        <v>0</v>
      </c>
      <c r="X729" s="39">
        <f t="shared" si="342"/>
        <v>0</v>
      </c>
      <c r="Y729" s="39">
        <f t="shared" si="342"/>
        <v>0</v>
      </c>
      <c r="Z729" s="39">
        <f t="shared" si="342"/>
        <v>0</v>
      </c>
      <c r="AA729" s="39">
        <f>SUM(G729:Z729)</f>
        <v>2548077150.5472326</v>
      </c>
      <c r="AB729" s="43" t="str">
        <f>IF(ABS(F729-AA729)&lt;0.01,"ok","err")</f>
        <v>ok</v>
      </c>
    </row>
    <row r="730" spans="1:28" s="19" customFormat="1"/>
    <row r="731" spans="1:28" s="19" customFormat="1"/>
    <row r="732" spans="1:28" s="19" customFormat="1">
      <c r="A732" s="24" t="s">
        <v>778</v>
      </c>
    </row>
    <row r="733" spans="1:28" s="19" customFormat="1"/>
    <row r="734" spans="1:28" s="19" customFormat="1">
      <c r="A734" s="19" t="s">
        <v>775</v>
      </c>
      <c r="F734" s="39">
        <f t="shared" ref="F734:Z734" si="343">F709</f>
        <v>1013722855.5700001</v>
      </c>
      <c r="G734" s="39">
        <f t="shared" si="343"/>
        <v>409875402.9427374</v>
      </c>
      <c r="H734" s="39">
        <f t="shared" si="343"/>
        <v>139297769.56937167</v>
      </c>
      <c r="I734" s="39">
        <f t="shared" si="343"/>
        <v>8267364.7708549676</v>
      </c>
      <c r="J734" s="39">
        <f t="shared" si="343"/>
        <v>152694567.53176829</v>
      </c>
      <c r="K734" s="39">
        <f t="shared" si="343"/>
        <v>133460280.34330545</v>
      </c>
      <c r="L734" s="39">
        <f t="shared" si="343"/>
        <v>88027510.194296315</v>
      </c>
      <c r="M734" s="39">
        <f t="shared" si="343"/>
        <v>58303614.883306123</v>
      </c>
      <c r="N734" s="39">
        <f t="shared" si="343"/>
        <v>3464397.1271739206</v>
      </c>
      <c r="O734" s="39">
        <f t="shared" si="343"/>
        <v>19596810.178676259</v>
      </c>
      <c r="P734" s="39">
        <f t="shared" si="343"/>
        <v>261183.25391634012</v>
      </c>
      <c r="Q734" s="39">
        <f t="shared" si="343"/>
        <v>294970.26285990735</v>
      </c>
      <c r="R734" s="39">
        <f t="shared" si="343"/>
        <v>8351.4717332803484</v>
      </c>
      <c r="S734" s="39">
        <f t="shared" si="343"/>
        <v>13276.8</v>
      </c>
      <c r="T734" s="39">
        <f t="shared" si="343"/>
        <v>147420.24</v>
      </c>
      <c r="U734" s="39">
        <f t="shared" si="343"/>
        <v>9936</v>
      </c>
      <c r="V734" s="39">
        <f t="shared" si="343"/>
        <v>0</v>
      </c>
      <c r="W734" s="39">
        <f t="shared" si="343"/>
        <v>0</v>
      </c>
      <c r="X734" s="39">
        <f t="shared" si="343"/>
        <v>0</v>
      </c>
      <c r="Y734" s="39">
        <f t="shared" si="343"/>
        <v>0</v>
      </c>
      <c r="Z734" s="39">
        <f t="shared" si="343"/>
        <v>0</v>
      </c>
      <c r="AA734" s="39">
        <f>SUM(G734:Z734)</f>
        <v>1013722855.5700001</v>
      </c>
      <c r="AB734" s="43" t="str">
        <f>IF(ABS(F734-AA734)&lt;0.01,"ok","err")</f>
        <v>ok</v>
      </c>
    </row>
    <row r="735" spans="1:28" s="19" customFormat="1"/>
    <row r="736" spans="1:28" s="19" customFormat="1">
      <c r="A736" s="19" t="s">
        <v>1013</v>
      </c>
      <c r="F736" s="39">
        <f t="shared" ref="F736:U736" si="344">F712+F713+F714+F715+F718+F719+F720+F722+F723+F717+F716</f>
        <v>817021677.17404699</v>
      </c>
      <c r="G736" s="39">
        <f t="shared" si="344"/>
        <v>362015340.31442022</v>
      </c>
      <c r="H736" s="39">
        <f t="shared" si="344"/>
        <v>96082305.911624685</v>
      </c>
      <c r="I736" s="39">
        <f t="shared" si="344"/>
        <v>6064542.3880482381</v>
      </c>
      <c r="J736" s="39">
        <f t="shared" si="344"/>
        <v>106951030.39085221</v>
      </c>
      <c r="K736" s="39">
        <f t="shared" si="344"/>
        <v>108107468.15036935</v>
      </c>
      <c r="L736" s="39">
        <f t="shared" si="344"/>
        <v>69673783.207348228</v>
      </c>
      <c r="M736" s="39">
        <f t="shared" si="344"/>
        <v>51703905.619801328</v>
      </c>
      <c r="N736" s="39">
        <f t="shared" si="344"/>
        <v>3081219.3992133713</v>
      </c>
      <c r="O736" s="39">
        <f t="shared" si="344"/>
        <v>12821430.931746442</v>
      </c>
      <c r="P736" s="39">
        <f t="shared" si="344"/>
        <v>202285.23177434699</v>
      </c>
      <c r="Q736" s="39">
        <f t="shared" si="344"/>
        <v>213200.94493260863</v>
      </c>
      <c r="R736" s="39">
        <f t="shared" si="344"/>
        <v>4790.2192588272264</v>
      </c>
      <c r="S736" s="39">
        <f t="shared" si="344"/>
        <v>26599.804657120836</v>
      </c>
      <c r="T736" s="39">
        <f t="shared" si="344"/>
        <v>70593.070000000007</v>
      </c>
      <c r="U736" s="39">
        <f t="shared" si="344"/>
        <v>3181.59</v>
      </c>
      <c r="V736" s="39">
        <f>V712+V713+V715+V718+V719+V720+V722+V723+V717+V716</f>
        <v>0</v>
      </c>
      <c r="W736" s="39">
        <f>W712+W713+W715+W718+W719+W720+W722+W723+W717+W716</f>
        <v>0</v>
      </c>
      <c r="X736" s="39">
        <f>X712+X713+X715+X718+X719+X720+X722+X723+X717+X716</f>
        <v>0</v>
      </c>
      <c r="Y736" s="39">
        <f>Y712+Y713+Y715+Y718+Y719+Y720+Y722+Y723+Y717+Y716</f>
        <v>0</v>
      </c>
      <c r="Z736" s="39">
        <f>Z712+Z713+Z715+Z718+Z719+Z720+Z722+Z723+Z717+Z716</f>
        <v>0</v>
      </c>
      <c r="AA736" s="39">
        <f>SUM(G736:Z736)</f>
        <v>817021677.17404687</v>
      </c>
      <c r="AB736" s="43" t="str">
        <f>IF(ABS(F736-AA736)&lt;0.01,"ok","err")</f>
        <v>ok</v>
      </c>
    </row>
    <row r="737" spans="1:28" s="19" customFormat="1"/>
    <row r="738" spans="1:28" s="19" customFormat="1">
      <c r="A738" s="19" t="s">
        <v>776</v>
      </c>
      <c r="D738" s="19" t="s">
        <v>780</v>
      </c>
      <c r="F738" s="50">
        <f t="shared" ref="F738:Z738" si="345">F691</f>
        <v>81566017.278024957</v>
      </c>
      <c r="G738" s="50">
        <f t="shared" si="345"/>
        <v>41816254.21307867</v>
      </c>
      <c r="H738" s="50">
        <f t="shared" si="345"/>
        <v>9519351.8133695461</v>
      </c>
      <c r="I738" s="50">
        <f t="shared" si="345"/>
        <v>486919.52769990114</v>
      </c>
      <c r="J738" s="50">
        <f t="shared" si="345"/>
        <v>9491408.9839147329</v>
      </c>
      <c r="K738" s="50">
        <f t="shared" si="345"/>
        <v>8016511.0282281516</v>
      </c>
      <c r="L738" s="50">
        <f t="shared" si="345"/>
        <v>5837682.9409122579</v>
      </c>
      <c r="M738" s="50">
        <f t="shared" si="345"/>
        <v>3368913.9338663397</v>
      </c>
      <c r="N738" s="50">
        <f t="shared" si="345"/>
        <v>238206.49754743947</v>
      </c>
      <c r="O738" s="50">
        <f t="shared" si="345"/>
        <v>2761935.0484901294</v>
      </c>
      <c r="P738" s="50">
        <f t="shared" si="345"/>
        <v>12298.911542262909</v>
      </c>
      <c r="Q738" s="50">
        <f t="shared" si="345"/>
        <v>15778.092585730787</v>
      </c>
      <c r="R738" s="50">
        <f t="shared" si="345"/>
        <v>756.28678979789561</v>
      </c>
      <c r="S738" s="50">
        <f t="shared" si="345"/>
        <v>0</v>
      </c>
      <c r="T738" s="50">
        <f t="shared" si="345"/>
        <v>0</v>
      </c>
      <c r="U738" s="50">
        <f t="shared" si="345"/>
        <v>0</v>
      </c>
      <c r="V738" s="50">
        <f t="shared" si="345"/>
        <v>0</v>
      </c>
      <c r="W738" s="50">
        <f t="shared" si="345"/>
        <v>0</v>
      </c>
      <c r="X738" s="50">
        <f t="shared" si="345"/>
        <v>0</v>
      </c>
      <c r="Y738" s="50">
        <f t="shared" si="345"/>
        <v>0</v>
      </c>
      <c r="Z738" s="50">
        <f t="shared" si="345"/>
        <v>0</v>
      </c>
      <c r="AA738" s="50">
        <f>SUM(G738:Z738)</f>
        <v>81566017.278024957</v>
      </c>
      <c r="AB738" s="43" t="str">
        <f>IF(ABS(F738-AA738)&lt;0.01,"ok","err")</f>
        <v>ok</v>
      </c>
    </row>
    <row r="739" spans="1:28" s="19" customFormat="1"/>
    <row r="740" spans="1:28" s="19" customFormat="1">
      <c r="A740" s="19" t="s">
        <v>774</v>
      </c>
      <c r="D740" s="19" t="s">
        <v>777</v>
      </c>
      <c r="F740" s="39">
        <f>F734-F736-F738</f>
        <v>115135161.1179281</v>
      </c>
      <c r="G740" s="39">
        <f t="shared" ref="G740:Z740" si="346">G734-G736-G738</f>
        <v>6043808.4152385071</v>
      </c>
      <c r="H740" s="39">
        <f t="shared" si="346"/>
        <v>33696111.844377443</v>
      </c>
      <c r="I740" s="39">
        <f t="shared" si="346"/>
        <v>1715902.8551068283</v>
      </c>
      <c r="J740" s="39">
        <f t="shared" si="346"/>
        <v>36252128.157001346</v>
      </c>
      <c r="K740" s="39">
        <f t="shared" si="346"/>
        <v>17336301.164707955</v>
      </c>
      <c r="L740" s="39">
        <f t="shared" si="346"/>
        <v>12516044.04603583</v>
      </c>
      <c r="M740" s="39">
        <f t="shared" si="346"/>
        <v>3230795.329638456</v>
      </c>
      <c r="N740" s="39">
        <f t="shared" si="346"/>
        <v>144971.23041310982</v>
      </c>
      <c r="O740" s="39">
        <f>O734-O736-O738</f>
        <v>4013444.1984396875</v>
      </c>
      <c r="P740" s="39">
        <f t="shared" si="346"/>
        <v>46599.110599730222</v>
      </c>
      <c r="Q740" s="39">
        <f t="shared" si="346"/>
        <v>65991.22534156793</v>
      </c>
      <c r="R740" s="39">
        <f t="shared" si="346"/>
        <v>2804.9656846552261</v>
      </c>
      <c r="S740" s="39">
        <f t="shared" si="346"/>
        <v>-13323.004657120837</v>
      </c>
      <c r="T740" s="39">
        <f t="shared" si="346"/>
        <v>76827.169999999984</v>
      </c>
      <c r="U740" s="39">
        <f t="shared" si="346"/>
        <v>6754.41</v>
      </c>
      <c r="V740" s="39">
        <f t="shared" si="346"/>
        <v>0</v>
      </c>
      <c r="W740" s="39">
        <f t="shared" si="346"/>
        <v>0</v>
      </c>
      <c r="X740" s="39">
        <f t="shared" si="346"/>
        <v>0</v>
      </c>
      <c r="Y740" s="39">
        <f t="shared" si="346"/>
        <v>0</v>
      </c>
      <c r="Z740" s="39">
        <f t="shared" si="346"/>
        <v>0</v>
      </c>
      <c r="AA740" s="39">
        <f>SUM(G740:Z740)</f>
        <v>115135161.117928</v>
      </c>
      <c r="AB740" s="43" t="str">
        <f>IF(ABS(F740-AA740)&lt;0.01,"ok","err")</f>
        <v>ok</v>
      </c>
    </row>
    <row r="741" spans="1:28" s="19" customFormat="1"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43"/>
    </row>
    <row r="744" spans="1:28">
      <c r="A744" s="24" t="s">
        <v>185</v>
      </c>
    </row>
    <row r="745" spans="1:28">
      <c r="F745" s="39"/>
    </row>
    <row r="746" spans="1:28">
      <c r="A746" s="24" t="s">
        <v>1009</v>
      </c>
    </row>
    <row r="747" spans="1:28" s="19" customFormat="1"/>
    <row r="748" spans="1:28" s="19" customFormat="1" hidden="1">
      <c r="A748" s="19" t="s">
        <v>132</v>
      </c>
      <c r="F748" s="39">
        <f t="shared" ref="F748:Z748" si="347">F709</f>
        <v>1013722855.5700001</v>
      </c>
      <c r="G748" s="39">
        <f t="shared" si="347"/>
        <v>409875402.9427374</v>
      </c>
      <c r="H748" s="39">
        <f t="shared" si="347"/>
        <v>139297769.56937167</v>
      </c>
      <c r="I748" s="39">
        <f t="shared" si="347"/>
        <v>8267364.7708549676</v>
      </c>
      <c r="J748" s="39">
        <f t="shared" si="347"/>
        <v>152694567.53176829</v>
      </c>
      <c r="K748" s="39">
        <f t="shared" si="347"/>
        <v>133460280.34330545</v>
      </c>
      <c r="L748" s="39">
        <f t="shared" si="347"/>
        <v>88027510.194296315</v>
      </c>
      <c r="M748" s="39">
        <f t="shared" si="347"/>
        <v>58303614.883306123</v>
      </c>
      <c r="N748" s="39">
        <f t="shared" si="347"/>
        <v>3464397.1271739206</v>
      </c>
      <c r="O748" s="39">
        <f t="shared" si="347"/>
        <v>19596810.178676259</v>
      </c>
      <c r="P748" s="39">
        <f t="shared" si="347"/>
        <v>261183.25391634012</v>
      </c>
      <c r="Q748" s="39">
        <f t="shared" si="347"/>
        <v>294970.26285990735</v>
      </c>
      <c r="R748" s="39">
        <f t="shared" si="347"/>
        <v>8351.4717332803484</v>
      </c>
      <c r="S748" s="39">
        <f t="shared" si="347"/>
        <v>13276.8</v>
      </c>
      <c r="T748" s="39">
        <f t="shared" si="347"/>
        <v>147420.24</v>
      </c>
      <c r="U748" s="39">
        <f t="shared" si="347"/>
        <v>9936</v>
      </c>
      <c r="V748" s="39">
        <f t="shared" si="347"/>
        <v>0</v>
      </c>
      <c r="W748" s="39">
        <f t="shared" si="347"/>
        <v>0</v>
      </c>
      <c r="X748" s="39">
        <f t="shared" si="347"/>
        <v>0</v>
      </c>
      <c r="Y748" s="39">
        <f t="shared" si="347"/>
        <v>0</v>
      </c>
      <c r="Z748" s="39">
        <f t="shared" si="347"/>
        <v>0</v>
      </c>
      <c r="AA748" s="39">
        <f>SUM(G748:Z748)</f>
        <v>1013722855.5700001</v>
      </c>
      <c r="AB748" s="43" t="str">
        <f>IF(ABS(F748-AA748)&lt;0.01,"ok","err")</f>
        <v>ok</v>
      </c>
    </row>
    <row r="749" spans="1:28" s="19" customFormat="1" hidden="1"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43"/>
    </row>
    <row r="750" spans="1:28" s="19" customFormat="1" hidden="1">
      <c r="A750" s="19" t="s">
        <v>133</v>
      </c>
      <c r="F750" s="39"/>
      <c r="G750" s="39"/>
      <c r="H750" s="39"/>
      <c r="I750" s="39"/>
      <c r="J750" s="39"/>
      <c r="K750" s="39"/>
      <c r="L750" s="39"/>
      <c r="M750" s="39"/>
      <c r="N750" s="39"/>
      <c r="O750" s="95"/>
      <c r="P750" s="95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43"/>
    </row>
    <row r="751" spans="1:28" s="19" customFormat="1" ht="14.1" hidden="1" customHeight="1">
      <c r="B751" s="19" t="s">
        <v>1079</v>
      </c>
      <c r="E751" s="19" t="s">
        <v>128</v>
      </c>
      <c r="F751" s="35"/>
      <c r="G751" s="35">
        <f t="shared" ref="G751:Z751" si="348">IF(VLOOKUP($E751,$D$6:$AN$1034,3,)=0,0,(VLOOKUP($E751,$D$6:$AN$1034,G$2,)/VLOOKUP($E751,$D$6:$AN$1034,3,))*$F751)</f>
        <v>0</v>
      </c>
      <c r="H751" s="35">
        <f t="shared" si="348"/>
        <v>0</v>
      </c>
      <c r="I751" s="35">
        <f t="shared" si="348"/>
        <v>0</v>
      </c>
      <c r="J751" s="35">
        <f t="shared" si="348"/>
        <v>0</v>
      </c>
      <c r="K751" s="35">
        <f t="shared" si="348"/>
        <v>0</v>
      </c>
      <c r="L751" s="35">
        <f t="shared" si="348"/>
        <v>0</v>
      </c>
      <c r="M751" s="35">
        <f t="shared" si="348"/>
        <v>0</v>
      </c>
      <c r="N751" s="35">
        <f t="shared" si="348"/>
        <v>0</v>
      </c>
      <c r="O751" s="35">
        <f t="shared" si="348"/>
        <v>0</v>
      </c>
      <c r="P751" s="35">
        <f t="shared" si="348"/>
        <v>0</v>
      </c>
      <c r="Q751" s="35">
        <f t="shared" si="348"/>
        <v>0</v>
      </c>
      <c r="R751" s="35">
        <f t="shared" si="348"/>
        <v>0</v>
      </c>
      <c r="S751" s="35">
        <f t="shared" si="348"/>
        <v>0</v>
      </c>
      <c r="T751" s="35">
        <f t="shared" si="348"/>
        <v>0</v>
      </c>
      <c r="U751" s="35">
        <f t="shared" si="348"/>
        <v>0</v>
      </c>
      <c r="V751" s="35">
        <f t="shared" si="348"/>
        <v>0</v>
      </c>
      <c r="W751" s="35">
        <f t="shared" si="348"/>
        <v>0</v>
      </c>
      <c r="X751" s="35">
        <f t="shared" si="348"/>
        <v>0</v>
      </c>
      <c r="Y751" s="35">
        <f t="shared" si="348"/>
        <v>0</v>
      </c>
      <c r="Z751" s="35">
        <f t="shared" si="348"/>
        <v>0</v>
      </c>
      <c r="AA751" s="39">
        <f t="shared" ref="AA751:AA752" si="349">SUM(G751:Z751)</f>
        <v>0</v>
      </c>
      <c r="AB751" s="43" t="str">
        <f t="shared" ref="AB751:AB752" si="350">IF(ABS(F751-AA751)&lt;0.01,"ok","err")</f>
        <v>ok</v>
      </c>
    </row>
    <row r="752" spans="1:28" s="19" customFormat="1" hidden="1">
      <c r="B752" s="19" t="s">
        <v>1098</v>
      </c>
      <c r="F752" s="38">
        <v>0</v>
      </c>
      <c r="G752" s="38"/>
      <c r="H752" s="38"/>
      <c r="I752" s="38"/>
      <c r="J752" s="38"/>
      <c r="K752" s="38"/>
      <c r="L752" s="38"/>
      <c r="M752" s="38"/>
      <c r="N752" s="38"/>
      <c r="O752" s="38">
        <v>0</v>
      </c>
      <c r="P752" s="38"/>
      <c r="Q752" s="38">
        <v>0</v>
      </c>
      <c r="R752" s="38"/>
      <c r="S752" s="38"/>
      <c r="T752" s="38"/>
      <c r="U752" s="38"/>
      <c r="V752" s="38"/>
      <c r="W752" s="38"/>
      <c r="X752" s="38"/>
      <c r="Y752" s="38"/>
      <c r="Z752" s="38"/>
      <c r="AA752" s="38">
        <f t="shared" si="349"/>
        <v>0</v>
      </c>
      <c r="AB752" s="43" t="str">
        <f t="shared" si="350"/>
        <v>ok</v>
      </c>
    </row>
    <row r="753" spans="1:28" s="19" customFormat="1">
      <c r="E753" s="47"/>
      <c r="F753" s="39"/>
      <c r="G753" s="39"/>
    </row>
    <row r="754" spans="1:28" s="19" customFormat="1">
      <c r="A754" s="19" t="s">
        <v>134</v>
      </c>
      <c r="E754" s="47"/>
      <c r="F754" s="39">
        <f t="shared" ref="F754:Z754" si="351">SUM(F748:F752)</f>
        <v>1013722855.5700001</v>
      </c>
      <c r="G754" s="39">
        <f t="shared" si="351"/>
        <v>409875402.9427374</v>
      </c>
      <c r="H754" s="39">
        <f t="shared" si="351"/>
        <v>139297769.56937167</v>
      </c>
      <c r="I754" s="39">
        <f t="shared" si="351"/>
        <v>8267364.7708549676</v>
      </c>
      <c r="J754" s="39">
        <f t="shared" si="351"/>
        <v>152694567.53176829</v>
      </c>
      <c r="K754" s="39">
        <f t="shared" si="351"/>
        <v>133460280.34330545</v>
      </c>
      <c r="L754" s="39">
        <f t="shared" si="351"/>
        <v>88027510.194296315</v>
      </c>
      <c r="M754" s="39">
        <f t="shared" si="351"/>
        <v>58303614.883306123</v>
      </c>
      <c r="N754" s="39">
        <f t="shared" si="351"/>
        <v>3464397.1271739206</v>
      </c>
      <c r="O754" s="39">
        <f t="shared" si="351"/>
        <v>19596810.178676259</v>
      </c>
      <c r="P754" s="39">
        <f t="shared" si="351"/>
        <v>261183.25391634012</v>
      </c>
      <c r="Q754" s="39">
        <f t="shared" si="351"/>
        <v>294970.26285990735</v>
      </c>
      <c r="R754" s="39">
        <f t="shared" si="351"/>
        <v>8351.4717332803484</v>
      </c>
      <c r="S754" s="39">
        <f t="shared" si="351"/>
        <v>13276.8</v>
      </c>
      <c r="T754" s="39">
        <f t="shared" si="351"/>
        <v>147420.24</v>
      </c>
      <c r="U754" s="39">
        <f t="shared" si="351"/>
        <v>9936</v>
      </c>
      <c r="V754" s="39">
        <f t="shared" si="351"/>
        <v>0</v>
      </c>
      <c r="W754" s="39">
        <f t="shared" si="351"/>
        <v>0</v>
      </c>
      <c r="X754" s="39">
        <f t="shared" si="351"/>
        <v>0</v>
      </c>
      <c r="Y754" s="39">
        <f t="shared" si="351"/>
        <v>0</v>
      </c>
      <c r="Z754" s="39">
        <f t="shared" si="351"/>
        <v>0</v>
      </c>
      <c r="AA754" s="39">
        <f>SUM(G754:Z754)</f>
        <v>1013722855.5700001</v>
      </c>
      <c r="AB754" s="43" t="str">
        <f>IF(ABS(F754-AA754)&lt;0.01,"ok","err")</f>
        <v>ok</v>
      </c>
    </row>
    <row r="755" spans="1:28" s="19" customFormat="1" ht="16.5" customHeight="1">
      <c r="E755" s="39"/>
    </row>
    <row r="756" spans="1:28" s="19" customFormat="1">
      <c r="A756" s="24" t="s">
        <v>1013</v>
      </c>
      <c r="F756" s="39"/>
    </row>
    <row r="757" spans="1:28" s="19" customFormat="1"/>
    <row r="758" spans="1:28">
      <c r="A758" s="27" t="s">
        <v>1014</v>
      </c>
      <c r="F758" s="39">
        <f t="shared" ref="F758:AA758" si="352">F233</f>
        <v>627292492.86667717</v>
      </c>
      <c r="G758" s="39">
        <f t="shared" si="352"/>
        <v>265783313.19645059</v>
      </c>
      <c r="H758" s="39">
        <f t="shared" si="352"/>
        <v>73978452.985170618</v>
      </c>
      <c r="I758" s="39">
        <f t="shared" si="352"/>
        <v>4910357.0215211371</v>
      </c>
      <c r="J758" s="39">
        <f t="shared" si="352"/>
        <v>84451143.149418294</v>
      </c>
      <c r="K758" s="39">
        <f t="shared" si="352"/>
        <v>89058665.218769044</v>
      </c>
      <c r="L758" s="39">
        <f t="shared" si="352"/>
        <v>55799796.834155917</v>
      </c>
      <c r="M758" s="39">
        <f t="shared" si="352"/>
        <v>43542792.610260189</v>
      </c>
      <c r="N758" s="39">
        <f t="shared" si="352"/>
        <v>2519891.4463351704</v>
      </c>
      <c r="O758" s="39">
        <f t="shared" si="352"/>
        <v>6830978.1840636916</v>
      </c>
      <c r="P758" s="39">
        <f t="shared" si="352"/>
        <v>175403.60346982258</v>
      </c>
      <c r="Q758" s="39">
        <f t="shared" si="352"/>
        <v>176363.73366055422</v>
      </c>
      <c r="R758" s="39">
        <f t="shared" si="352"/>
        <v>3235.753402159351</v>
      </c>
      <c r="S758" s="39">
        <f t="shared" si="352"/>
        <v>8436</v>
      </c>
      <c r="T758" s="39">
        <f t="shared" si="352"/>
        <v>53663.130000000005</v>
      </c>
      <c r="U758" s="39">
        <f t="shared" si="352"/>
        <v>0</v>
      </c>
      <c r="V758" s="39">
        <f t="shared" si="352"/>
        <v>0</v>
      </c>
      <c r="W758" s="39">
        <f t="shared" si="352"/>
        <v>0</v>
      </c>
      <c r="X758" s="23">
        <f t="shared" si="352"/>
        <v>0</v>
      </c>
      <c r="Y758" s="23">
        <f t="shared" si="352"/>
        <v>0</v>
      </c>
      <c r="Z758" s="23">
        <f t="shared" si="352"/>
        <v>0</v>
      </c>
      <c r="AA758" s="23">
        <f t="shared" si="352"/>
        <v>627292492.86667728</v>
      </c>
      <c r="AB758" s="17" t="str">
        <f t="shared" ref="AB758:AB769" si="353">IF(ABS(F758-AA758)&lt;0.01,"ok","err")</f>
        <v>ok</v>
      </c>
    </row>
    <row r="759" spans="1:28">
      <c r="A759" s="27" t="s">
        <v>1015</v>
      </c>
      <c r="F759" s="38">
        <f t="shared" ref="F759:AA759" si="354">F347</f>
        <v>155800380</v>
      </c>
      <c r="G759" s="38">
        <f t="shared" si="354"/>
        <v>78838844.946086571</v>
      </c>
      <c r="H759" s="38">
        <f t="shared" si="354"/>
        <v>18144445.014325429</v>
      </c>
      <c r="I759" s="38">
        <f t="shared" si="354"/>
        <v>951647.88994920347</v>
      </c>
      <c r="J759" s="38">
        <f t="shared" si="354"/>
        <v>18551670.119874381</v>
      </c>
      <c r="K759" s="38">
        <f t="shared" si="354"/>
        <v>15714020.748604583</v>
      </c>
      <c r="L759" s="38">
        <f t="shared" si="354"/>
        <v>11445570.244957279</v>
      </c>
      <c r="M759" s="38">
        <f t="shared" si="354"/>
        <v>6759673.0291556595</v>
      </c>
      <c r="N759" s="38">
        <f t="shared" si="354"/>
        <v>462236.42542642483</v>
      </c>
      <c r="O759" s="38">
        <f t="shared" si="354"/>
        <v>4841574.4088612841</v>
      </c>
      <c r="P759" s="38">
        <f t="shared" si="354"/>
        <v>21766.357870334712</v>
      </c>
      <c r="Q759" s="38">
        <f t="shared" si="354"/>
        <v>30278.152553852586</v>
      </c>
      <c r="R759" s="38">
        <f t="shared" si="354"/>
        <v>1239.9223349994181</v>
      </c>
      <c r="S759" s="38">
        <f t="shared" si="354"/>
        <v>15653.62</v>
      </c>
      <c r="T759" s="38">
        <f t="shared" si="354"/>
        <v>17632.310000000001</v>
      </c>
      <c r="U759" s="38">
        <f t="shared" si="354"/>
        <v>4126.8100000000004</v>
      </c>
      <c r="V759" s="38">
        <f t="shared" si="354"/>
        <v>0</v>
      </c>
      <c r="W759" s="38">
        <f t="shared" si="354"/>
        <v>0</v>
      </c>
      <c r="X759" s="22">
        <f t="shared" si="354"/>
        <v>0</v>
      </c>
      <c r="Y759" s="22">
        <f t="shared" si="354"/>
        <v>0</v>
      </c>
      <c r="Z759" s="22">
        <f t="shared" si="354"/>
        <v>0</v>
      </c>
      <c r="AA759" s="22">
        <f t="shared" si="354"/>
        <v>155800380.00000003</v>
      </c>
      <c r="AB759" s="17" t="str">
        <f t="shared" si="353"/>
        <v>ok</v>
      </c>
    </row>
    <row r="760" spans="1:28" hidden="1">
      <c r="A760" s="46" t="s">
        <v>257</v>
      </c>
      <c r="F760" s="38">
        <f t="shared" ref="F760:Z760" si="355">F714</f>
        <v>0</v>
      </c>
      <c r="G760" s="38">
        <f t="shared" si="355"/>
        <v>0</v>
      </c>
      <c r="H760" s="38">
        <f t="shared" si="355"/>
        <v>0</v>
      </c>
      <c r="I760" s="38">
        <f t="shared" si="355"/>
        <v>0</v>
      </c>
      <c r="J760" s="38">
        <f t="shared" si="355"/>
        <v>0</v>
      </c>
      <c r="K760" s="38">
        <f t="shared" si="355"/>
        <v>0</v>
      </c>
      <c r="L760" s="38">
        <f t="shared" si="355"/>
        <v>0</v>
      </c>
      <c r="M760" s="38">
        <f t="shared" si="355"/>
        <v>0</v>
      </c>
      <c r="N760" s="38">
        <f t="shared" si="355"/>
        <v>0</v>
      </c>
      <c r="O760" s="38">
        <f t="shared" si="355"/>
        <v>0</v>
      </c>
      <c r="P760" s="38">
        <f t="shared" si="355"/>
        <v>0</v>
      </c>
      <c r="Q760" s="38">
        <f t="shared" si="355"/>
        <v>0</v>
      </c>
      <c r="R760" s="38">
        <f t="shared" si="355"/>
        <v>0</v>
      </c>
      <c r="S760" s="38">
        <f t="shared" si="355"/>
        <v>0</v>
      </c>
      <c r="T760" s="38">
        <f t="shared" si="355"/>
        <v>0</v>
      </c>
      <c r="U760" s="38">
        <f t="shared" si="355"/>
        <v>0</v>
      </c>
      <c r="V760" s="38">
        <f t="shared" si="355"/>
        <v>0</v>
      </c>
      <c r="W760" s="38">
        <f t="shared" si="355"/>
        <v>0</v>
      </c>
      <c r="X760" s="22">
        <f t="shared" si="355"/>
        <v>0</v>
      </c>
      <c r="Y760" s="22">
        <f t="shared" si="355"/>
        <v>0</v>
      </c>
      <c r="Z760" s="22">
        <f t="shared" si="355"/>
        <v>0</v>
      </c>
      <c r="AA760" s="22">
        <f t="shared" ref="AA760:AA765" si="356">SUM(G760:Z760)</f>
        <v>0</v>
      </c>
      <c r="AB760" s="17" t="str">
        <f t="shared" si="353"/>
        <v>ok</v>
      </c>
    </row>
    <row r="761" spans="1:28" hidden="1">
      <c r="A761" s="27" t="s">
        <v>743</v>
      </c>
      <c r="F761" s="38">
        <f t="shared" ref="F761:Z761" si="357">F715</f>
        <v>0</v>
      </c>
      <c r="G761" s="38">
        <f t="shared" si="357"/>
        <v>0</v>
      </c>
      <c r="H761" s="38">
        <f t="shared" si="357"/>
        <v>0</v>
      </c>
      <c r="I761" s="38">
        <f t="shared" si="357"/>
        <v>0</v>
      </c>
      <c r="J761" s="38">
        <f t="shared" si="357"/>
        <v>0</v>
      </c>
      <c r="K761" s="38">
        <f t="shared" si="357"/>
        <v>0</v>
      </c>
      <c r="L761" s="38">
        <f t="shared" si="357"/>
        <v>0</v>
      </c>
      <c r="M761" s="38">
        <f t="shared" si="357"/>
        <v>0</v>
      </c>
      <c r="N761" s="38">
        <f t="shared" si="357"/>
        <v>0</v>
      </c>
      <c r="O761" s="38">
        <f t="shared" si="357"/>
        <v>0</v>
      </c>
      <c r="P761" s="38">
        <f t="shared" si="357"/>
        <v>0</v>
      </c>
      <c r="Q761" s="38">
        <f t="shared" si="357"/>
        <v>0</v>
      </c>
      <c r="R761" s="38">
        <f t="shared" si="357"/>
        <v>0</v>
      </c>
      <c r="S761" s="38">
        <f t="shared" si="357"/>
        <v>0</v>
      </c>
      <c r="T761" s="38">
        <f t="shared" si="357"/>
        <v>0</v>
      </c>
      <c r="U761" s="38">
        <f t="shared" si="357"/>
        <v>0</v>
      </c>
      <c r="V761" s="38">
        <f t="shared" si="357"/>
        <v>0</v>
      </c>
      <c r="W761" s="38">
        <f t="shared" si="357"/>
        <v>0</v>
      </c>
      <c r="X761" s="22">
        <f t="shared" si="357"/>
        <v>0</v>
      </c>
      <c r="Y761" s="22">
        <f t="shared" si="357"/>
        <v>0</v>
      </c>
      <c r="Z761" s="22">
        <f t="shared" si="357"/>
        <v>0</v>
      </c>
      <c r="AA761" s="22">
        <f t="shared" si="356"/>
        <v>0</v>
      </c>
      <c r="AB761" s="17" t="str">
        <f t="shared" si="353"/>
        <v>ok</v>
      </c>
    </row>
    <row r="762" spans="1:28" hidden="1">
      <c r="A762" s="19" t="s">
        <v>1063</v>
      </c>
      <c r="F762" s="38">
        <f t="shared" ref="F762:Z762" si="358">F716</f>
        <v>0</v>
      </c>
      <c r="G762" s="38">
        <f t="shared" si="358"/>
        <v>0</v>
      </c>
      <c r="H762" s="38">
        <f t="shared" si="358"/>
        <v>0</v>
      </c>
      <c r="I762" s="38">
        <f t="shared" si="358"/>
        <v>0</v>
      </c>
      <c r="J762" s="38">
        <f t="shared" si="358"/>
        <v>0</v>
      </c>
      <c r="K762" s="38">
        <f t="shared" si="358"/>
        <v>0</v>
      </c>
      <c r="L762" s="38">
        <f t="shared" si="358"/>
        <v>0</v>
      </c>
      <c r="M762" s="38">
        <f t="shared" si="358"/>
        <v>0</v>
      </c>
      <c r="N762" s="38">
        <f t="shared" si="358"/>
        <v>0</v>
      </c>
      <c r="O762" s="38">
        <f t="shared" si="358"/>
        <v>0</v>
      </c>
      <c r="P762" s="38">
        <f t="shared" si="358"/>
        <v>0</v>
      </c>
      <c r="Q762" s="38">
        <f t="shared" si="358"/>
        <v>0</v>
      </c>
      <c r="R762" s="38">
        <f t="shared" si="358"/>
        <v>0</v>
      </c>
      <c r="S762" s="38">
        <f t="shared" si="358"/>
        <v>0</v>
      </c>
      <c r="T762" s="38">
        <f t="shared" si="358"/>
        <v>0</v>
      </c>
      <c r="U762" s="38">
        <f t="shared" si="358"/>
        <v>0</v>
      </c>
      <c r="V762" s="38">
        <f t="shared" si="358"/>
        <v>0</v>
      </c>
      <c r="W762" s="38">
        <f t="shared" si="358"/>
        <v>0</v>
      </c>
      <c r="X762" s="22">
        <f t="shared" si="358"/>
        <v>0</v>
      </c>
      <c r="Y762" s="22">
        <f t="shared" si="358"/>
        <v>0</v>
      </c>
      <c r="Z762" s="22">
        <f t="shared" si="358"/>
        <v>0</v>
      </c>
      <c r="AA762" s="22">
        <f t="shared" si="356"/>
        <v>0</v>
      </c>
      <c r="AB762" s="17" t="str">
        <f t="shared" si="353"/>
        <v>ok</v>
      </c>
    </row>
    <row r="763" spans="1:28" hidden="1">
      <c r="A763" s="19" t="s">
        <v>1064</v>
      </c>
      <c r="F763" s="38">
        <f t="shared" ref="F763:W763" si="359">F717</f>
        <v>0</v>
      </c>
      <c r="G763" s="38">
        <f t="shared" si="359"/>
        <v>0</v>
      </c>
      <c r="H763" s="38">
        <f t="shared" si="359"/>
        <v>0</v>
      </c>
      <c r="I763" s="38">
        <f t="shared" si="359"/>
        <v>0</v>
      </c>
      <c r="J763" s="38">
        <f t="shared" si="359"/>
        <v>0</v>
      </c>
      <c r="K763" s="38">
        <f t="shared" si="359"/>
        <v>0</v>
      </c>
      <c r="L763" s="38">
        <f t="shared" si="359"/>
        <v>0</v>
      </c>
      <c r="M763" s="38">
        <f t="shared" si="359"/>
        <v>0</v>
      </c>
      <c r="N763" s="38">
        <f t="shared" si="359"/>
        <v>0</v>
      </c>
      <c r="O763" s="38">
        <f t="shared" si="359"/>
        <v>0</v>
      </c>
      <c r="P763" s="38">
        <f t="shared" si="359"/>
        <v>0</v>
      </c>
      <c r="Q763" s="38">
        <f t="shared" si="359"/>
        <v>0</v>
      </c>
      <c r="R763" s="38">
        <f t="shared" si="359"/>
        <v>0</v>
      </c>
      <c r="S763" s="38">
        <f t="shared" si="359"/>
        <v>0</v>
      </c>
      <c r="T763" s="38">
        <f t="shared" si="359"/>
        <v>0</v>
      </c>
      <c r="U763" s="38">
        <f t="shared" si="359"/>
        <v>0</v>
      </c>
      <c r="V763" s="38">
        <f t="shared" si="359"/>
        <v>0</v>
      </c>
      <c r="W763" s="38">
        <f t="shared" si="359"/>
        <v>0</v>
      </c>
      <c r="X763" s="22"/>
      <c r="Y763" s="22"/>
      <c r="Z763" s="22"/>
      <c r="AA763" s="22">
        <f t="shared" si="356"/>
        <v>0</v>
      </c>
      <c r="AB763" s="17" t="str">
        <f t="shared" si="353"/>
        <v>ok</v>
      </c>
    </row>
    <row r="764" spans="1:28">
      <c r="A764" s="27" t="s">
        <v>667</v>
      </c>
      <c r="E764" s="19" t="s">
        <v>998</v>
      </c>
      <c r="F764" s="38">
        <f t="shared" ref="F764:W764" si="360">F718</f>
        <v>34932924.999999985</v>
      </c>
      <c r="G764" s="38">
        <f t="shared" si="360"/>
        <v>17905113.314647142</v>
      </c>
      <c r="H764" s="38">
        <f t="shared" si="360"/>
        <v>4075839.3238012712</v>
      </c>
      <c r="I764" s="38">
        <f t="shared" si="360"/>
        <v>208481.93045802144</v>
      </c>
      <c r="J764" s="38">
        <f t="shared" si="360"/>
        <v>4064110.3479711232</v>
      </c>
      <c r="K764" s="38">
        <f t="shared" si="360"/>
        <v>3432633.157782597</v>
      </c>
      <c r="L764" s="38">
        <f t="shared" si="360"/>
        <v>2499678.5179884871</v>
      </c>
      <c r="M764" s="38">
        <f t="shared" si="360"/>
        <v>1442493.9671431847</v>
      </c>
      <c r="N764" s="38">
        <f t="shared" si="360"/>
        <v>102000.42184534171</v>
      </c>
      <c r="O764" s="38">
        <f t="shared" si="360"/>
        <v>1182865.8269667358</v>
      </c>
      <c r="P764" s="38">
        <f t="shared" si="360"/>
        <v>5266.1227085915089</v>
      </c>
      <c r="Q764" s="38">
        <f t="shared" si="360"/>
        <v>6752.0358814315523</v>
      </c>
      <c r="R764" s="38">
        <f t="shared" si="360"/>
        <v>323.84814894275036</v>
      </c>
      <c r="S764" s="38">
        <f t="shared" si="360"/>
        <v>2510.1846571208334</v>
      </c>
      <c r="T764" s="38">
        <f t="shared" si="360"/>
        <v>4727</v>
      </c>
      <c r="U764" s="38">
        <f t="shared" si="360"/>
        <v>129</v>
      </c>
      <c r="V764" s="38">
        <f t="shared" si="360"/>
        <v>0</v>
      </c>
      <c r="W764" s="38">
        <f t="shared" si="360"/>
        <v>0</v>
      </c>
      <c r="X764" s="22">
        <f>X718</f>
        <v>0</v>
      </c>
      <c r="Y764" s="22">
        <f>Y718</f>
        <v>0</v>
      </c>
      <c r="Z764" s="22">
        <f>Z718</f>
        <v>0</v>
      </c>
      <c r="AA764" s="22">
        <f t="shared" si="356"/>
        <v>34932924.999999978</v>
      </c>
      <c r="AB764" s="17" t="str">
        <f t="shared" si="353"/>
        <v>ok</v>
      </c>
    </row>
    <row r="765" spans="1:28">
      <c r="A765" s="27" t="s">
        <v>668</v>
      </c>
      <c r="F765" s="38">
        <f t="shared" ref="F765:Z765" si="361">F576</f>
        <v>-1004120.692630191</v>
      </c>
      <c r="G765" s="38">
        <f t="shared" si="361"/>
        <v>-511931.14276408602</v>
      </c>
      <c r="H765" s="38">
        <f t="shared" si="361"/>
        <v>-116431.41167261598</v>
      </c>
      <c r="I765" s="38">
        <f t="shared" si="361"/>
        <v>-5944.4538801242024</v>
      </c>
      <c r="J765" s="38">
        <f t="shared" si="361"/>
        <v>-115893.22641159596</v>
      </c>
      <c r="K765" s="38">
        <f t="shared" si="361"/>
        <v>-97850.974786870851</v>
      </c>
      <c r="L765" s="38">
        <f t="shared" si="361"/>
        <v>-71262.389753454627</v>
      </c>
      <c r="M765" s="38">
        <f t="shared" si="361"/>
        <v>-41053.986757701859</v>
      </c>
      <c r="N765" s="38">
        <f t="shared" si="361"/>
        <v>-2908.8943935655016</v>
      </c>
      <c r="O765" s="38">
        <f t="shared" si="361"/>
        <v>-33987.488145270283</v>
      </c>
      <c r="P765" s="38">
        <f t="shared" si="361"/>
        <v>-150.85227440182041</v>
      </c>
      <c r="Q765" s="38">
        <f t="shared" si="361"/>
        <v>-192.97716322972067</v>
      </c>
      <c r="R765" s="38">
        <f t="shared" si="361"/>
        <v>-9.3046272742928906</v>
      </c>
      <c r="S765" s="38">
        <f t="shared" si="361"/>
        <v>0</v>
      </c>
      <c r="T765" s="38">
        <f t="shared" si="361"/>
        <v>-5429.37</v>
      </c>
      <c r="U765" s="38">
        <f t="shared" si="361"/>
        <v>-1074.22</v>
      </c>
      <c r="V765" s="38">
        <f t="shared" si="361"/>
        <v>0</v>
      </c>
      <c r="W765" s="38">
        <f t="shared" si="361"/>
        <v>0</v>
      </c>
      <c r="X765" s="22">
        <f t="shared" si="361"/>
        <v>0</v>
      </c>
      <c r="Y765" s="22">
        <f t="shared" si="361"/>
        <v>0</v>
      </c>
      <c r="Z765" s="22">
        <f t="shared" si="361"/>
        <v>0</v>
      </c>
      <c r="AA765" s="22">
        <f t="shared" si="356"/>
        <v>-1004120.6926301911</v>
      </c>
      <c r="AB765" s="17" t="str">
        <f t="shared" si="353"/>
        <v>ok</v>
      </c>
    </row>
    <row r="766" spans="1:28" hidden="1">
      <c r="A766" s="27" t="s">
        <v>637</v>
      </c>
      <c r="F766" s="38">
        <f t="shared" ref="F766:AA766" si="362">F720</f>
        <v>0</v>
      </c>
      <c r="G766" s="38">
        <f t="shared" si="362"/>
        <v>0</v>
      </c>
      <c r="H766" s="38">
        <f t="shared" si="362"/>
        <v>0</v>
      </c>
      <c r="I766" s="38">
        <f t="shared" si="362"/>
        <v>0</v>
      </c>
      <c r="J766" s="38">
        <f t="shared" si="362"/>
        <v>0</v>
      </c>
      <c r="K766" s="38">
        <f t="shared" si="362"/>
        <v>0</v>
      </c>
      <c r="L766" s="38">
        <f t="shared" si="362"/>
        <v>0</v>
      </c>
      <c r="M766" s="38">
        <f t="shared" si="362"/>
        <v>0</v>
      </c>
      <c r="N766" s="38">
        <f t="shared" si="362"/>
        <v>0</v>
      </c>
      <c r="O766" s="38">
        <f t="shared" si="362"/>
        <v>0</v>
      </c>
      <c r="P766" s="38">
        <f t="shared" si="362"/>
        <v>0</v>
      </c>
      <c r="Q766" s="38">
        <f t="shared" si="362"/>
        <v>0</v>
      </c>
      <c r="R766" s="38">
        <f t="shared" si="362"/>
        <v>0</v>
      </c>
      <c r="S766" s="38">
        <f t="shared" si="362"/>
        <v>0</v>
      </c>
      <c r="T766" s="38">
        <f t="shared" si="362"/>
        <v>0</v>
      </c>
      <c r="U766" s="38">
        <f t="shared" si="362"/>
        <v>0</v>
      </c>
      <c r="V766" s="38">
        <f t="shared" si="362"/>
        <v>0</v>
      </c>
      <c r="W766" s="38">
        <f t="shared" si="362"/>
        <v>0</v>
      </c>
      <c r="X766" s="22">
        <f t="shared" si="362"/>
        <v>0</v>
      </c>
      <c r="Y766" s="22">
        <f t="shared" si="362"/>
        <v>0</v>
      </c>
      <c r="Z766" s="22">
        <f t="shared" si="362"/>
        <v>0</v>
      </c>
      <c r="AA766" s="22">
        <f t="shared" si="362"/>
        <v>0</v>
      </c>
      <c r="AB766" s="17" t="str">
        <f t="shared" si="353"/>
        <v>ok</v>
      </c>
    </row>
    <row r="767" spans="1:28">
      <c r="A767" s="27" t="s">
        <v>183</v>
      </c>
      <c r="E767" s="19" t="s">
        <v>777</v>
      </c>
      <c r="F767" s="38">
        <f>F721</f>
        <v>25285778</v>
      </c>
      <c r="G767" s="38">
        <f t="shared" ref="G767:Z767" si="363">IF(VLOOKUP($E767,$D$6:$AN$1034,3,)=0,0,(VLOOKUP($E767,$D$6:$AN$1034,G$2,)/VLOOKUP($E767,$D$6:$AN$1034,3,))*$F767)</f>
        <v>1327330.3861165673</v>
      </c>
      <c r="H767" s="38">
        <f t="shared" si="363"/>
        <v>7400279.7693347353</v>
      </c>
      <c r="I767" s="38">
        <f t="shared" si="363"/>
        <v>376843.51368003897</v>
      </c>
      <c r="J767" s="38">
        <f t="shared" si="363"/>
        <v>7961627.4968042606</v>
      </c>
      <c r="K767" s="38">
        <f t="shared" si="363"/>
        <v>3807367.4309010711</v>
      </c>
      <c r="L767" s="38">
        <f t="shared" si="363"/>
        <v>2748751.1904563084</v>
      </c>
      <c r="M767" s="38">
        <f t="shared" si="363"/>
        <v>709541.48737413005</v>
      </c>
      <c r="N767" s="38">
        <f t="shared" si="363"/>
        <v>31838.322133914506</v>
      </c>
      <c r="O767" s="38">
        <f t="shared" si="363"/>
        <v>881425.4310478539</v>
      </c>
      <c r="P767" s="38">
        <f t="shared" si="363"/>
        <v>10234.013260426565</v>
      </c>
      <c r="Q767" s="38">
        <f t="shared" si="363"/>
        <v>14492.87478935947</v>
      </c>
      <c r="R767" s="38">
        <f t="shared" si="363"/>
        <v>616.02154295127798</v>
      </c>
      <c r="S767" s="38">
        <f t="shared" si="363"/>
        <v>-2925.9744354539007</v>
      </c>
      <c r="T767" s="38">
        <f t="shared" si="363"/>
        <v>16872.645559582797</v>
      </c>
      <c r="U767" s="38">
        <f t="shared" si="363"/>
        <v>1483.3914342296048</v>
      </c>
      <c r="V767" s="38">
        <f t="shared" si="363"/>
        <v>0</v>
      </c>
      <c r="W767" s="38">
        <f t="shared" si="363"/>
        <v>0</v>
      </c>
      <c r="X767" s="22">
        <f t="shared" si="363"/>
        <v>0</v>
      </c>
      <c r="Y767" s="22">
        <f t="shared" si="363"/>
        <v>0</v>
      </c>
      <c r="Z767" s="22">
        <f t="shared" si="363"/>
        <v>0</v>
      </c>
      <c r="AA767" s="22">
        <f>SUM(G767:Z767)</f>
        <v>25285777.999999978</v>
      </c>
      <c r="AB767" s="17" t="str">
        <f t="shared" si="353"/>
        <v>ok</v>
      </c>
    </row>
    <row r="768" spans="1:28">
      <c r="A768" s="27" t="s">
        <v>643</v>
      </c>
      <c r="F768" s="38">
        <f>-F1005</f>
        <v>-6324975.8399999999</v>
      </c>
      <c r="G768" s="38">
        <f t="shared" ref="G768:Z768" si="364">G1005</f>
        <v>0</v>
      </c>
      <c r="H768" s="38">
        <f t="shared" si="364"/>
        <v>0</v>
      </c>
      <c r="I768" s="38">
        <f t="shared" si="364"/>
        <v>0</v>
      </c>
      <c r="J768" s="38">
        <f t="shared" si="364"/>
        <v>0</v>
      </c>
      <c r="K768" s="38">
        <f>-K1005</f>
        <v>-2062957.44</v>
      </c>
      <c r="L768" s="38">
        <f t="shared" si="364"/>
        <v>0</v>
      </c>
      <c r="M768" s="38">
        <f>-M1005</f>
        <v>-4262018.4000000004</v>
      </c>
      <c r="N768" s="38">
        <f t="shared" si="364"/>
        <v>0</v>
      </c>
      <c r="O768" s="38">
        <f>-O1005</f>
        <v>0</v>
      </c>
      <c r="P768" s="38">
        <v>0</v>
      </c>
      <c r="Q768" s="38">
        <f t="shared" si="364"/>
        <v>0</v>
      </c>
      <c r="R768" s="38">
        <f t="shared" si="364"/>
        <v>0</v>
      </c>
      <c r="S768" s="38">
        <f t="shared" si="364"/>
        <v>0</v>
      </c>
      <c r="T768" s="38">
        <f t="shared" si="364"/>
        <v>0</v>
      </c>
      <c r="U768" s="38">
        <f t="shared" si="364"/>
        <v>0</v>
      </c>
      <c r="V768" s="38">
        <f t="shared" si="364"/>
        <v>0</v>
      </c>
      <c r="W768" s="38">
        <f t="shared" si="364"/>
        <v>0</v>
      </c>
      <c r="X768" s="22">
        <f t="shared" si="364"/>
        <v>0</v>
      </c>
      <c r="Y768" s="22">
        <f t="shared" si="364"/>
        <v>0</v>
      </c>
      <c r="Z768" s="22">
        <f t="shared" si="364"/>
        <v>0</v>
      </c>
      <c r="AA768" s="22">
        <f>SUM(G768:Z768)</f>
        <v>-6324975.8399999999</v>
      </c>
      <c r="AB768" s="17" t="str">
        <f t="shared" si="353"/>
        <v>ok</v>
      </c>
    </row>
    <row r="769" spans="1:54">
      <c r="A769" s="27" t="s">
        <v>644</v>
      </c>
      <c r="E769" s="19" t="s">
        <v>645</v>
      </c>
      <c r="F769" s="38">
        <f>-F768</f>
        <v>6324975.8399999999</v>
      </c>
      <c r="G769" s="38">
        <f t="shared" ref="G769:Z769" si="365">IF(VLOOKUP($E769,$D$6:$AN$1034,3,)=0,0,(VLOOKUP($E769,$D$6:$AN$1034,G$2,)/VLOOKUP($E769,$D$6:$AN$1034,3,))*$F769)</f>
        <v>2770756.7400231855</v>
      </c>
      <c r="H769" s="38">
        <f t="shared" si="365"/>
        <v>736044.36643992749</v>
      </c>
      <c r="I769" s="38">
        <f t="shared" si="365"/>
        <v>48415.100999149377</v>
      </c>
      <c r="J769" s="38">
        <f t="shared" si="365"/>
        <v>924905.32008798642</v>
      </c>
      <c r="K769" s="38">
        <f t="shared" si="365"/>
        <v>813530.38515869633</v>
      </c>
      <c r="L769" s="38">
        <f t="shared" si="365"/>
        <v>586017.35033702606</v>
      </c>
      <c r="M769" s="38">
        <f t="shared" si="365"/>
        <v>407609.91630269436</v>
      </c>
      <c r="N769" s="38">
        <f t="shared" si="365"/>
        <v>22906.362995019936</v>
      </c>
      <c r="O769" s="38">
        <f t="shared" si="365"/>
        <v>13021.299594473645</v>
      </c>
      <c r="P769" s="38">
        <f t="shared" si="365"/>
        <v>538.60353895335129</v>
      </c>
      <c r="Q769" s="38">
        <f t="shared" si="365"/>
        <v>1224.8880309664094</v>
      </c>
      <c r="R769" s="38">
        <f t="shared" si="365"/>
        <v>5.5064919207794913</v>
      </c>
      <c r="S769" s="38">
        <f t="shared" si="365"/>
        <v>0</v>
      </c>
      <c r="T769" s="38">
        <f t="shared" si="365"/>
        <v>0</v>
      </c>
      <c r="U769" s="38">
        <f t="shared" si="365"/>
        <v>0</v>
      </c>
      <c r="V769" s="38">
        <f t="shared" si="365"/>
        <v>0</v>
      </c>
      <c r="W769" s="38">
        <f t="shared" si="365"/>
        <v>0</v>
      </c>
      <c r="X769" s="22">
        <f t="shared" si="365"/>
        <v>0</v>
      </c>
      <c r="Y769" s="22">
        <f t="shared" si="365"/>
        <v>0</v>
      </c>
      <c r="Z769" s="22">
        <f t="shared" si="365"/>
        <v>0</v>
      </c>
      <c r="AA769" s="22">
        <f>SUM(G769:Z769)</f>
        <v>6324975.8399999999</v>
      </c>
      <c r="AB769" s="17" t="str">
        <f t="shared" si="353"/>
        <v>ok</v>
      </c>
    </row>
    <row r="770" spans="1:54">
      <c r="A770" s="27"/>
      <c r="D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22"/>
      <c r="Y770" s="22"/>
      <c r="Z770" s="22"/>
      <c r="AA770" s="22"/>
      <c r="AB770" s="17"/>
    </row>
    <row r="771" spans="1:54" hidden="1">
      <c r="A771" s="19" t="s">
        <v>184</v>
      </c>
      <c r="AA771" s="23"/>
      <c r="AB771" s="17"/>
    </row>
    <row r="772" spans="1:54" s="19" customFormat="1" hidden="1">
      <c r="B772" s="19" t="s">
        <v>1080</v>
      </c>
      <c r="E772" s="19" t="s">
        <v>1010</v>
      </c>
      <c r="F772" s="38"/>
      <c r="G772" s="38">
        <f t="shared" ref="G772:P773" si="366">IF(VLOOKUP($E772,$D$6:$AN$1034,3,)=0,0,(VLOOKUP($E772,$D$6:$AN$1034,G$2,)/VLOOKUP($E772,$D$6:$AN$1034,3,))*$F772)</f>
        <v>0</v>
      </c>
      <c r="H772" s="38">
        <f t="shared" si="366"/>
        <v>0</v>
      </c>
      <c r="I772" s="38">
        <f t="shared" si="366"/>
        <v>0</v>
      </c>
      <c r="J772" s="38">
        <f t="shared" si="366"/>
        <v>0</v>
      </c>
      <c r="K772" s="38">
        <f t="shared" si="366"/>
        <v>0</v>
      </c>
      <c r="L772" s="38">
        <f t="shared" si="366"/>
        <v>0</v>
      </c>
      <c r="M772" s="38">
        <f t="shared" si="366"/>
        <v>0</v>
      </c>
      <c r="N772" s="38">
        <f t="shared" si="366"/>
        <v>0</v>
      </c>
      <c r="O772" s="38">
        <f t="shared" si="366"/>
        <v>0</v>
      </c>
      <c r="P772" s="38">
        <f t="shared" si="366"/>
        <v>0</v>
      </c>
      <c r="Q772" s="38">
        <f t="shared" ref="Q772:Z773" si="367">IF(VLOOKUP($E772,$D$6:$AN$1034,3,)=0,0,(VLOOKUP($E772,$D$6:$AN$1034,Q$2,)/VLOOKUP($E772,$D$6:$AN$1034,3,))*$F772)</f>
        <v>0</v>
      </c>
      <c r="R772" s="38">
        <f t="shared" si="367"/>
        <v>0</v>
      </c>
      <c r="S772" s="38">
        <f t="shared" si="367"/>
        <v>0</v>
      </c>
      <c r="T772" s="38">
        <f t="shared" si="367"/>
        <v>0</v>
      </c>
      <c r="U772" s="38">
        <f t="shared" si="367"/>
        <v>0</v>
      </c>
      <c r="V772" s="38">
        <f t="shared" si="367"/>
        <v>0</v>
      </c>
      <c r="W772" s="38">
        <f t="shared" si="367"/>
        <v>0</v>
      </c>
      <c r="X772" s="38">
        <f t="shared" si="367"/>
        <v>0</v>
      </c>
      <c r="Y772" s="38">
        <f t="shared" si="367"/>
        <v>0</v>
      </c>
      <c r="Z772" s="38">
        <f t="shared" si="367"/>
        <v>0</v>
      </c>
      <c r="AA772" s="38">
        <f t="shared" ref="AA772:AA773" si="368">SUM(G772:Z772)</f>
        <v>0</v>
      </c>
      <c r="AB772" s="43" t="str">
        <f t="shared" ref="AB772:AB774" si="369">IF(ABS(F772-AA772)&lt;0.01,"ok","err")</f>
        <v>ok</v>
      </c>
    </row>
    <row r="773" spans="1:54" s="29" customFormat="1" hidden="1">
      <c r="B773" s="29" t="s">
        <v>1068</v>
      </c>
      <c r="E773" s="29" t="s">
        <v>777</v>
      </c>
      <c r="F773" s="59">
        <v>0</v>
      </c>
      <c r="G773" s="59">
        <f t="shared" si="366"/>
        <v>0</v>
      </c>
      <c r="H773" s="59">
        <f t="shared" si="366"/>
        <v>0</v>
      </c>
      <c r="I773" s="59">
        <f t="shared" si="366"/>
        <v>0</v>
      </c>
      <c r="J773" s="59">
        <f t="shared" si="366"/>
        <v>0</v>
      </c>
      <c r="K773" s="59">
        <f t="shared" si="366"/>
        <v>0</v>
      </c>
      <c r="L773" s="59">
        <f t="shared" si="366"/>
        <v>0</v>
      </c>
      <c r="M773" s="59">
        <f t="shared" si="366"/>
        <v>0</v>
      </c>
      <c r="N773" s="59">
        <f t="shared" si="366"/>
        <v>0</v>
      </c>
      <c r="O773" s="59">
        <f t="shared" si="366"/>
        <v>0</v>
      </c>
      <c r="P773" s="59">
        <f t="shared" si="366"/>
        <v>0</v>
      </c>
      <c r="Q773" s="59">
        <f t="shared" si="367"/>
        <v>0</v>
      </c>
      <c r="R773" s="59">
        <f t="shared" si="367"/>
        <v>0</v>
      </c>
      <c r="S773" s="59">
        <f t="shared" si="367"/>
        <v>0</v>
      </c>
      <c r="T773" s="59">
        <f t="shared" si="367"/>
        <v>0</v>
      </c>
      <c r="U773" s="59">
        <f t="shared" si="367"/>
        <v>0</v>
      </c>
      <c r="V773" s="58">
        <f t="shared" si="367"/>
        <v>0</v>
      </c>
      <c r="W773" s="58">
        <f t="shared" si="367"/>
        <v>0</v>
      </c>
      <c r="X773" s="58">
        <f t="shared" si="367"/>
        <v>0</v>
      </c>
      <c r="Y773" s="58">
        <f t="shared" si="367"/>
        <v>0</v>
      </c>
      <c r="Z773" s="58">
        <f t="shared" si="367"/>
        <v>0</v>
      </c>
      <c r="AA773" s="58">
        <f t="shared" si="368"/>
        <v>0</v>
      </c>
      <c r="AB773" s="57" t="str">
        <f t="shared" si="369"/>
        <v>ok</v>
      </c>
    </row>
    <row r="774" spans="1:54" s="19" customFormat="1" hidden="1">
      <c r="A774" s="19" t="s">
        <v>649</v>
      </c>
      <c r="F774" s="38">
        <f t="shared" ref="F774:Z774" si="370">SUM(F772:F773)</f>
        <v>0</v>
      </c>
      <c r="G774" s="38">
        <f t="shared" si="370"/>
        <v>0</v>
      </c>
      <c r="H774" s="38">
        <f t="shared" si="370"/>
        <v>0</v>
      </c>
      <c r="I774" s="38">
        <f t="shared" si="370"/>
        <v>0</v>
      </c>
      <c r="J774" s="38">
        <f t="shared" si="370"/>
        <v>0</v>
      </c>
      <c r="K774" s="38">
        <f t="shared" si="370"/>
        <v>0</v>
      </c>
      <c r="L774" s="38">
        <f t="shared" si="370"/>
        <v>0</v>
      </c>
      <c r="M774" s="38">
        <f t="shared" si="370"/>
        <v>0</v>
      </c>
      <c r="N774" s="38">
        <f t="shared" si="370"/>
        <v>0</v>
      </c>
      <c r="O774" s="38">
        <f t="shared" si="370"/>
        <v>0</v>
      </c>
      <c r="P774" s="38">
        <f t="shared" si="370"/>
        <v>0</v>
      </c>
      <c r="Q774" s="38">
        <f t="shared" si="370"/>
        <v>0</v>
      </c>
      <c r="R774" s="38">
        <f t="shared" si="370"/>
        <v>0</v>
      </c>
      <c r="S774" s="38">
        <f t="shared" si="370"/>
        <v>0</v>
      </c>
      <c r="T774" s="38">
        <f t="shared" si="370"/>
        <v>0</v>
      </c>
      <c r="U774" s="38">
        <f t="shared" si="370"/>
        <v>0</v>
      </c>
      <c r="V774" s="38">
        <f t="shared" si="370"/>
        <v>0</v>
      </c>
      <c r="W774" s="38">
        <f t="shared" si="370"/>
        <v>0</v>
      </c>
      <c r="X774" s="38">
        <f t="shared" si="370"/>
        <v>0</v>
      </c>
      <c r="Y774" s="38">
        <f t="shared" si="370"/>
        <v>0</v>
      </c>
      <c r="Z774" s="38">
        <f t="shared" si="370"/>
        <v>0</v>
      </c>
      <c r="AA774" s="65">
        <f>SUM(G774:Z774)</f>
        <v>0</v>
      </c>
      <c r="AB774" s="57" t="str">
        <f t="shared" si="369"/>
        <v>ok</v>
      </c>
    </row>
    <row r="775" spans="1:54" s="19" customFormat="1">
      <c r="AA775" s="65"/>
      <c r="AB775" s="57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</row>
    <row r="776" spans="1:54" s="19" customFormat="1">
      <c r="A776" s="19" t="s">
        <v>1016</v>
      </c>
      <c r="D776" s="19" t="s">
        <v>977</v>
      </c>
      <c r="F776" s="39">
        <f t="shared" ref="F776:Z776" si="371">SUM(F758:F773)</f>
        <v>842307455.17404699</v>
      </c>
      <c r="G776" s="39">
        <f t="shared" si="371"/>
        <v>366113427.44055998</v>
      </c>
      <c r="H776" s="39">
        <f t="shared" si="371"/>
        <v>104218630.04739934</v>
      </c>
      <c r="I776" s="39">
        <f t="shared" si="371"/>
        <v>6489801.0027274266</v>
      </c>
      <c r="J776" s="39">
        <f t="shared" si="371"/>
        <v>115837563.20774446</v>
      </c>
      <c r="K776" s="39">
        <f t="shared" si="371"/>
        <v>110665408.52642912</v>
      </c>
      <c r="L776" s="39">
        <f t="shared" si="371"/>
        <v>73008551.748141557</v>
      </c>
      <c r="M776" s="39">
        <f t="shared" si="371"/>
        <v>48559038.623478152</v>
      </c>
      <c r="N776" s="39">
        <f t="shared" si="371"/>
        <v>3135964.084342306</v>
      </c>
      <c r="O776" s="39">
        <f t="shared" si="371"/>
        <v>13715877.662388768</v>
      </c>
      <c r="P776" s="39">
        <f t="shared" si="371"/>
        <v>213057.84857372689</v>
      </c>
      <c r="Q776" s="39">
        <f t="shared" si="371"/>
        <v>228918.70775293451</v>
      </c>
      <c r="R776" s="39">
        <f t="shared" si="371"/>
        <v>5411.7472936992845</v>
      </c>
      <c r="S776" s="39">
        <f t="shared" si="371"/>
        <v>23673.830221666936</v>
      </c>
      <c r="T776" s="39">
        <f t="shared" si="371"/>
        <v>87465.715559582808</v>
      </c>
      <c r="U776" s="39">
        <f t="shared" si="371"/>
        <v>4664.9814342296049</v>
      </c>
      <c r="V776" s="39">
        <f t="shared" si="371"/>
        <v>0</v>
      </c>
      <c r="W776" s="39">
        <f t="shared" si="371"/>
        <v>0</v>
      </c>
      <c r="X776" s="39">
        <f t="shared" si="371"/>
        <v>0</v>
      </c>
      <c r="Y776" s="39">
        <f t="shared" si="371"/>
        <v>0</v>
      </c>
      <c r="Z776" s="39">
        <f t="shared" si="371"/>
        <v>0</v>
      </c>
      <c r="AA776" s="39">
        <f>SUM(G776:Z776)</f>
        <v>842307455.17404711</v>
      </c>
      <c r="AB776" s="43" t="str">
        <f>IF(ABS(F776-AA776)&lt;0.01,"ok","err")</f>
        <v>ok</v>
      </c>
    </row>
    <row r="777" spans="1:54" s="19" customFormat="1"/>
    <row r="778" spans="1:54" s="19" customFormat="1">
      <c r="A778" s="24" t="s">
        <v>801</v>
      </c>
      <c r="F778" s="39">
        <f t="shared" ref="F778:AA778" si="372">F754-F776</f>
        <v>171415400.39595306</v>
      </c>
      <c r="G778" s="39">
        <f t="shared" si="372"/>
        <v>43761975.502177417</v>
      </c>
      <c r="H778" s="39">
        <f t="shared" si="372"/>
        <v>35079139.521972328</v>
      </c>
      <c r="I778" s="39">
        <f t="shared" si="372"/>
        <v>1777563.7681275411</v>
      </c>
      <c r="J778" s="39">
        <f t="shared" si="372"/>
        <v>36857004.324023828</v>
      </c>
      <c r="K778" s="39">
        <f t="shared" si="372"/>
        <v>22794871.816876337</v>
      </c>
      <c r="L778" s="39">
        <f t="shared" si="372"/>
        <v>15018958.446154758</v>
      </c>
      <c r="M778" s="39">
        <f t="shared" si="372"/>
        <v>9744576.2598279715</v>
      </c>
      <c r="N778" s="39">
        <f t="shared" si="372"/>
        <v>328433.04283161461</v>
      </c>
      <c r="O778" s="39">
        <f t="shared" si="372"/>
        <v>5880932.5162874907</v>
      </c>
      <c r="P778" s="39">
        <f t="shared" si="372"/>
        <v>48125.40534261323</v>
      </c>
      <c r="Q778" s="39">
        <f t="shared" si="372"/>
        <v>66051.555106972839</v>
      </c>
      <c r="R778" s="39">
        <f t="shared" si="372"/>
        <v>2939.724439581064</v>
      </c>
      <c r="S778" s="39">
        <f t="shared" si="372"/>
        <v>-10397.030221666937</v>
      </c>
      <c r="T778" s="39">
        <f t="shared" si="372"/>
        <v>59954.524440417183</v>
      </c>
      <c r="U778" s="39">
        <f t="shared" si="372"/>
        <v>5271.0185657703951</v>
      </c>
      <c r="V778" s="39">
        <f t="shared" si="372"/>
        <v>0</v>
      </c>
      <c r="W778" s="39">
        <f t="shared" si="372"/>
        <v>0</v>
      </c>
      <c r="X778" s="39">
        <f t="shared" si="372"/>
        <v>0</v>
      </c>
      <c r="Y778" s="39">
        <f t="shared" si="372"/>
        <v>0</v>
      </c>
      <c r="Z778" s="39">
        <f t="shared" si="372"/>
        <v>0</v>
      </c>
      <c r="AA778" s="39">
        <f t="shared" si="372"/>
        <v>171415400.39595294</v>
      </c>
      <c r="AB778" s="43" t="str">
        <f>IF(ABS(F778-AA778)&lt;0.01,"ok","err")</f>
        <v>ok</v>
      </c>
    </row>
    <row r="779" spans="1:54" s="19" customFormat="1">
      <c r="A779" s="24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43"/>
    </row>
    <row r="780" spans="1:54" s="19" customFormat="1">
      <c r="A780" s="24"/>
      <c r="F780" s="39"/>
      <c r="G780" s="39"/>
      <c r="H780" s="39"/>
      <c r="I780" s="39"/>
      <c r="J780" s="48"/>
      <c r="K780" s="39"/>
      <c r="L780" s="39"/>
      <c r="M780" s="39"/>
      <c r="N780" s="48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43"/>
    </row>
    <row r="781" spans="1:54" s="19" customFormat="1">
      <c r="A781" s="24" t="s">
        <v>185</v>
      </c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43"/>
    </row>
    <row r="782" spans="1:54" s="19" customFormat="1">
      <c r="A782" s="24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43"/>
    </row>
    <row r="783" spans="1:54" s="19" customFormat="1">
      <c r="A783" s="24" t="s">
        <v>801</v>
      </c>
      <c r="F783" s="39">
        <f>F778</f>
        <v>171415400.39595306</v>
      </c>
      <c r="G783" s="39">
        <f t="shared" ref="G783:U783" si="373">G778</f>
        <v>43761975.502177417</v>
      </c>
      <c r="H783" s="39">
        <f t="shared" si="373"/>
        <v>35079139.521972328</v>
      </c>
      <c r="I783" s="39">
        <f t="shared" si="373"/>
        <v>1777563.7681275411</v>
      </c>
      <c r="J783" s="39">
        <f t="shared" si="373"/>
        <v>36857004.324023828</v>
      </c>
      <c r="K783" s="39">
        <f t="shared" si="373"/>
        <v>22794871.816876337</v>
      </c>
      <c r="L783" s="39">
        <f t="shared" si="373"/>
        <v>15018958.446154758</v>
      </c>
      <c r="M783" s="39">
        <f t="shared" si="373"/>
        <v>9744576.2598279715</v>
      </c>
      <c r="N783" s="39">
        <f t="shared" si="373"/>
        <v>328433.04283161461</v>
      </c>
      <c r="O783" s="39">
        <f>O778</f>
        <v>5880932.5162874907</v>
      </c>
      <c r="P783" s="39">
        <f t="shared" si="373"/>
        <v>48125.40534261323</v>
      </c>
      <c r="Q783" s="39">
        <f t="shared" si="373"/>
        <v>66051.555106972839</v>
      </c>
      <c r="R783" s="39">
        <f t="shared" si="373"/>
        <v>2939.724439581064</v>
      </c>
      <c r="S783" s="39">
        <f t="shared" si="373"/>
        <v>-10397.030221666937</v>
      </c>
      <c r="T783" s="39">
        <f t="shared" si="373"/>
        <v>59954.524440417183</v>
      </c>
      <c r="U783" s="39">
        <f t="shared" si="373"/>
        <v>5271.0185657703951</v>
      </c>
      <c r="V783" s="39"/>
      <c r="W783" s="39"/>
      <c r="X783" s="39"/>
      <c r="Y783" s="39"/>
      <c r="Z783" s="39"/>
      <c r="AA783" s="39"/>
      <c r="AB783" s="43"/>
    </row>
    <row r="784" spans="1:54" s="19" customFormat="1"/>
    <row r="785" spans="1:28" s="19" customFormat="1" hidden="1">
      <c r="A785" s="24" t="s">
        <v>999</v>
      </c>
      <c r="F785" s="39">
        <f t="shared" ref="F785:Z785" si="374">F729</f>
        <v>2548077150.5472326</v>
      </c>
      <c r="G785" s="39">
        <f t="shared" si="374"/>
        <v>1298385197.0269322</v>
      </c>
      <c r="H785" s="39">
        <f t="shared" si="374"/>
        <v>297537844.17638469</v>
      </c>
      <c r="I785" s="39">
        <f t="shared" si="374"/>
        <v>15372954.086934632</v>
      </c>
      <c r="J785" s="39">
        <f t="shared" si="374"/>
        <v>297296868.08373314</v>
      </c>
      <c r="K785" s="39">
        <f t="shared" si="374"/>
        <v>254312343.56201881</v>
      </c>
      <c r="L785" s="39">
        <f t="shared" si="374"/>
        <v>183482710.92309707</v>
      </c>
      <c r="M785" s="39">
        <f t="shared" si="374"/>
        <v>107558796.19534756</v>
      </c>
      <c r="N785" s="39">
        <f t="shared" si="374"/>
        <v>7548126.7729842151</v>
      </c>
      <c r="O785" s="39">
        <f t="shared" si="374"/>
        <v>84253303.331223875</v>
      </c>
      <c r="P785" s="39">
        <f t="shared" si="374"/>
        <v>403309.57824510406</v>
      </c>
      <c r="Q785" s="39">
        <f t="shared" si="374"/>
        <v>493338.92038660729</v>
      </c>
      <c r="R785" s="39">
        <f t="shared" si="374"/>
        <v>23819.689944660193</v>
      </c>
      <c r="S785" s="39">
        <f t="shared" si="374"/>
        <v>139008.76999999999</v>
      </c>
      <c r="T785" s="39">
        <f t="shared" si="374"/>
        <v>1193920.19</v>
      </c>
      <c r="U785" s="39">
        <f t="shared" si="374"/>
        <v>75609.239999999991</v>
      </c>
      <c r="V785" s="39">
        <f t="shared" si="374"/>
        <v>0</v>
      </c>
      <c r="W785" s="39">
        <f t="shared" si="374"/>
        <v>0</v>
      </c>
      <c r="X785" s="39">
        <f t="shared" si="374"/>
        <v>0</v>
      </c>
      <c r="Y785" s="39">
        <f t="shared" si="374"/>
        <v>0</v>
      </c>
      <c r="Z785" s="39">
        <f t="shared" si="374"/>
        <v>0</v>
      </c>
      <c r="AA785" s="39">
        <f>SUM(G785:Z785)</f>
        <v>2548077150.5472326</v>
      </c>
      <c r="AB785" s="43" t="str">
        <f>IF(ABS(F785-AA785)&lt;0.01,"ok","err")</f>
        <v>ok</v>
      </c>
    </row>
    <row r="786" spans="1:28" s="19" customFormat="1" hidden="1">
      <c r="A786" s="24" t="s">
        <v>0</v>
      </c>
      <c r="E786" s="19" t="s">
        <v>647</v>
      </c>
      <c r="F786" s="38">
        <v>0</v>
      </c>
      <c r="G786" s="38">
        <f t="shared" ref="G786:Z786" si="375">IF(VLOOKUP($E786,$D$6:$AN$1034,3,)=0,0,(VLOOKUP($E786,$D$6:$AN$1034,G$2,)/VLOOKUP($E786,$D$6:$AN$1034,3,))*$F786)</f>
        <v>0</v>
      </c>
      <c r="H786" s="38">
        <f t="shared" si="375"/>
        <v>0</v>
      </c>
      <c r="I786" s="38">
        <f t="shared" si="375"/>
        <v>0</v>
      </c>
      <c r="J786" s="38">
        <f t="shared" si="375"/>
        <v>0</v>
      </c>
      <c r="K786" s="38">
        <f t="shared" si="375"/>
        <v>0</v>
      </c>
      <c r="L786" s="38">
        <f t="shared" si="375"/>
        <v>0</v>
      </c>
      <c r="M786" s="38">
        <f t="shared" si="375"/>
        <v>0</v>
      </c>
      <c r="N786" s="38">
        <f t="shared" si="375"/>
        <v>0</v>
      </c>
      <c r="O786" s="38">
        <f t="shared" si="375"/>
        <v>0</v>
      </c>
      <c r="P786" s="38">
        <f t="shared" si="375"/>
        <v>0</v>
      </c>
      <c r="Q786" s="38">
        <f t="shared" si="375"/>
        <v>0</v>
      </c>
      <c r="R786" s="38">
        <f t="shared" si="375"/>
        <v>0</v>
      </c>
      <c r="S786" s="38">
        <f t="shared" si="375"/>
        <v>0</v>
      </c>
      <c r="T786" s="38">
        <f t="shared" si="375"/>
        <v>0</v>
      </c>
      <c r="U786" s="38">
        <f t="shared" si="375"/>
        <v>0</v>
      </c>
      <c r="V786" s="38">
        <f t="shared" si="375"/>
        <v>0</v>
      </c>
      <c r="W786" s="38">
        <f t="shared" si="375"/>
        <v>0</v>
      </c>
      <c r="X786" s="38">
        <f t="shared" si="375"/>
        <v>0</v>
      </c>
      <c r="Y786" s="38">
        <f t="shared" si="375"/>
        <v>0</v>
      </c>
      <c r="Z786" s="38">
        <f t="shared" si="375"/>
        <v>0</v>
      </c>
      <c r="AA786" s="38">
        <f>SUM(G786:Z786)</f>
        <v>0</v>
      </c>
      <c r="AB786" s="43" t="str">
        <f>IF(ABS(F786-AA786)&lt;0.01,"ok","err")</f>
        <v>ok</v>
      </c>
    </row>
    <row r="787" spans="1:28" s="19" customFormat="1">
      <c r="A787" s="24" t="s">
        <v>809</v>
      </c>
      <c r="F787" s="39">
        <f t="shared" ref="F787:Z787" si="376">SUM(F785:F786)</f>
        <v>2548077150.5472326</v>
      </c>
      <c r="G787" s="39">
        <f t="shared" si="376"/>
        <v>1298385197.0269322</v>
      </c>
      <c r="H787" s="39">
        <f t="shared" si="376"/>
        <v>297537844.17638469</v>
      </c>
      <c r="I787" s="39">
        <f t="shared" si="376"/>
        <v>15372954.086934632</v>
      </c>
      <c r="J787" s="39">
        <f t="shared" si="376"/>
        <v>297296868.08373314</v>
      </c>
      <c r="K787" s="39">
        <f t="shared" si="376"/>
        <v>254312343.56201881</v>
      </c>
      <c r="L787" s="39">
        <f t="shared" si="376"/>
        <v>183482710.92309707</v>
      </c>
      <c r="M787" s="39">
        <f t="shared" si="376"/>
        <v>107558796.19534756</v>
      </c>
      <c r="N787" s="39">
        <f t="shared" si="376"/>
        <v>7548126.7729842151</v>
      </c>
      <c r="O787" s="39">
        <f t="shared" si="376"/>
        <v>84253303.331223875</v>
      </c>
      <c r="P787" s="39">
        <f t="shared" si="376"/>
        <v>403309.57824510406</v>
      </c>
      <c r="Q787" s="39">
        <f t="shared" si="376"/>
        <v>493338.92038660729</v>
      </c>
      <c r="R787" s="39">
        <f t="shared" si="376"/>
        <v>23819.689944660193</v>
      </c>
      <c r="S787" s="39">
        <f t="shared" si="376"/>
        <v>139008.76999999999</v>
      </c>
      <c r="T787" s="39">
        <f t="shared" si="376"/>
        <v>1193920.19</v>
      </c>
      <c r="U787" s="39">
        <f t="shared" si="376"/>
        <v>75609.239999999991</v>
      </c>
      <c r="V787" s="39">
        <f t="shared" si="376"/>
        <v>0</v>
      </c>
      <c r="W787" s="39">
        <f t="shared" si="376"/>
        <v>0</v>
      </c>
      <c r="X787" s="39">
        <f t="shared" si="376"/>
        <v>0</v>
      </c>
      <c r="Y787" s="39">
        <f t="shared" si="376"/>
        <v>0</v>
      </c>
      <c r="Z787" s="39">
        <f t="shared" si="376"/>
        <v>0</v>
      </c>
      <c r="AA787" s="39">
        <f>SUM(G787:Z787)</f>
        <v>2548077150.5472326</v>
      </c>
      <c r="AB787" s="43" t="str">
        <f>IF(ABS(F787-AA787)&lt;0.01,"ok","err")</f>
        <v>ok</v>
      </c>
    </row>
    <row r="788" spans="1:28" s="19" customFormat="1" ht="14.4" thickBot="1"/>
    <row r="789" spans="1:28" s="19" customFormat="1" ht="14.4" thickBot="1">
      <c r="A789" s="113" t="s">
        <v>1017</v>
      </c>
      <c r="B789" s="62"/>
      <c r="C789" s="62"/>
      <c r="D789" s="62"/>
      <c r="E789" s="62"/>
      <c r="F789" s="63">
        <f t="shared" ref="F789:Z789" si="377">F778/F787</f>
        <v>6.7272453017813594E-2</v>
      </c>
      <c r="G789" s="63">
        <f t="shared" si="377"/>
        <v>3.3704924857726692E-2</v>
      </c>
      <c r="H789" s="63">
        <f t="shared" si="377"/>
        <v>0.11789807652560967</v>
      </c>
      <c r="I789" s="63">
        <f t="shared" si="377"/>
        <v>0.11562929012051629</v>
      </c>
      <c r="J789" s="63">
        <f t="shared" si="377"/>
        <v>0.12397373898215139</v>
      </c>
      <c r="K789" s="63">
        <f t="shared" si="377"/>
        <v>8.9633367761865562E-2</v>
      </c>
      <c r="L789" s="63">
        <f t="shared" si="377"/>
        <v>8.1854897230342533E-2</v>
      </c>
      <c r="M789" s="63">
        <f t="shared" si="377"/>
        <v>9.0597669409854101E-2</v>
      </c>
      <c r="N789" s="63">
        <f t="shared" si="377"/>
        <v>4.3511860983459064E-2</v>
      </c>
      <c r="O789" s="63">
        <f t="shared" si="377"/>
        <v>6.9800616519068215E-2</v>
      </c>
      <c r="P789" s="63">
        <f t="shared" si="377"/>
        <v>0.11932621474555184</v>
      </c>
      <c r="Q789" s="63">
        <f t="shared" si="377"/>
        <v>0.1338867710968582</v>
      </c>
      <c r="R789" s="63">
        <f t="shared" si="377"/>
        <v>0.12341573070056187</v>
      </c>
      <c r="S789" s="63">
        <f t="shared" si="377"/>
        <v>-7.4794059552263772E-2</v>
      </c>
      <c r="T789" s="63">
        <f t="shared" si="377"/>
        <v>5.0216526148550336E-2</v>
      </c>
      <c r="U789" s="63">
        <f t="shared" si="377"/>
        <v>6.9713947207648105E-2</v>
      </c>
      <c r="V789" s="63" t="e">
        <f t="shared" si="377"/>
        <v>#DIV/0!</v>
      </c>
      <c r="W789" s="63" t="e">
        <f t="shared" si="377"/>
        <v>#DIV/0!</v>
      </c>
      <c r="X789" s="63" t="e">
        <f t="shared" si="377"/>
        <v>#DIV/0!</v>
      </c>
      <c r="Y789" s="63" t="e">
        <f t="shared" si="377"/>
        <v>#DIV/0!</v>
      </c>
      <c r="Z789" s="63" t="e">
        <f t="shared" si="377"/>
        <v>#DIV/0!</v>
      </c>
      <c r="AA789" s="53"/>
      <c r="AB789" s="53"/>
    </row>
    <row r="790" spans="1:28" s="19" customFormat="1"/>
    <row r="791" spans="1:28" s="19" customFormat="1">
      <c r="A791" s="24" t="s">
        <v>779</v>
      </c>
    </row>
    <row r="792" spans="1:28" s="19" customFormat="1"/>
    <row r="793" spans="1:28" s="19" customFormat="1">
      <c r="A793" s="19" t="s">
        <v>775</v>
      </c>
      <c r="F793" s="39">
        <f t="shared" ref="F793:Z793" si="378">F754</f>
        <v>1013722855.5700001</v>
      </c>
      <c r="G793" s="39">
        <f t="shared" si="378"/>
        <v>409875402.9427374</v>
      </c>
      <c r="H793" s="39">
        <f t="shared" si="378"/>
        <v>139297769.56937167</v>
      </c>
      <c r="I793" s="39">
        <f t="shared" si="378"/>
        <v>8267364.7708549676</v>
      </c>
      <c r="J793" s="39">
        <f t="shared" si="378"/>
        <v>152694567.53176829</v>
      </c>
      <c r="K793" s="39">
        <f t="shared" si="378"/>
        <v>133460280.34330545</v>
      </c>
      <c r="L793" s="39">
        <f t="shared" si="378"/>
        <v>88027510.194296315</v>
      </c>
      <c r="M793" s="39">
        <f t="shared" si="378"/>
        <v>58303614.883306123</v>
      </c>
      <c r="N793" s="39">
        <f t="shared" si="378"/>
        <v>3464397.1271739206</v>
      </c>
      <c r="O793" s="39">
        <f t="shared" si="378"/>
        <v>19596810.178676259</v>
      </c>
      <c r="P793" s="39">
        <f t="shared" si="378"/>
        <v>261183.25391634012</v>
      </c>
      <c r="Q793" s="39">
        <f t="shared" si="378"/>
        <v>294970.26285990735</v>
      </c>
      <c r="R793" s="39">
        <f t="shared" si="378"/>
        <v>8351.4717332803484</v>
      </c>
      <c r="S793" s="39">
        <f t="shared" si="378"/>
        <v>13276.8</v>
      </c>
      <c r="T793" s="39">
        <f t="shared" si="378"/>
        <v>147420.24</v>
      </c>
      <c r="U793" s="39">
        <f t="shared" si="378"/>
        <v>9936</v>
      </c>
      <c r="V793" s="39">
        <f t="shared" si="378"/>
        <v>0</v>
      </c>
      <c r="W793" s="39">
        <f t="shared" si="378"/>
        <v>0</v>
      </c>
      <c r="X793" s="39">
        <f t="shared" si="378"/>
        <v>0</v>
      </c>
      <c r="Y793" s="39">
        <f t="shared" si="378"/>
        <v>0</v>
      </c>
      <c r="Z793" s="39">
        <f t="shared" si="378"/>
        <v>0</v>
      </c>
      <c r="AA793" s="39">
        <f>SUM(G793:Z793)</f>
        <v>1013722855.5700001</v>
      </c>
      <c r="AB793" s="43" t="str">
        <f>IF(ABS(F793-AA793)&lt;0.01,"ok","err")</f>
        <v>ok</v>
      </c>
    </row>
    <row r="794" spans="1:28" s="19" customFormat="1"/>
    <row r="795" spans="1:28" s="19" customFormat="1">
      <c r="A795" s="19" t="s">
        <v>1013</v>
      </c>
      <c r="F795" s="39">
        <f t="shared" ref="F795:Z795" si="379">F758+F759+F761+F764+F765+F766+F768+F769+F774</f>
        <v>817021677.17404699</v>
      </c>
      <c r="G795" s="39">
        <f t="shared" si="379"/>
        <v>364786097.05444342</v>
      </c>
      <c r="H795" s="39">
        <f t="shared" si="379"/>
        <v>96818350.278064609</v>
      </c>
      <c r="I795" s="39">
        <f t="shared" si="379"/>
        <v>6112957.4890473876</v>
      </c>
      <c r="J795" s="39">
        <f t="shared" si="379"/>
        <v>107875935.7109402</v>
      </c>
      <c r="K795" s="39">
        <f t="shared" si="379"/>
        <v>106858041.09552805</v>
      </c>
      <c r="L795" s="39">
        <f t="shared" si="379"/>
        <v>70259800.557685256</v>
      </c>
      <c r="M795" s="39">
        <f t="shared" si="379"/>
        <v>47849497.136104025</v>
      </c>
      <c r="N795" s="39">
        <f t="shared" si="379"/>
        <v>3104125.7622083914</v>
      </c>
      <c r="O795" s="39">
        <f t="shared" si="379"/>
        <v>12834452.231340915</v>
      </c>
      <c r="P795" s="39">
        <f t="shared" si="379"/>
        <v>202823.83531330034</v>
      </c>
      <c r="Q795" s="39">
        <f t="shared" si="379"/>
        <v>214425.83296357506</v>
      </c>
      <c r="R795" s="39">
        <f t="shared" si="379"/>
        <v>4795.7257507480062</v>
      </c>
      <c r="S795" s="39">
        <f t="shared" si="379"/>
        <v>26599.804657120836</v>
      </c>
      <c r="T795" s="39">
        <f t="shared" si="379"/>
        <v>70593.070000000007</v>
      </c>
      <c r="U795" s="39">
        <f t="shared" si="379"/>
        <v>3181.59</v>
      </c>
      <c r="V795" s="39">
        <f t="shared" si="379"/>
        <v>0</v>
      </c>
      <c r="W795" s="39">
        <f t="shared" si="379"/>
        <v>0</v>
      </c>
      <c r="X795" s="39">
        <f t="shared" si="379"/>
        <v>0</v>
      </c>
      <c r="Y795" s="39">
        <f t="shared" si="379"/>
        <v>0</v>
      </c>
      <c r="Z795" s="39">
        <f t="shared" si="379"/>
        <v>0</v>
      </c>
      <c r="AA795" s="39">
        <f>SUM(G795:Z795)</f>
        <v>817021677.17404699</v>
      </c>
      <c r="AB795" s="43" t="str">
        <f>IF(ABS(F795-AA795)&lt;0.01,"ok","err")</f>
        <v>ok</v>
      </c>
    </row>
    <row r="796" spans="1:28" s="19" customFormat="1"/>
    <row r="797" spans="1:28" s="19" customFormat="1">
      <c r="A797" s="19" t="s">
        <v>776</v>
      </c>
      <c r="D797" s="19" t="s">
        <v>780</v>
      </c>
      <c r="F797" s="65">
        <f t="shared" ref="F797:Z797" si="380">F691</f>
        <v>81566017.278024957</v>
      </c>
      <c r="G797" s="65">
        <f t="shared" si="380"/>
        <v>41816254.21307867</v>
      </c>
      <c r="H797" s="65">
        <f t="shared" si="380"/>
        <v>9519351.8133695461</v>
      </c>
      <c r="I797" s="65">
        <f t="shared" si="380"/>
        <v>486919.52769990114</v>
      </c>
      <c r="J797" s="65">
        <f t="shared" si="380"/>
        <v>9491408.9839147329</v>
      </c>
      <c r="K797" s="65">
        <f t="shared" si="380"/>
        <v>8016511.0282281516</v>
      </c>
      <c r="L797" s="65">
        <f t="shared" si="380"/>
        <v>5837682.9409122579</v>
      </c>
      <c r="M797" s="65">
        <f t="shared" si="380"/>
        <v>3368913.9338663397</v>
      </c>
      <c r="N797" s="65">
        <f t="shared" si="380"/>
        <v>238206.49754743947</v>
      </c>
      <c r="O797" s="65">
        <f t="shared" si="380"/>
        <v>2761935.0484901294</v>
      </c>
      <c r="P797" s="65">
        <f t="shared" si="380"/>
        <v>12298.911542262909</v>
      </c>
      <c r="Q797" s="65">
        <f t="shared" si="380"/>
        <v>15778.092585730787</v>
      </c>
      <c r="R797" s="65">
        <f t="shared" si="380"/>
        <v>756.28678979789561</v>
      </c>
      <c r="S797" s="65">
        <f t="shared" si="380"/>
        <v>0</v>
      </c>
      <c r="T797" s="65">
        <f t="shared" si="380"/>
        <v>0</v>
      </c>
      <c r="U797" s="65">
        <f t="shared" si="380"/>
        <v>0</v>
      </c>
      <c r="V797" s="65">
        <f t="shared" si="380"/>
        <v>0</v>
      </c>
      <c r="W797" s="65">
        <f t="shared" si="380"/>
        <v>0</v>
      </c>
      <c r="X797" s="65">
        <f t="shared" si="380"/>
        <v>0</v>
      </c>
      <c r="Y797" s="65">
        <f t="shared" si="380"/>
        <v>0</v>
      </c>
      <c r="Z797" s="65">
        <f t="shared" si="380"/>
        <v>0</v>
      </c>
      <c r="AA797" s="65">
        <f>SUM(G797:Z797)</f>
        <v>81566017.278024957</v>
      </c>
      <c r="AB797" s="43" t="str">
        <f>IF(ABS(F797-AA797)&lt;0.01,"ok","err")</f>
        <v>ok</v>
      </c>
    </row>
    <row r="798" spans="1:28" s="19" customFormat="1"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43"/>
    </row>
    <row r="799" spans="1:28" s="19" customFormat="1">
      <c r="A799" s="19" t="s">
        <v>781</v>
      </c>
      <c r="E799" s="19" t="s">
        <v>780</v>
      </c>
      <c r="F799" s="50">
        <f>4970091+1245637</f>
        <v>6215728</v>
      </c>
      <c r="G799" s="49">
        <f t="shared" ref="G799:Z799" si="381">IF(VLOOKUP($E799,$D$6:$AN$1034,3,)=0,0,(VLOOKUP($E799,$D$6:$AN$1034,G$2,)/VLOOKUP($E799,$D$6:$AN$1034,3,))*$F799)</f>
        <v>3186602.3479042263</v>
      </c>
      <c r="H799" s="49">
        <f t="shared" si="381"/>
        <v>725420.99740541109</v>
      </c>
      <c r="I799" s="49">
        <f t="shared" si="381"/>
        <v>37105.640842493965</v>
      </c>
      <c r="J799" s="49">
        <f t="shared" si="381"/>
        <v>723291.61763136275</v>
      </c>
      <c r="K799" s="49">
        <f t="shared" si="381"/>
        <v>610897.20600948122</v>
      </c>
      <c r="L799" s="49">
        <f t="shared" si="381"/>
        <v>444859.88800052006</v>
      </c>
      <c r="M799" s="49">
        <f t="shared" si="381"/>
        <v>256727.65898261848</v>
      </c>
      <c r="N799" s="49">
        <f t="shared" si="381"/>
        <v>18152.495929042409</v>
      </c>
      <c r="O799" s="49">
        <f t="shared" si="381"/>
        <v>210472.91001796414</v>
      </c>
      <c r="P799" s="49">
        <f t="shared" si="381"/>
        <v>937.23699395780818</v>
      </c>
      <c r="Q799" s="49">
        <f t="shared" si="381"/>
        <v>1202.3675440401983</v>
      </c>
      <c r="R799" s="49">
        <f t="shared" si="381"/>
        <v>57.632738881359792</v>
      </c>
      <c r="S799" s="49">
        <f t="shared" si="381"/>
        <v>0</v>
      </c>
      <c r="T799" s="49">
        <f t="shared" si="381"/>
        <v>0</v>
      </c>
      <c r="U799" s="49">
        <f t="shared" si="381"/>
        <v>0</v>
      </c>
      <c r="V799" s="49">
        <f t="shared" si="381"/>
        <v>0</v>
      </c>
      <c r="W799" s="49">
        <f t="shared" si="381"/>
        <v>0</v>
      </c>
      <c r="X799" s="38">
        <f t="shared" si="381"/>
        <v>0</v>
      </c>
      <c r="Y799" s="38">
        <f t="shared" si="381"/>
        <v>0</v>
      </c>
      <c r="Z799" s="38">
        <f t="shared" si="381"/>
        <v>0</v>
      </c>
      <c r="AA799" s="50">
        <f>SUM(G799:Z799)</f>
        <v>6215728.0000000009</v>
      </c>
      <c r="AB799" s="43" t="str">
        <f>IF(ABS(F799-AA799)&lt;0.01,"ok","err")</f>
        <v>ok</v>
      </c>
    </row>
    <row r="800" spans="1:28" s="19" customFormat="1"/>
    <row r="801" spans="1:28" s="19" customFormat="1">
      <c r="A801" s="19" t="s">
        <v>774</v>
      </c>
      <c r="D801" s="19" t="s">
        <v>782</v>
      </c>
      <c r="F801" s="39">
        <f>F793-F795-F797-F799</f>
        <v>108919433.1179281</v>
      </c>
      <c r="G801" s="39">
        <f t="shared" ref="G801:Z801" si="382">G793-G795-G797-G799</f>
        <v>86449.327311085071</v>
      </c>
      <c r="H801" s="39">
        <f t="shared" si="382"/>
        <v>32234646.480532106</v>
      </c>
      <c r="I801" s="39">
        <f t="shared" si="382"/>
        <v>1630382.1132651849</v>
      </c>
      <c r="J801" s="39">
        <f t="shared" si="382"/>
        <v>34603931.219282001</v>
      </c>
      <c r="K801" s="39">
        <f t="shared" si="382"/>
        <v>17974831.013539769</v>
      </c>
      <c r="L801" s="39">
        <f t="shared" si="382"/>
        <v>11485166.807698281</v>
      </c>
      <c r="M801" s="39">
        <f t="shared" si="382"/>
        <v>6828476.1543531399</v>
      </c>
      <c r="N801" s="39">
        <f t="shared" si="382"/>
        <v>103912.37148904731</v>
      </c>
      <c r="O801" s="39">
        <f>O793-O795-O797-O799</f>
        <v>3789949.9888272504</v>
      </c>
      <c r="P801" s="39">
        <f t="shared" si="382"/>
        <v>45123.270066819066</v>
      </c>
      <c r="Q801" s="39">
        <f t="shared" si="382"/>
        <v>63563.969766561306</v>
      </c>
      <c r="R801" s="39">
        <f t="shared" si="382"/>
        <v>2741.8264538530866</v>
      </c>
      <c r="S801" s="39">
        <f t="shared" si="382"/>
        <v>-13323.004657120837</v>
      </c>
      <c r="T801" s="39">
        <f t="shared" si="382"/>
        <v>76827.169999999984</v>
      </c>
      <c r="U801" s="39">
        <f t="shared" si="382"/>
        <v>6754.41</v>
      </c>
      <c r="V801" s="39">
        <f t="shared" si="382"/>
        <v>0</v>
      </c>
      <c r="W801" s="39">
        <f t="shared" si="382"/>
        <v>0</v>
      </c>
      <c r="X801" s="39">
        <f t="shared" si="382"/>
        <v>0</v>
      </c>
      <c r="Y801" s="39">
        <f t="shared" si="382"/>
        <v>0</v>
      </c>
      <c r="Z801" s="39">
        <f t="shared" si="382"/>
        <v>0</v>
      </c>
      <c r="AA801" s="39">
        <f>SUM(G801:Z801)</f>
        <v>108919433.11792794</v>
      </c>
      <c r="AB801" s="43" t="str">
        <f>IF(ABS(F801-AA801)&lt;0.01,"ok","err")</f>
        <v>ok</v>
      </c>
    </row>
    <row r="802" spans="1:28" s="19" customFormat="1"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43"/>
    </row>
    <row r="803" spans="1:28" s="19" customFormat="1"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43"/>
    </row>
    <row r="804" spans="1:28" s="103" customFormat="1">
      <c r="A804" s="24" t="s">
        <v>1072</v>
      </c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8" s="66" customForma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8" s="66" customFormat="1">
      <c r="A806" s="24" t="s">
        <v>1009</v>
      </c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spans="1:28" s="66" customForma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8" s="66" customFormat="1">
      <c r="A808" s="19" t="s">
        <v>132</v>
      </c>
      <c r="B808" s="19"/>
      <c r="C808" s="19"/>
      <c r="D808" s="19"/>
      <c r="E808" s="19"/>
      <c r="F808" s="39">
        <f>F754</f>
        <v>1013722855.5700001</v>
      </c>
      <c r="G808" s="39">
        <f t="shared" ref="G808:Z808" si="383">G754</f>
        <v>409875402.9427374</v>
      </c>
      <c r="H808" s="39">
        <f t="shared" si="383"/>
        <v>139297769.56937167</v>
      </c>
      <c r="I808" s="39">
        <f t="shared" si="383"/>
        <v>8267364.7708549676</v>
      </c>
      <c r="J808" s="39">
        <f t="shared" si="383"/>
        <v>152694567.53176829</v>
      </c>
      <c r="K808" s="39">
        <f t="shared" si="383"/>
        <v>133460280.34330545</v>
      </c>
      <c r="L808" s="39">
        <f t="shared" si="383"/>
        <v>88027510.194296315</v>
      </c>
      <c r="M808" s="39">
        <f t="shared" si="383"/>
        <v>58303614.883306123</v>
      </c>
      <c r="N808" s="39">
        <f t="shared" si="383"/>
        <v>3464397.1271739206</v>
      </c>
      <c r="O808" s="39">
        <f t="shared" si="383"/>
        <v>19596810.178676259</v>
      </c>
      <c r="P808" s="39">
        <f t="shared" si="383"/>
        <v>261183.25391634012</v>
      </c>
      <c r="Q808" s="39">
        <f t="shared" si="383"/>
        <v>294970.26285990735</v>
      </c>
      <c r="R808" s="39">
        <f t="shared" si="383"/>
        <v>8351.4717332803484</v>
      </c>
      <c r="S808" s="39">
        <f t="shared" si="383"/>
        <v>13276.8</v>
      </c>
      <c r="T808" s="39">
        <f t="shared" si="383"/>
        <v>147420.24</v>
      </c>
      <c r="U808" s="39">
        <f t="shared" si="383"/>
        <v>9936</v>
      </c>
      <c r="V808" s="39">
        <f t="shared" si="383"/>
        <v>0</v>
      </c>
      <c r="W808" s="39">
        <f t="shared" si="383"/>
        <v>0</v>
      </c>
      <c r="X808" s="39">
        <f t="shared" si="383"/>
        <v>0</v>
      </c>
      <c r="Y808" s="39">
        <f t="shared" si="383"/>
        <v>0</v>
      </c>
      <c r="Z808" s="39">
        <f t="shared" si="383"/>
        <v>0</v>
      </c>
      <c r="AA808" s="67">
        <f>ROUND(SUM(G808:Z808),2)</f>
        <v>1013722855.5700001</v>
      </c>
      <c r="AB808" s="68" t="str">
        <f>IF(ABS(F808-AA808)&lt;0.01,"ok","err")</f>
        <v>ok</v>
      </c>
    </row>
    <row r="809" spans="1:28" s="66" customFormat="1">
      <c r="A809" s="19"/>
      <c r="B809" s="19"/>
      <c r="C809" s="19"/>
      <c r="D809" s="19"/>
      <c r="E809" s="1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67"/>
      <c r="Y809" s="67"/>
      <c r="Z809" s="67"/>
      <c r="AA809" s="67"/>
      <c r="AB809" s="68"/>
    </row>
    <row r="810" spans="1:28" s="66" customFormat="1">
      <c r="A810" s="19" t="s">
        <v>133</v>
      </c>
      <c r="B810" s="19"/>
      <c r="C810" s="19"/>
      <c r="D810" s="19"/>
      <c r="E810" s="1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67"/>
      <c r="Y810" s="67"/>
      <c r="Z810" s="67"/>
      <c r="AA810" s="67"/>
      <c r="AB810" s="68"/>
    </row>
    <row r="811" spans="1:28" s="19" customFormat="1">
      <c r="A811" s="19" t="s">
        <v>1075</v>
      </c>
      <c r="F811" s="35">
        <v>35210485</v>
      </c>
      <c r="G811" s="35">
        <f>18795252+3866</f>
        <v>18799118</v>
      </c>
      <c r="H811" s="35">
        <f>4410485</f>
        <v>4410485</v>
      </c>
      <c r="I811" s="35">
        <v>244262</v>
      </c>
      <c r="J811" s="35">
        <v>4479563</v>
      </c>
      <c r="K811" s="35">
        <v>3100289</v>
      </c>
      <c r="L811" s="35">
        <v>2031137</v>
      </c>
      <c r="M811" s="35">
        <v>1426166</v>
      </c>
      <c r="N811" s="35">
        <v>98615</v>
      </c>
      <c r="O811" s="35">
        <v>636550</v>
      </c>
      <c r="P811" s="35">
        <v>0</v>
      </c>
      <c r="Q811" s="35">
        <v>-6</v>
      </c>
      <c r="R811" s="35">
        <v>272</v>
      </c>
      <c r="S811" s="35">
        <v>-2094</v>
      </c>
      <c r="T811" s="35">
        <f>-13872</f>
        <v>-13872</v>
      </c>
      <c r="U811" s="35">
        <v>0</v>
      </c>
      <c r="V811" s="35"/>
      <c r="W811" s="35"/>
      <c r="X811" s="35"/>
      <c r="Y811" s="35"/>
      <c r="Z811" s="35"/>
      <c r="AA811" s="39">
        <f t="shared" ref="AA811:AA815" si="384">SUM(G811:Z811)</f>
        <v>35210485</v>
      </c>
      <c r="AB811" s="43" t="str">
        <f t="shared" ref="AB811:AB815" si="385">IF(ABS(F811-AA811)&lt;0.01,"ok","err")</f>
        <v>ok</v>
      </c>
    </row>
    <row r="812" spans="1:28" s="19" customFormat="1">
      <c r="A812" s="19" t="s">
        <v>1267</v>
      </c>
      <c r="F812" s="35">
        <v>90078.709999999992</v>
      </c>
      <c r="G812" s="35">
        <v>0</v>
      </c>
      <c r="H812" s="35">
        <v>0</v>
      </c>
      <c r="I812" s="35">
        <v>0</v>
      </c>
      <c r="J812" s="35">
        <v>0</v>
      </c>
      <c r="K812" s="35">
        <v>0</v>
      </c>
      <c r="L812" s="35">
        <v>0</v>
      </c>
      <c r="M812" s="35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31849.31</v>
      </c>
      <c r="T812" s="35">
        <v>57442</v>
      </c>
      <c r="U812" s="35">
        <v>787.4</v>
      </c>
      <c r="V812" s="35"/>
      <c r="W812" s="35"/>
      <c r="X812" s="38"/>
      <c r="Y812" s="38"/>
      <c r="Z812" s="38"/>
      <c r="AA812" s="39">
        <f t="shared" si="384"/>
        <v>90078.709999999992</v>
      </c>
      <c r="AB812" s="43" t="str">
        <f t="shared" si="385"/>
        <v>ok</v>
      </c>
    </row>
    <row r="813" spans="1:28" s="19" customFormat="1">
      <c r="A813" s="19" t="s">
        <v>1269</v>
      </c>
      <c r="E813" s="19" t="s">
        <v>665</v>
      </c>
      <c r="F813" s="35">
        <v>-231059</v>
      </c>
      <c r="G813" s="35">
        <f t="shared" ref="G813:Z813" si="386">IF(VLOOKUP($E813,$D$6:$AN$1034,3,)=0,0,(VLOOKUP($E813,$D$6:$AN$1034,G$2,)/VLOOKUP($E813,$D$6:$AN$1034,3,))*$F813)</f>
        <v>-186667.84788532776</v>
      </c>
      <c r="H813" s="35">
        <f t="shared" si="386"/>
        <v>-17912.469156335017</v>
      </c>
      <c r="I813" s="35">
        <f t="shared" si="386"/>
        <v>-471.99343662294791</v>
      </c>
      <c r="J813" s="35">
        <f t="shared" si="386"/>
        <v>-21681.730247409705</v>
      </c>
      <c r="K813" s="35">
        <f t="shared" si="386"/>
        <v>-960.21945175409246</v>
      </c>
      <c r="L813" s="35">
        <f t="shared" si="386"/>
        <v>-3255.2563208360457</v>
      </c>
      <c r="M813" s="35">
        <f t="shared" si="386"/>
        <v>-97.395471049179733</v>
      </c>
      <c r="N813" s="35">
        <f t="shared" si="386"/>
        <v>0</v>
      </c>
      <c r="O813" s="35">
        <f t="shared" si="386"/>
        <v>-12.08803066525196</v>
      </c>
      <c r="P813" s="35">
        <f t="shared" si="386"/>
        <v>0</v>
      </c>
      <c r="Q813" s="35">
        <f t="shared" si="386"/>
        <v>0</v>
      </c>
      <c r="R813" s="35">
        <f t="shared" si="386"/>
        <v>0</v>
      </c>
      <c r="S813" s="35">
        <f t="shared" si="386"/>
        <v>0</v>
      </c>
      <c r="T813" s="35">
        <f t="shared" si="386"/>
        <v>0</v>
      </c>
      <c r="U813" s="35">
        <f t="shared" si="386"/>
        <v>0</v>
      </c>
      <c r="V813" s="35">
        <f t="shared" si="386"/>
        <v>0</v>
      </c>
      <c r="W813" s="35">
        <f t="shared" si="386"/>
        <v>0</v>
      </c>
      <c r="X813" s="38">
        <f t="shared" si="386"/>
        <v>0</v>
      </c>
      <c r="Y813" s="38">
        <f t="shared" si="386"/>
        <v>0</v>
      </c>
      <c r="Z813" s="38">
        <f t="shared" si="386"/>
        <v>0</v>
      </c>
      <c r="AA813" s="39">
        <f t="shared" si="384"/>
        <v>-231059</v>
      </c>
      <c r="AB813" s="43" t="str">
        <f t="shared" si="385"/>
        <v>ok</v>
      </c>
    </row>
    <row r="814" spans="1:28" s="19" customFormat="1">
      <c r="A814" s="19" t="s">
        <v>1275</v>
      </c>
      <c r="F814" s="35">
        <v>-1439</v>
      </c>
      <c r="G814" s="35">
        <v>0</v>
      </c>
      <c r="H814" s="35">
        <v>0</v>
      </c>
      <c r="I814" s="35">
        <v>0</v>
      </c>
      <c r="J814" s="35">
        <v>0</v>
      </c>
      <c r="K814" s="35">
        <v>0</v>
      </c>
      <c r="L814" s="35">
        <v>0</v>
      </c>
      <c r="M814" s="35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f>F814</f>
        <v>-1439</v>
      </c>
      <c r="T814" s="35">
        <v>0</v>
      </c>
      <c r="U814" s="35">
        <v>0</v>
      </c>
      <c r="V814" s="35"/>
      <c r="W814" s="35"/>
      <c r="X814" s="38"/>
      <c r="Y814" s="38"/>
      <c r="Z814" s="38"/>
      <c r="AA814" s="39">
        <f t="shared" si="384"/>
        <v>-1439</v>
      </c>
      <c r="AB814" s="43" t="str">
        <f t="shared" si="385"/>
        <v>ok</v>
      </c>
    </row>
    <row r="815" spans="1:28" s="19" customFormat="1">
      <c r="A815" s="19" t="s">
        <v>1271</v>
      </c>
      <c r="E815" s="19" t="s">
        <v>1218</v>
      </c>
      <c r="F815" s="35">
        <f>-28543</f>
        <v>-28543</v>
      </c>
      <c r="G815" s="35">
        <f t="shared" ref="G815:P816" si="387">IF(VLOOKUP($E815,$D$6:$AN$1034,3,)=0,0,(VLOOKUP($E815,$D$6:$AN$1034,G$2,)/VLOOKUP($E815,$D$6:$AN$1034,3,))*$F815)</f>
        <v>-14552.269776703359</v>
      </c>
      <c r="H815" s="35">
        <f t="shared" si="387"/>
        <v>-3334.7969363391185</v>
      </c>
      <c r="I815" s="35">
        <f t="shared" si="387"/>
        <v>-172.29969630754101</v>
      </c>
      <c r="J815" s="35">
        <f t="shared" si="387"/>
        <v>-3332.0960821411263</v>
      </c>
      <c r="K815" s="35">
        <f t="shared" si="387"/>
        <v>-2850.3265745284079</v>
      </c>
      <c r="L815" s="35">
        <f t="shared" si="387"/>
        <v>-2056.4697709337793</v>
      </c>
      <c r="M815" s="35">
        <f t="shared" si="387"/>
        <v>-1205.516377324876</v>
      </c>
      <c r="N815" s="35">
        <f t="shared" si="387"/>
        <v>-84.599221679932015</v>
      </c>
      <c r="O815" s="35">
        <f t="shared" si="387"/>
        <v>-944.30897892388509</v>
      </c>
      <c r="P815" s="35">
        <f t="shared" si="387"/>
        <v>-4.5202839647204209</v>
      </c>
      <c r="Q815" s="35">
        <f t="shared" ref="Q815:Z816" si="388">IF(VLOOKUP($E815,$D$6:$AN$1034,3,)=0,0,(VLOOKUP($E815,$D$6:$AN$1034,Q$2,)/VLOOKUP($E815,$D$6:$AN$1034,3,))*$F815)</f>
        <v>-5.5293306464464971</v>
      </c>
      <c r="R815" s="35">
        <f t="shared" si="388"/>
        <v>-0.2669705068001737</v>
      </c>
      <c r="S815" s="35">
        <f t="shared" si="388"/>
        <v>0</v>
      </c>
      <c r="T815" s="35">
        <f t="shared" si="388"/>
        <v>0</v>
      </c>
      <c r="U815" s="35">
        <f t="shared" si="388"/>
        <v>0</v>
      </c>
      <c r="V815" s="35">
        <f t="shared" si="388"/>
        <v>0</v>
      </c>
      <c r="W815" s="35">
        <f t="shared" si="388"/>
        <v>0</v>
      </c>
      <c r="X815" s="38">
        <f t="shared" si="388"/>
        <v>0</v>
      </c>
      <c r="Y815" s="38">
        <f t="shared" si="388"/>
        <v>0</v>
      </c>
      <c r="Z815" s="38">
        <f t="shared" si="388"/>
        <v>0</v>
      </c>
      <c r="AA815" s="39">
        <f t="shared" si="384"/>
        <v>-28542.999999999993</v>
      </c>
      <c r="AB815" s="43" t="str">
        <f t="shared" si="385"/>
        <v>ok</v>
      </c>
    </row>
    <row r="816" spans="1:28" s="19" customFormat="1" ht="13.2" customHeight="1">
      <c r="A816" s="19" t="s">
        <v>1270</v>
      </c>
      <c r="E816" s="19" t="s">
        <v>166</v>
      </c>
      <c r="F816" s="35">
        <v>-61931</v>
      </c>
      <c r="G816" s="35">
        <f t="shared" si="387"/>
        <v>-56137.859950291757</v>
      </c>
      <c r="H816" s="35">
        <f t="shared" si="387"/>
        <v>-5230.6370260005297</v>
      </c>
      <c r="I816" s="35">
        <f t="shared" si="387"/>
        <v>-10.004772996847626</v>
      </c>
      <c r="J816" s="35">
        <f t="shared" si="387"/>
        <v>-459.58433417265132</v>
      </c>
      <c r="K816" s="35">
        <f t="shared" si="387"/>
        <v>-20.353625488295833</v>
      </c>
      <c r="L816" s="35">
        <f t="shared" si="387"/>
        <v>-69.001172494131637</v>
      </c>
      <c r="M816" s="35">
        <f t="shared" si="387"/>
        <v>-2.0644769676034782</v>
      </c>
      <c r="N816" s="35">
        <f t="shared" si="387"/>
        <v>0</v>
      </c>
      <c r="O816" s="35">
        <f t="shared" si="387"/>
        <v>-1.4946415881848991</v>
      </c>
      <c r="P816" s="35">
        <f t="shared" si="387"/>
        <v>0</v>
      </c>
      <c r="Q816" s="35">
        <f t="shared" si="388"/>
        <v>0</v>
      </c>
      <c r="R816" s="35">
        <f t="shared" si="388"/>
        <v>0</v>
      </c>
      <c r="S816" s="35">
        <f t="shared" si="388"/>
        <v>0</v>
      </c>
      <c r="T816" s="35">
        <f t="shared" si="388"/>
        <v>0</v>
      </c>
      <c r="U816" s="35">
        <f t="shared" si="388"/>
        <v>0</v>
      </c>
      <c r="V816" s="35">
        <f t="shared" si="388"/>
        <v>0</v>
      </c>
      <c r="W816" s="35">
        <f t="shared" si="388"/>
        <v>0</v>
      </c>
      <c r="X816" s="38">
        <f t="shared" si="388"/>
        <v>0</v>
      </c>
      <c r="Y816" s="38">
        <f t="shared" si="388"/>
        <v>0</v>
      </c>
      <c r="Z816" s="38">
        <f t="shared" si="388"/>
        <v>0</v>
      </c>
      <c r="AA816" s="39">
        <f t="shared" ref="AA816" si="389">SUM(G816:Z816)</f>
        <v>-61930.999999999993</v>
      </c>
      <c r="AB816" s="43" t="str">
        <f t="shared" ref="AB816" si="390">IF(ABS(F816-AA816)&lt;0.01,"ok","err")</f>
        <v>ok</v>
      </c>
    </row>
    <row r="817" spans="1:28" s="66" customForma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spans="1:28" s="66" customFormat="1">
      <c r="A818" s="19" t="s">
        <v>134</v>
      </c>
      <c r="B818" s="19"/>
      <c r="C818" s="19"/>
      <c r="D818" s="19"/>
      <c r="E818" s="19"/>
      <c r="F818" s="39">
        <f>SUM(F808:F816)</f>
        <v>1048700447.2800001</v>
      </c>
      <c r="G818" s="39">
        <f t="shared" ref="G818:P818" si="391">SUM(G808:G816)</f>
        <v>428417162.96512508</v>
      </c>
      <c r="H818" s="39">
        <f t="shared" si="391"/>
        <v>143681776.666253</v>
      </c>
      <c r="I818" s="39">
        <f t="shared" si="391"/>
        <v>8510972.4729490411</v>
      </c>
      <c r="J818" s="39">
        <f t="shared" si="391"/>
        <v>157148657.12110457</v>
      </c>
      <c r="K818" s="39">
        <f t="shared" si="391"/>
        <v>136556738.4436537</v>
      </c>
      <c r="L818" s="39">
        <f t="shared" si="391"/>
        <v>90053266.467032045</v>
      </c>
      <c r="M818" s="39">
        <f t="shared" si="391"/>
        <v>59728475.906980783</v>
      </c>
      <c r="N818" s="39">
        <f t="shared" si="391"/>
        <v>3562927.5279522408</v>
      </c>
      <c r="O818" s="39">
        <f>SUM(O808:O816)</f>
        <v>20232402.287025083</v>
      </c>
      <c r="P818" s="39">
        <f t="shared" si="391"/>
        <v>261178.7336323754</v>
      </c>
      <c r="Q818" s="39">
        <f>SUM(Q808:Q816)</f>
        <v>294958.73352926091</v>
      </c>
      <c r="R818" s="39">
        <f t="shared" ref="R818:Z818" si="392">SUM(R808:R816)</f>
        <v>8623.2047627735483</v>
      </c>
      <c r="S818" s="39">
        <f t="shared" si="392"/>
        <v>41593.11</v>
      </c>
      <c r="T818" s="39">
        <f t="shared" si="392"/>
        <v>190990.24</v>
      </c>
      <c r="U818" s="39">
        <f t="shared" si="392"/>
        <v>10723.4</v>
      </c>
      <c r="V818" s="39">
        <f t="shared" si="392"/>
        <v>0</v>
      </c>
      <c r="W818" s="39">
        <f t="shared" si="392"/>
        <v>0</v>
      </c>
      <c r="X818" s="67">
        <f t="shared" si="392"/>
        <v>0</v>
      </c>
      <c r="Y818" s="67">
        <f t="shared" si="392"/>
        <v>0</v>
      </c>
      <c r="Z818" s="67">
        <f t="shared" si="392"/>
        <v>0</v>
      </c>
      <c r="AA818" s="67">
        <f>ROUND(SUM(G818:Z818),2)</f>
        <v>1048700447.28</v>
      </c>
      <c r="AB818" s="68" t="str">
        <f>IF(ABS(F818-AA818)&lt;0.01,"ok","err")</f>
        <v>ok</v>
      </c>
    </row>
    <row r="819" spans="1:28" s="66" customForma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spans="1:28" s="66" customFormat="1">
      <c r="A820" s="19"/>
      <c r="B820" s="19"/>
      <c r="C820" s="19"/>
      <c r="D820" s="19"/>
      <c r="E820" s="3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8" s="66" customFormat="1">
      <c r="A821" s="24" t="s">
        <v>1013</v>
      </c>
      <c r="B821" s="19"/>
      <c r="C821" s="19"/>
      <c r="D821" s="19"/>
      <c r="E821" s="38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spans="1:28" s="66" customFormat="1">
      <c r="A822" s="19"/>
      <c r="B822" s="19"/>
      <c r="C822" s="19"/>
      <c r="D822" s="19"/>
      <c r="E822" s="3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8" s="66" customFormat="1">
      <c r="A823" s="19" t="s">
        <v>1016</v>
      </c>
      <c r="B823" s="19"/>
      <c r="C823" s="19"/>
      <c r="D823" s="19"/>
      <c r="E823" s="19"/>
      <c r="F823" s="39">
        <f>F776</f>
        <v>842307455.17404699</v>
      </c>
      <c r="G823" s="39">
        <f t="shared" ref="G823:Z823" si="393">G776</f>
        <v>366113427.44055998</v>
      </c>
      <c r="H823" s="39">
        <f t="shared" si="393"/>
        <v>104218630.04739934</v>
      </c>
      <c r="I823" s="39">
        <f t="shared" si="393"/>
        <v>6489801.0027274266</v>
      </c>
      <c r="J823" s="39">
        <f t="shared" si="393"/>
        <v>115837563.20774446</v>
      </c>
      <c r="K823" s="39">
        <f t="shared" si="393"/>
        <v>110665408.52642912</v>
      </c>
      <c r="L823" s="39">
        <f t="shared" si="393"/>
        <v>73008551.748141557</v>
      </c>
      <c r="M823" s="39">
        <f t="shared" si="393"/>
        <v>48559038.623478152</v>
      </c>
      <c r="N823" s="39">
        <f t="shared" si="393"/>
        <v>3135964.084342306</v>
      </c>
      <c r="O823" s="39">
        <f t="shared" si="393"/>
        <v>13715877.662388768</v>
      </c>
      <c r="P823" s="39">
        <f t="shared" si="393"/>
        <v>213057.84857372689</v>
      </c>
      <c r="Q823" s="39">
        <f t="shared" si="393"/>
        <v>228918.70775293451</v>
      </c>
      <c r="R823" s="39">
        <f t="shared" si="393"/>
        <v>5411.7472936992845</v>
      </c>
      <c r="S823" s="39">
        <f t="shared" si="393"/>
        <v>23673.830221666936</v>
      </c>
      <c r="T823" s="39">
        <f t="shared" si="393"/>
        <v>87465.715559582808</v>
      </c>
      <c r="U823" s="39">
        <f t="shared" si="393"/>
        <v>4664.9814342296049</v>
      </c>
      <c r="V823" s="39">
        <f t="shared" si="393"/>
        <v>0</v>
      </c>
      <c r="W823" s="39">
        <f t="shared" si="393"/>
        <v>0</v>
      </c>
      <c r="X823" s="39">
        <f t="shared" si="393"/>
        <v>0</v>
      </c>
      <c r="Y823" s="39">
        <f t="shared" si="393"/>
        <v>0</v>
      </c>
      <c r="Z823" s="39">
        <f t="shared" si="393"/>
        <v>0</v>
      </c>
      <c r="AA823" s="67">
        <f>ROUND(SUM(G823:Z823),2)</f>
        <v>842307455.16999996</v>
      </c>
      <c r="AB823" s="68" t="str">
        <f>IF(ABS(F823-AA823)&lt;0.01,"ok","err")</f>
        <v>ok</v>
      </c>
    </row>
    <row r="824" spans="1:28" s="66" customFormat="1">
      <c r="A824" s="19"/>
      <c r="B824" s="19"/>
      <c r="C824" s="19"/>
      <c r="D824" s="19"/>
      <c r="E824" s="1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67"/>
      <c r="AB824" s="68"/>
    </row>
    <row r="825" spans="1:28" s="19" customFormat="1">
      <c r="A825" s="19" t="s">
        <v>651</v>
      </c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39"/>
      <c r="AB825" s="43"/>
    </row>
    <row r="826" spans="1:28" s="19" customFormat="1">
      <c r="A826" s="19" t="s">
        <v>1273</v>
      </c>
      <c r="E826" s="143">
        <v>1.82E-3</v>
      </c>
      <c r="F826" s="38">
        <f>SUM(F811:F816)*$E$826</f>
        <v>63659.216912200005</v>
      </c>
      <c r="G826" s="38">
        <f t="shared" ref="G826:U826" si="394">SUM(G811:G816)*$E$826</f>
        <v>33746.003240745573</v>
      </c>
      <c r="H826" s="38">
        <f t="shared" si="394"/>
        <v>7978.8929163240118</v>
      </c>
      <c r="I826" s="38">
        <f t="shared" si="394"/>
        <v>443.3660178112122</v>
      </c>
      <c r="J826" s="38">
        <f t="shared" si="394"/>
        <v>8106.4430525920243</v>
      </c>
      <c r="K826" s="38">
        <f t="shared" si="394"/>
        <v>5635.5537426337769</v>
      </c>
      <c r="L826" s="38">
        <f t="shared" si="394"/>
        <v>3686.8764163790397</v>
      </c>
      <c r="M826" s="38">
        <f t="shared" si="394"/>
        <v>2593.2470630878779</v>
      </c>
      <c r="N826" s="38">
        <f t="shared" si="394"/>
        <v>179.32532941654253</v>
      </c>
      <c r="O826" s="38">
        <f t="shared" si="394"/>
        <v>1156.7776371948573</v>
      </c>
      <c r="P826" s="38">
        <f t="shared" si="394"/>
        <v>-8.2269168157911663E-3</v>
      </c>
      <c r="Q826" s="38">
        <f t="shared" si="394"/>
        <v>-2.0983381776532622E-2</v>
      </c>
      <c r="R826" s="38">
        <f t="shared" si="394"/>
        <v>0.49455411367762364</v>
      </c>
      <c r="S826" s="38">
        <f t="shared" si="394"/>
        <v>51.535684200000006</v>
      </c>
      <c r="T826" s="38">
        <f t="shared" si="394"/>
        <v>79.297399999999996</v>
      </c>
      <c r="U826" s="38">
        <f t="shared" si="394"/>
        <v>1.433068</v>
      </c>
      <c r="V826" s="35"/>
      <c r="W826" s="35"/>
      <c r="X826" s="38"/>
      <c r="Y826" s="38"/>
      <c r="Z826" s="38"/>
      <c r="AA826" s="39">
        <f t="shared" ref="AA826:AA827" si="395">ROUND(SUM(G826:Z826),2)</f>
        <v>63659.22</v>
      </c>
      <c r="AB826" s="43" t="str">
        <f t="shared" ref="AB826:AB827" si="396">IF(ABS(F826-AA826)&lt;0.01,"ok","err")</f>
        <v>ok</v>
      </c>
    </row>
    <row r="827" spans="1:28" s="19" customFormat="1">
      <c r="A827" s="19" t="s">
        <v>1274</v>
      </c>
      <c r="E827" s="143">
        <v>2E-3</v>
      </c>
      <c r="F827" s="38">
        <f>SUM(F811:F816)*$E$827</f>
        <v>69955.183420000001</v>
      </c>
      <c r="G827" s="38">
        <f t="shared" ref="G827:U827" si="397">SUM(G811:G816)*$E$827</f>
        <v>37083.520044775352</v>
      </c>
      <c r="H827" s="38">
        <f t="shared" si="397"/>
        <v>8768.0141937626504</v>
      </c>
      <c r="I827" s="38">
        <f t="shared" si="397"/>
        <v>487.21540418814533</v>
      </c>
      <c r="J827" s="38">
        <f t="shared" si="397"/>
        <v>8908.1791786725535</v>
      </c>
      <c r="K827" s="38">
        <f t="shared" si="397"/>
        <v>6192.916200696458</v>
      </c>
      <c r="L827" s="38">
        <f t="shared" si="397"/>
        <v>4051.5125454714721</v>
      </c>
      <c r="M827" s="38">
        <f t="shared" si="397"/>
        <v>2849.7220473493167</v>
      </c>
      <c r="N827" s="38">
        <f t="shared" si="397"/>
        <v>197.06080155664014</v>
      </c>
      <c r="O827" s="38">
        <f t="shared" si="397"/>
        <v>1271.1842166976453</v>
      </c>
      <c r="P827" s="38">
        <f t="shared" si="397"/>
        <v>-9.0405679294408414E-3</v>
      </c>
      <c r="Q827" s="38">
        <f t="shared" si="397"/>
        <v>-2.3058661292892992E-2</v>
      </c>
      <c r="R827" s="38">
        <f t="shared" si="397"/>
        <v>0.54346605898639966</v>
      </c>
      <c r="S827" s="38">
        <f t="shared" si="397"/>
        <v>56.632620000000003</v>
      </c>
      <c r="T827" s="38">
        <f t="shared" si="397"/>
        <v>87.14</v>
      </c>
      <c r="U827" s="38">
        <f t="shared" si="397"/>
        <v>1.5748</v>
      </c>
      <c r="V827" s="35"/>
      <c r="W827" s="35"/>
      <c r="X827" s="38"/>
      <c r="Y827" s="38"/>
      <c r="Z827" s="38"/>
      <c r="AA827" s="39">
        <f t="shared" si="395"/>
        <v>69955.179999999993</v>
      </c>
      <c r="AB827" s="43" t="str">
        <f t="shared" si="396"/>
        <v>ok</v>
      </c>
    </row>
    <row r="828" spans="1:28" s="66" customFormat="1">
      <c r="A828" s="19"/>
      <c r="B828" s="19"/>
      <c r="C828" s="19"/>
      <c r="D828" s="19"/>
      <c r="E828" s="19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71"/>
      <c r="Y828" s="71"/>
      <c r="Z828" s="71"/>
      <c r="AA828" s="67"/>
      <c r="AB828" s="68"/>
    </row>
    <row r="829" spans="1:28" s="66" customFormat="1">
      <c r="A829" s="19" t="s">
        <v>652</v>
      </c>
      <c r="B829" s="19"/>
      <c r="C829" s="19"/>
      <c r="D829" s="19"/>
      <c r="E829" s="64">
        <v>0.24854690999999998</v>
      </c>
      <c r="F829" s="47">
        <f>SUM(F811:F816)*$E$829</f>
        <v>8693572.3387621157</v>
      </c>
      <c r="G829" s="47">
        <f t="shared" ref="G829:U829" si="398">SUM(G811:G816)*$E$829</f>
        <v>4608497.1595259877</v>
      </c>
      <c r="H829" s="47">
        <f t="shared" si="398"/>
        <v>1089631.4173479241</v>
      </c>
      <c r="I829" s="47">
        <f t="shared" si="398"/>
        <v>60547.941607682282</v>
      </c>
      <c r="J829" s="47">
        <f t="shared" si="398"/>
        <v>1107050.2042927006</v>
      </c>
      <c r="K829" s="47">
        <f t="shared" si="398"/>
        <v>769615.09278602223</v>
      </c>
      <c r="L829" s="47">
        <f t="shared" si="398"/>
        <v>503495.46200158441</v>
      </c>
      <c r="M829" s="47">
        <f t="shared" si="398"/>
        <v>354144.80461377313</v>
      </c>
      <c r="N829" s="47">
        <f t="shared" si="398"/>
        <v>24489.426654513045</v>
      </c>
      <c r="O829" s="47">
        <f t="shared" si="398"/>
        <v>157974.45455048507</v>
      </c>
      <c r="P829" s="47">
        <f t="shared" si="398"/>
        <v>-1.1235026117538096</v>
      </c>
      <c r="Q829" s="47">
        <f t="shared" si="398"/>
        <v>-2.8655795065425789</v>
      </c>
      <c r="R829" s="47">
        <f t="shared" si="398"/>
        <v>67.538404825473677</v>
      </c>
      <c r="S829" s="47">
        <f t="shared" si="398"/>
        <v>7037.9313531020998</v>
      </c>
      <c r="T829" s="47">
        <f t="shared" si="398"/>
        <v>10829.188868699999</v>
      </c>
      <c r="U829" s="47">
        <f t="shared" si="398"/>
        <v>195.70583693399999</v>
      </c>
      <c r="V829" s="47">
        <f>(V811+V816)*0.407634</f>
        <v>0</v>
      </c>
      <c r="W829" s="47">
        <f>(W811+W816)*0.407634</f>
        <v>0</v>
      </c>
      <c r="X829" s="71">
        <f>(X811+X816)*0.407634</f>
        <v>0</v>
      </c>
      <c r="Y829" s="71">
        <f>(Y811+Y816)*0.407634</f>
        <v>0</v>
      </c>
      <c r="Z829" s="71">
        <f>(Z811+Z816)*0.407634</f>
        <v>0</v>
      </c>
      <c r="AA829" s="67">
        <f>ROUND(SUM(G829:Z829),2)</f>
        <v>8693572.3399999999</v>
      </c>
      <c r="AB829" s="68" t="str">
        <f>IF(ABS(F829-AA829)&lt;0.01,"ok","err")</f>
        <v>ok</v>
      </c>
    </row>
    <row r="830" spans="1:28" s="66" customFormat="1">
      <c r="A830" s="27"/>
      <c r="B830" s="19"/>
      <c r="C830" s="19"/>
      <c r="D830" s="19"/>
      <c r="E830" s="19"/>
      <c r="F830" s="38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69"/>
      <c r="Y830" s="69"/>
      <c r="Z830" s="69"/>
      <c r="AA830" s="67"/>
      <c r="AB830" s="68"/>
    </row>
    <row r="831" spans="1:28" s="66" customFormat="1">
      <c r="A831" s="19" t="s">
        <v>135</v>
      </c>
      <c r="B831" s="19"/>
      <c r="C831" s="19"/>
      <c r="D831" s="19"/>
      <c r="E831" s="19"/>
      <c r="F831" s="39">
        <f t="shared" ref="F831:Z831" si="399">SUM(F823:F830)</f>
        <v>851134641.91314125</v>
      </c>
      <c r="G831" s="39">
        <f t="shared" si="399"/>
        <v>370792754.12337154</v>
      </c>
      <c r="H831" s="39">
        <f t="shared" si="399"/>
        <v>105325008.37185735</v>
      </c>
      <c r="I831" s="39">
        <f t="shared" si="399"/>
        <v>6551279.5257571079</v>
      </c>
      <c r="J831" s="39">
        <f t="shared" si="399"/>
        <v>116961628.03426842</v>
      </c>
      <c r="K831" s="39">
        <f t="shared" si="399"/>
        <v>111446852.08915848</v>
      </c>
      <c r="L831" s="39">
        <f t="shared" si="399"/>
        <v>73519785.599104986</v>
      </c>
      <c r="M831" s="39">
        <f t="shared" si="399"/>
        <v>48918626.397202365</v>
      </c>
      <c r="N831" s="39">
        <f t="shared" si="399"/>
        <v>3160829.8971277922</v>
      </c>
      <c r="O831" s="39">
        <f>SUM(O823:O830)</f>
        <v>13876280.078793144</v>
      </c>
      <c r="P831" s="39">
        <f t="shared" si="399"/>
        <v>213056.70780363039</v>
      </c>
      <c r="Q831" s="39">
        <f t="shared" si="399"/>
        <v>228915.79813138489</v>
      </c>
      <c r="R831" s="39">
        <f t="shared" si="399"/>
        <v>5480.323718697422</v>
      </c>
      <c r="S831" s="39">
        <f t="shared" si="399"/>
        <v>30819.929878969037</v>
      </c>
      <c r="T831" s="39">
        <f t="shared" si="399"/>
        <v>98461.341828282806</v>
      </c>
      <c r="U831" s="39">
        <f t="shared" si="399"/>
        <v>4863.6951391636057</v>
      </c>
      <c r="V831" s="39">
        <f t="shared" si="399"/>
        <v>0</v>
      </c>
      <c r="W831" s="39">
        <f t="shared" si="399"/>
        <v>0</v>
      </c>
      <c r="X831" s="67">
        <f t="shared" si="399"/>
        <v>0</v>
      </c>
      <c r="Y831" s="67">
        <f t="shared" si="399"/>
        <v>0</v>
      </c>
      <c r="Z831" s="67">
        <f t="shared" si="399"/>
        <v>0</v>
      </c>
      <c r="AA831" s="67">
        <f>ROUND(SUM(G831:Z831),2)</f>
        <v>851134641.90999997</v>
      </c>
      <c r="AB831" s="68" t="str">
        <f>IF(ABS(F831-AA831)&lt;0.01,"ok","err")</f>
        <v>ok</v>
      </c>
    </row>
    <row r="832" spans="1:28" s="66" customForma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spans="1:28" s="66" customForma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spans="1:28" s="66" customFormat="1">
      <c r="A834" s="24" t="s">
        <v>801</v>
      </c>
      <c r="B834" s="19"/>
      <c r="C834" s="19"/>
      <c r="D834" s="19"/>
      <c r="E834" s="19"/>
      <c r="F834" s="39">
        <f t="shared" ref="F834:Z834" si="400">F818-F831</f>
        <v>197565805.36685884</v>
      </c>
      <c r="G834" s="39">
        <f>G818-G831</f>
        <v>57624408.841753542</v>
      </c>
      <c r="H834" s="39">
        <f t="shared" si="400"/>
        <v>38356768.294395655</v>
      </c>
      <c r="I834" s="39">
        <f t="shared" si="400"/>
        <v>1959692.9471919332</v>
      </c>
      <c r="J834" s="39">
        <f t="shared" si="400"/>
        <v>40187029.086836144</v>
      </c>
      <c r="K834" s="39">
        <f t="shared" si="400"/>
        <v>25109886.354495227</v>
      </c>
      <c r="L834" s="39">
        <f t="shared" si="400"/>
        <v>16533480.86792706</v>
      </c>
      <c r="M834" s="39">
        <f t="shared" si="400"/>
        <v>10809849.509778418</v>
      </c>
      <c r="N834" s="39">
        <f t="shared" si="400"/>
        <v>402097.63082444854</v>
      </c>
      <c r="O834" s="39">
        <f t="shared" si="400"/>
        <v>6356122.208231939</v>
      </c>
      <c r="P834" s="39">
        <f t="shared" si="400"/>
        <v>48122.025828745012</v>
      </c>
      <c r="Q834" s="39">
        <f t="shared" si="400"/>
        <v>66042.935397876019</v>
      </c>
      <c r="R834" s="39">
        <f t="shared" si="400"/>
        <v>3142.8810440761263</v>
      </c>
      <c r="S834" s="39">
        <f t="shared" si="400"/>
        <v>10773.180121030964</v>
      </c>
      <c r="T834" s="39">
        <f t="shared" si="400"/>
        <v>92528.898171717185</v>
      </c>
      <c r="U834" s="39">
        <f t="shared" si="400"/>
        <v>5859.7048608363939</v>
      </c>
      <c r="V834" s="39">
        <f t="shared" si="400"/>
        <v>0</v>
      </c>
      <c r="W834" s="39">
        <f t="shared" si="400"/>
        <v>0</v>
      </c>
      <c r="X834" s="67">
        <f t="shared" si="400"/>
        <v>0</v>
      </c>
      <c r="Y834" s="67">
        <f t="shared" si="400"/>
        <v>0</v>
      </c>
      <c r="Z834" s="67">
        <f t="shared" si="400"/>
        <v>0</v>
      </c>
      <c r="AA834" s="67">
        <f>ROUND(SUM(G834:Z834),2)</f>
        <v>197565805.37</v>
      </c>
      <c r="AB834" s="68" t="str">
        <f>IF(ABS(F834-AA834)&lt;0.01,"ok","err")</f>
        <v>ok</v>
      </c>
    </row>
    <row r="835" spans="1:28" s="66" customForma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spans="1:28" s="66" customFormat="1">
      <c r="A836" s="24" t="s">
        <v>999</v>
      </c>
      <c r="B836" s="19"/>
      <c r="C836" s="19"/>
      <c r="D836" s="19"/>
      <c r="E836" s="19"/>
      <c r="F836" s="39">
        <f>F787</f>
        <v>2548077150.5472326</v>
      </c>
      <c r="G836" s="39">
        <f t="shared" ref="G836:Z836" si="401">G787</f>
        <v>1298385197.0269322</v>
      </c>
      <c r="H836" s="39">
        <f t="shared" si="401"/>
        <v>297537844.17638469</v>
      </c>
      <c r="I836" s="39">
        <f t="shared" si="401"/>
        <v>15372954.086934632</v>
      </c>
      <c r="J836" s="39">
        <f t="shared" si="401"/>
        <v>297296868.08373314</v>
      </c>
      <c r="K836" s="39">
        <f t="shared" si="401"/>
        <v>254312343.56201881</v>
      </c>
      <c r="L836" s="39">
        <f t="shared" si="401"/>
        <v>183482710.92309707</v>
      </c>
      <c r="M836" s="39">
        <f t="shared" si="401"/>
        <v>107558796.19534756</v>
      </c>
      <c r="N836" s="39">
        <f t="shared" si="401"/>
        <v>7548126.7729842151</v>
      </c>
      <c r="O836" s="39">
        <f t="shared" si="401"/>
        <v>84253303.331223875</v>
      </c>
      <c r="P836" s="39">
        <f t="shared" si="401"/>
        <v>403309.57824510406</v>
      </c>
      <c r="Q836" s="39">
        <f t="shared" si="401"/>
        <v>493338.92038660729</v>
      </c>
      <c r="R836" s="39">
        <f t="shared" si="401"/>
        <v>23819.689944660193</v>
      </c>
      <c r="S836" s="39">
        <f t="shared" si="401"/>
        <v>139008.76999999999</v>
      </c>
      <c r="T836" s="39">
        <f t="shared" si="401"/>
        <v>1193920.19</v>
      </c>
      <c r="U836" s="39">
        <f t="shared" si="401"/>
        <v>75609.239999999991</v>
      </c>
      <c r="V836" s="39">
        <f t="shared" si="401"/>
        <v>0</v>
      </c>
      <c r="W836" s="39">
        <f t="shared" si="401"/>
        <v>0</v>
      </c>
      <c r="X836" s="39">
        <f t="shared" si="401"/>
        <v>0</v>
      </c>
      <c r="Y836" s="39">
        <f t="shared" si="401"/>
        <v>0</v>
      </c>
      <c r="Z836" s="39">
        <f t="shared" si="401"/>
        <v>0</v>
      </c>
      <c r="AA836" s="67">
        <f>ROUND(SUM(G836:Z836),2)</f>
        <v>2548077150.5500002</v>
      </c>
      <c r="AB836" s="68" t="str">
        <f>IF(ABS(F836-AA836)&lt;0.01,"ok","err")</f>
        <v>ok</v>
      </c>
    </row>
    <row r="837" spans="1:28" s="66" customFormat="1" ht="14.4" thickBo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spans="1:28" s="66" customFormat="1" ht="14.4" thickBot="1">
      <c r="A838" s="113" t="s">
        <v>1017</v>
      </c>
      <c r="B838" s="62"/>
      <c r="C838" s="62"/>
      <c r="D838" s="62"/>
      <c r="E838" s="62"/>
      <c r="F838" s="63">
        <f t="shared" ref="F838:P838" si="402">F834/F836</f>
        <v>7.7535252543051533E-2</v>
      </c>
      <c r="G838" s="63">
        <f t="shared" si="402"/>
        <v>4.4381597212986588E-2</v>
      </c>
      <c r="H838" s="63">
        <f t="shared" si="402"/>
        <v>0.12891391480156458</v>
      </c>
      <c r="I838" s="63">
        <f t="shared" si="402"/>
        <v>0.12747666688586956</v>
      </c>
      <c r="J838" s="63">
        <f t="shared" si="402"/>
        <v>0.13517474753725808</v>
      </c>
      <c r="K838" s="63">
        <f t="shared" si="402"/>
        <v>9.8736404229516739E-2</v>
      </c>
      <c r="L838" s="63">
        <f t="shared" si="402"/>
        <v>9.010920312190461E-2</v>
      </c>
      <c r="M838" s="63">
        <f t="shared" si="402"/>
        <v>0.10050177105130148</v>
      </c>
      <c r="N838" s="63">
        <f t="shared" si="402"/>
        <v>5.3271181435851252E-2</v>
      </c>
      <c r="O838" s="63">
        <f>O834/O836</f>
        <v>7.5440629113901939E-2</v>
      </c>
      <c r="P838" s="63">
        <f t="shared" si="402"/>
        <v>0.11931783529202405</v>
      </c>
      <c r="Q838" s="63">
        <f>Q834/Q836</f>
        <v>0.13386929891142821</v>
      </c>
      <c r="R838" s="63">
        <f t="shared" ref="R838:Z838" si="403">R834/R836</f>
        <v>0.13194466642420277</v>
      </c>
      <c r="S838" s="63">
        <f t="shared" si="403"/>
        <v>7.7500003208653412E-2</v>
      </c>
      <c r="T838" s="63">
        <f t="shared" si="403"/>
        <v>7.7500069893044685E-2</v>
      </c>
      <c r="U838" s="63">
        <f t="shared" si="403"/>
        <v>7.749985135198284E-2</v>
      </c>
      <c r="V838" s="63" t="e">
        <f t="shared" si="403"/>
        <v>#DIV/0!</v>
      </c>
      <c r="W838" s="63" t="e">
        <f t="shared" si="403"/>
        <v>#DIV/0!</v>
      </c>
      <c r="X838" s="72" t="e">
        <f t="shared" si="403"/>
        <v>#DIV/0!</v>
      </c>
      <c r="Y838" s="72" t="e">
        <f t="shared" si="403"/>
        <v>#DIV/0!</v>
      </c>
      <c r="Z838" s="72" t="e">
        <f t="shared" si="403"/>
        <v>#DIV/0!</v>
      </c>
      <c r="AA838" s="73"/>
      <c r="AB838" s="73"/>
    </row>
    <row r="839" spans="1:28" s="66" customFormat="1">
      <c r="A839" s="24"/>
      <c r="B839" s="24"/>
      <c r="C839" s="19"/>
      <c r="D839" s="19"/>
      <c r="E839" s="19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70"/>
      <c r="Y839" s="70"/>
      <c r="Z839" s="70"/>
    </row>
    <row r="840" spans="1:28">
      <c r="F840" s="39"/>
    </row>
    <row r="841" spans="1:28" s="86" customForma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spans="1:28" s="86" customFormat="1">
      <c r="A842" s="24" t="s">
        <v>131</v>
      </c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spans="1:28" s="86" customForma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spans="1:28" s="86" customFormat="1">
      <c r="A844" s="24" t="s">
        <v>1018</v>
      </c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spans="1:28" s="86" customFormat="1">
      <c r="A845" s="19" t="s">
        <v>1019</v>
      </c>
      <c r="B845" s="19"/>
      <c r="C845" s="19"/>
      <c r="D845" s="19" t="s">
        <v>988</v>
      </c>
      <c r="E845" s="19" t="s">
        <v>827</v>
      </c>
      <c r="F845" s="45">
        <v>1</v>
      </c>
      <c r="G845" s="45">
        <f t="shared" ref="G845:Z845" si="404">IF(VLOOKUP($E845,$D$6:$AN$1034,3,)=0,0,(VLOOKUP($E845,$D$6:$AN$1034,G$2,)/VLOOKUP($E845,$D$6:$AN$1034,3,))*$F845)</f>
        <v>0.35260996461795552</v>
      </c>
      <c r="H845" s="45">
        <f t="shared" si="404"/>
        <v>0.11066561963194088</v>
      </c>
      <c r="I845" s="45">
        <f t="shared" si="404"/>
        <v>9.0202725956494961E-3</v>
      </c>
      <c r="J845" s="45">
        <f t="shared" si="404"/>
        <v>0.15032711463612944</v>
      </c>
      <c r="K845" s="45">
        <f t="shared" si="404"/>
        <v>0.17268062713617904</v>
      </c>
      <c r="L845" s="45">
        <f t="shared" si="404"/>
        <v>0.1027909403917959</v>
      </c>
      <c r="M845" s="45">
        <f t="shared" si="404"/>
        <v>8.7688844875684901E-2</v>
      </c>
      <c r="N845" s="45">
        <f t="shared" si="404"/>
        <v>4.8230459431017978E-3</v>
      </c>
      <c r="O845" s="45">
        <f t="shared" si="404"/>
        <v>8.7620794687908506E-3</v>
      </c>
      <c r="P845" s="45">
        <f t="shared" si="404"/>
        <v>3.507128601598047E-4</v>
      </c>
      <c r="Q845" s="45">
        <f t="shared" si="404"/>
        <v>2.7870247071262857E-4</v>
      </c>
      <c r="R845" s="45">
        <f t="shared" si="404"/>
        <v>2.0753718999788968E-6</v>
      </c>
      <c r="S845" s="45">
        <f t="shared" si="404"/>
        <v>0</v>
      </c>
      <c r="T845" s="45">
        <f t="shared" si="404"/>
        <v>0</v>
      </c>
      <c r="U845" s="45">
        <f t="shared" si="404"/>
        <v>0</v>
      </c>
      <c r="V845" s="45">
        <f t="shared" si="404"/>
        <v>0</v>
      </c>
      <c r="W845" s="45">
        <f t="shared" si="404"/>
        <v>0</v>
      </c>
      <c r="X845" s="87">
        <f t="shared" si="404"/>
        <v>0</v>
      </c>
      <c r="Y845" s="87">
        <f t="shared" si="404"/>
        <v>0</v>
      </c>
      <c r="Z845" s="87">
        <f t="shared" si="404"/>
        <v>0</v>
      </c>
      <c r="AA845" s="91">
        <f>SUM(G845:Z845)</f>
        <v>1</v>
      </c>
      <c r="AB845" s="88" t="str">
        <f>IF(ABS(F845-AA845)&lt;0.01,"ok","err")</f>
        <v>ok</v>
      </c>
    </row>
    <row r="846" spans="1:28" s="86" customForma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spans="1:28" s="86" customFormat="1">
      <c r="A847" s="24" t="s">
        <v>1020</v>
      </c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spans="1:28" s="86" customFormat="1">
      <c r="A848" s="19" t="s">
        <v>1021</v>
      </c>
      <c r="B848" s="19"/>
      <c r="C848" s="19"/>
      <c r="D848" s="19" t="s">
        <v>991</v>
      </c>
      <c r="E848" s="19" t="s">
        <v>642</v>
      </c>
      <c r="F848" s="40">
        <v>1</v>
      </c>
      <c r="G848" s="42">
        <f t="shared" ref="G848:Z848" si="405">IF(VLOOKUP($E848,$D$6:$AN$1034,3,)=0,0,(VLOOKUP($E848,$D$6:$AN$1034,G$2,)/VLOOKUP($E848,$D$6:$AN$1034,3,))*$F848)</f>
        <v>0.859723789344636</v>
      </c>
      <c r="H848" s="42">
        <f t="shared" si="405"/>
        <v>0.10655615422155768</v>
      </c>
      <c r="I848" s="42">
        <f t="shared" si="405"/>
        <v>1.4615616064005574E-4</v>
      </c>
      <c r="J848" s="42">
        <f t="shared" si="405"/>
        <v>6.7139036332114497E-3</v>
      </c>
      <c r="K848" s="42">
        <f t="shared" si="405"/>
        <v>2.9733885590529853E-4</v>
      </c>
      <c r="L848" s="42">
        <f t="shared" si="405"/>
        <v>1.0080135206048289E-3</v>
      </c>
      <c r="M848" s="42">
        <f t="shared" si="405"/>
        <v>0</v>
      </c>
      <c r="N848" s="42">
        <f t="shared" si="405"/>
        <v>4.6398781155573254E-6</v>
      </c>
      <c r="O848" s="42">
        <f t="shared" si="405"/>
        <v>2.5259238690087657E-2</v>
      </c>
      <c r="P848" s="42">
        <f t="shared" si="405"/>
        <v>4.485215511705414E-5</v>
      </c>
      <c r="Q848" s="42">
        <f t="shared" si="405"/>
        <v>2.4359360106675955E-4</v>
      </c>
      <c r="R848" s="42">
        <f t="shared" si="405"/>
        <v>2.3199390577786627E-6</v>
      </c>
      <c r="S848" s="42">
        <f t="shared" si="405"/>
        <v>0</v>
      </c>
      <c r="T848" s="42">
        <f t="shared" si="405"/>
        <v>0</v>
      </c>
      <c r="U848" s="42">
        <f t="shared" si="405"/>
        <v>0</v>
      </c>
      <c r="V848" s="42">
        <f t="shared" si="405"/>
        <v>0</v>
      </c>
      <c r="W848" s="42">
        <f t="shared" si="405"/>
        <v>0</v>
      </c>
      <c r="X848" s="87">
        <f t="shared" si="405"/>
        <v>0</v>
      </c>
      <c r="Y848" s="87">
        <f t="shared" si="405"/>
        <v>0</v>
      </c>
      <c r="Z848" s="87">
        <f t="shared" si="405"/>
        <v>0</v>
      </c>
      <c r="AA848" s="92">
        <f t="shared" ref="AA848:AA853" si="406">SUM(G848:Z848)</f>
        <v>1.0000000000000002</v>
      </c>
      <c r="AB848" s="88" t="str">
        <f t="shared" ref="AB848:AB853" si="407">IF(ABS(F848-AA848)&lt;0.01,"ok","err")</f>
        <v>ok</v>
      </c>
    </row>
    <row r="849" spans="1:29" s="86" customFormat="1">
      <c r="A849" s="19" t="s">
        <v>170</v>
      </c>
      <c r="B849" s="19"/>
      <c r="C849" s="19"/>
      <c r="D849" s="19" t="s">
        <v>992</v>
      </c>
      <c r="E849" s="19"/>
      <c r="F849" s="40">
        <v>1</v>
      </c>
      <c r="G849" s="42">
        <v>0.76664671486160241</v>
      </c>
      <c r="H849" s="42">
        <v>0.19293268236547437</v>
      </c>
      <c r="I849" s="42">
        <v>0</v>
      </c>
      <c r="J849" s="42">
        <v>3.3847096233756417E-2</v>
      </c>
      <c r="K849" s="42">
        <v>0</v>
      </c>
      <c r="L849" s="42">
        <v>6.5618109288581262E-3</v>
      </c>
      <c r="M849" s="42">
        <v>0</v>
      </c>
      <c r="N849" s="42">
        <v>0</v>
      </c>
      <c r="O849" s="42">
        <v>0</v>
      </c>
      <c r="P849" s="42">
        <v>0</v>
      </c>
      <c r="Q849" s="42">
        <v>0</v>
      </c>
      <c r="R849" s="42">
        <v>1.1695610308830828E-5</v>
      </c>
      <c r="S849" s="42">
        <v>0</v>
      </c>
      <c r="T849" s="42">
        <v>0</v>
      </c>
      <c r="U849" s="42">
        <v>0</v>
      </c>
      <c r="V849" s="42">
        <v>0</v>
      </c>
      <c r="W849" s="42">
        <v>0</v>
      </c>
      <c r="X849" s="42">
        <v>0</v>
      </c>
      <c r="Y849" s="42">
        <v>0</v>
      </c>
      <c r="Z849" s="42">
        <v>0</v>
      </c>
      <c r="AA849" s="92">
        <f t="shared" si="406"/>
        <v>1</v>
      </c>
      <c r="AB849" s="88" t="str">
        <f t="shared" si="407"/>
        <v>ok</v>
      </c>
    </row>
    <row r="850" spans="1:29" s="86" customFormat="1">
      <c r="A850" s="19" t="s">
        <v>1022</v>
      </c>
      <c r="B850" s="19"/>
      <c r="C850" s="19"/>
      <c r="D850" s="19" t="s">
        <v>993</v>
      </c>
      <c r="E850" s="19"/>
      <c r="F850" s="40">
        <v>1</v>
      </c>
      <c r="G850" s="42">
        <v>0.6924638424566566</v>
      </c>
      <c r="H850" s="42">
        <v>0.20869511510393102</v>
      </c>
      <c r="I850" s="42">
        <v>7.0855431554061278E-3</v>
      </c>
      <c r="J850" s="42">
        <v>5.5989494784870371E-2</v>
      </c>
      <c r="K850" s="42">
        <v>1.4739764097340293E-2</v>
      </c>
      <c r="L850" s="42">
        <v>8.895922165061949E-3</v>
      </c>
      <c r="M850" s="42">
        <v>9.7900065194605097E-3</v>
      </c>
      <c r="N850" s="42">
        <v>2.300093227153232E-4</v>
      </c>
      <c r="O850" s="42">
        <v>0</v>
      </c>
      <c r="P850" s="42">
        <v>3.2513519404463333E-4</v>
      </c>
      <c r="Q850" s="42">
        <v>1.7658204504148191E-3</v>
      </c>
      <c r="R850" s="42">
        <v>1.9346750098434819E-5</v>
      </c>
      <c r="S850" s="42">
        <v>0</v>
      </c>
      <c r="T850" s="42">
        <v>0</v>
      </c>
      <c r="U850" s="42">
        <v>0</v>
      </c>
      <c r="V850" s="42">
        <v>0</v>
      </c>
      <c r="W850" s="42">
        <v>0</v>
      </c>
      <c r="X850" s="92">
        <v>0</v>
      </c>
      <c r="Y850" s="92">
        <v>0</v>
      </c>
      <c r="Z850" s="92">
        <v>0</v>
      </c>
      <c r="AA850" s="92">
        <f>SUM(G850:Z850)</f>
        <v>1.0000000000000002</v>
      </c>
      <c r="AB850" s="88" t="str">
        <f t="shared" si="407"/>
        <v>ok</v>
      </c>
    </row>
    <row r="851" spans="1:29" s="86" customFormat="1">
      <c r="A851" s="19" t="s">
        <v>1023</v>
      </c>
      <c r="B851" s="19"/>
      <c r="C851" s="19"/>
      <c r="D851" s="19" t="s">
        <v>994</v>
      </c>
      <c r="E851" s="19" t="s">
        <v>130</v>
      </c>
      <c r="F851" s="40">
        <v>1</v>
      </c>
      <c r="G851" s="42">
        <f t="shared" ref="G851:R853" si="408">IF(VLOOKUP($E851,$D$6:$AN$1034,3,)=0,0,(VLOOKUP($E851,$D$6:$AN$1034,G$2,)/VLOOKUP($E851,$D$6:$AN$1034,3,))*$F851)</f>
        <v>0</v>
      </c>
      <c r="H851" s="42">
        <f t="shared" si="408"/>
        <v>0</v>
      </c>
      <c r="I851" s="42">
        <f t="shared" si="408"/>
        <v>0</v>
      </c>
      <c r="J851" s="42">
        <f t="shared" si="408"/>
        <v>0</v>
      </c>
      <c r="K851" s="42">
        <f t="shared" si="408"/>
        <v>0</v>
      </c>
      <c r="L851" s="42">
        <f t="shared" si="408"/>
        <v>0</v>
      </c>
      <c r="M851" s="42">
        <f t="shared" si="408"/>
        <v>0</v>
      </c>
      <c r="N851" s="42">
        <f t="shared" si="408"/>
        <v>0</v>
      </c>
      <c r="O851" s="42">
        <f t="shared" si="408"/>
        <v>1</v>
      </c>
      <c r="P851" s="42">
        <f t="shared" si="408"/>
        <v>0</v>
      </c>
      <c r="Q851" s="42">
        <f t="shared" si="408"/>
        <v>0</v>
      </c>
      <c r="R851" s="42">
        <f t="shared" si="408"/>
        <v>0</v>
      </c>
      <c r="S851" s="42">
        <v>0</v>
      </c>
      <c r="T851" s="42">
        <v>0</v>
      </c>
      <c r="U851" s="42">
        <v>0</v>
      </c>
      <c r="V851" s="42">
        <f t="shared" ref="V851:Z853" si="409">IF(VLOOKUP($E851,$D$6:$AN$1034,3,)=0,0,(VLOOKUP($E851,$D$6:$AN$1034,V$2,)/VLOOKUP($E851,$D$6:$AN$1034,3,))*$F851)</f>
        <v>0</v>
      </c>
      <c r="W851" s="42">
        <f t="shared" si="409"/>
        <v>0</v>
      </c>
      <c r="X851" s="87">
        <f t="shared" si="409"/>
        <v>0</v>
      </c>
      <c r="Y851" s="87">
        <f t="shared" si="409"/>
        <v>0</v>
      </c>
      <c r="Z851" s="87">
        <f t="shared" si="409"/>
        <v>0</v>
      </c>
      <c r="AA851" s="92">
        <f t="shared" si="406"/>
        <v>1</v>
      </c>
      <c r="AB851" s="88" t="str">
        <f t="shared" si="407"/>
        <v>ok</v>
      </c>
    </row>
    <row r="852" spans="1:29" s="86" customFormat="1">
      <c r="A852" s="19" t="s">
        <v>1024</v>
      </c>
      <c r="B852" s="19"/>
      <c r="C852" s="19"/>
      <c r="D852" s="19" t="s">
        <v>995</v>
      </c>
      <c r="E852" s="19" t="s">
        <v>150</v>
      </c>
      <c r="F852" s="40">
        <v>1</v>
      </c>
      <c r="G852" s="42">
        <f t="shared" si="408"/>
        <v>0.73725998790620773</v>
      </c>
      <c r="H852" s="42">
        <f t="shared" si="408"/>
        <v>0.18275541504464657</v>
      </c>
      <c r="I852" s="42">
        <f t="shared" si="408"/>
        <v>6.2668435235487972E-4</v>
      </c>
      <c r="J852" s="42">
        <f t="shared" si="408"/>
        <v>2.8787690725635272E-2</v>
      </c>
      <c r="K852" s="42">
        <f t="shared" si="408"/>
        <v>6.3746067058320435E-3</v>
      </c>
      <c r="L852" s="42">
        <f t="shared" si="408"/>
        <v>2.1610662785571052E-2</v>
      </c>
      <c r="M852" s="42">
        <f t="shared" si="408"/>
        <v>6.4657909369947916E-4</v>
      </c>
      <c r="N852" s="42">
        <f t="shared" si="408"/>
        <v>1.9894741344599356E-5</v>
      </c>
      <c r="O852" s="42">
        <f t="shared" si="408"/>
        <v>2.1661173323318173E-2</v>
      </c>
      <c r="P852" s="42">
        <f t="shared" si="408"/>
        <v>3.8463166599558755E-5</v>
      </c>
      <c r="Q852" s="42">
        <f t="shared" si="408"/>
        <v>2.0889478411829324E-4</v>
      </c>
      <c r="R852" s="42">
        <f t="shared" si="408"/>
        <v>9.9473706722996779E-6</v>
      </c>
      <c r="S852" s="42">
        <f t="shared" ref="S852:U853" si="410">IF(VLOOKUP($E852,$D$6:$AN$1034,3,)=0,0,(VLOOKUP($E852,$D$6:$AN$1034,S$2,)/VLOOKUP($E852,$D$6:$AN$1034,3,))*$F852)</f>
        <v>0</v>
      </c>
      <c r="T852" s="42">
        <f t="shared" si="410"/>
        <v>0</v>
      </c>
      <c r="U852" s="42">
        <f t="shared" si="410"/>
        <v>0</v>
      </c>
      <c r="V852" s="42">
        <f t="shared" si="409"/>
        <v>0</v>
      </c>
      <c r="W852" s="42">
        <f t="shared" si="409"/>
        <v>0</v>
      </c>
      <c r="X852" s="87">
        <f t="shared" si="409"/>
        <v>0</v>
      </c>
      <c r="Y852" s="87">
        <f t="shared" si="409"/>
        <v>0</v>
      </c>
      <c r="Z852" s="87">
        <f t="shared" si="409"/>
        <v>0</v>
      </c>
      <c r="AA852" s="92">
        <f t="shared" si="406"/>
        <v>0.99999999999999989</v>
      </c>
      <c r="AB852" s="88" t="str">
        <f t="shared" si="407"/>
        <v>ok</v>
      </c>
    </row>
    <row r="853" spans="1:29" s="86" customFormat="1">
      <c r="A853" s="19" t="s">
        <v>161</v>
      </c>
      <c r="B853" s="19"/>
      <c r="C853" s="19"/>
      <c r="D853" s="19" t="s">
        <v>996</v>
      </c>
      <c r="E853" s="19" t="s">
        <v>151</v>
      </c>
      <c r="F853" s="40">
        <v>1</v>
      </c>
      <c r="G853" s="42">
        <f t="shared" si="408"/>
        <v>0.85969786153822658</v>
      </c>
      <c r="H853" s="42">
        <f t="shared" si="408"/>
        <v>0.10655294066928354</v>
      </c>
      <c r="I853" s="42">
        <f t="shared" si="408"/>
        <v>1.4615175281897929E-4</v>
      </c>
      <c r="J853" s="42">
        <f t="shared" si="408"/>
        <v>6.7137011533035876E-3</v>
      </c>
      <c r="K853" s="42">
        <f t="shared" si="408"/>
        <v>2.9732988867141552E-4</v>
      </c>
      <c r="L853" s="42">
        <f t="shared" si="408"/>
        <v>1.0079831206324841E-3</v>
      </c>
      <c r="M853" s="42">
        <f t="shared" si="408"/>
        <v>3.0158298200741757E-5</v>
      </c>
      <c r="N853" s="42">
        <f t="shared" si="408"/>
        <v>4.6397381847295006E-6</v>
      </c>
      <c r="O853" s="42">
        <f t="shared" si="408"/>
        <v>2.5258476914434919E-2</v>
      </c>
      <c r="P853" s="42">
        <f t="shared" si="408"/>
        <v>4.4850802452385172E-5</v>
      </c>
      <c r="Q853" s="42">
        <f t="shared" si="408"/>
        <v>2.4358625469829881E-4</v>
      </c>
      <c r="R853" s="42">
        <f t="shared" si="408"/>
        <v>2.3198690923647503E-6</v>
      </c>
      <c r="S853" s="42">
        <f t="shared" si="410"/>
        <v>0</v>
      </c>
      <c r="T853" s="42">
        <f t="shared" si="410"/>
        <v>0</v>
      </c>
      <c r="U853" s="42">
        <f t="shared" si="410"/>
        <v>0</v>
      </c>
      <c r="V853" s="42">
        <f t="shared" si="409"/>
        <v>0</v>
      </c>
      <c r="W853" s="42">
        <f t="shared" si="409"/>
        <v>0</v>
      </c>
      <c r="X853" s="87">
        <f t="shared" si="409"/>
        <v>0</v>
      </c>
      <c r="Y853" s="87">
        <f t="shared" si="409"/>
        <v>0</v>
      </c>
      <c r="Z853" s="87">
        <f t="shared" si="409"/>
        <v>0</v>
      </c>
      <c r="AA853" s="92">
        <f t="shared" si="406"/>
        <v>1</v>
      </c>
      <c r="AB853" s="88" t="str">
        <f t="shared" si="407"/>
        <v>ok</v>
      </c>
    </row>
    <row r="854" spans="1:29" s="86" customForma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spans="1:29" s="19" customFormat="1">
      <c r="A855" s="19" t="s">
        <v>1092</v>
      </c>
      <c r="D855" s="19" t="s">
        <v>128</v>
      </c>
      <c r="F855" s="38">
        <v>968972525.26000011</v>
      </c>
      <c r="G855" s="38">
        <v>387783189.22000003</v>
      </c>
      <c r="H855" s="38">
        <v>133562579</v>
      </c>
      <c r="I855" s="38">
        <v>7870664.6300000008</v>
      </c>
      <c r="J855" s="38">
        <v>145748335.83000001</v>
      </c>
      <c r="K855" s="38">
        <v>128374674.07000001</v>
      </c>
      <c r="L855" s="38">
        <v>83539672.089999989</v>
      </c>
      <c r="M855" s="38">
        <v>59071972.179999992</v>
      </c>
      <c r="N855" s="38">
        <v>3255770</v>
      </c>
      <c r="O855" s="38">
        <v>19068090</v>
      </c>
      <c r="P855" s="38">
        <v>245695</v>
      </c>
      <c r="Q855" s="38">
        <v>284053</v>
      </c>
      <c r="R855" s="38">
        <v>7865</v>
      </c>
      <c r="S855" s="38">
        <v>2609</v>
      </c>
      <c r="T855" s="38">
        <v>147420.24</v>
      </c>
      <c r="U855" s="38">
        <v>9936</v>
      </c>
      <c r="V855" s="38">
        <v>0</v>
      </c>
      <c r="W855" s="38">
        <v>0</v>
      </c>
      <c r="X855" s="38">
        <v>0</v>
      </c>
      <c r="Y855" s="38">
        <v>0</v>
      </c>
      <c r="Z855" s="38">
        <v>0</v>
      </c>
      <c r="AA855" s="38">
        <f>SUM(G855:Z855)</f>
        <v>968972525.26000011</v>
      </c>
      <c r="AB855" s="43" t="str">
        <f>IF(ABS(F855-AA855)&lt;0.01,"ok","err")</f>
        <v>ok</v>
      </c>
      <c r="AC855" s="47"/>
    </row>
    <row r="856" spans="1:29" s="86" customFormat="1">
      <c r="A856" s="19" t="s">
        <v>827</v>
      </c>
      <c r="B856" s="19"/>
      <c r="C856" s="19"/>
      <c r="D856" s="19"/>
      <c r="E856" s="19"/>
      <c r="F856" s="38">
        <v>11653191809</v>
      </c>
      <c r="G856" s="38">
        <v>4077649481</v>
      </c>
      <c r="H856" s="38">
        <v>1279758520</v>
      </c>
      <c r="I856" s="38">
        <v>106576756</v>
      </c>
      <c r="J856" s="38">
        <v>1738411680</v>
      </c>
      <c r="K856" s="38">
        <v>2040264401</v>
      </c>
      <c r="L856" s="38">
        <v>1188694214</v>
      </c>
      <c r="M856" s="38">
        <v>1056222221</v>
      </c>
      <c r="N856" s="38">
        <v>56985483</v>
      </c>
      <c r="O856" s="38">
        <v>101326373</v>
      </c>
      <c r="P856" s="38">
        <v>4055711</v>
      </c>
      <c r="Q856" s="38">
        <v>3222969</v>
      </c>
      <c r="R856" s="38">
        <v>24000</v>
      </c>
      <c r="S856" s="38">
        <v>0</v>
      </c>
      <c r="T856" s="38">
        <v>0</v>
      </c>
      <c r="U856" s="38">
        <v>0</v>
      </c>
      <c r="V856" s="38">
        <v>0</v>
      </c>
      <c r="W856" s="38">
        <v>0</v>
      </c>
      <c r="X856" s="87">
        <v>0</v>
      </c>
      <c r="Y856" s="87">
        <v>0</v>
      </c>
      <c r="Z856" s="87">
        <v>0</v>
      </c>
      <c r="AA856" s="87">
        <f t="shared" ref="AA856:AA866" si="411">SUM(G856:Z856)</f>
        <v>11653191809</v>
      </c>
      <c r="AB856" s="88" t="str">
        <f>IF(ABS(F856-AA856)&lt;0.01,"ok","err")</f>
        <v>ok</v>
      </c>
    </row>
    <row r="857" spans="1:29" s="19" customFormat="1">
      <c r="A857" s="19" t="s">
        <v>650</v>
      </c>
      <c r="D857" s="19" t="s">
        <v>827</v>
      </c>
      <c r="F857" s="38">
        <v>12318713632.69256</v>
      </c>
      <c r="G857" s="38">
        <f>G856/0.93875</f>
        <v>4343701178.1624498</v>
      </c>
      <c r="H857" s="38">
        <f>H856/0.93875</f>
        <v>1363258077.2303596</v>
      </c>
      <c r="I857" s="38">
        <f>I856/0.95913</f>
        <v>111118154.99463055</v>
      </c>
      <c r="J857" s="38">
        <f>J856/0.93875</f>
        <v>1851836676.4314249</v>
      </c>
      <c r="K857" s="38">
        <f>K856/0.95913</f>
        <v>2127203195.6043496</v>
      </c>
      <c r="L857" s="38">
        <f>L856/0.93875</f>
        <v>1266252158.7217045</v>
      </c>
      <c r="M857" s="38">
        <f>M856/0.97779</f>
        <v>1080213768.8051627</v>
      </c>
      <c r="N857" s="38">
        <f>N856/0.95913</f>
        <v>59413721.810390666</v>
      </c>
      <c r="O857" s="38">
        <f t="shared" ref="O857:U857" si="412">O856/0.93875</f>
        <v>107937547.80292943</v>
      </c>
      <c r="P857" s="38">
        <f t="shared" si="412"/>
        <v>4320331.2916111853</v>
      </c>
      <c r="Q857" s="38">
        <f t="shared" si="412"/>
        <v>3433255.9254327565</v>
      </c>
      <c r="R857" s="38">
        <f t="shared" si="412"/>
        <v>25565.912117177097</v>
      </c>
      <c r="S857" s="38">
        <f t="shared" si="412"/>
        <v>0</v>
      </c>
      <c r="T857" s="38">
        <f t="shared" si="412"/>
        <v>0</v>
      </c>
      <c r="U857" s="38">
        <f t="shared" si="412"/>
        <v>0</v>
      </c>
      <c r="V857" s="38">
        <f>V856/(1-0.041817)</f>
        <v>0</v>
      </c>
      <c r="W857" s="38">
        <f>W856/(1-0.061646)</f>
        <v>0</v>
      </c>
      <c r="X857" s="38">
        <v>0</v>
      </c>
      <c r="Y857" s="38">
        <v>0</v>
      </c>
      <c r="Z857" s="38">
        <v>0</v>
      </c>
      <c r="AA857" s="38">
        <f>SUM(G857:Z857)</f>
        <v>12318713632.69256</v>
      </c>
      <c r="AB857" s="43" t="str">
        <f>IF(ABS(F857-AA857)&lt;0.01,"ok","err")</f>
        <v>ok</v>
      </c>
      <c r="AC857" s="47"/>
    </row>
    <row r="858" spans="1:29" s="86" customFormat="1">
      <c r="A858" s="19"/>
      <c r="B858" s="19"/>
      <c r="C858" s="19"/>
      <c r="D858" s="19"/>
      <c r="E858" s="19"/>
      <c r="F858" s="38"/>
      <c r="G858" s="38"/>
      <c r="H858" s="38"/>
      <c r="I858" s="38"/>
      <c r="J858" s="38"/>
      <c r="K858" s="38"/>
      <c r="L858" s="38"/>
      <c r="M858" s="38"/>
      <c r="N858" s="38"/>
      <c r="O858" s="45"/>
      <c r="P858" s="45"/>
      <c r="Q858" s="38"/>
      <c r="R858" s="38"/>
      <c r="S858" s="38"/>
      <c r="T858" s="38"/>
      <c r="U858" s="38"/>
      <c r="V858" s="38"/>
      <c r="W858" s="38"/>
      <c r="X858" s="87"/>
      <c r="Y858" s="87"/>
      <c r="Z858" s="87"/>
      <c r="AA858" s="87"/>
      <c r="AB858" s="88"/>
    </row>
    <row r="859" spans="1:29" s="86" customFormat="1">
      <c r="A859" s="24" t="s">
        <v>799</v>
      </c>
      <c r="B859" s="19"/>
      <c r="C859" s="19"/>
      <c r="D859" s="19"/>
      <c r="E859" s="19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87"/>
      <c r="Y859" s="87"/>
      <c r="Z859" s="87"/>
      <c r="AA859" s="87"/>
      <c r="AB859" s="88"/>
    </row>
    <row r="860" spans="1:29" s="86" customFormat="1">
      <c r="A860" s="19" t="s">
        <v>125</v>
      </c>
      <c r="B860" s="19"/>
      <c r="C860" s="19"/>
      <c r="D860" s="19"/>
      <c r="E860" s="19"/>
      <c r="F860" s="38">
        <v>6229879</v>
      </c>
      <c r="G860" s="38">
        <v>4446964</v>
      </c>
      <c r="H860" s="38">
        <v>551167</v>
      </c>
      <c r="I860" s="38">
        <v>756</v>
      </c>
      <c r="J860" s="38">
        <v>34728</v>
      </c>
      <c r="K860" s="38">
        <v>1538</v>
      </c>
      <c r="L860" s="38">
        <v>5214</v>
      </c>
      <c r="M860" s="38">
        <v>156</v>
      </c>
      <c r="N860" s="38">
        <v>24</v>
      </c>
      <c r="O860" s="38">
        <v>1175892</v>
      </c>
      <c r="P860" s="38">
        <v>2088</v>
      </c>
      <c r="Q860" s="38">
        <v>11340</v>
      </c>
      <c r="R860" s="38">
        <v>12</v>
      </c>
      <c r="S860" s="38">
        <v>0</v>
      </c>
      <c r="T860" s="38">
        <v>0</v>
      </c>
      <c r="U860" s="38">
        <v>0</v>
      </c>
      <c r="V860" s="38">
        <v>0</v>
      </c>
      <c r="W860" s="38">
        <v>0</v>
      </c>
      <c r="X860" s="87">
        <v>0</v>
      </c>
      <c r="Y860" s="87">
        <v>0</v>
      </c>
      <c r="Z860" s="87">
        <v>0</v>
      </c>
      <c r="AA860" s="87">
        <f t="shared" si="411"/>
        <v>6229879</v>
      </c>
      <c r="AB860" s="88" t="str">
        <f t="shared" ref="AB860:AB868" si="413">IF(ABS(F860-AA860)&lt;0.01,"ok","err")</f>
        <v>ok</v>
      </c>
    </row>
    <row r="861" spans="1:29" s="86" customFormat="1">
      <c r="A861" s="19" t="s">
        <v>126</v>
      </c>
      <c r="B861" s="19"/>
      <c r="C861" s="19"/>
      <c r="D861" s="19"/>
      <c r="E861" s="19"/>
      <c r="F861" s="38">
        <v>519156.58333333331</v>
      </c>
      <c r="G861" s="38">
        <f>G860/12</f>
        <v>370580.33333333331</v>
      </c>
      <c r="H861" s="38">
        <f t="shared" ref="H861:P861" si="414">H860/12</f>
        <v>45930.583333333336</v>
      </c>
      <c r="I861" s="38">
        <f t="shared" si="414"/>
        <v>63</v>
      </c>
      <c r="J861" s="38">
        <f t="shared" si="414"/>
        <v>2894</v>
      </c>
      <c r="K861" s="38">
        <f t="shared" si="414"/>
        <v>128.16666666666666</v>
      </c>
      <c r="L861" s="38">
        <f t="shared" si="414"/>
        <v>434.5</v>
      </c>
      <c r="M861" s="38">
        <f t="shared" si="414"/>
        <v>13</v>
      </c>
      <c r="N861" s="38">
        <f t="shared" si="414"/>
        <v>2</v>
      </c>
      <c r="O861" s="38">
        <f>O860/12</f>
        <v>97991</v>
      </c>
      <c r="P861" s="38">
        <f t="shared" si="414"/>
        <v>174</v>
      </c>
      <c r="Q861" s="38">
        <f>Q860/12</f>
        <v>945</v>
      </c>
      <c r="R861" s="38">
        <f>R860/12</f>
        <v>1</v>
      </c>
      <c r="S861" s="38">
        <f>S860/12</f>
        <v>0</v>
      </c>
      <c r="T861" s="38">
        <f>T860/12</f>
        <v>0</v>
      </c>
      <c r="U861" s="38">
        <f t="shared" ref="U861:Z861" si="415">U860/12</f>
        <v>0</v>
      </c>
      <c r="V861" s="38">
        <f t="shared" si="415"/>
        <v>0</v>
      </c>
      <c r="W861" s="38">
        <f t="shared" si="415"/>
        <v>0</v>
      </c>
      <c r="X861" s="87">
        <f t="shared" si="415"/>
        <v>0</v>
      </c>
      <c r="Y861" s="87">
        <f t="shared" si="415"/>
        <v>0</v>
      </c>
      <c r="Z861" s="87">
        <f t="shared" si="415"/>
        <v>0</v>
      </c>
      <c r="AA861" s="87">
        <f t="shared" si="411"/>
        <v>519156.58333333331</v>
      </c>
      <c r="AB861" s="88" t="str">
        <f t="shared" si="413"/>
        <v>ok</v>
      </c>
    </row>
    <row r="862" spans="1:29" s="86" customFormat="1">
      <c r="A862" s="19" t="s">
        <v>127</v>
      </c>
      <c r="B862" s="19"/>
      <c r="C862" s="19"/>
      <c r="D862" s="19"/>
      <c r="E862" s="19"/>
      <c r="F862" s="38">
        <v>519156.58333333331</v>
      </c>
      <c r="G862" s="47">
        <f>G861</f>
        <v>370580.33333333331</v>
      </c>
      <c r="H862" s="47">
        <f t="shared" ref="H862:M862" si="416">H861</f>
        <v>45930.583333333336</v>
      </c>
      <c r="I862" s="47">
        <f t="shared" si="416"/>
        <v>63</v>
      </c>
      <c r="J862" s="47">
        <f t="shared" si="416"/>
        <v>2894</v>
      </c>
      <c r="K862" s="47">
        <f t="shared" si="416"/>
        <v>128.16666666666666</v>
      </c>
      <c r="L862" s="47">
        <f t="shared" si="416"/>
        <v>434.5</v>
      </c>
      <c r="M862" s="47">
        <f t="shared" si="416"/>
        <v>13</v>
      </c>
      <c r="N862" s="47">
        <f t="shared" ref="N862:T862" si="417">N861</f>
        <v>2</v>
      </c>
      <c r="O862" s="47">
        <f>O861</f>
        <v>97991</v>
      </c>
      <c r="P862" s="47">
        <f t="shared" si="417"/>
        <v>174</v>
      </c>
      <c r="Q862" s="47">
        <f t="shared" si="417"/>
        <v>945</v>
      </c>
      <c r="R862" s="47">
        <f t="shared" si="417"/>
        <v>1</v>
      </c>
      <c r="S862" s="47">
        <f t="shared" si="417"/>
        <v>0</v>
      </c>
      <c r="T862" s="47">
        <f t="shared" si="417"/>
        <v>0</v>
      </c>
      <c r="U862" s="47">
        <f t="shared" ref="U862:Z863" si="418">U861</f>
        <v>0</v>
      </c>
      <c r="V862" s="47">
        <f t="shared" si="418"/>
        <v>0</v>
      </c>
      <c r="W862" s="47">
        <f t="shared" si="418"/>
        <v>0</v>
      </c>
      <c r="X862" s="90">
        <f t="shared" si="418"/>
        <v>0</v>
      </c>
      <c r="Y862" s="90">
        <f t="shared" si="418"/>
        <v>0</v>
      </c>
      <c r="Z862" s="90">
        <f t="shared" si="418"/>
        <v>0</v>
      </c>
      <c r="AA862" s="87">
        <f t="shared" si="411"/>
        <v>519156.58333333331</v>
      </c>
      <c r="AB862" s="88" t="str">
        <f t="shared" si="413"/>
        <v>ok</v>
      </c>
    </row>
    <row r="863" spans="1:29" s="86" customFormat="1">
      <c r="A863" s="19" t="s">
        <v>1096</v>
      </c>
      <c r="B863" s="19"/>
      <c r="C863" s="19"/>
      <c r="D863" s="19" t="s">
        <v>150</v>
      </c>
      <c r="E863" s="19"/>
      <c r="F863" s="38">
        <v>502645.38888888888</v>
      </c>
      <c r="G863" s="47">
        <f>G862</f>
        <v>370580.33333333331</v>
      </c>
      <c r="H863" s="47">
        <f>H862*2</f>
        <v>91861.166666666672</v>
      </c>
      <c r="I863" s="47">
        <f>I862*5</f>
        <v>315</v>
      </c>
      <c r="J863" s="47">
        <f>J862*5</f>
        <v>14470</v>
      </c>
      <c r="K863" s="47">
        <f>K862*25</f>
        <v>3204.1666666666665</v>
      </c>
      <c r="L863" s="47">
        <f>L862*25</f>
        <v>10862.5</v>
      </c>
      <c r="M863" s="47">
        <f>M862*25</f>
        <v>325</v>
      </c>
      <c r="N863" s="47">
        <f>N862*5</f>
        <v>10</v>
      </c>
      <c r="O863" s="47">
        <f>O862*(1/9)</f>
        <v>10887.888888888889</v>
      </c>
      <c r="P863" s="47">
        <f>P862*(1/9)</f>
        <v>19.333333333333332</v>
      </c>
      <c r="Q863" s="47">
        <f>Q862*(1/9)</f>
        <v>105</v>
      </c>
      <c r="R863" s="47">
        <f>R862*5</f>
        <v>5</v>
      </c>
      <c r="S863" s="47">
        <f>S862</f>
        <v>0</v>
      </c>
      <c r="T863" s="47">
        <f>T862</f>
        <v>0</v>
      </c>
      <c r="U863" s="47">
        <f>U862</f>
        <v>0</v>
      </c>
      <c r="V863" s="47">
        <f t="shared" si="418"/>
        <v>0</v>
      </c>
      <c r="W863" s="47">
        <f t="shared" si="418"/>
        <v>0</v>
      </c>
      <c r="X863" s="90">
        <f t="shared" si="418"/>
        <v>0</v>
      </c>
      <c r="Y863" s="90">
        <f t="shared" si="418"/>
        <v>0</v>
      </c>
      <c r="Z863" s="90">
        <f t="shared" si="418"/>
        <v>0</v>
      </c>
      <c r="AA863" s="87">
        <f t="shared" si="411"/>
        <v>502645.38888888888</v>
      </c>
      <c r="AB863" s="88" t="str">
        <f t="shared" si="413"/>
        <v>ok</v>
      </c>
    </row>
    <row r="864" spans="1:29" s="86" customFormat="1">
      <c r="A864" s="19" t="s">
        <v>983</v>
      </c>
      <c r="B864" s="19"/>
      <c r="C864" s="19"/>
      <c r="D864" s="19" t="s">
        <v>130</v>
      </c>
      <c r="E864" s="19"/>
      <c r="F864" s="38">
        <v>97991</v>
      </c>
      <c r="G864" s="19"/>
      <c r="H864" s="19"/>
      <c r="I864" s="19"/>
      <c r="J864" s="19"/>
      <c r="K864" s="47"/>
      <c r="L864" s="38">
        <v>0</v>
      </c>
      <c r="M864" s="19"/>
      <c r="N864" s="47">
        <v>0</v>
      </c>
      <c r="O864" s="47">
        <f>O861</f>
        <v>97991</v>
      </c>
      <c r="P864" s="47"/>
      <c r="Q864" s="47">
        <v>0</v>
      </c>
      <c r="R864" s="47">
        <v>0</v>
      </c>
      <c r="S864" s="47"/>
      <c r="T864" s="47"/>
      <c r="U864" s="47"/>
      <c r="V864" s="47"/>
      <c r="W864" s="47"/>
      <c r="X864" s="90"/>
      <c r="Y864" s="90"/>
      <c r="Z864" s="90"/>
      <c r="AA864" s="87">
        <f t="shared" si="411"/>
        <v>97991</v>
      </c>
      <c r="AB864" s="88" t="str">
        <f t="shared" si="413"/>
        <v>ok</v>
      </c>
    </row>
    <row r="865" spans="1:28" s="86" customFormat="1">
      <c r="A865" s="19" t="s">
        <v>149</v>
      </c>
      <c r="B865" s="19"/>
      <c r="C865" s="19"/>
      <c r="D865" s="19" t="s">
        <v>129</v>
      </c>
      <c r="E865" s="19"/>
      <c r="F865" s="38">
        <v>519156.58333333331</v>
      </c>
      <c r="G865" s="47">
        <f>G862</f>
        <v>370580.33333333331</v>
      </c>
      <c r="H865" s="47">
        <f t="shared" ref="H865:U865" si="419">H862</f>
        <v>45930.583333333336</v>
      </c>
      <c r="I865" s="47">
        <f t="shared" si="419"/>
        <v>63</v>
      </c>
      <c r="J865" s="47">
        <f t="shared" si="419"/>
        <v>2894</v>
      </c>
      <c r="K865" s="47">
        <f t="shared" si="419"/>
        <v>128.16666666666666</v>
      </c>
      <c r="L865" s="47">
        <f t="shared" si="419"/>
        <v>434.5</v>
      </c>
      <c r="M865" s="47">
        <f t="shared" si="419"/>
        <v>13</v>
      </c>
      <c r="N865" s="47">
        <f t="shared" si="419"/>
        <v>2</v>
      </c>
      <c r="O865" s="47">
        <f t="shared" si="419"/>
        <v>97991</v>
      </c>
      <c r="P865" s="47">
        <f>P862</f>
        <v>174</v>
      </c>
      <c r="Q865" s="47">
        <f t="shared" si="419"/>
        <v>945</v>
      </c>
      <c r="R865" s="47">
        <f t="shared" si="419"/>
        <v>1</v>
      </c>
      <c r="S865" s="47">
        <f t="shared" si="419"/>
        <v>0</v>
      </c>
      <c r="T865" s="47">
        <f t="shared" si="419"/>
        <v>0</v>
      </c>
      <c r="U865" s="47">
        <f t="shared" si="419"/>
        <v>0</v>
      </c>
      <c r="V865" s="47">
        <f t="shared" ref="V865:W865" si="420">V862</f>
        <v>0</v>
      </c>
      <c r="W865" s="47">
        <f t="shared" si="420"/>
        <v>0</v>
      </c>
      <c r="X865" s="90">
        <f>X863</f>
        <v>0</v>
      </c>
      <c r="Y865" s="90">
        <f>Y863</f>
        <v>0</v>
      </c>
      <c r="Z865" s="90">
        <f>Z863</f>
        <v>0</v>
      </c>
      <c r="AA865" s="87">
        <f t="shared" si="411"/>
        <v>519156.58333333331</v>
      </c>
      <c r="AB865" s="88" t="str">
        <f t="shared" si="413"/>
        <v>ok</v>
      </c>
    </row>
    <row r="866" spans="1:28" s="86" customFormat="1">
      <c r="A866" s="19" t="s">
        <v>1097</v>
      </c>
      <c r="B866" s="19"/>
      <c r="C866" s="19"/>
      <c r="D866" s="19" t="s">
        <v>151</v>
      </c>
      <c r="E866" s="19"/>
      <c r="F866" s="38">
        <v>431058.8055555555</v>
      </c>
      <c r="G866" s="47">
        <f>G862</f>
        <v>370580.33333333331</v>
      </c>
      <c r="H866" s="47">
        <f t="shared" ref="H866:N866" si="421">H862</f>
        <v>45930.583333333336</v>
      </c>
      <c r="I866" s="47">
        <f t="shared" si="421"/>
        <v>63</v>
      </c>
      <c r="J866" s="47">
        <f t="shared" si="421"/>
        <v>2894</v>
      </c>
      <c r="K866" s="47">
        <f t="shared" si="421"/>
        <v>128.16666666666666</v>
      </c>
      <c r="L866" s="47">
        <f t="shared" si="421"/>
        <v>434.5</v>
      </c>
      <c r="M866" s="47">
        <f t="shared" si="421"/>
        <v>13</v>
      </c>
      <c r="N866" s="47">
        <f t="shared" si="421"/>
        <v>2</v>
      </c>
      <c r="O866" s="47">
        <f>O862/9</f>
        <v>10887.888888888889</v>
      </c>
      <c r="P866" s="47">
        <f>P862/9</f>
        <v>19.333333333333332</v>
      </c>
      <c r="Q866" s="47">
        <f>Q862/9</f>
        <v>105</v>
      </c>
      <c r="R866" s="47">
        <f t="shared" ref="R866:U866" si="422">R862</f>
        <v>1</v>
      </c>
      <c r="S866" s="47">
        <f t="shared" si="422"/>
        <v>0</v>
      </c>
      <c r="T866" s="47">
        <f t="shared" si="422"/>
        <v>0</v>
      </c>
      <c r="U866" s="47">
        <f t="shared" si="422"/>
        <v>0</v>
      </c>
      <c r="V866" s="47">
        <f t="shared" ref="V866:W866" si="423">V865</f>
        <v>0</v>
      </c>
      <c r="W866" s="47">
        <f t="shared" si="423"/>
        <v>0</v>
      </c>
      <c r="X866" s="90"/>
      <c r="Y866" s="90"/>
      <c r="Z866" s="90"/>
      <c r="AA866" s="87">
        <f t="shared" si="411"/>
        <v>431058.8055555555</v>
      </c>
      <c r="AB866" s="88" t="str">
        <f t="shared" si="413"/>
        <v>ok</v>
      </c>
    </row>
    <row r="867" spans="1:28" s="86" customFormat="1">
      <c r="A867" s="19" t="s">
        <v>788</v>
      </c>
      <c r="B867" s="19"/>
      <c r="C867" s="19"/>
      <c r="D867" s="19" t="s">
        <v>641</v>
      </c>
      <c r="E867" s="19"/>
      <c r="F867" s="38">
        <v>427523.13888888882</v>
      </c>
      <c r="G867" s="47">
        <f>G866</f>
        <v>370580.33333333331</v>
      </c>
      <c r="H867" s="47">
        <f>H866</f>
        <v>45930.583333333336</v>
      </c>
      <c r="I867" s="47">
        <v>0</v>
      </c>
      <c r="J867" s="47">
        <v>0</v>
      </c>
      <c r="K867" s="47">
        <v>0</v>
      </c>
      <c r="L867" s="47">
        <v>0</v>
      </c>
      <c r="M867" s="47">
        <v>0</v>
      </c>
      <c r="N867" s="47">
        <v>0</v>
      </c>
      <c r="O867" s="47">
        <f>O866</f>
        <v>10887.888888888889</v>
      </c>
      <c r="P867" s="47">
        <f>P866</f>
        <v>19.333333333333332</v>
      </c>
      <c r="Q867" s="47">
        <f>Q866</f>
        <v>105</v>
      </c>
      <c r="R867" s="47">
        <v>0</v>
      </c>
      <c r="S867" s="47">
        <f>S865/9</f>
        <v>0</v>
      </c>
      <c r="T867" s="47">
        <f>T865/9</f>
        <v>0</v>
      </c>
      <c r="U867" s="47">
        <f>U865/9</f>
        <v>0</v>
      </c>
      <c r="V867" s="47">
        <v>0</v>
      </c>
      <c r="W867" s="47">
        <f>W866</f>
        <v>0</v>
      </c>
      <c r="X867" s="90"/>
      <c r="Y867" s="90"/>
      <c r="Z867" s="90"/>
      <c r="AA867" s="87">
        <f>SUM(G867:Z867)</f>
        <v>427523.13888888882</v>
      </c>
      <c r="AB867" s="88" t="str">
        <f t="shared" si="413"/>
        <v>ok</v>
      </c>
    </row>
    <row r="868" spans="1:28" s="86" customFormat="1">
      <c r="A868" s="19" t="s">
        <v>789</v>
      </c>
      <c r="B868" s="19"/>
      <c r="C868" s="19"/>
      <c r="D868" s="19" t="s">
        <v>642</v>
      </c>
      <c r="E868" s="19"/>
      <c r="F868" s="38">
        <v>431045.8055555555</v>
      </c>
      <c r="G868" s="47">
        <f>G866</f>
        <v>370580.33333333331</v>
      </c>
      <c r="H868" s="47">
        <f t="shared" ref="H868:U868" si="424">H866</f>
        <v>45930.583333333336</v>
      </c>
      <c r="I868" s="47">
        <f t="shared" si="424"/>
        <v>63</v>
      </c>
      <c r="J868" s="47">
        <f t="shared" si="424"/>
        <v>2894</v>
      </c>
      <c r="K868" s="47">
        <f t="shared" si="424"/>
        <v>128.16666666666666</v>
      </c>
      <c r="L868" s="47">
        <f t="shared" si="424"/>
        <v>434.5</v>
      </c>
      <c r="M868" s="47">
        <v>0</v>
      </c>
      <c r="N868" s="47">
        <f t="shared" si="424"/>
        <v>2</v>
      </c>
      <c r="O868" s="47">
        <f t="shared" si="424"/>
        <v>10887.888888888889</v>
      </c>
      <c r="P868" s="47">
        <f t="shared" ref="P868:Q868" si="425">P866</f>
        <v>19.333333333333332</v>
      </c>
      <c r="Q868" s="47">
        <f t="shared" si="425"/>
        <v>105</v>
      </c>
      <c r="R868" s="47">
        <f t="shared" si="424"/>
        <v>1</v>
      </c>
      <c r="S868" s="47">
        <f t="shared" si="424"/>
        <v>0</v>
      </c>
      <c r="T868" s="47">
        <f t="shared" si="424"/>
        <v>0</v>
      </c>
      <c r="U868" s="47">
        <f t="shared" si="424"/>
        <v>0</v>
      </c>
      <c r="V868" s="47">
        <f>V865</f>
        <v>0</v>
      </c>
      <c r="W868" s="47">
        <f>W865</f>
        <v>0</v>
      </c>
      <c r="X868" s="90">
        <f>X867</f>
        <v>0</v>
      </c>
      <c r="Y868" s="90">
        <f>Y867</f>
        <v>0</v>
      </c>
      <c r="Z868" s="90">
        <f>Z867</f>
        <v>0</v>
      </c>
      <c r="AA868" s="87">
        <f>SUM(G868:Z868)</f>
        <v>431045.8055555555</v>
      </c>
      <c r="AB868" s="88" t="str">
        <f t="shared" si="413"/>
        <v>ok</v>
      </c>
    </row>
    <row r="869" spans="1:28" s="86" customFormat="1">
      <c r="A869" s="19" t="s">
        <v>1101</v>
      </c>
      <c r="B869" s="19"/>
      <c r="C869" s="19"/>
      <c r="D869" s="19" t="s">
        <v>1102</v>
      </c>
      <c r="E869" s="19"/>
      <c r="F869" s="38">
        <v>430852.63888888882</v>
      </c>
      <c r="G869" s="47">
        <f>G868</f>
        <v>370580.33333333331</v>
      </c>
      <c r="H869" s="47">
        <f>H868</f>
        <v>45930.583333333336</v>
      </c>
      <c r="I869" s="47">
        <v>0</v>
      </c>
      <c r="J869" s="47">
        <f>J868</f>
        <v>2894</v>
      </c>
      <c r="K869" s="47">
        <v>0</v>
      </c>
      <c r="L869" s="47">
        <f>L868</f>
        <v>434.5</v>
      </c>
      <c r="M869" s="47">
        <v>0</v>
      </c>
      <c r="N869" s="47">
        <v>0</v>
      </c>
      <c r="O869" s="47">
        <f t="shared" ref="O869:U869" si="426">O868</f>
        <v>10887.888888888889</v>
      </c>
      <c r="P869" s="47">
        <f t="shared" ref="P869:Q869" si="427">P868</f>
        <v>19.333333333333332</v>
      </c>
      <c r="Q869" s="47">
        <f t="shared" si="427"/>
        <v>105</v>
      </c>
      <c r="R869" s="47">
        <f t="shared" si="426"/>
        <v>1</v>
      </c>
      <c r="S869" s="47">
        <f t="shared" si="426"/>
        <v>0</v>
      </c>
      <c r="T869" s="47">
        <f t="shared" si="426"/>
        <v>0</v>
      </c>
      <c r="U869" s="47">
        <f t="shared" si="426"/>
        <v>0</v>
      </c>
      <c r="V869" s="47"/>
      <c r="W869" s="47"/>
      <c r="X869" s="90"/>
      <c r="Y869" s="90"/>
      <c r="Z869" s="90"/>
      <c r="AA869" s="87">
        <f>SUM(G869:Z869)</f>
        <v>430852.63888888882</v>
      </c>
      <c r="AB869" s="88" t="str">
        <f>IF(ABS(F869-AA869)&lt;0.01,"ok","err")</f>
        <v>ok</v>
      </c>
    </row>
    <row r="870" spans="1:28" s="86" customFormat="1">
      <c r="A870" s="19"/>
      <c r="B870" s="19"/>
      <c r="C870" s="19"/>
      <c r="D870" s="19"/>
      <c r="E870" s="19"/>
      <c r="F870" s="38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90"/>
      <c r="Y870" s="90"/>
      <c r="Z870" s="90"/>
      <c r="AA870" s="87"/>
      <c r="AB870" s="88"/>
    </row>
    <row r="871" spans="1:28" s="86" customFormat="1">
      <c r="A871" s="24" t="s">
        <v>1259</v>
      </c>
      <c r="B871" s="19"/>
      <c r="C871" s="19"/>
      <c r="D871" s="19"/>
      <c r="E871" s="19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87"/>
      <c r="Y871" s="87"/>
      <c r="Z871" s="87"/>
      <c r="AA871" s="87"/>
      <c r="AB871" s="88"/>
    </row>
    <row r="872" spans="1:28" s="86" customFormat="1">
      <c r="A872" s="19" t="s">
        <v>1099</v>
      </c>
      <c r="B872" s="19"/>
      <c r="C872" s="19"/>
      <c r="D872" s="19"/>
      <c r="E872" s="19"/>
      <c r="F872" s="38">
        <v>519052</v>
      </c>
      <c r="G872" s="38">
        <f>370410+1+72</f>
        <v>370483</v>
      </c>
      <c r="H872" s="38">
        <f>28938+16987</f>
        <v>45925</v>
      </c>
      <c r="I872" s="38">
        <f>63</f>
        <v>63</v>
      </c>
      <c r="J872" s="38">
        <f>2893</f>
        <v>2893</v>
      </c>
      <c r="K872" s="38">
        <f>128</f>
        <v>128</v>
      </c>
      <c r="L872" s="38">
        <f>434</f>
        <v>434</v>
      </c>
      <c r="M872" s="38">
        <f>13</f>
        <v>13</v>
      </c>
      <c r="N872" s="38">
        <f t="shared" ref="N872:R872" si="428">N861</f>
        <v>2</v>
      </c>
      <c r="O872" s="38">
        <f t="shared" si="428"/>
        <v>97991</v>
      </c>
      <c r="P872" s="38">
        <f t="shared" si="428"/>
        <v>174</v>
      </c>
      <c r="Q872" s="38">
        <f t="shared" si="428"/>
        <v>945</v>
      </c>
      <c r="R872" s="38">
        <f t="shared" si="428"/>
        <v>1</v>
      </c>
      <c r="S872" s="38">
        <f>S861</f>
        <v>0</v>
      </c>
      <c r="T872" s="38">
        <f>T861</f>
        <v>0</v>
      </c>
      <c r="U872" s="38">
        <f>U861</f>
        <v>0</v>
      </c>
      <c r="V872" s="38">
        <v>0</v>
      </c>
      <c r="W872" s="38">
        <v>0</v>
      </c>
      <c r="X872" s="87">
        <v>0</v>
      </c>
      <c r="Y872" s="87">
        <v>0</v>
      </c>
      <c r="Z872" s="87">
        <v>0</v>
      </c>
      <c r="AA872" s="87">
        <f t="shared" ref="AA872:AA877" si="429">SUM(G872:Z872)</f>
        <v>519052</v>
      </c>
      <c r="AB872" s="88" t="str">
        <f t="shared" ref="AB872:AB879" si="430">IF(ABS(F872-AA872)&lt;0.01,"ok","err")</f>
        <v>ok</v>
      </c>
    </row>
    <row r="873" spans="1:28" s="86" customFormat="1">
      <c r="A873" s="19" t="s">
        <v>1229</v>
      </c>
      <c r="B873" s="19"/>
      <c r="C873" s="19"/>
      <c r="D873" s="19"/>
      <c r="E873" s="19"/>
      <c r="F873" s="38">
        <v>429853</v>
      </c>
      <c r="G873" s="47">
        <f>G872</f>
        <v>370483</v>
      </c>
      <c r="H873" s="47">
        <f t="shared" ref="H873:U873" si="431">H872</f>
        <v>45925</v>
      </c>
      <c r="I873" s="47">
        <f t="shared" si="431"/>
        <v>63</v>
      </c>
      <c r="J873" s="47">
        <f t="shared" si="431"/>
        <v>2893</v>
      </c>
      <c r="K873" s="47">
        <f t="shared" si="431"/>
        <v>128</v>
      </c>
      <c r="L873" s="47">
        <f t="shared" si="431"/>
        <v>434</v>
      </c>
      <c r="M873" s="47">
        <f t="shared" si="431"/>
        <v>13</v>
      </c>
      <c r="N873" s="47">
        <f t="shared" si="431"/>
        <v>2</v>
      </c>
      <c r="O873" s="47">
        <f>O872/10</f>
        <v>9799.1</v>
      </c>
      <c r="P873" s="47">
        <f t="shared" ref="P873:Q873" si="432">P872/10</f>
        <v>17.399999999999999</v>
      </c>
      <c r="Q873" s="47">
        <f t="shared" si="432"/>
        <v>94.5</v>
      </c>
      <c r="R873" s="47">
        <f t="shared" si="431"/>
        <v>1</v>
      </c>
      <c r="S873" s="47">
        <f>S872</f>
        <v>0</v>
      </c>
      <c r="T873" s="47">
        <f t="shared" si="431"/>
        <v>0</v>
      </c>
      <c r="U873" s="47">
        <f t="shared" si="431"/>
        <v>0</v>
      </c>
      <c r="V873" s="47">
        <f t="shared" ref="V873:Z874" si="433">V872</f>
        <v>0</v>
      </c>
      <c r="W873" s="47">
        <f t="shared" si="433"/>
        <v>0</v>
      </c>
      <c r="X873" s="90">
        <f t="shared" si="433"/>
        <v>0</v>
      </c>
      <c r="Y873" s="90">
        <f t="shared" si="433"/>
        <v>0</v>
      </c>
      <c r="Z873" s="90">
        <f t="shared" si="433"/>
        <v>0</v>
      </c>
      <c r="AA873" s="87">
        <f t="shared" si="429"/>
        <v>429853</v>
      </c>
      <c r="AB873" s="88" t="str">
        <f t="shared" si="430"/>
        <v>ok</v>
      </c>
    </row>
    <row r="874" spans="1:28" s="86" customFormat="1">
      <c r="A874" s="19" t="s">
        <v>1100</v>
      </c>
      <c r="B874" s="19"/>
      <c r="C874" s="19"/>
      <c r="D874" s="19" t="s">
        <v>1260</v>
      </c>
      <c r="E874" s="19"/>
      <c r="F874" s="38">
        <v>501414</v>
      </c>
      <c r="G874" s="47">
        <f>G873</f>
        <v>370483</v>
      </c>
      <c r="H874" s="47">
        <f>H873*2</f>
        <v>91850</v>
      </c>
      <c r="I874" s="47">
        <f>I873*5</f>
        <v>315</v>
      </c>
      <c r="J874" s="47">
        <f>J873*5</f>
        <v>14465</v>
      </c>
      <c r="K874" s="47">
        <f>K873*25</f>
        <v>3200</v>
      </c>
      <c r="L874" s="47">
        <f>L873*25</f>
        <v>10850</v>
      </c>
      <c r="M874" s="47">
        <f>M873*25</f>
        <v>325</v>
      </c>
      <c r="N874" s="47">
        <f>N873*5</f>
        <v>10</v>
      </c>
      <c r="O874" s="47">
        <f>O873</f>
        <v>9799.1</v>
      </c>
      <c r="P874" s="47">
        <f t="shared" ref="P874:Q874" si="434">P873</f>
        <v>17.399999999999999</v>
      </c>
      <c r="Q874" s="47">
        <f t="shared" si="434"/>
        <v>94.5</v>
      </c>
      <c r="R874" s="47">
        <f>R873*5</f>
        <v>5</v>
      </c>
      <c r="S874" s="47">
        <f>S873</f>
        <v>0</v>
      </c>
      <c r="T874" s="47">
        <f>T873</f>
        <v>0</v>
      </c>
      <c r="U874" s="47">
        <f>U873</f>
        <v>0</v>
      </c>
      <c r="V874" s="47">
        <f t="shared" si="433"/>
        <v>0</v>
      </c>
      <c r="W874" s="47">
        <f t="shared" si="433"/>
        <v>0</v>
      </c>
      <c r="X874" s="90">
        <f t="shared" si="433"/>
        <v>0</v>
      </c>
      <c r="Y874" s="90">
        <f t="shared" si="433"/>
        <v>0</v>
      </c>
      <c r="Z874" s="90">
        <f t="shared" si="433"/>
        <v>0</v>
      </c>
      <c r="AA874" s="87">
        <f t="shared" si="429"/>
        <v>501414</v>
      </c>
      <c r="AB874" s="88" t="str">
        <f t="shared" si="430"/>
        <v>ok</v>
      </c>
    </row>
    <row r="875" spans="1:28" s="86" customFormat="1">
      <c r="A875" s="46" t="s">
        <v>594</v>
      </c>
      <c r="B875" s="19"/>
      <c r="C875" s="19"/>
      <c r="D875" s="19" t="s">
        <v>1261</v>
      </c>
      <c r="E875" s="19"/>
      <c r="F875" s="47">
        <v>126670914.05123466</v>
      </c>
      <c r="G875" s="19"/>
      <c r="H875" s="19"/>
      <c r="I875" s="19"/>
      <c r="J875" s="19"/>
      <c r="K875" s="47"/>
      <c r="L875" s="38">
        <v>0</v>
      </c>
      <c r="M875" s="19"/>
      <c r="N875" s="47">
        <v>0</v>
      </c>
      <c r="O875" s="47">
        <f>F875</f>
        <v>126670914.05123466</v>
      </c>
      <c r="P875" s="47">
        <v>0</v>
      </c>
      <c r="Q875" s="47">
        <v>0</v>
      </c>
      <c r="R875" s="47">
        <v>0</v>
      </c>
      <c r="S875" s="47">
        <v>0</v>
      </c>
      <c r="T875" s="47">
        <v>0</v>
      </c>
      <c r="U875" s="47">
        <v>0</v>
      </c>
      <c r="V875" s="47">
        <v>0</v>
      </c>
      <c r="W875" s="47">
        <v>0</v>
      </c>
      <c r="X875" s="90"/>
      <c r="Y875" s="90"/>
      <c r="Z875" s="90"/>
      <c r="AA875" s="87">
        <f t="shared" si="429"/>
        <v>126670914.05123466</v>
      </c>
      <c r="AB875" s="88" t="str">
        <f t="shared" si="430"/>
        <v>ok</v>
      </c>
    </row>
    <row r="876" spans="1:28" s="86" customFormat="1">
      <c r="A876" s="19" t="s">
        <v>149</v>
      </c>
      <c r="B876" s="19"/>
      <c r="C876" s="19"/>
      <c r="D876" s="19" t="s">
        <v>1262</v>
      </c>
      <c r="E876" s="19"/>
      <c r="F876" s="38">
        <v>519052</v>
      </c>
      <c r="G876" s="47">
        <f>G872</f>
        <v>370483</v>
      </c>
      <c r="H876" s="47">
        <f>H873</f>
        <v>45925</v>
      </c>
      <c r="I876" s="47">
        <f>I873</f>
        <v>63</v>
      </c>
      <c r="J876" s="47">
        <f>J873</f>
        <v>2893</v>
      </c>
      <c r="K876" s="47">
        <f t="shared" ref="K876:W876" si="435">K873</f>
        <v>128</v>
      </c>
      <c r="L876" s="47">
        <f t="shared" si="435"/>
        <v>434</v>
      </c>
      <c r="M876" s="47">
        <f t="shared" si="435"/>
        <v>13</v>
      </c>
      <c r="N876" s="47">
        <f t="shared" si="435"/>
        <v>2</v>
      </c>
      <c r="O876" s="47">
        <f>O872</f>
        <v>97991</v>
      </c>
      <c r="P876" s="47">
        <f t="shared" ref="P876:Q876" si="436">P872</f>
        <v>174</v>
      </c>
      <c r="Q876" s="47">
        <f t="shared" si="436"/>
        <v>945</v>
      </c>
      <c r="R876" s="47">
        <f t="shared" si="435"/>
        <v>1</v>
      </c>
      <c r="S876" s="47">
        <f>S872</f>
        <v>0</v>
      </c>
      <c r="T876" s="47">
        <f t="shared" si="435"/>
        <v>0</v>
      </c>
      <c r="U876" s="47">
        <f t="shared" si="435"/>
        <v>0</v>
      </c>
      <c r="V876" s="47">
        <f t="shared" si="435"/>
        <v>0</v>
      </c>
      <c r="W876" s="47">
        <f t="shared" si="435"/>
        <v>0</v>
      </c>
      <c r="X876" s="90">
        <f>X874</f>
        <v>0</v>
      </c>
      <c r="Y876" s="90">
        <f>Y874</f>
        <v>0</v>
      </c>
      <c r="Z876" s="90">
        <f>Z874</f>
        <v>0</v>
      </c>
      <c r="AA876" s="87">
        <f t="shared" si="429"/>
        <v>519052</v>
      </c>
      <c r="AB876" s="88" t="str">
        <f t="shared" si="430"/>
        <v>ok</v>
      </c>
    </row>
    <row r="877" spans="1:28" s="86" customFormat="1">
      <c r="A877" s="19" t="s">
        <v>1097</v>
      </c>
      <c r="B877" s="19"/>
      <c r="C877" s="19"/>
      <c r="D877" s="19" t="s">
        <v>1266</v>
      </c>
      <c r="E877" s="19"/>
      <c r="F877" s="38">
        <v>429853</v>
      </c>
      <c r="G877" s="47">
        <f>G873</f>
        <v>370483</v>
      </c>
      <c r="H877" s="47">
        <f t="shared" ref="H877:N877" si="437">H873</f>
        <v>45925</v>
      </c>
      <c r="I877" s="47">
        <f t="shared" si="437"/>
        <v>63</v>
      </c>
      <c r="J877" s="47">
        <f t="shared" si="437"/>
        <v>2893</v>
      </c>
      <c r="K877" s="47">
        <f t="shared" si="437"/>
        <v>128</v>
      </c>
      <c r="L877" s="47">
        <f t="shared" si="437"/>
        <v>434</v>
      </c>
      <c r="M877" s="47">
        <f t="shared" si="437"/>
        <v>13</v>
      </c>
      <c r="N877" s="47">
        <f t="shared" si="437"/>
        <v>2</v>
      </c>
      <c r="O877" s="47">
        <f>O873</f>
        <v>9799.1</v>
      </c>
      <c r="P877" s="47">
        <f t="shared" ref="P877:Q877" si="438">P873</f>
        <v>17.399999999999999</v>
      </c>
      <c r="Q877" s="47">
        <f t="shared" si="438"/>
        <v>94.5</v>
      </c>
      <c r="R877" s="47">
        <f>R876</f>
        <v>1</v>
      </c>
      <c r="S877" s="47">
        <f>S876/9</f>
        <v>0</v>
      </c>
      <c r="T877" s="47">
        <f>T876/9</f>
        <v>0</v>
      </c>
      <c r="U877" s="47">
        <f>U876/9</f>
        <v>0</v>
      </c>
      <c r="V877" s="47">
        <f>V876</f>
        <v>0</v>
      </c>
      <c r="W877" s="47">
        <f>W876</f>
        <v>0</v>
      </c>
      <c r="X877" s="90"/>
      <c r="Y877" s="90"/>
      <c r="Z877" s="90"/>
      <c r="AA877" s="87">
        <f t="shared" si="429"/>
        <v>429853</v>
      </c>
      <c r="AB877" s="88" t="str">
        <f t="shared" si="430"/>
        <v>ok</v>
      </c>
    </row>
    <row r="878" spans="1:28" s="86" customFormat="1">
      <c r="A878" s="19" t="s">
        <v>788</v>
      </c>
      <c r="B878" s="19"/>
      <c r="C878" s="19"/>
      <c r="D878" s="19" t="s">
        <v>1263</v>
      </c>
      <c r="E878" s="19"/>
      <c r="F878" s="38">
        <v>426510</v>
      </c>
      <c r="G878" s="47">
        <f>G877</f>
        <v>370483</v>
      </c>
      <c r="H878" s="47">
        <f>H877</f>
        <v>45925</v>
      </c>
      <c r="I878" s="47">
        <f>I877</f>
        <v>63</v>
      </c>
      <c r="J878" s="47">
        <v>0</v>
      </c>
      <c r="K878" s="47">
        <f>K877</f>
        <v>128</v>
      </c>
      <c r="L878" s="47">
        <v>0</v>
      </c>
      <c r="M878" s="47">
        <v>0</v>
      </c>
      <c r="N878" s="47">
        <v>0</v>
      </c>
      <c r="O878" s="47">
        <f>O877</f>
        <v>9799.1</v>
      </c>
      <c r="P878" s="47">
        <f t="shared" ref="P878:Q878" si="439">P877</f>
        <v>17.399999999999999</v>
      </c>
      <c r="Q878" s="47">
        <f t="shared" si="439"/>
        <v>94.5</v>
      </c>
      <c r="R878" s="47">
        <v>0</v>
      </c>
      <c r="S878" s="47">
        <f>S877</f>
        <v>0</v>
      </c>
      <c r="T878" s="47">
        <f>T876/9</f>
        <v>0</v>
      </c>
      <c r="U878" s="47">
        <f>U876/9</f>
        <v>0</v>
      </c>
      <c r="V878" s="47">
        <v>0</v>
      </c>
      <c r="W878" s="47">
        <f>W877</f>
        <v>0</v>
      </c>
      <c r="X878" s="90"/>
      <c r="Y878" s="90"/>
      <c r="Z878" s="90"/>
      <c r="AA878" s="87">
        <f>SUM(G878:Z878)</f>
        <v>426510</v>
      </c>
      <c r="AB878" s="88" t="str">
        <f t="shared" si="430"/>
        <v>ok</v>
      </c>
    </row>
    <row r="879" spans="1:28" s="86" customFormat="1">
      <c r="A879" s="19" t="s">
        <v>789</v>
      </c>
      <c r="B879" s="19"/>
      <c r="C879" s="19"/>
      <c r="D879" s="19" t="s">
        <v>1264</v>
      </c>
      <c r="E879" s="19"/>
      <c r="F879" s="38">
        <v>429853</v>
      </c>
      <c r="G879" s="47">
        <f>G877</f>
        <v>370483</v>
      </c>
      <c r="H879" s="47">
        <f t="shared" ref="H879:Z879" si="440">+H872</f>
        <v>45925</v>
      </c>
      <c r="I879" s="47">
        <f t="shared" si="440"/>
        <v>63</v>
      </c>
      <c r="J879" s="47">
        <f t="shared" si="440"/>
        <v>2893</v>
      </c>
      <c r="K879" s="47">
        <f t="shared" si="440"/>
        <v>128</v>
      </c>
      <c r="L879" s="47">
        <f t="shared" si="440"/>
        <v>434</v>
      </c>
      <c r="M879" s="47">
        <f t="shared" si="440"/>
        <v>13</v>
      </c>
      <c r="N879" s="47">
        <f t="shared" si="440"/>
        <v>2</v>
      </c>
      <c r="O879" s="47">
        <f>+O873</f>
        <v>9799.1</v>
      </c>
      <c r="P879" s="47">
        <f t="shared" ref="P879:Q879" si="441">+P873</f>
        <v>17.399999999999999</v>
      </c>
      <c r="Q879" s="47">
        <f t="shared" si="441"/>
        <v>94.5</v>
      </c>
      <c r="R879" s="47">
        <f t="shared" si="440"/>
        <v>1</v>
      </c>
      <c r="S879" s="47">
        <f>+S872/10</f>
        <v>0</v>
      </c>
      <c r="T879" s="47">
        <f>+T872/9</f>
        <v>0</v>
      </c>
      <c r="U879" s="47">
        <f>+U872/9</f>
        <v>0</v>
      </c>
      <c r="V879" s="47">
        <f t="shared" si="440"/>
        <v>0</v>
      </c>
      <c r="W879" s="47">
        <f t="shared" si="440"/>
        <v>0</v>
      </c>
      <c r="X879" s="90">
        <f t="shared" si="440"/>
        <v>0</v>
      </c>
      <c r="Y879" s="90">
        <f t="shared" si="440"/>
        <v>0</v>
      </c>
      <c r="Z879" s="90">
        <f t="shared" si="440"/>
        <v>0</v>
      </c>
      <c r="AA879" s="87">
        <f>SUM(G879:Z879)</f>
        <v>429853</v>
      </c>
      <c r="AB879" s="88" t="str">
        <f t="shared" si="430"/>
        <v>ok</v>
      </c>
    </row>
    <row r="880" spans="1:28" s="86" customFormat="1">
      <c r="A880" s="19" t="s">
        <v>1101</v>
      </c>
      <c r="B880" s="19"/>
      <c r="C880" s="19"/>
      <c r="D880" s="19" t="s">
        <v>1265</v>
      </c>
      <c r="E880" s="19"/>
      <c r="F880" s="38">
        <v>429647</v>
      </c>
      <c r="G880" s="47">
        <f>G879</f>
        <v>370483</v>
      </c>
      <c r="H880" s="47">
        <f>H879</f>
        <v>45925</v>
      </c>
      <c r="I880" s="47">
        <f t="shared" ref="I880:U880" si="442">I869</f>
        <v>0</v>
      </c>
      <c r="J880" s="47">
        <f>J879</f>
        <v>2893</v>
      </c>
      <c r="K880" s="47">
        <f t="shared" si="442"/>
        <v>0</v>
      </c>
      <c r="L880" s="47">
        <f>L879</f>
        <v>434</v>
      </c>
      <c r="M880" s="47">
        <f t="shared" si="442"/>
        <v>0</v>
      </c>
      <c r="N880" s="47">
        <f t="shared" si="442"/>
        <v>0</v>
      </c>
      <c r="O880" s="47">
        <f>O873</f>
        <v>9799.1</v>
      </c>
      <c r="P880" s="47">
        <f t="shared" ref="P880:Q880" si="443">P873</f>
        <v>17.399999999999999</v>
      </c>
      <c r="Q880" s="47">
        <f t="shared" si="443"/>
        <v>94.5</v>
      </c>
      <c r="R880" s="47">
        <f t="shared" si="442"/>
        <v>1</v>
      </c>
      <c r="S880" s="47">
        <f t="shared" si="442"/>
        <v>0</v>
      </c>
      <c r="T880" s="47">
        <f t="shared" si="442"/>
        <v>0</v>
      </c>
      <c r="U880" s="47">
        <f t="shared" si="442"/>
        <v>0</v>
      </c>
      <c r="V880" s="47"/>
      <c r="W880" s="47"/>
      <c r="X880" s="90"/>
      <c r="Y880" s="90"/>
      <c r="Z880" s="90"/>
      <c r="AA880" s="87">
        <f>SUM(G880:Z880)</f>
        <v>429647</v>
      </c>
      <c r="AB880" s="88" t="str">
        <f>IF(ABS(F880-AA880)&lt;0.01,"ok","err")</f>
        <v>ok</v>
      </c>
    </row>
    <row r="881" spans="1:29" s="86" customFormat="1">
      <c r="A881" s="19"/>
      <c r="B881" s="19"/>
      <c r="C881" s="19"/>
      <c r="D881" s="19"/>
      <c r="E881" s="19"/>
      <c r="F881" s="38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90"/>
      <c r="Y881" s="90"/>
      <c r="Z881" s="90"/>
      <c r="AA881" s="87"/>
      <c r="AB881" s="88"/>
    </row>
    <row r="882" spans="1:29" s="86" customFormat="1">
      <c r="A882" s="18" t="s">
        <v>790</v>
      </c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spans="1:29" s="86" customFormat="1">
      <c r="A883" s="19" t="s">
        <v>1113</v>
      </c>
      <c r="B883" s="19"/>
      <c r="C883" s="19"/>
      <c r="D883" s="19" t="s">
        <v>1115</v>
      </c>
      <c r="E883" s="19"/>
      <c r="F883" s="38">
        <v>3116802.4210561509</v>
      </c>
      <c r="G883" s="38">
        <v>1410728.935517574</v>
      </c>
      <c r="H883" s="38">
        <v>391821.41589250509</v>
      </c>
      <c r="I883" s="38">
        <v>23920.851205713858</v>
      </c>
      <c r="J883" s="38">
        <v>417253.78854618745</v>
      </c>
      <c r="K883" s="38">
        <v>390651.92856031773</v>
      </c>
      <c r="L883" s="38">
        <v>265327.23578470928</v>
      </c>
      <c r="M883" s="38">
        <v>175019.97125469486</v>
      </c>
      <c r="N883" s="38">
        <v>13133.533454222114</v>
      </c>
      <c r="O883" s="38">
        <v>27262.624936428911</v>
      </c>
      <c r="P883" s="38">
        <v>1151.7413792366117</v>
      </c>
      <c r="Q883" s="38">
        <v>430.306572573398</v>
      </c>
      <c r="R883" s="38">
        <v>100.0879519873387</v>
      </c>
      <c r="S883" s="38">
        <v>0</v>
      </c>
      <c r="T883" s="38">
        <v>0</v>
      </c>
      <c r="U883" s="38">
        <v>0</v>
      </c>
      <c r="V883" s="38">
        <v>0</v>
      </c>
      <c r="W883" s="38">
        <v>0</v>
      </c>
      <c r="X883" s="87">
        <v>0</v>
      </c>
      <c r="Y883" s="87">
        <v>0</v>
      </c>
      <c r="Z883" s="87">
        <v>0</v>
      </c>
      <c r="AA883" s="87">
        <f t="shared" ref="AA883" si="444">SUM(G883:Z883)</f>
        <v>3116802.4210561509</v>
      </c>
      <c r="AB883" s="88" t="str">
        <f t="shared" ref="AB883" si="445">IF(ABS(F883-AA883)&lt;0.01,"ok","err")</f>
        <v>ok</v>
      </c>
      <c r="AC883" s="90"/>
    </row>
    <row r="884" spans="1:29" s="86" customFormat="1">
      <c r="A884" s="19" t="s">
        <v>1114</v>
      </c>
      <c r="B884" s="19"/>
      <c r="C884" s="19"/>
      <c r="D884" s="19" t="s">
        <v>1116</v>
      </c>
      <c r="E884" s="19"/>
      <c r="F884" s="38">
        <v>2941782.4498014562</v>
      </c>
      <c r="G884" s="38">
        <v>1410728.935517574</v>
      </c>
      <c r="H884" s="38">
        <v>391821.41589250509</v>
      </c>
      <c r="I884" s="38">
        <v>23920.851205713858</v>
      </c>
      <c r="J884" s="38">
        <v>417253.78854618745</v>
      </c>
      <c r="K884" s="38">
        <v>390651.92856031773</v>
      </c>
      <c r="L884" s="38">
        <v>265327.23578470928</v>
      </c>
      <c r="M884" s="38">
        <v>0</v>
      </c>
      <c r="N884" s="38">
        <v>13133.533454222114</v>
      </c>
      <c r="O884" s="38">
        <v>27262.624936428911</v>
      </c>
      <c r="P884" s="38">
        <v>1151.7413792366117</v>
      </c>
      <c r="Q884" s="38">
        <v>430.306572573398</v>
      </c>
      <c r="R884" s="38">
        <v>100.0879519873387</v>
      </c>
      <c r="S884" s="38">
        <v>0</v>
      </c>
      <c r="T884" s="38">
        <v>0</v>
      </c>
      <c r="U884" s="38">
        <v>0</v>
      </c>
      <c r="V884" s="38">
        <v>0</v>
      </c>
      <c r="W884" s="38">
        <v>0</v>
      </c>
      <c r="X884" s="87">
        <v>0</v>
      </c>
      <c r="Y884" s="87">
        <v>0</v>
      </c>
      <c r="Z884" s="87">
        <v>0</v>
      </c>
      <c r="AA884" s="87">
        <f t="shared" ref="AA884:AA886" si="446">SUM(G884:Z884)</f>
        <v>2941782.4498014562</v>
      </c>
      <c r="AB884" s="88" t="str">
        <f t="shared" ref="AB884:AB886" si="447">IF(ABS(F884-AA884)&lt;0.01,"ok","err")</f>
        <v>ok</v>
      </c>
      <c r="AC884" s="90"/>
    </row>
    <row r="885" spans="1:29" s="80" customFormat="1">
      <c r="A885" s="19" t="s">
        <v>1103</v>
      </c>
      <c r="B885" s="19"/>
      <c r="C885" s="19"/>
      <c r="D885" s="19" t="s">
        <v>1104</v>
      </c>
      <c r="E885" s="19"/>
      <c r="F885" s="38">
        <v>4710074.4262058986</v>
      </c>
      <c r="G885" s="38">
        <v>3219014.3019366078</v>
      </c>
      <c r="H885" s="38">
        <v>582650.97210111842</v>
      </c>
      <c r="I885" s="38">
        <v>0</v>
      </c>
      <c r="J885" s="38">
        <v>536224.22916826198</v>
      </c>
      <c r="K885" s="38">
        <v>0</v>
      </c>
      <c r="L885" s="38">
        <v>343240.162159684</v>
      </c>
      <c r="M885" s="38">
        <v>0</v>
      </c>
      <c r="N885" s="38">
        <v>0</v>
      </c>
      <c r="O885" s="38">
        <v>27262.624936428911</v>
      </c>
      <c r="P885" s="38">
        <v>1151.7413792366117</v>
      </c>
      <c r="Q885" s="38">
        <v>430.306572573398</v>
      </c>
      <c r="R885" s="38">
        <v>100.0879519873387</v>
      </c>
      <c r="S885" s="38">
        <v>0</v>
      </c>
      <c r="T885" s="38">
        <v>0</v>
      </c>
      <c r="U885" s="38">
        <v>0</v>
      </c>
      <c r="V885" s="38">
        <v>0</v>
      </c>
      <c r="W885" s="38">
        <v>0</v>
      </c>
      <c r="X885" s="76">
        <v>0</v>
      </c>
      <c r="Y885" s="76">
        <v>0</v>
      </c>
      <c r="Z885" s="76">
        <v>0</v>
      </c>
      <c r="AA885" s="76">
        <f t="shared" si="446"/>
        <v>4710074.4262058986</v>
      </c>
      <c r="AB885" s="79" t="str">
        <f t="shared" si="447"/>
        <v>ok</v>
      </c>
    </row>
    <row r="886" spans="1:29" s="80" customFormat="1">
      <c r="A886" s="19" t="s">
        <v>628</v>
      </c>
      <c r="B886" s="19"/>
      <c r="C886" s="19"/>
      <c r="D886" s="19" t="s">
        <v>629</v>
      </c>
      <c r="E886" s="19"/>
      <c r="F886" s="38">
        <v>4366834.2640462145</v>
      </c>
      <c r="G886" s="38">
        <v>3219014.3019366078</v>
      </c>
      <c r="H886" s="38">
        <v>582650.97210111842</v>
      </c>
      <c r="I886" s="38">
        <v>0</v>
      </c>
      <c r="J886" s="38">
        <v>536224.22916826198</v>
      </c>
      <c r="K886" s="38">
        <v>0</v>
      </c>
      <c r="L886" s="38">
        <v>0</v>
      </c>
      <c r="M886" s="38">
        <v>0</v>
      </c>
      <c r="N886" s="38">
        <v>0</v>
      </c>
      <c r="O886" s="38">
        <v>27262.624936428911</v>
      </c>
      <c r="P886" s="38">
        <v>1151.7413792366117</v>
      </c>
      <c r="Q886" s="38">
        <v>430.306572573398</v>
      </c>
      <c r="R886" s="38">
        <v>100.0879519873387</v>
      </c>
      <c r="S886" s="38">
        <v>0</v>
      </c>
      <c r="T886" s="38">
        <v>0</v>
      </c>
      <c r="U886" s="38">
        <v>0</v>
      </c>
      <c r="V886" s="38">
        <v>0</v>
      </c>
      <c r="W886" s="38">
        <v>0</v>
      </c>
      <c r="X886" s="76">
        <v>0</v>
      </c>
      <c r="Y886" s="76">
        <v>0</v>
      </c>
      <c r="Z886" s="76">
        <v>0</v>
      </c>
      <c r="AA886" s="76">
        <f t="shared" si="446"/>
        <v>4366834.2640462145</v>
      </c>
      <c r="AB886" s="79" t="str">
        <f t="shared" si="447"/>
        <v>ok</v>
      </c>
    </row>
    <row r="887" spans="1:29" s="80" customFormat="1" hidden="1">
      <c r="A887" s="19" t="s">
        <v>785</v>
      </c>
      <c r="B887" s="19"/>
      <c r="C887" s="19"/>
      <c r="D887" s="19" t="s">
        <v>164</v>
      </c>
      <c r="E887" s="19"/>
      <c r="F887" s="38">
        <f>F889</f>
        <v>1993516.8561642102</v>
      </c>
      <c r="G887" s="38">
        <f t="shared" ref="G887:U887" si="448">G889</f>
        <v>873291.91530426731</v>
      </c>
      <c r="H887" s="38">
        <f t="shared" si="448"/>
        <v>231987.74011170011</v>
      </c>
      <c r="I887" s="38">
        <f t="shared" si="448"/>
        <v>15259.555510760178</v>
      </c>
      <c r="J887" s="38">
        <f t="shared" si="448"/>
        <v>291513.2630690579</v>
      </c>
      <c r="K887" s="38">
        <f t="shared" si="448"/>
        <v>256409.91789395094</v>
      </c>
      <c r="L887" s="38">
        <f t="shared" si="448"/>
        <v>184701.96494877819</v>
      </c>
      <c r="M887" s="38">
        <f t="shared" si="448"/>
        <v>128471.20043530541</v>
      </c>
      <c r="N887" s="38">
        <f t="shared" si="448"/>
        <v>7219.6672207349247</v>
      </c>
      <c r="O887" s="38">
        <f t="shared" si="448"/>
        <v>4104.0757921294144</v>
      </c>
      <c r="P887" s="38">
        <f t="shared" si="448"/>
        <v>169.75799763579849</v>
      </c>
      <c r="Q887" s="38">
        <f t="shared" si="448"/>
        <v>386.0623342152287</v>
      </c>
      <c r="R887" s="38">
        <f t="shared" si="448"/>
        <v>1.7355456748125626</v>
      </c>
      <c r="S887" s="38">
        <f t="shared" si="448"/>
        <v>0</v>
      </c>
      <c r="T887" s="38">
        <f t="shared" si="448"/>
        <v>0</v>
      </c>
      <c r="U887" s="38">
        <f t="shared" si="448"/>
        <v>0</v>
      </c>
      <c r="V887" s="38">
        <v>0</v>
      </c>
      <c r="W887" s="38">
        <v>0</v>
      </c>
      <c r="X887" s="76"/>
      <c r="Y887" s="76"/>
      <c r="Z887" s="76"/>
      <c r="AA887" s="76">
        <v>34305.024476596634</v>
      </c>
      <c r="AB887" s="79" t="s">
        <v>1118</v>
      </c>
      <c r="AC887" s="81"/>
    </row>
    <row r="888" spans="1:29" s="80" customFormat="1" hidden="1">
      <c r="A888" s="19" t="s">
        <v>786</v>
      </c>
      <c r="B888" s="19"/>
      <c r="C888" s="19"/>
      <c r="D888" s="19" t="s">
        <v>165</v>
      </c>
      <c r="E888" s="19"/>
      <c r="F888" s="38">
        <f>F889</f>
        <v>1993516.8561642102</v>
      </c>
      <c r="G888" s="38">
        <f t="shared" ref="G888:U888" si="449">G889</f>
        <v>873291.91530426731</v>
      </c>
      <c r="H888" s="38">
        <f t="shared" si="449"/>
        <v>231987.74011170011</v>
      </c>
      <c r="I888" s="38">
        <f t="shared" si="449"/>
        <v>15259.555510760178</v>
      </c>
      <c r="J888" s="38">
        <f t="shared" si="449"/>
        <v>291513.2630690579</v>
      </c>
      <c r="K888" s="38">
        <f t="shared" si="449"/>
        <v>256409.91789395094</v>
      </c>
      <c r="L888" s="38">
        <f t="shared" si="449"/>
        <v>184701.96494877819</v>
      </c>
      <c r="M888" s="38">
        <f t="shared" si="449"/>
        <v>128471.20043530541</v>
      </c>
      <c r="N888" s="38">
        <f t="shared" si="449"/>
        <v>7219.6672207349247</v>
      </c>
      <c r="O888" s="38">
        <f t="shared" si="449"/>
        <v>4104.0757921294144</v>
      </c>
      <c r="P888" s="38">
        <f t="shared" si="449"/>
        <v>169.75799763579849</v>
      </c>
      <c r="Q888" s="38">
        <f t="shared" si="449"/>
        <v>386.0623342152287</v>
      </c>
      <c r="R888" s="38">
        <f t="shared" si="449"/>
        <v>1.7355456748125626</v>
      </c>
      <c r="S888" s="38">
        <f t="shared" si="449"/>
        <v>0</v>
      </c>
      <c r="T888" s="38">
        <f t="shared" si="449"/>
        <v>0</v>
      </c>
      <c r="U888" s="38">
        <f t="shared" si="449"/>
        <v>0</v>
      </c>
      <c r="V888" s="38">
        <v>0</v>
      </c>
      <c r="W888" s="38">
        <v>0</v>
      </c>
      <c r="X888" s="76"/>
      <c r="Y888" s="76"/>
      <c r="Z888" s="76"/>
      <c r="AA888" s="76">
        <v>34305.024476596634</v>
      </c>
      <c r="AB888" s="79" t="s">
        <v>1118</v>
      </c>
    </row>
    <row r="889" spans="1:29" s="80" customFormat="1">
      <c r="A889" s="103" t="s">
        <v>1329</v>
      </c>
      <c r="B889" s="103"/>
      <c r="C889" s="103"/>
      <c r="D889" s="103" t="s">
        <v>1120</v>
      </c>
      <c r="E889" s="103"/>
      <c r="F889" s="144">
        <f>F1008</f>
        <v>1993516.8561642102</v>
      </c>
      <c r="G889" s="144">
        <f t="shared" ref="G889:U889" si="450">G1008</f>
        <v>873291.91530426731</v>
      </c>
      <c r="H889" s="144">
        <f t="shared" si="450"/>
        <v>231987.74011170011</v>
      </c>
      <c r="I889" s="144">
        <f t="shared" si="450"/>
        <v>15259.555510760178</v>
      </c>
      <c r="J889" s="144">
        <f t="shared" si="450"/>
        <v>291513.2630690579</v>
      </c>
      <c r="K889" s="144">
        <f t="shared" si="450"/>
        <v>256409.91789395094</v>
      </c>
      <c r="L889" s="144">
        <f t="shared" si="450"/>
        <v>184701.96494877819</v>
      </c>
      <c r="M889" s="144">
        <f t="shared" si="450"/>
        <v>128471.20043530541</v>
      </c>
      <c r="N889" s="144">
        <f t="shared" si="450"/>
        <v>7219.6672207349247</v>
      </c>
      <c r="O889" s="144">
        <f t="shared" si="450"/>
        <v>4104.0757921294144</v>
      </c>
      <c r="P889" s="144">
        <f t="shared" si="450"/>
        <v>169.75799763579849</v>
      </c>
      <c r="Q889" s="144">
        <f t="shared" si="450"/>
        <v>386.0623342152287</v>
      </c>
      <c r="R889" s="144">
        <f t="shared" si="450"/>
        <v>1.7355456748125626</v>
      </c>
      <c r="S889" s="144">
        <f t="shared" si="450"/>
        <v>0</v>
      </c>
      <c r="T889" s="144">
        <f t="shared" si="450"/>
        <v>0</v>
      </c>
      <c r="U889" s="144">
        <f t="shared" si="450"/>
        <v>0</v>
      </c>
      <c r="V889" s="38">
        <v>0</v>
      </c>
      <c r="W889" s="38">
        <v>0</v>
      </c>
      <c r="X889" s="76"/>
      <c r="Y889" s="76"/>
      <c r="Z889" s="76"/>
      <c r="AA889" s="76">
        <f t="shared" ref="AA889" si="451">SUM(G889:Z889)</f>
        <v>1993516.8561642105</v>
      </c>
      <c r="AB889" s="79" t="s">
        <v>1118</v>
      </c>
      <c r="AC889" s="85"/>
    </row>
    <row r="890" spans="1:29" s="80" customFormat="1">
      <c r="A890" s="19"/>
      <c r="B890" s="19"/>
      <c r="C890" s="19"/>
      <c r="D890" s="19"/>
      <c r="E890" s="19"/>
      <c r="F890" s="45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83"/>
      <c r="Y890" s="83"/>
      <c r="Z890" s="83"/>
      <c r="AA890" s="83"/>
      <c r="AB890" s="79"/>
    </row>
    <row r="891" spans="1:29" s="80" customFormat="1">
      <c r="A891" s="24" t="s">
        <v>1078</v>
      </c>
      <c r="B891" s="19"/>
      <c r="C891" s="19"/>
      <c r="D891" s="19"/>
      <c r="E891" s="19"/>
      <c r="F891" s="45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83"/>
      <c r="Y891" s="83"/>
      <c r="Z891" s="83"/>
      <c r="AA891" s="83"/>
      <c r="AB891" s="79"/>
    </row>
    <row r="892" spans="1:29" s="80" customFormat="1">
      <c r="A892" s="19"/>
      <c r="B892" s="19"/>
      <c r="C892" s="19"/>
      <c r="D892" s="19"/>
      <c r="E892" s="19"/>
      <c r="F892" s="45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83"/>
      <c r="Y892" s="83"/>
      <c r="Z892" s="83"/>
      <c r="AA892" s="83"/>
      <c r="AB892" s="79"/>
    </row>
    <row r="893" spans="1:29" s="80" customFormat="1">
      <c r="A893" s="96" t="s">
        <v>1253</v>
      </c>
      <c r="B893" s="19"/>
      <c r="C893" s="19"/>
      <c r="D893" s="19"/>
      <c r="E893" s="19"/>
      <c r="F893" s="45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83"/>
      <c r="Y893" s="83"/>
      <c r="Z893" s="83"/>
      <c r="AA893" s="83"/>
      <c r="AB893" s="79"/>
    </row>
    <row r="894" spans="1:29" s="80" customFormat="1">
      <c r="A894" s="19" t="s">
        <v>1247</v>
      </c>
      <c r="B894" s="19"/>
      <c r="C894" s="19"/>
      <c r="D894" s="19" t="s">
        <v>1145</v>
      </c>
      <c r="E894" s="19"/>
      <c r="F894" s="38">
        <f>F889</f>
        <v>1993516.8561642102</v>
      </c>
      <c r="G894" s="38">
        <f t="shared" ref="G894:Z894" si="452">G888</f>
        <v>873291.91530426731</v>
      </c>
      <c r="H894" s="38">
        <f t="shared" si="452"/>
        <v>231987.74011170011</v>
      </c>
      <c r="I894" s="38">
        <f t="shared" si="452"/>
        <v>15259.555510760178</v>
      </c>
      <c r="J894" s="38">
        <f t="shared" si="452"/>
        <v>291513.2630690579</v>
      </c>
      <c r="K894" s="38">
        <f t="shared" si="452"/>
        <v>256409.91789395094</v>
      </c>
      <c r="L894" s="38">
        <f t="shared" si="452"/>
        <v>184701.96494877819</v>
      </c>
      <c r="M894" s="38">
        <f t="shared" si="452"/>
        <v>128471.20043530541</v>
      </c>
      <c r="N894" s="38">
        <f t="shared" si="452"/>
        <v>7219.6672207349247</v>
      </c>
      <c r="O894" s="38">
        <f>O888</f>
        <v>4104.0757921294144</v>
      </c>
      <c r="P894" s="38">
        <f t="shared" si="452"/>
        <v>169.75799763579849</v>
      </c>
      <c r="Q894" s="38">
        <f t="shared" si="452"/>
        <v>386.0623342152287</v>
      </c>
      <c r="R894" s="38">
        <f t="shared" si="452"/>
        <v>1.7355456748125626</v>
      </c>
      <c r="S894" s="38">
        <f t="shared" si="452"/>
        <v>0</v>
      </c>
      <c r="T894" s="38">
        <f t="shared" si="452"/>
        <v>0</v>
      </c>
      <c r="U894" s="38">
        <f t="shared" si="452"/>
        <v>0</v>
      </c>
      <c r="V894" s="38">
        <f t="shared" si="452"/>
        <v>0</v>
      </c>
      <c r="W894" s="38">
        <f t="shared" si="452"/>
        <v>0</v>
      </c>
      <c r="X894" s="76">
        <f t="shared" si="452"/>
        <v>0</v>
      </c>
      <c r="Y894" s="76">
        <f t="shared" si="452"/>
        <v>0</v>
      </c>
      <c r="Z894" s="76">
        <f t="shared" si="452"/>
        <v>0</v>
      </c>
      <c r="AA894" s="76">
        <f>SUM(G894:Z894)</f>
        <v>1993516.8561642105</v>
      </c>
      <c r="AB894" s="79" t="str">
        <f t="shared" ref="AB894:AB899" si="453">IF(ABS(F894-AA894)&lt;0.01,"ok","err")</f>
        <v>ok</v>
      </c>
    </row>
    <row r="895" spans="1:29" s="80" customFormat="1">
      <c r="A895" s="19" t="s">
        <v>1248</v>
      </c>
      <c r="B895" s="19"/>
      <c r="C895" s="19"/>
      <c r="D895" s="19"/>
      <c r="E895" s="19"/>
      <c r="F895" s="39">
        <f>F9</f>
        <v>2597891033.8555474</v>
      </c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AA895" s="82">
        <f>F895</f>
        <v>2597891033.8555474</v>
      </c>
      <c r="AB895" s="79" t="str">
        <f t="shared" si="453"/>
        <v>ok</v>
      </c>
    </row>
    <row r="896" spans="1:29" s="80" customFormat="1">
      <c r="A896" s="19" t="s">
        <v>148</v>
      </c>
      <c r="B896" s="19"/>
      <c r="C896" s="19"/>
      <c r="D896" s="19"/>
      <c r="E896" s="19"/>
      <c r="F896" s="39">
        <v>1331330.0900000001</v>
      </c>
      <c r="G896" s="19"/>
      <c r="H896" s="38">
        <v>0</v>
      </c>
      <c r="I896" s="35">
        <v>0</v>
      </c>
      <c r="J896" s="38">
        <v>0</v>
      </c>
      <c r="K896" s="38">
        <v>0</v>
      </c>
      <c r="L896" s="47">
        <v>0</v>
      </c>
      <c r="M896" s="38">
        <v>0</v>
      </c>
      <c r="N896" s="38">
        <v>0</v>
      </c>
      <c r="O896" s="38">
        <v>0</v>
      </c>
      <c r="P896" s="38">
        <v>0</v>
      </c>
      <c r="Q896" s="19"/>
      <c r="R896" s="19"/>
      <c r="S896" s="19"/>
      <c r="T896" s="38">
        <f>1241811.48</f>
        <v>1241811.48</v>
      </c>
      <c r="U896" s="140">
        <f>89518.61</f>
        <v>89518.61</v>
      </c>
      <c r="V896" s="38">
        <v>0</v>
      </c>
      <c r="W896" s="38">
        <v>0</v>
      </c>
      <c r="AA896" s="82">
        <f>SUM(G896:Z896)</f>
        <v>1331330.0900000001</v>
      </c>
      <c r="AB896" s="79" t="str">
        <f t="shared" si="453"/>
        <v>ok</v>
      </c>
    </row>
    <row r="897" spans="1:28" s="80" customFormat="1">
      <c r="A897" s="19" t="s">
        <v>1249</v>
      </c>
      <c r="B897" s="19"/>
      <c r="C897" s="19"/>
      <c r="D897" s="19"/>
      <c r="E897" s="19" t="s">
        <v>1145</v>
      </c>
      <c r="F897" s="39">
        <f>F895-F896</f>
        <v>2596559703.7655473</v>
      </c>
      <c r="G897" s="35">
        <f t="shared" ref="G897:Z897" si="454">IF(VLOOKUP($E897,$D$6:$AN$1034,3,)=0,0,(VLOOKUP($E897,$D$6:$AN$1034,G$2,)/VLOOKUP($E897,$D$6:$AN$1034,3,))*$F897)</f>
        <v>1137464471.3395452</v>
      </c>
      <c r="H897" s="35">
        <f t="shared" si="454"/>
        <v>302164496.81830847</v>
      </c>
      <c r="I897" s="35">
        <f t="shared" si="454"/>
        <v>19875601.660500631</v>
      </c>
      <c r="J897" s="35">
        <f t="shared" si="454"/>
        <v>379696609.86702532</v>
      </c>
      <c r="K897" s="35">
        <f t="shared" si="454"/>
        <v>333974432.3658849</v>
      </c>
      <c r="L897" s="35">
        <f t="shared" si="454"/>
        <v>240574679.82242593</v>
      </c>
      <c r="M897" s="35">
        <f t="shared" si="454"/>
        <v>167333996.25552145</v>
      </c>
      <c r="N897" s="35">
        <f t="shared" si="454"/>
        <v>9403631.0362720788</v>
      </c>
      <c r="O897" s="35">
        <f t="shared" si="454"/>
        <v>5345566.9512358056</v>
      </c>
      <c r="P897" s="35">
        <f t="shared" si="454"/>
        <v>221110.13242254365</v>
      </c>
      <c r="Q897" s="35">
        <f t="shared" si="454"/>
        <v>502846.96468217735</v>
      </c>
      <c r="R897" s="35">
        <f t="shared" si="454"/>
        <v>2260.5517226144179</v>
      </c>
      <c r="S897" s="35">
        <f t="shared" si="454"/>
        <v>0</v>
      </c>
      <c r="T897" s="35">
        <f t="shared" si="454"/>
        <v>0</v>
      </c>
      <c r="U897" s="35">
        <f t="shared" si="454"/>
        <v>0</v>
      </c>
      <c r="V897" s="35">
        <f t="shared" si="454"/>
        <v>0</v>
      </c>
      <c r="W897" s="35">
        <f t="shared" si="454"/>
        <v>0</v>
      </c>
      <c r="X897" s="77">
        <f t="shared" si="454"/>
        <v>0</v>
      </c>
      <c r="Y897" s="77">
        <f t="shared" si="454"/>
        <v>0</v>
      </c>
      <c r="Z897" s="77">
        <f t="shared" si="454"/>
        <v>0</v>
      </c>
      <c r="AA897" s="82">
        <f>SUM(G897:Z897)</f>
        <v>2596559703.7655463</v>
      </c>
      <c r="AB897" s="79" t="str">
        <f t="shared" si="453"/>
        <v>ok</v>
      </c>
    </row>
    <row r="898" spans="1:28" s="80" customFormat="1">
      <c r="A898" s="19" t="s">
        <v>1250</v>
      </c>
      <c r="B898" s="19"/>
      <c r="C898" s="19"/>
      <c r="D898" s="19" t="s">
        <v>1144</v>
      </c>
      <c r="E898" s="19"/>
      <c r="F898" s="39">
        <f t="shared" ref="F898" si="455">F896+F897</f>
        <v>2597891033.8555474</v>
      </c>
      <c r="G898" s="39">
        <f t="shared" ref="G898:W898" si="456">G896+G897</f>
        <v>1137464471.3395452</v>
      </c>
      <c r="H898" s="39">
        <f t="shared" si="456"/>
        <v>302164496.81830847</v>
      </c>
      <c r="I898" s="39">
        <f t="shared" si="456"/>
        <v>19875601.660500631</v>
      </c>
      <c r="J898" s="39">
        <f t="shared" si="456"/>
        <v>379696609.86702532</v>
      </c>
      <c r="K898" s="39">
        <f t="shared" si="456"/>
        <v>333974432.3658849</v>
      </c>
      <c r="L898" s="39">
        <f t="shared" si="456"/>
        <v>240574679.82242593</v>
      </c>
      <c r="M898" s="39">
        <f t="shared" si="456"/>
        <v>167333996.25552145</v>
      </c>
      <c r="N898" s="39">
        <f t="shared" si="456"/>
        <v>9403631.0362720788</v>
      </c>
      <c r="O898" s="39">
        <f>O896+O897</f>
        <v>5345566.9512358056</v>
      </c>
      <c r="P898" s="39">
        <f t="shared" si="456"/>
        <v>221110.13242254365</v>
      </c>
      <c r="Q898" s="39">
        <f t="shared" si="456"/>
        <v>502846.96468217735</v>
      </c>
      <c r="R898" s="39">
        <f t="shared" si="456"/>
        <v>2260.5517226144179</v>
      </c>
      <c r="S898" s="39">
        <f t="shared" si="456"/>
        <v>0</v>
      </c>
      <c r="T898" s="39">
        <f t="shared" si="456"/>
        <v>1241811.48</v>
      </c>
      <c r="U898" s="39">
        <f t="shared" si="456"/>
        <v>89518.61</v>
      </c>
      <c r="V898" s="39">
        <f t="shared" si="456"/>
        <v>0</v>
      </c>
      <c r="W898" s="39">
        <f t="shared" si="456"/>
        <v>0</v>
      </c>
      <c r="X898" s="82">
        <f>X896+X897</f>
        <v>0</v>
      </c>
      <c r="Y898" s="82">
        <f>Y896+Y897</f>
        <v>0</v>
      </c>
      <c r="Z898" s="82">
        <f>Z896+Z897</f>
        <v>0</v>
      </c>
      <c r="AA898" s="82">
        <f>SUM(G898:Z898)</f>
        <v>2597891033.8555465</v>
      </c>
      <c r="AB898" s="79" t="str">
        <f t="shared" si="453"/>
        <v>ok</v>
      </c>
    </row>
    <row r="899" spans="1:28" s="80" customFormat="1">
      <c r="A899" s="19" t="s">
        <v>1251</v>
      </c>
      <c r="B899" s="19"/>
      <c r="C899" s="19"/>
      <c r="D899" s="19" t="s">
        <v>1143</v>
      </c>
      <c r="E899" s="19" t="s">
        <v>1144</v>
      </c>
      <c r="F899" s="45">
        <v>1</v>
      </c>
      <c r="G899" s="42">
        <f t="shared" ref="G899:Z899" si="457">IF(VLOOKUP($E899,$D$6:$AN$1034,3,)=0,0,(VLOOKUP($E899,$D$6:$AN$1034,G$2,)/VLOOKUP($E899,$D$6:$AN$1034,3,))*$F899)</f>
        <v>0.43784148623486591</v>
      </c>
      <c r="H899" s="42">
        <f t="shared" si="457"/>
        <v>0.11631145913378212</v>
      </c>
      <c r="I899" s="42">
        <f t="shared" si="457"/>
        <v>7.6506679462237173E-3</v>
      </c>
      <c r="J899" s="42">
        <f t="shared" si="457"/>
        <v>0.14615571050473009</v>
      </c>
      <c r="K899" s="42">
        <f t="shared" si="457"/>
        <v>0.12855598176118696</v>
      </c>
      <c r="L899" s="42">
        <f t="shared" si="457"/>
        <v>9.2603837761966262E-2</v>
      </c>
      <c r="M899" s="42">
        <f t="shared" si="457"/>
        <v>6.4411476106901969E-2</v>
      </c>
      <c r="N899" s="42">
        <f t="shared" si="457"/>
        <v>3.619717268247424E-3</v>
      </c>
      <c r="O899" s="42">
        <f t="shared" si="457"/>
        <v>2.0576563379959838E-3</v>
      </c>
      <c r="P899" s="42">
        <f t="shared" si="457"/>
        <v>8.5111395951966708E-5</v>
      </c>
      <c r="Q899" s="42">
        <f t="shared" si="457"/>
        <v>1.9355968288473546E-4</v>
      </c>
      <c r="R899" s="42">
        <f t="shared" si="457"/>
        <v>8.701487834382022E-7</v>
      </c>
      <c r="S899" s="42">
        <f t="shared" si="457"/>
        <v>0</v>
      </c>
      <c r="T899" s="42">
        <f t="shared" si="457"/>
        <v>4.7800753142329428E-4</v>
      </c>
      <c r="U899" s="42">
        <f t="shared" si="457"/>
        <v>3.4458185056031711E-5</v>
      </c>
      <c r="V899" s="42">
        <f t="shared" si="457"/>
        <v>0</v>
      </c>
      <c r="W899" s="42">
        <f t="shared" si="457"/>
        <v>0</v>
      </c>
      <c r="X899" s="83">
        <f t="shared" si="457"/>
        <v>0</v>
      </c>
      <c r="Y899" s="83">
        <f t="shared" si="457"/>
        <v>0</v>
      </c>
      <c r="Z899" s="83">
        <f t="shared" si="457"/>
        <v>0</v>
      </c>
      <c r="AA899" s="83">
        <f>SUM(G899:Z899)</f>
        <v>0.99999999999999989</v>
      </c>
      <c r="AB899" s="79" t="str">
        <f t="shared" si="453"/>
        <v>ok</v>
      </c>
    </row>
    <row r="900" spans="1:28" s="80" customFormat="1">
      <c r="A900" s="19"/>
      <c r="B900" s="19"/>
      <c r="C900" s="19"/>
      <c r="D900" s="19"/>
      <c r="E900" s="19"/>
      <c r="F900" s="45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83"/>
      <c r="Y900" s="83"/>
      <c r="Z900" s="83"/>
      <c r="AA900" s="83"/>
      <c r="AB900" s="79"/>
    </row>
    <row r="901" spans="1:28" s="80" customFormat="1">
      <c r="A901" s="19" t="s">
        <v>1230</v>
      </c>
      <c r="B901" s="19"/>
      <c r="C901" s="19"/>
      <c r="D901" s="19" t="s">
        <v>1146</v>
      </c>
      <c r="E901" s="19"/>
      <c r="F901" s="38">
        <f t="shared" ref="F901:Z901" si="458">F887</f>
        <v>1993516.8561642102</v>
      </c>
      <c r="G901" s="38">
        <f t="shared" si="458"/>
        <v>873291.91530426731</v>
      </c>
      <c r="H901" s="38">
        <f t="shared" si="458"/>
        <v>231987.74011170011</v>
      </c>
      <c r="I901" s="38">
        <f t="shared" si="458"/>
        <v>15259.555510760178</v>
      </c>
      <c r="J901" s="38">
        <f t="shared" si="458"/>
        <v>291513.2630690579</v>
      </c>
      <c r="K901" s="38">
        <f t="shared" si="458"/>
        <v>256409.91789395094</v>
      </c>
      <c r="L901" s="38">
        <f t="shared" si="458"/>
        <v>184701.96494877819</v>
      </c>
      <c r="M901" s="38">
        <f t="shared" si="458"/>
        <v>128471.20043530541</v>
      </c>
      <c r="N901" s="38">
        <f t="shared" si="458"/>
        <v>7219.6672207349247</v>
      </c>
      <c r="O901" s="38">
        <f>O887</f>
        <v>4104.0757921294144</v>
      </c>
      <c r="P901" s="38">
        <f t="shared" si="458"/>
        <v>169.75799763579849</v>
      </c>
      <c r="Q901" s="38">
        <f t="shared" si="458"/>
        <v>386.0623342152287</v>
      </c>
      <c r="R901" s="38">
        <f t="shared" si="458"/>
        <v>1.7355456748125626</v>
      </c>
      <c r="S901" s="38">
        <f t="shared" si="458"/>
        <v>0</v>
      </c>
      <c r="T901" s="38">
        <f t="shared" si="458"/>
        <v>0</v>
      </c>
      <c r="U901" s="38">
        <f t="shared" si="458"/>
        <v>0</v>
      </c>
      <c r="V901" s="38">
        <f t="shared" si="458"/>
        <v>0</v>
      </c>
      <c r="W901" s="38">
        <f t="shared" si="458"/>
        <v>0</v>
      </c>
      <c r="X901" s="76">
        <f t="shared" si="458"/>
        <v>0</v>
      </c>
      <c r="Y901" s="76">
        <f t="shared" si="458"/>
        <v>0</v>
      </c>
      <c r="Z901" s="76">
        <f t="shared" si="458"/>
        <v>0</v>
      </c>
      <c r="AA901" s="76">
        <f>SUM(G901:Z901)</f>
        <v>1993516.8561642105</v>
      </c>
      <c r="AB901" s="79" t="str">
        <f t="shared" ref="AB901:AB906" si="459">IF(ABS(F901-AA901)&lt;0.01,"ok","err")</f>
        <v>ok</v>
      </c>
    </row>
    <row r="902" spans="1:28" s="80" customFormat="1">
      <c r="A902" s="19" t="s">
        <v>1231</v>
      </c>
      <c r="B902" s="19"/>
      <c r="C902" s="19"/>
      <c r="D902" s="19"/>
      <c r="E902" s="19"/>
      <c r="F902" s="39">
        <f>F68</f>
        <v>1596970884.8445554</v>
      </c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AA902" s="82">
        <f>F902</f>
        <v>1596970884.8445554</v>
      </c>
      <c r="AB902" s="79" t="str">
        <f t="shared" si="459"/>
        <v>ok</v>
      </c>
    </row>
    <row r="903" spans="1:28" s="80" customFormat="1">
      <c r="A903" s="19" t="s">
        <v>148</v>
      </c>
      <c r="B903" s="19"/>
      <c r="C903" s="19"/>
      <c r="D903" s="19"/>
      <c r="E903" s="19"/>
      <c r="F903" s="39">
        <v>1322299.6599999999</v>
      </c>
      <c r="G903" s="19"/>
      <c r="H903" s="38">
        <v>0</v>
      </c>
      <c r="I903" s="35">
        <v>0</v>
      </c>
      <c r="J903" s="38">
        <v>0</v>
      </c>
      <c r="K903" s="38">
        <v>0</v>
      </c>
      <c r="L903" s="47">
        <v>0</v>
      </c>
      <c r="M903" s="38">
        <v>0</v>
      </c>
      <c r="N903" s="38">
        <v>0</v>
      </c>
      <c r="O903" s="38">
        <v>0</v>
      </c>
      <c r="P903" s="38">
        <v>0</v>
      </c>
      <c r="Q903" s="19"/>
      <c r="R903" s="19"/>
      <c r="S903" s="19"/>
      <c r="T903" s="38">
        <f>T896-3699.97</f>
        <v>1238111.51</v>
      </c>
      <c r="U903" s="140">
        <f>U896-5330.46</f>
        <v>84188.15</v>
      </c>
      <c r="V903" s="38">
        <v>0</v>
      </c>
      <c r="W903" s="38">
        <v>0</v>
      </c>
      <c r="AA903" s="82">
        <f>SUM(G903:Z903)</f>
        <v>1322299.6599999999</v>
      </c>
      <c r="AB903" s="79" t="str">
        <f t="shared" si="459"/>
        <v>ok</v>
      </c>
    </row>
    <row r="904" spans="1:28" s="80" customFormat="1">
      <c r="A904" s="19" t="s">
        <v>1232</v>
      </c>
      <c r="B904" s="19"/>
      <c r="C904" s="19"/>
      <c r="D904" s="19"/>
      <c r="E904" s="19" t="s">
        <v>1146</v>
      </c>
      <c r="F904" s="39">
        <f>F902-F903</f>
        <v>1595648585.1845553</v>
      </c>
      <c r="G904" s="35">
        <f t="shared" ref="G904:Z904" si="460">IF(VLOOKUP($E904,$D$6:$AN$1034,3,)=0,0,(VLOOKUP($E904,$D$6:$AN$1034,G$2,)/VLOOKUP($E904,$D$6:$AN$1034,3,))*$F904)</f>
        <v>698999361.25425053</v>
      </c>
      <c r="H904" s="35">
        <f t="shared" si="460"/>
        <v>185687373.62053427</v>
      </c>
      <c r="I904" s="35">
        <f t="shared" si="460"/>
        <v>12214036.759207614</v>
      </c>
      <c r="J904" s="35">
        <f t="shared" si="460"/>
        <v>233332727.70699847</v>
      </c>
      <c r="K904" s="35">
        <f t="shared" si="460"/>
        <v>205235346.49313697</v>
      </c>
      <c r="L904" s="35">
        <f t="shared" si="460"/>
        <v>147838945.09846503</v>
      </c>
      <c r="M904" s="35">
        <f t="shared" si="460"/>
        <v>102830777.96793438</v>
      </c>
      <c r="N904" s="35">
        <f t="shared" si="460"/>
        <v>5778758.1532844901</v>
      </c>
      <c r="O904" s="35">
        <f t="shared" si="460"/>
        <v>3284979.8640789902</v>
      </c>
      <c r="P904" s="35">
        <f t="shared" si="460"/>
        <v>135877.51109991744</v>
      </c>
      <c r="Q904" s="35">
        <f t="shared" si="460"/>
        <v>309011.59199068928</v>
      </c>
      <c r="R904" s="35">
        <f t="shared" si="460"/>
        <v>1389.1635738994348</v>
      </c>
      <c r="S904" s="35">
        <f t="shared" si="460"/>
        <v>0</v>
      </c>
      <c r="T904" s="35">
        <f t="shared" si="460"/>
        <v>0</v>
      </c>
      <c r="U904" s="35">
        <f t="shared" si="460"/>
        <v>0</v>
      </c>
      <c r="V904" s="35">
        <f t="shared" si="460"/>
        <v>0</v>
      </c>
      <c r="W904" s="35">
        <f t="shared" si="460"/>
        <v>0</v>
      </c>
      <c r="X904" s="77">
        <f t="shared" si="460"/>
        <v>0</v>
      </c>
      <c r="Y904" s="77">
        <f t="shared" si="460"/>
        <v>0</v>
      </c>
      <c r="Z904" s="77">
        <f t="shared" si="460"/>
        <v>0</v>
      </c>
      <c r="AA904" s="82">
        <f>SUM(G904:Z904)</f>
        <v>1595648585.1845553</v>
      </c>
      <c r="AB904" s="79" t="str">
        <f t="shared" si="459"/>
        <v>ok</v>
      </c>
    </row>
    <row r="905" spans="1:28" s="80" customFormat="1">
      <c r="A905" s="19" t="s">
        <v>1233</v>
      </c>
      <c r="B905" s="19"/>
      <c r="C905" s="19"/>
      <c r="D905" s="19" t="s">
        <v>1147</v>
      </c>
      <c r="E905" s="19"/>
      <c r="F905" s="39">
        <f t="shared" ref="F905:Z905" si="461">F903+F904</f>
        <v>1596970884.8445554</v>
      </c>
      <c r="G905" s="39">
        <f t="shared" si="461"/>
        <v>698999361.25425053</v>
      </c>
      <c r="H905" s="39">
        <f t="shared" si="461"/>
        <v>185687373.62053427</v>
      </c>
      <c r="I905" s="39">
        <f t="shared" si="461"/>
        <v>12214036.759207614</v>
      </c>
      <c r="J905" s="39">
        <f t="shared" si="461"/>
        <v>233332727.70699847</v>
      </c>
      <c r="K905" s="39">
        <f t="shared" si="461"/>
        <v>205235346.49313697</v>
      </c>
      <c r="L905" s="39">
        <f t="shared" si="461"/>
        <v>147838945.09846503</v>
      </c>
      <c r="M905" s="39">
        <f t="shared" si="461"/>
        <v>102830777.96793438</v>
      </c>
      <c r="N905" s="39">
        <f t="shared" si="461"/>
        <v>5778758.1532844901</v>
      </c>
      <c r="O905" s="39">
        <f>O903+O904</f>
        <v>3284979.8640789902</v>
      </c>
      <c r="P905" s="39">
        <f t="shared" si="461"/>
        <v>135877.51109991744</v>
      </c>
      <c r="Q905" s="39">
        <f t="shared" si="461"/>
        <v>309011.59199068928</v>
      </c>
      <c r="R905" s="39">
        <f t="shared" si="461"/>
        <v>1389.1635738994348</v>
      </c>
      <c r="S905" s="39">
        <f t="shared" si="461"/>
        <v>0</v>
      </c>
      <c r="T905" s="39">
        <f t="shared" si="461"/>
        <v>1238111.51</v>
      </c>
      <c r="U905" s="39">
        <f t="shared" si="461"/>
        <v>84188.15</v>
      </c>
      <c r="V905" s="39">
        <f t="shared" si="461"/>
        <v>0</v>
      </c>
      <c r="W905" s="39">
        <f t="shared" si="461"/>
        <v>0</v>
      </c>
      <c r="X905" s="82">
        <f t="shared" si="461"/>
        <v>0</v>
      </c>
      <c r="Y905" s="82">
        <f t="shared" si="461"/>
        <v>0</v>
      </c>
      <c r="Z905" s="82">
        <f t="shared" si="461"/>
        <v>0</v>
      </c>
      <c r="AA905" s="82">
        <f>SUM(G905:Z905)</f>
        <v>1596970884.8445554</v>
      </c>
      <c r="AB905" s="79" t="str">
        <f t="shared" si="459"/>
        <v>ok</v>
      </c>
    </row>
    <row r="906" spans="1:28" s="80" customFormat="1">
      <c r="A906" s="19" t="s">
        <v>1234</v>
      </c>
      <c r="B906" s="19"/>
      <c r="C906" s="19"/>
      <c r="D906" s="19" t="s">
        <v>1148</v>
      </c>
      <c r="E906" s="19" t="s">
        <v>1147</v>
      </c>
      <c r="F906" s="45">
        <v>1</v>
      </c>
      <c r="G906" s="42">
        <f t="shared" ref="G906:Z906" si="462">IF(VLOOKUP($E906,$D$6:$AN$1034,3,)=0,0,(VLOOKUP($E906,$D$6:$AN$1034,G$2,)/VLOOKUP($E906,$D$6:$AN$1034,3,))*$F906)</f>
        <v>0.43770325926905623</v>
      </c>
      <c r="H906" s="42">
        <f t="shared" si="462"/>
        <v>0.11627473949758863</v>
      </c>
      <c r="I906" s="42">
        <f t="shared" si="462"/>
        <v>7.648252623213286E-3</v>
      </c>
      <c r="J906" s="42">
        <f t="shared" si="462"/>
        <v>0.14610956901052732</v>
      </c>
      <c r="K906" s="42">
        <f t="shared" si="462"/>
        <v>0.12851539651777308</v>
      </c>
      <c r="L906" s="42">
        <f t="shared" si="462"/>
        <v>9.2574602643964457E-2</v>
      </c>
      <c r="M906" s="42">
        <f t="shared" si="462"/>
        <v>6.4391141343784514E-2</v>
      </c>
      <c r="N906" s="42">
        <f t="shared" si="462"/>
        <v>3.6185745201278217E-3</v>
      </c>
      <c r="O906" s="42">
        <f t="shared" si="462"/>
        <v>2.0570067339698186E-3</v>
      </c>
      <c r="P906" s="42">
        <f t="shared" si="462"/>
        <v>8.5084526204836459E-5</v>
      </c>
      <c r="Q906" s="42">
        <f t="shared" si="462"/>
        <v>1.9349857591221371E-4</v>
      </c>
      <c r="R906" s="42">
        <f t="shared" si="462"/>
        <v>8.6987407665522467E-7</v>
      </c>
      <c r="S906" s="42">
        <f t="shared" si="462"/>
        <v>0</v>
      </c>
      <c r="T906" s="42">
        <f t="shared" si="462"/>
        <v>7.7528746563248346E-4</v>
      </c>
      <c r="U906" s="42">
        <f t="shared" si="462"/>
        <v>5.2717398168592556E-5</v>
      </c>
      <c r="V906" s="42">
        <f t="shared" si="462"/>
        <v>0</v>
      </c>
      <c r="W906" s="42">
        <f t="shared" si="462"/>
        <v>0</v>
      </c>
      <c r="X906" s="83">
        <f t="shared" si="462"/>
        <v>0</v>
      </c>
      <c r="Y906" s="83">
        <f t="shared" si="462"/>
        <v>0</v>
      </c>
      <c r="Z906" s="83">
        <f t="shared" si="462"/>
        <v>0</v>
      </c>
      <c r="AA906" s="83">
        <f>SUM(G906:Z906)</f>
        <v>1</v>
      </c>
      <c r="AB906" s="79" t="str">
        <f t="shared" si="459"/>
        <v>ok</v>
      </c>
    </row>
    <row r="907" spans="1:28" s="80" customFormat="1">
      <c r="A907" s="19"/>
      <c r="B907" s="19"/>
      <c r="C907" s="19"/>
      <c r="D907" s="19"/>
      <c r="E907" s="19"/>
      <c r="F907" s="45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83"/>
      <c r="Y907" s="83"/>
      <c r="Z907" s="83"/>
      <c r="AA907" s="83"/>
      <c r="AB907" s="79"/>
    </row>
    <row r="908" spans="1:28" s="80" customFormat="1">
      <c r="A908" s="19" t="s">
        <v>1235</v>
      </c>
      <c r="B908" s="19"/>
      <c r="C908" s="19"/>
      <c r="D908" s="19" t="s">
        <v>1240</v>
      </c>
      <c r="E908" s="19"/>
      <c r="F908" s="38">
        <f>F901</f>
        <v>1993516.8561642102</v>
      </c>
      <c r="G908" s="38">
        <f t="shared" ref="G908:U908" si="463">G901</f>
        <v>873291.91530426731</v>
      </c>
      <c r="H908" s="38">
        <f t="shared" si="463"/>
        <v>231987.74011170011</v>
      </c>
      <c r="I908" s="38">
        <f t="shared" si="463"/>
        <v>15259.555510760178</v>
      </c>
      <c r="J908" s="38">
        <f t="shared" si="463"/>
        <v>291513.2630690579</v>
      </c>
      <c r="K908" s="38">
        <f t="shared" si="463"/>
        <v>256409.91789395094</v>
      </c>
      <c r="L908" s="38">
        <f t="shared" si="463"/>
        <v>184701.96494877819</v>
      </c>
      <c r="M908" s="38">
        <f t="shared" si="463"/>
        <v>128471.20043530541</v>
      </c>
      <c r="N908" s="38">
        <f t="shared" si="463"/>
        <v>7219.6672207349247</v>
      </c>
      <c r="O908" s="38">
        <f t="shared" si="463"/>
        <v>4104.0757921294144</v>
      </c>
      <c r="P908" s="38">
        <f t="shared" si="463"/>
        <v>169.75799763579849</v>
      </c>
      <c r="Q908" s="38">
        <f t="shared" si="463"/>
        <v>386.0623342152287</v>
      </c>
      <c r="R908" s="38">
        <f t="shared" si="463"/>
        <v>1.7355456748125626</v>
      </c>
      <c r="S908" s="38">
        <f t="shared" si="463"/>
        <v>0</v>
      </c>
      <c r="T908" s="38">
        <f t="shared" si="463"/>
        <v>0</v>
      </c>
      <c r="U908" s="38">
        <f t="shared" si="463"/>
        <v>0</v>
      </c>
      <c r="V908" s="38">
        <f t="shared" ref="V908:Z908" si="464">V894</f>
        <v>0</v>
      </c>
      <c r="W908" s="38">
        <f t="shared" si="464"/>
        <v>0</v>
      </c>
      <c r="X908" s="76">
        <f t="shared" si="464"/>
        <v>0</v>
      </c>
      <c r="Y908" s="76">
        <f t="shared" si="464"/>
        <v>0</v>
      </c>
      <c r="Z908" s="76">
        <f t="shared" si="464"/>
        <v>0</v>
      </c>
      <c r="AA908" s="76">
        <f>SUM(G908:Z908)</f>
        <v>1993516.8561642105</v>
      </c>
      <c r="AB908" s="79" t="str">
        <f t="shared" ref="AB908:AB913" si="465">IF(ABS(F908-AA908)&lt;0.01,"ok","err")</f>
        <v>ok</v>
      </c>
    </row>
    <row r="909" spans="1:28" s="80" customFormat="1">
      <c r="A909" s="19" t="s">
        <v>1236</v>
      </c>
      <c r="B909" s="19"/>
      <c r="C909" s="19"/>
      <c r="D909" s="19"/>
      <c r="E909" s="19"/>
      <c r="F909" s="39">
        <f>F125</f>
        <v>1309287569.1183619</v>
      </c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AA909" s="82">
        <f>F909</f>
        <v>1309287569.1183619</v>
      </c>
      <c r="AB909" s="79" t="str">
        <f t="shared" si="465"/>
        <v>ok</v>
      </c>
    </row>
    <row r="910" spans="1:28" s="80" customFormat="1">
      <c r="A910" s="19" t="s">
        <v>148</v>
      </c>
      <c r="B910" s="19"/>
      <c r="C910" s="19"/>
      <c r="D910" s="19"/>
      <c r="E910" s="19"/>
      <c r="F910" s="39">
        <v>1269529.43</v>
      </c>
      <c r="G910" s="19"/>
      <c r="H910" s="38">
        <v>0</v>
      </c>
      <c r="I910" s="35">
        <v>0</v>
      </c>
      <c r="J910" s="38">
        <v>0</v>
      </c>
      <c r="K910" s="38">
        <v>0</v>
      </c>
      <c r="L910" s="47">
        <v>0</v>
      </c>
      <c r="M910" s="38">
        <v>0</v>
      </c>
      <c r="N910" s="38">
        <v>0</v>
      </c>
      <c r="O910" s="38">
        <v>0</v>
      </c>
      <c r="P910" s="38">
        <v>0</v>
      </c>
      <c r="Q910" s="19"/>
      <c r="R910" s="19"/>
      <c r="S910" s="19"/>
      <c r="T910" s="38">
        <f>T903-44191.32</f>
        <v>1193920.19</v>
      </c>
      <c r="U910" s="140">
        <f>U903-8578.91</f>
        <v>75609.239999999991</v>
      </c>
      <c r="V910" s="38">
        <v>0</v>
      </c>
      <c r="W910" s="38">
        <v>0</v>
      </c>
      <c r="AA910" s="82">
        <f>SUM(G910:Z910)</f>
        <v>1269529.43</v>
      </c>
      <c r="AB910" s="79" t="str">
        <f t="shared" si="465"/>
        <v>ok</v>
      </c>
    </row>
    <row r="911" spans="1:28" s="80" customFormat="1">
      <c r="A911" s="19" t="s">
        <v>1237</v>
      </c>
      <c r="B911" s="19"/>
      <c r="C911" s="19"/>
      <c r="D911" s="19"/>
      <c r="E911" s="19" t="s">
        <v>1240</v>
      </c>
      <c r="F911" s="39">
        <f>F909-F910</f>
        <v>1308018039.6883619</v>
      </c>
      <c r="G911" s="35">
        <f t="shared" ref="G911:Z911" si="466">IF(VLOOKUP($E911,$D$6:$AN$1034,3,)=0,0,(VLOOKUP($E911,$D$6:$AN$1034,G$2,)/VLOOKUP($E911,$D$6:$AN$1034,3,))*$F911)</f>
        <v>572998204.45455539</v>
      </c>
      <c r="H911" s="35">
        <f t="shared" si="466"/>
        <v>152215491.99062493</v>
      </c>
      <c r="I911" s="35">
        <f t="shared" si="466"/>
        <v>10012342.671687014</v>
      </c>
      <c r="J911" s="35">
        <f t="shared" si="466"/>
        <v>191272326.45347542</v>
      </c>
      <c r="K911" s="35">
        <f t="shared" si="466"/>
        <v>168239760.36281523</v>
      </c>
      <c r="L911" s="35">
        <f t="shared" si="466"/>
        <v>121189595.85009338</v>
      </c>
      <c r="M911" s="35">
        <f t="shared" si="466"/>
        <v>84294570.788398072</v>
      </c>
      <c r="N911" s="35">
        <f t="shared" si="466"/>
        <v>4737083.0781127559</v>
      </c>
      <c r="O911" s="35">
        <f t="shared" si="466"/>
        <v>2692831.5934497355</v>
      </c>
      <c r="P911" s="35">
        <f t="shared" si="466"/>
        <v>111384.32193457625</v>
      </c>
      <c r="Q911" s="35">
        <f t="shared" si="466"/>
        <v>253309.36933704093</v>
      </c>
      <c r="R911" s="35">
        <f t="shared" si="466"/>
        <v>1138.7538782721726</v>
      </c>
      <c r="S911" s="35">
        <f t="shared" si="466"/>
        <v>0</v>
      </c>
      <c r="T911" s="35">
        <f t="shared" si="466"/>
        <v>0</v>
      </c>
      <c r="U911" s="35">
        <f t="shared" si="466"/>
        <v>0</v>
      </c>
      <c r="V911" s="35">
        <f t="shared" si="466"/>
        <v>0</v>
      </c>
      <c r="W911" s="35">
        <f t="shared" si="466"/>
        <v>0</v>
      </c>
      <c r="X911" s="77">
        <f t="shared" si="466"/>
        <v>0</v>
      </c>
      <c r="Y911" s="77">
        <f t="shared" si="466"/>
        <v>0</v>
      </c>
      <c r="Z911" s="77">
        <f t="shared" si="466"/>
        <v>0</v>
      </c>
      <c r="AA911" s="82">
        <f>SUM(G911:Z911)</f>
        <v>1308018039.6883619</v>
      </c>
      <c r="AB911" s="79" t="str">
        <f t="shared" si="465"/>
        <v>ok</v>
      </c>
    </row>
    <row r="912" spans="1:28" s="80" customFormat="1">
      <c r="A912" s="19" t="s">
        <v>1238</v>
      </c>
      <c r="B912" s="19"/>
      <c r="C912" s="19"/>
      <c r="D912" s="19" t="s">
        <v>1241</v>
      </c>
      <c r="E912" s="19"/>
      <c r="F912" s="39">
        <f t="shared" ref="F912:N912" si="467">F910+F911</f>
        <v>1309287569.1183619</v>
      </c>
      <c r="G912" s="39">
        <f t="shared" si="467"/>
        <v>572998204.45455539</v>
      </c>
      <c r="H912" s="39">
        <f t="shared" si="467"/>
        <v>152215491.99062493</v>
      </c>
      <c r="I912" s="39">
        <f t="shared" si="467"/>
        <v>10012342.671687014</v>
      </c>
      <c r="J912" s="39">
        <f t="shared" si="467"/>
        <v>191272326.45347542</v>
      </c>
      <c r="K912" s="39">
        <f t="shared" si="467"/>
        <v>168239760.36281523</v>
      </c>
      <c r="L912" s="39">
        <f t="shared" si="467"/>
        <v>121189595.85009338</v>
      </c>
      <c r="M912" s="39">
        <f t="shared" si="467"/>
        <v>84294570.788398072</v>
      </c>
      <c r="N912" s="39">
        <f t="shared" si="467"/>
        <v>4737083.0781127559</v>
      </c>
      <c r="O912" s="39">
        <f>O910+O911</f>
        <v>2692831.5934497355</v>
      </c>
      <c r="P912" s="39">
        <f t="shared" ref="P912:Z912" si="468">P910+P911</f>
        <v>111384.32193457625</v>
      </c>
      <c r="Q912" s="39">
        <f t="shared" si="468"/>
        <v>253309.36933704093</v>
      </c>
      <c r="R912" s="39">
        <f t="shared" si="468"/>
        <v>1138.7538782721726</v>
      </c>
      <c r="S912" s="39">
        <f t="shared" si="468"/>
        <v>0</v>
      </c>
      <c r="T912" s="39">
        <f t="shared" si="468"/>
        <v>1193920.19</v>
      </c>
      <c r="U912" s="39">
        <f t="shared" si="468"/>
        <v>75609.239999999991</v>
      </c>
      <c r="V912" s="39">
        <f t="shared" si="468"/>
        <v>0</v>
      </c>
      <c r="W912" s="39">
        <f t="shared" si="468"/>
        <v>0</v>
      </c>
      <c r="X912" s="82">
        <f t="shared" si="468"/>
        <v>0</v>
      </c>
      <c r="Y912" s="82">
        <f t="shared" si="468"/>
        <v>0</v>
      </c>
      <c r="Z912" s="82">
        <f t="shared" si="468"/>
        <v>0</v>
      </c>
      <c r="AA912" s="82">
        <f>SUM(G912:Z912)</f>
        <v>1309287569.1183619</v>
      </c>
      <c r="AB912" s="79" t="str">
        <f t="shared" si="465"/>
        <v>ok</v>
      </c>
    </row>
    <row r="913" spans="1:28" s="80" customFormat="1">
      <c r="A913" s="19" t="s">
        <v>1239</v>
      </c>
      <c r="B913" s="19"/>
      <c r="C913" s="19"/>
      <c r="D913" s="19" t="s">
        <v>1242</v>
      </c>
      <c r="E913" s="19" t="s">
        <v>1241</v>
      </c>
      <c r="F913" s="45">
        <v>1</v>
      </c>
      <c r="G913" s="42">
        <f t="shared" ref="G913:Z913" si="469">IF(VLOOKUP($E913,$D$6:$AN$1034,3,)=0,0,(VLOOKUP($E913,$D$6:$AN$1034,G$2,)/VLOOKUP($E913,$D$6:$AN$1034,3,))*$F913)</f>
        <v>0.43764121646736215</v>
      </c>
      <c r="H913" s="42">
        <f t="shared" si="469"/>
        <v>0.11625825798768</v>
      </c>
      <c r="I913" s="42">
        <f t="shared" si="469"/>
        <v>7.647168511978655E-3</v>
      </c>
      <c r="J913" s="42">
        <f t="shared" si="469"/>
        <v>0.14608885852500145</v>
      </c>
      <c r="K913" s="42">
        <f t="shared" si="469"/>
        <v>0.12849717994046428</v>
      </c>
      <c r="L913" s="42">
        <f t="shared" si="469"/>
        <v>9.2561480539908508E-2</v>
      </c>
      <c r="M913" s="42">
        <f t="shared" si="469"/>
        <v>6.4382014140071386E-2</v>
      </c>
      <c r="N913" s="42">
        <f t="shared" si="469"/>
        <v>3.6180616007089844E-3</v>
      </c>
      <c r="O913" s="42">
        <f t="shared" si="469"/>
        <v>2.056715160950481E-3</v>
      </c>
      <c r="P913" s="42">
        <f t="shared" si="469"/>
        <v>8.5072465791132025E-5</v>
      </c>
      <c r="Q913" s="42">
        <f t="shared" si="469"/>
        <v>1.9347114821201004E-4</v>
      </c>
      <c r="R913" s="42">
        <f t="shared" si="469"/>
        <v>8.6975077525480368E-7</v>
      </c>
      <c r="S913" s="42">
        <f t="shared" si="469"/>
        <v>0</v>
      </c>
      <c r="T913" s="42">
        <f t="shared" si="469"/>
        <v>9.1188537809455629E-4</v>
      </c>
      <c r="U913" s="42">
        <f t="shared" si="469"/>
        <v>5.7748383001079863E-5</v>
      </c>
      <c r="V913" s="42">
        <f t="shared" si="469"/>
        <v>0</v>
      </c>
      <c r="W913" s="42">
        <f t="shared" si="469"/>
        <v>0</v>
      </c>
      <c r="X913" s="83">
        <f t="shared" si="469"/>
        <v>0</v>
      </c>
      <c r="Y913" s="83">
        <f t="shared" si="469"/>
        <v>0</v>
      </c>
      <c r="Z913" s="83">
        <f t="shared" si="469"/>
        <v>0</v>
      </c>
      <c r="AA913" s="83">
        <f>SUM(G913:Z913)</f>
        <v>1</v>
      </c>
      <c r="AB913" s="79" t="str">
        <f t="shared" si="465"/>
        <v>ok</v>
      </c>
    </row>
    <row r="914" spans="1:28" s="86" customFormat="1">
      <c r="A914" s="19"/>
      <c r="B914" s="19"/>
      <c r="C914" s="19"/>
      <c r="D914" s="19"/>
      <c r="E914" s="19"/>
      <c r="F914" s="45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92"/>
      <c r="X914" s="92"/>
      <c r="Y914" s="92"/>
      <c r="Z914" s="92"/>
      <c r="AA914" s="92"/>
      <c r="AB914" s="88"/>
    </row>
    <row r="915" spans="1:28" s="80" customFormat="1">
      <c r="A915" s="19" t="s">
        <v>1154</v>
      </c>
      <c r="B915" s="19"/>
      <c r="C915" s="19"/>
      <c r="D915" s="19" t="s">
        <v>1156</v>
      </c>
      <c r="E915" s="19"/>
      <c r="F915" s="38">
        <f>F901</f>
        <v>1993516.8561642102</v>
      </c>
      <c r="G915" s="38">
        <f t="shared" ref="G915:U915" si="470">G901</f>
        <v>873291.91530426731</v>
      </c>
      <c r="H915" s="38">
        <f t="shared" si="470"/>
        <v>231987.74011170011</v>
      </c>
      <c r="I915" s="38">
        <f t="shared" si="470"/>
        <v>15259.555510760178</v>
      </c>
      <c r="J915" s="38">
        <f t="shared" si="470"/>
        <v>291513.2630690579</v>
      </c>
      <c r="K915" s="38">
        <f t="shared" si="470"/>
        <v>256409.91789395094</v>
      </c>
      <c r="L915" s="38">
        <f t="shared" si="470"/>
        <v>184701.96494877819</v>
      </c>
      <c r="M915" s="38">
        <f t="shared" si="470"/>
        <v>128471.20043530541</v>
      </c>
      <c r="N915" s="38">
        <f t="shared" si="470"/>
        <v>7219.6672207349247</v>
      </c>
      <c r="O915" s="38">
        <f t="shared" si="470"/>
        <v>4104.0757921294144</v>
      </c>
      <c r="P915" s="38">
        <f t="shared" si="470"/>
        <v>169.75799763579849</v>
      </c>
      <c r="Q915" s="38">
        <f t="shared" si="470"/>
        <v>386.0623342152287</v>
      </c>
      <c r="R915" s="38">
        <f t="shared" si="470"/>
        <v>1.7355456748125626</v>
      </c>
      <c r="S915" s="38">
        <f t="shared" si="470"/>
        <v>0</v>
      </c>
      <c r="T915" s="38">
        <f t="shared" si="470"/>
        <v>0</v>
      </c>
      <c r="U915" s="38">
        <f t="shared" si="470"/>
        <v>0</v>
      </c>
      <c r="V915" s="38">
        <f>V896</f>
        <v>0</v>
      </c>
      <c r="W915" s="38">
        <f>W896</f>
        <v>0</v>
      </c>
      <c r="X915" s="76">
        <f>X896</f>
        <v>0</v>
      </c>
      <c r="Y915" s="76">
        <f>Y896</f>
        <v>0</v>
      </c>
      <c r="Z915" s="76">
        <f>Z896</f>
        <v>0</v>
      </c>
      <c r="AA915" s="76">
        <f>SUM(G915:Z915)</f>
        <v>1993516.8561642105</v>
      </c>
      <c r="AB915" s="79" t="str">
        <f t="shared" ref="AB915:AB920" si="471">IF(ABS(F915-AA915)&lt;0.01,"ok","err")</f>
        <v>ok</v>
      </c>
    </row>
    <row r="916" spans="1:28" s="80" customFormat="1">
      <c r="A916" s="19" t="s">
        <v>1155</v>
      </c>
      <c r="B916" s="19"/>
      <c r="C916" s="19"/>
      <c r="D916" s="19"/>
      <c r="E916" s="19"/>
      <c r="F916" s="39">
        <f>F182</f>
        <v>107026183.16824788</v>
      </c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AA916" s="82">
        <f>F916</f>
        <v>107026183.16824788</v>
      </c>
      <c r="AB916" s="79" t="str">
        <f t="shared" si="471"/>
        <v>ok</v>
      </c>
    </row>
    <row r="917" spans="1:28" s="80" customFormat="1">
      <c r="A917" s="19" t="s">
        <v>148</v>
      </c>
      <c r="B917" s="19"/>
      <c r="C917" s="19"/>
      <c r="D917" s="19"/>
      <c r="E917" s="19"/>
      <c r="F917" s="39">
        <v>53663.13</v>
      </c>
      <c r="G917" s="19"/>
      <c r="H917" s="38">
        <v>0</v>
      </c>
      <c r="I917" s="35">
        <v>0</v>
      </c>
      <c r="J917" s="38">
        <v>0</v>
      </c>
      <c r="K917" s="38">
        <v>0</v>
      </c>
      <c r="L917" s="47">
        <v>0</v>
      </c>
      <c r="M917" s="38">
        <v>0</v>
      </c>
      <c r="N917" s="38">
        <v>0</v>
      </c>
      <c r="O917" s="38">
        <v>0</v>
      </c>
      <c r="P917" s="38">
        <v>0</v>
      </c>
      <c r="Q917" s="19"/>
      <c r="R917" s="19"/>
      <c r="S917" s="19"/>
      <c r="T917" s="38">
        <v>53663.13</v>
      </c>
      <c r="U917" s="38">
        <v>0</v>
      </c>
      <c r="V917" s="38">
        <v>0</v>
      </c>
      <c r="W917" s="38">
        <v>0</v>
      </c>
      <c r="AA917" s="82">
        <f>SUM(G917:Z917)</f>
        <v>53663.13</v>
      </c>
      <c r="AB917" s="79" t="str">
        <f t="shared" si="471"/>
        <v>ok</v>
      </c>
    </row>
    <row r="918" spans="1:28" s="80" customFormat="1">
      <c r="A918" s="19" t="s">
        <v>1169</v>
      </c>
      <c r="B918" s="19"/>
      <c r="C918" s="19"/>
      <c r="D918" s="19"/>
      <c r="E918" s="19" t="s">
        <v>1156</v>
      </c>
      <c r="F918" s="39">
        <f>F916-F917</f>
        <v>106972520.03824788</v>
      </c>
      <c r="G918" s="35">
        <f t="shared" ref="G918:Z918" si="472">IF(VLOOKUP($E918,$D$6:$AN$1034,3,)=0,0,(VLOOKUP($E918,$D$6:$AN$1034,G$2,)/VLOOKUP($E918,$D$6:$AN$1034,3,))*$F918)</f>
        <v>46861021.826960936</v>
      </c>
      <c r="H918" s="35">
        <f t="shared" si="472"/>
        <v>12448509.327117778</v>
      </c>
      <c r="I918" s="35">
        <f t="shared" si="472"/>
        <v>818830.85292311606</v>
      </c>
      <c r="J918" s="35">
        <f t="shared" si="472"/>
        <v>15642660.998147655</v>
      </c>
      <c r="K918" s="35">
        <f t="shared" si="472"/>
        <v>13759008.355059924</v>
      </c>
      <c r="L918" s="35">
        <f t="shared" si="472"/>
        <v>9911145.0126406271</v>
      </c>
      <c r="M918" s="35">
        <f t="shared" si="472"/>
        <v>6893790.7499546297</v>
      </c>
      <c r="N918" s="35">
        <f t="shared" si="472"/>
        <v>387408.81174467062</v>
      </c>
      <c r="O918" s="35">
        <f t="shared" si="472"/>
        <v>220225.54188821395</v>
      </c>
      <c r="P918" s="35">
        <f t="shared" si="472"/>
        <v>9109.2486866097806</v>
      </c>
      <c r="Q918" s="35">
        <f t="shared" si="472"/>
        <v>20716.183389747817</v>
      </c>
      <c r="R918" s="35">
        <f t="shared" si="472"/>
        <v>93.129733968443773</v>
      </c>
      <c r="S918" s="35">
        <f t="shared" si="472"/>
        <v>0</v>
      </c>
      <c r="T918" s="35">
        <f t="shared" si="472"/>
        <v>0</v>
      </c>
      <c r="U918" s="35">
        <f t="shared" si="472"/>
        <v>0</v>
      </c>
      <c r="V918" s="35">
        <f t="shared" si="472"/>
        <v>0</v>
      </c>
      <c r="W918" s="35">
        <f t="shared" si="472"/>
        <v>0</v>
      </c>
      <c r="X918" s="77">
        <f t="shared" si="472"/>
        <v>0</v>
      </c>
      <c r="Y918" s="77">
        <f t="shared" si="472"/>
        <v>0</v>
      </c>
      <c r="Z918" s="77">
        <f t="shared" si="472"/>
        <v>0</v>
      </c>
      <c r="AA918" s="82">
        <f>SUM(G918:Z918)</f>
        <v>106972520.03824787</v>
      </c>
      <c r="AB918" s="79" t="str">
        <f t="shared" si="471"/>
        <v>ok</v>
      </c>
    </row>
    <row r="919" spans="1:28" s="80" customFormat="1">
      <c r="A919" s="19" t="s">
        <v>1168</v>
      </c>
      <c r="B919" s="19"/>
      <c r="C919" s="19"/>
      <c r="D919" s="19" t="s">
        <v>1157</v>
      </c>
      <c r="E919" s="19"/>
      <c r="F919" s="39">
        <f t="shared" ref="F919:N919" si="473">F917+F918</f>
        <v>107026183.16824788</v>
      </c>
      <c r="G919" s="39">
        <f t="shared" si="473"/>
        <v>46861021.826960936</v>
      </c>
      <c r="H919" s="39">
        <f t="shared" si="473"/>
        <v>12448509.327117778</v>
      </c>
      <c r="I919" s="39">
        <f t="shared" si="473"/>
        <v>818830.85292311606</v>
      </c>
      <c r="J919" s="39">
        <f t="shared" si="473"/>
        <v>15642660.998147655</v>
      </c>
      <c r="K919" s="39">
        <f t="shared" si="473"/>
        <v>13759008.355059924</v>
      </c>
      <c r="L919" s="39">
        <f t="shared" si="473"/>
        <v>9911145.0126406271</v>
      </c>
      <c r="M919" s="39">
        <f t="shared" si="473"/>
        <v>6893790.7499546297</v>
      </c>
      <c r="N919" s="39">
        <f t="shared" si="473"/>
        <v>387408.81174467062</v>
      </c>
      <c r="O919" s="39">
        <f>O917+O918</f>
        <v>220225.54188821395</v>
      </c>
      <c r="P919" s="39">
        <f t="shared" ref="P919:Z919" si="474">P917+P918</f>
        <v>9109.2486866097806</v>
      </c>
      <c r="Q919" s="39">
        <f t="shared" si="474"/>
        <v>20716.183389747817</v>
      </c>
      <c r="R919" s="39">
        <f t="shared" si="474"/>
        <v>93.129733968443773</v>
      </c>
      <c r="S919" s="39">
        <f t="shared" si="474"/>
        <v>0</v>
      </c>
      <c r="T919" s="39">
        <f t="shared" si="474"/>
        <v>53663.13</v>
      </c>
      <c r="U919" s="39">
        <f t="shared" si="474"/>
        <v>0</v>
      </c>
      <c r="V919" s="39">
        <f t="shared" si="474"/>
        <v>0</v>
      </c>
      <c r="W919" s="39">
        <f t="shared" si="474"/>
        <v>0</v>
      </c>
      <c r="X919" s="82">
        <f t="shared" si="474"/>
        <v>0</v>
      </c>
      <c r="Y919" s="82">
        <f t="shared" si="474"/>
        <v>0</v>
      </c>
      <c r="Z919" s="82">
        <f t="shared" si="474"/>
        <v>0</v>
      </c>
      <c r="AA919" s="82">
        <f>SUM(G919:Z919)</f>
        <v>107026183.16824786</v>
      </c>
      <c r="AB919" s="79" t="str">
        <f t="shared" si="471"/>
        <v>ok</v>
      </c>
    </row>
    <row r="920" spans="1:28" s="80" customFormat="1">
      <c r="A920" s="19" t="s">
        <v>1167</v>
      </c>
      <c r="B920" s="19"/>
      <c r="C920" s="19"/>
      <c r="D920" s="19" t="s">
        <v>1158</v>
      </c>
      <c r="E920" s="19" t="s">
        <v>1157</v>
      </c>
      <c r="F920" s="45">
        <v>1</v>
      </c>
      <c r="G920" s="42">
        <f t="shared" ref="G920:Z920" si="475">IF(VLOOKUP($E920,$D$6:$AN$1034,3,)=0,0,(VLOOKUP($E920,$D$6:$AN$1034,G$2,)/VLOOKUP($E920,$D$6:$AN$1034,3,))*$F920)</f>
        <v>0.43784633292298408</v>
      </c>
      <c r="H920" s="42">
        <f t="shared" si="475"/>
        <v>0.11631274664395352</v>
      </c>
      <c r="I920" s="42">
        <f t="shared" si="475"/>
        <v>7.6507526353237617E-3</v>
      </c>
      <c r="J920" s="42">
        <f t="shared" si="475"/>
        <v>0.14615732837596379</v>
      </c>
      <c r="K920" s="42">
        <f t="shared" si="475"/>
        <v>0.12855740481215155</v>
      </c>
      <c r="L920" s="42">
        <f t="shared" si="475"/>
        <v>9.2604862840526186E-2</v>
      </c>
      <c r="M920" s="42">
        <f t="shared" si="475"/>
        <v>6.4412189109999518E-2</v>
      </c>
      <c r="N920" s="42">
        <f t="shared" si="475"/>
        <v>3.6197573367224927E-3</v>
      </c>
      <c r="O920" s="42">
        <f t="shared" si="475"/>
        <v>2.0576791152312124E-3</v>
      </c>
      <c r="P920" s="42">
        <f t="shared" si="475"/>
        <v>8.5112338092911436E-5</v>
      </c>
      <c r="Q920" s="42">
        <f t="shared" si="475"/>
        <v>1.9356182549443485E-4</v>
      </c>
      <c r="R920" s="42">
        <f t="shared" si="475"/>
        <v>8.7015841555371049E-7</v>
      </c>
      <c r="S920" s="42">
        <f t="shared" si="475"/>
        <v>0</v>
      </c>
      <c r="T920" s="42">
        <f t="shared" si="475"/>
        <v>5.0140188514094909E-4</v>
      </c>
      <c r="U920" s="42">
        <f t="shared" si="475"/>
        <v>0</v>
      </c>
      <c r="V920" s="42">
        <f t="shared" si="475"/>
        <v>0</v>
      </c>
      <c r="W920" s="42">
        <f t="shared" si="475"/>
        <v>0</v>
      </c>
      <c r="X920" s="77">
        <f t="shared" si="475"/>
        <v>0</v>
      </c>
      <c r="Y920" s="77">
        <f t="shared" si="475"/>
        <v>0</v>
      </c>
      <c r="Z920" s="77">
        <f t="shared" si="475"/>
        <v>0</v>
      </c>
      <c r="AA920" s="83">
        <f>SUM(G920:Z920)</f>
        <v>1</v>
      </c>
      <c r="AB920" s="79" t="str">
        <f t="shared" si="471"/>
        <v>ok</v>
      </c>
    </row>
    <row r="921" spans="1:28" s="80" customFormat="1">
      <c r="A921" s="19"/>
      <c r="B921" s="19"/>
      <c r="C921" s="19"/>
      <c r="D921" s="19"/>
      <c r="E921" s="19"/>
      <c r="F921" s="45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83"/>
      <c r="Y921" s="83"/>
      <c r="Z921" s="83"/>
      <c r="AA921" s="83"/>
      <c r="AB921" s="79"/>
    </row>
    <row r="922" spans="1:28" s="80" customFormat="1">
      <c r="A922" s="19" t="s">
        <v>1149</v>
      </c>
      <c r="B922" s="19"/>
      <c r="C922" s="19"/>
      <c r="D922" s="19" t="s">
        <v>1151</v>
      </c>
      <c r="E922" s="19"/>
      <c r="F922" s="38">
        <f>F889</f>
        <v>1993516.8561642102</v>
      </c>
      <c r="G922" s="38">
        <f>G901</f>
        <v>873291.91530426731</v>
      </c>
      <c r="H922" s="38">
        <f t="shared" ref="H922:U922" si="476">H901</f>
        <v>231987.74011170011</v>
      </c>
      <c r="I922" s="38">
        <f t="shared" si="476"/>
        <v>15259.555510760178</v>
      </c>
      <c r="J922" s="38">
        <f t="shared" si="476"/>
        <v>291513.2630690579</v>
      </c>
      <c r="K922" s="38">
        <f t="shared" si="476"/>
        <v>256409.91789395094</v>
      </c>
      <c r="L922" s="38">
        <f t="shared" si="476"/>
        <v>184701.96494877819</v>
      </c>
      <c r="M922" s="38">
        <f t="shared" si="476"/>
        <v>128471.20043530541</v>
      </c>
      <c r="N922" s="38">
        <f t="shared" si="476"/>
        <v>7219.6672207349247</v>
      </c>
      <c r="O922" s="38">
        <f t="shared" si="476"/>
        <v>4104.0757921294144</v>
      </c>
      <c r="P922" s="38">
        <f t="shared" si="476"/>
        <v>169.75799763579849</v>
      </c>
      <c r="Q922" s="38">
        <f t="shared" si="476"/>
        <v>386.0623342152287</v>
      </c>
      <c r="R922" s="38">
        <f t="shared" si="476"/>
        <v>1.7355456748125626</v>
      </c>
      <c r="S922" s="38">
        <f t="shared" si="476"/>
        <v>0</v>
      </c>
      <c r="T922" s="38">
        <f t="shared" si="476"/>
        <v>0</v>
      </c>
      <c r="U922" s="38">
        <f t="shared" si="476"/>
        <v>0</v>
      </c>
      <c r="V922" s="38">
        <f t="shared" ref="V922:Z922" si="477">V889</f>
        <v>0</v>
      </c>
      <c r="W922" s="38">
        <f t="shared" si="477"/>
        <v>0</v>
      </c>
      <c r="X922" s="76">
        <f t="shared" si="477"/>
        <v>0</v>
      </c>
      <c r="Y922" s="76">
        <f t="shared" si="477"/>
        <v>0</v>
      </c>
      <c r="Z922" s="76">
        <f t="shared" si="477"/>
        <v>0</v>
      </c>
      <c r="AA922" s="76">
        <f>SUM(G922:Z922)</f>
        <v>1993516.8561642105</v>
      </c>
      <c r="AB922" s="79" t="str">
        <f t="shared" ref="AB922:AB927" si="478">IF(ABS(F922-AA922)&lt;0.01,"ok","err")</f>
        <v>ok</v>
      </c>
    </row>
    <row r="923" spans="1:28" s="80" customFormat="1">
      <c r="A923" s="19" t="s">
        <v>1150</v>
      </c>
      <c r="B923" s="19"/>
      <c r="C923" s="19"/>
      <c r="D923" s="19"/>
      <c r="E923" s="19"/>
      <c r="F923" s="39">
        <f>F302</f>
        <v>93427019.751832217</v>
      </c>
      <c r="G923" s="47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AA923" s="82">
        <f>F923</f>
        <v>93427019.751832217</v>
      </c>
      <c r="AB923" s="79" t="str">
        <f t="shared" si="478"/>
        <v>ok</v>
      </c>
    </row>
    <row r="924" spans="1:28" s="80" customFormat="1">
      <c r="A924" s="19" t="s">
        <v>148</v>
      </c>
      <c r="B924" s="19"/>
      <c r="C924" s="19"/>
      <c r="D924" s="19"/>
      <c r="E924" s="19"/>
      <c r="F924" s="39">
        <v>21759.120000000003</v>
      </c>
      <c r="G924" s="19"/>
      <c r="H924" s="38">
        <v>0</v>
      </c>
      <c r="I924" s="35">
        <v>0</v>
      </c>
      <c r="J924" s="38">
        <v>0</v>
      </c>
      <c r="K924" s="38">
        <v>0</v>
      </c>
      <c r="L924" s="47">
        <v>0</v>
      </c>
      <c r="M924" s="38">
        <v>0</v>
      </c>
      <c r="N924" s="38">
        <v>0</v>
      </c>
      <c r="O924" s="38">
        <v>0</v>
      </c>
      <c r="P924" s="38">
        <v>0</v>
      </c>
      <c r="Q924" s="19"/>
      <c r="R924" s="19"/>
      <c r="S924" s="19"/>
      <c r="T924" s="140">
        <f>17632.31</f>
        <v>17632.310000000001</v>
      </c>
      <c r="U924" s="140">
        <f>4126.81</f>
        <v>4126.8100000000004</v>
      </c>
      <c r="V924" s="38">
        <v>0</v>
      </c>
      <c r="W924" s="38">
        <v>0</v>
      </c>
      <c r="AA924" s="82">
        <f>SUM(G924:Z924)</f>
        <v>21759.120000000003</v>
      </c>
      <c r="AB924" s="79" t="str">
        <f t="shared" si="478"/>
        <v>ok</v>
      </c>
    </row>
    <row r="925" spans="1:28" s="80" customFormat="1">
      <c r="A925" s="19" t="s">
        <v>1164</v>
      </c>
      <c r="B925" s="19"/>
      <c r="C925" s="19"/>
      <c r="D925" s="19"/>
      <c r="E925" s="19" t="s">
        <v>1151</v>
      </c>
      <c r="F925" s="39">
        <f>F923-F924</f>
        <v>93405260.631832212</v>
      </c>
      <c r="G925" s="35">
        <f t="shared" ref="G925:Z925" si="479">IF(VLOOKUP($E925,$D$6:$AN$1034,3,)=0,0,(VLOOKUP($E925,$D$6:$AN$1034,G$2,)/VLOOKUP($E925,$D$6:$AN$1034,3,))*$F925)</f>
        <v>40917667.038752109</v>
      </c>
      <c r="H925" s="35">
        <f t="shared" si="479"/>
        <v>10869672.489359776</v>
      </c>
      <c r="I925" s="35">
        <f t="shared" si="479"/>
        <v>714979.03576846363</v>
      </c>
      <c r="J925" s="35">
        <f t="shared" si="479"/>
        <v>13658711.854081418</v>
      </c>
      <c r="K925" s="35">
        <f t="shared" si="479"/>
        <v>12013961.725688249</v>
      </c>
      <c r="L925" s="35">
        <f t="shared" si="479"/>
        <v>8654120.5417482909</v>
      </c>
      <c r="M925" s="35">
        <f t="shared" si="479"/>
        <v>6019455.478010566</v>
      </c>
      <c r="N925" s="35">
        <f t="shared" si="479"/>
        <v>338273.98867616768</v>
      </c>
      <c r="O925" s="35">
        <f t="shared" si="479"/>
        <v>192294.47086504317</v>
      </c>
      <c r="P925" s="35">
        <f t="shared" si="479"/>
        <v>7953.9282371654044</v>
      </c>
      <c r="Q925" s="35">
        <f t="shared" si="479"/>
        <v>18088.762498297427</v>
      </c>
      <c r="R925" s="35">
        <f t="shared" si="479"/>
        <v>81.318146667811902</v>
      </c>
      <c r="S925" s="35">
        <f t="shared" si="479"/>
        <v>0</v>
      </c>
      <c r="T925" s="35">
        <f t="shared" si="479"/>
        <v>0</v>
      </c>
      <c r="U925" s="35">
        <f t="shared" si="479"/>
        <v>0</v>
      </c>
      <c r="V925" s="35">
        <f t="shared" si="479"/>
        <v>0</v>
      </c>
      <c r="W925" s="35">
        <f t="shared" si="479"/>
        <v>0</v>
      </c>
      <c r="X925" s="77">
        <f t="shared" si="479"/>
        <v>0</v>
      </c>
      <c r="Y925" s="77">
        <f t="shared" si="479"/>
        <v>0</v>
      </c>
      <c r="Z925" s="77">
        <f t="shared" si="479"/>
        <v>0</v>
      </c>
      <c r="AA925" s="82">
        <f>SUM(G925:Z925)</f>
        <v>93405260.631832197</v>
      </c>
      <c r="AB925" s="79" t="str">
        <f t="shared" si="478"/>
        <v>ok</v>
      </c>
    </row>
    <row r="926" spans="1:28" s="80" customFormat="1">
      <c r="A926" s="19" t="s">
        <v>1165</v>
      </c>
      <c r="B926" s="19"/>
      <c r="C926" s="19"/>
      <c r="D926" s="19" t="s">
        <v>1152</v>
      </c>
      <c r="E926" s="19"/>
      <c r="F926" s="39">
        <f t="shared" ref="F926:Z926" si="480">F924+F925</f>
        <v>93427019.751832217</v>
      </c>
      <c r="G926" s="39">
        <f t="shared" si="480"/>
        <v>40917667.038752109</v>
      </c>
      <c r="H926" s="39">
        <f t="shared" si="480"/>
        <v>10869672.489359776</v>
      </c>
      <c r="I926" s="39">
        <f t="shared" si="480"/>
        <v>714979.03576846363</v>
      </c>
      <c r="J926" s="39">
        <f t="shared" si="480"/>
        <v>13658711.854081418</v>
      </c>
      <c r="K926" s="39">
        <f t="shared" si="480"/>
        <v>12013961.725688249</v>
      </c>
      <c r="L926" s="39">
        <f t="shared" si="480"/>
        <v>8654120.5417482909</v>
      </c>
      <c r="M926" s="39">
        <f t="shared" si="480"/>
        <v>6019455.478010566</v>
      </c>
      <c r="N926" s="39">
        <f t="shared" si="480"/>
        <v>338273.98867616768</v>
      </c>
      <c r="O926" s="39">
        <f>O924+O925</f>
        <v>192294.47086504317</v>
      </c>
      <c r="P926" s="39">
        <f t="shared" si="480"/>
        <v>7953.9282371654044</v>
      </c>
      <c r="Q926" s="39">
        <f t="shared" si="480"/>
        <v>18088.762498297427</v>
      </c>
      <c r="R926" s="39">
        <f t="shared" si="480"/>
        <v>81.318146667811902</v>
      </c>
      <c r="S926" s="39">
        <f t="shared" si="480"/>
        <v>0</v>
      </c>
      <c r="T926" s="39">
        <f t="shared" si="480"/>
        <v>17632.310000000001</v>
      </c>
      <c r="U926" s="39">
        <f t="shared" si="480"/>
        <v>4126.8100000000004</v>
      </c>
      <c r="V926" s="39">
        <f t="shared" si="480"/>
        <v>0</v>
      </c>
      <c r="W926" s="39">
        <f t="shared" si="480"/>
        <v>0</v>
      </c>
      <c r="X926" s="82">
        <f t="shared" si="480"/>
        <v>0</v>
      </c>
      <c r="Y926" s="82">
        <f t="shared" si="480"/>
        <v>0</v>
      </c>
      <c r="Z926" s="82">
        <f t="shared" si="480"/>
        <v>0</v>
      </c>
      <c r="AA926" s="82">
        <f>SUM(G926:Z926)</f>
        <v>93427019.751832202</v>
      </c>
      <c r="AB926" s="79" t="str">
        <f t="shared" si="478"/>
        <v>ok</v>
      </c>
    </row>
    <row r="927" spans="1:28" s="80" customFormat="1">
      <c r="A927" s="19" t="s">
        <v>1166</v>
      </c>
      <c r="B927" s="19"/>
      <c r="C927" s="19"/>
      <c r="D927" s="19" t="s">
        <v>1153</v>
      </c>
      <c r="E927" s="19" t="s">
        <v>1152</v>
      </c>
      <c r="F927" s="45">
        <v>1</v>
      </c>
      <c r="G927" s="42">
        <f t="shared" ref="G927:Z927" si="481">IF(VLOOKUP($E927,$D$6:$AN$1034,3,)=0,0,(VLOOKUP($E927,$D$6:$AN$1034,G$2,)/VLOOKUP($E927,$D$6:$AN$1034,3,))*$F927)</f>
        <v>0.43796395461870297</v>
      </c>
      <c r="H927" s="42">
        <f t="shared" si="481"/>
        <v>0.11634399254340561</v>
      </c>
      <c r="I927" s="42">
        <f t="shared" si="481"/>
        <v>7.6528079100419127E-3</v>
      </c>
      <c r="J927" s="42">
        <f t="shared" si="481"/>
        <v>0.14619659163229975</v>
      </c>
      <c r="K927" s="42">
        <f t="shared" si="481"/>
        <v>0.12859194007901167</v>
      </c>
      <c r="L927" s="42">
        <f t="shared" si="481"/>
        <v>9.2629739926800708E-2</v>
      </c>
      <c r="M927" s="42">
        <f t="shared" si="481"/>
        <v>6.442949260288823E-2</v>
      </c>
      <c r="N927" s="42">
        <f t="shared" si="481"/>
        <v>3.6207297372292955E-3</v>
      </c>
      <c r="O927" s="42">
        <f t="shared" si="481"/>
        <v>2.0582318838364964E-3</v>
      </c>
      <c r="P927" s="42">
        <f t="shared" si="481"/>
        <v>8.513520241032219E-5</v>
      </c>
      <c r="Q927" s="42">
        <f t="shared" si="481"/>
        <v>1.9361382334945652E-4</v>
      </c>
      <c r="R927" s="42">
        <f t="shared" si="481"/>
        <v>8.7039217224112682E-7</v>
      </c>
      <c r="S927" s="42">
        <f t="shared" si="481"/>
        <v>0</v>
      </c>
      <c r="T927" s="42">
        <f t="shared" si="481"/>
        <v>1.8872816500875499E-4</v>
      </c>
      <c r="U927" s="42">
        <f t="shared" si="481"/>
        <v>4.4171482842564597E-5</v>
      </c>
      <c r="V927" s="42">
        <f t="shared" si="481"/>
        <v>0</v>
      </c>
      <c r="W927" s="42">
        <f t="shared" si="481"/>
        <v>0</v>
      </c>
      <c r="X927" s="77">
        <f t="shared" si="481"/>
        <v>0</v>
      </c>
      <c r="Y927" s="77">
        <f t="shared" si="481"/>
        <v>0</v>
      </c>
      <c r="Z927" s="77">
        <f t="shared" si="481"/>
        <v>0</v>
      </c>
      <c r="AA927" s="83">
        <f>SUM(G927:Z927)</f>
        <v>0.99999999999999967</v>
      </c>
      <c r="AB927" s="79" t="str">
        <f t="shared" si="478"/>
        <v>ok</v>
      </c>
    </row>
    <row r="928" spans="1:28" s="86" customFormat="1">
      <c r="A928" s="19"/>
      <c r="B928" s="19"/>
      <c r="C928" s="19"/>
      <c r="D928" s="19"/>
      <c r="E928" s="19"/>
      <c r="F928" s="45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92"/>
      <c r="X928" s="92"/>
      <c r="Y928" s="92"/>
      <c r="Z928" s="92"/>
      <c r="AA928" s="92"/>
      <c r="AB928" s="88"/>
    </row>
    <row r="929" spans="1:28" s="80" customFormat="1">
      <c r="A929" s="19" t="s">
        <v>1159</v>
      </c>
      <c r="B929" s="19"/>
      <c r="C929" s="19"/>
      <c r="D929" s="19" t="s">
        <v>1170</v>
      </c>
      <c r="E929" s="19"/>
      <c r="F929" s="38">
        <f>F922</f>
        <v>1993516.8561642102</v>
      </c>
      <c r="G929" s="38">
        <f t="shared" ref="G929:U929" si="482">G922</f>
        <v>873291.91530426731</v>
      </c>
      <c r="H929" s="38">
        <f t="shared" si="482"/>
        <v>231987.74011170011</v>
      </c>
      <c r="I929" s="38">
        <f t="shared" si="482"/>
        <v>15259.555510760178</v>
      </c>
      <c r="J929" s="38">
        <f t="shared" si="482"/>
        <v>291513.2630690579</v>
      </c>
      <c r="K929" s="38">
        <f t="shared" si="482"/>
        <v>256409.91789395094</v>
      </c>
      <c r="L929" s="38">
        <f t="shared" si="482"/>
        <v>184701.96494877819</v>
      </c>
      <c r="M929" s="38">
        <f t="shared" si="482"/>
        <v>128471.20043530541</v>
      </c>
      <c r="N929" s="38">
        <f t="shared" si="482"/>
        <v>7219.6672207349247</v>
      </c>
      <c r="O929" s="38">
        <f t="shared" si="482"/>
        <v>4104.0757921294144</v>
      </c>
      <c r="P929" s="38">
        <f t="shared" si="482"/>
        <v>169.75799763579849</v>
      </c>
      <c r="Q929" s="38">
        <f t="shared" si="482"/>
        <v>386.0623342152287</v>
      </c>
      <c r="R929" s="38">
        <f t="shared" si="482"/>
        <v>1.7355456748125626</v>
      </c>
      <c r="S929" s="38">
        <f t="shared" si="482"/>
        <v>0</v>
      </c>
      <c r="T929" s="38">
        <f t="shared" si="482"/>
        <v>0</v>
      </c>
      <c r="U929" s="38">
        <f t="shared" si="482"/>
        <v>0</v>
      </c>
      <c r="V929" s="38">
        <f>V903</f>
        <v>0</v>
      </c>
      <c r="W929" s="38">
        <f>W903</f>
        <v>0</v>
      </c>
      <c r="X929" s="76">
        <f>X903</f>
        <v>0</v>
      </c>
      <c r="Y929" s="76">
        <f>Y903</f>
        <v>0</v>
      </c>
      <c r="Z929" s="76">
        <f>Z903</f>
        <v>0</v>
      </c>
      <c r="AA929" s="76">
        <f>SUM(G929:Z929)</f>
        <v>1993516.8561642105</v>
      </c>
      <c r="AB929" s="79" t="str">
        <f t="shared" ref="AB929:AB934" si="483">IF(ABS(F929-AA929)&lt;0.01,"ok","err")</f>
        <v>ok</v>
      </c>
    </row>
    <row r="930" spans="1:28" s="80" customFormat="1">
      <c r="A930" s="19" t="s">
        <v>1160</v>
      </c>
      <c r="B930" s="19"/>
      <c r="C930" s="19"/>
      <c r="D930" s="19"/>
      <c r="E930" s="19"/>
      <c r="F930" s="39">
        <f>F468</f>
        <v>18929494.853328731</v>
      </c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AA930" s="82">
        <f>F930</f>
        <v>18929494.853328731</v>
      </c>
      <c r="AB930" s="79" t="str">
        <f t="shared" si="483"/>
        <v>ok</v>
      </c>
    </row>
    <row r="931" spans="1:28" s="80" customFormat="1">
      <c r="A931" s="19" t="s">
        <v>148</v>
      </c>
      <c r="B931" s="19"/>
      <c r="C931" s="19"/>
      <c r="D931" s="19"/>
      <c r="E931" s="19"/>
      <c r="F931" s="39">
        <v>4856</v>
      </c>
      <c r="G931" s="19"/>
      <c r="H931" s="38">
        <v>0</v>
      </c>
      <c r="I931" s="35">
        <v>0</v>
      </c>
      <c r="J931" s="38">
        <v>0</v>
      </c>
      <c r="K931" s="38">
        <v>0</v>
      </c>
      <c r="L931" s="47">
        <v>0</v>
      </c>
      <c r="M931" s="38">
        <v>0</v>
      </c>
      <c r="N931" s="38">
        <v>0</v>
      </c>
      <c r="O931" s="38">
        <v>0</v>
      </c>
      <c r="P931" s="38">
        <v>0</v>
      </c>
      <c r="Q931" s="19"/>
      <c r="R931" s="19"/>
      <c r="S931" s="19"/>
      <c r="T931" s="38">
        <v>4727</v>
      </c>
      <c r="U931" s="38">
        <v>129</v>
      </c>
      <c r="V931" s="38">
        <v>0</v>
      </c>
      <c r="W931" s="38">
        <v>0</v>
      </c>
      <c r="AA931" s="82">
        <f>SUM(G931:Z931)</f>
        <v>4856</v>
      </c>
      <c r="AB931" s="79" t="str">
        <f t="shared" si="483"/>
        <v>ok</v>
      </c>
    </row>
    <row r="932" spans="1:28" s="80" customFormat="1">
      <c r="A932" s="19" t="s">
        <v>1161</v>
      </c>
      <c r="B932" s="19"/>
      <c r="C932" s="19"/>
      <c r="D932" s="19"/>
      <c r="E932" s="19" t="s">
        <v>1170</v>
      </c>
      <c r="F932" s="39">
        <f>F930-F931</f>
        <v>18924638.853328731</v>
      </c>
      <c r="G932" s="35">
        <f t="shared" ref="G932:Z932" si="484">IF(VLOOKUP($E932,$D$6:$AN$1034,3,)=0,0,(VLOOKUP($E932,$D$6:$AN$1034,G$2,)/VLOOKUP($E932,$D$6:$AN$1034,3,))*$F932)</f>
        <v>8290240.4660197459</v>
      </c>
      <c r="H932" s="35">
        <f t="shared" si="484"/>
        <v>2202280.9520965349</v>
      </c>
      <c r="I932" s="35">
        <f t="shared" si="484"/>
        <v>144860.36383916638</v>
      </c>
      <c r="J932" s="35">
        <f t="shared" si="484"/>
        <v>2767362.2159144175</v>
      </c>
      <c r="K932" s="35">
        <f t="shared" si="484"/>
        <v>2434122.9318178315</v>
      </c>
      <c r="L932" s="35">
        <f t="shared" si="484"/>
        <v>1753392.7397440998</v>
      </c>
      <c r="M932" s="35">
        <f t="shared" si="484"/>
        <v>1219588.9208430625</v>
      </c>
      <c r="N932" s="35">
        <f t="shared" si="484"/>
        <v>68536.964897561687</v>
      </c>
      <c r="O932" s="35">
        <f t="shared" si="484"/>
        <v>38960.368934217084</v>
      </c>
      <c r="P932" s="35">
        <f t="shared" si="484"/>
        <v>1611.5282836901629</v>
      </c>
      <c r="Q932" s="35">
        <f t="shared" si="484"/>
        <v>3664.9252436993088</v>
      </c>
      <c r="R932" s="35">
        <f t="shared" si="484"/>
        <v>16.475694703922272</v>
      </c>
      <c r="S932" s="35">
        <f t="shared" si="484"/>
        <v>0</v>
      </c>
      <c r="T932" s="35">
        <f t="shared" si="484"/>
        <v>0</v>
      </c>
      <c r="U932" s="35">
        <f t="shared" si="484"/>
        <v>0</v>
      </c>
      <c r="V932" s="35">
        <f t="shared" si="484"/>
        <v>0</v>
      </c>
      <c r="W932" s="35">
        <f t="shared" si="484"/>
        <v>0</v>
      </c>
      <c r="X932" s="77">
        <f t="shared" si="484"/>
        <v>0</v>
      </c>
      <c r="Y932" s="77">
        <f t="shared" si="484"/>
        <v>0</v>
      </c>
      <c r="Z932" s="77">
        <f t="shared" si="484"/>
        <v>0</v>
      </c>
      <c r="AA932" s="82">
        <f>SUM(G932:Z932)</f>
        <v>18924638.853328727</v>
      </c>
      <c r="AB932" s="79" t="str">
        <f t="shared" si="483"/>
        <v>ok</v>
      </c>
    </row>
    <row r="933" spans="1:28" s="80" customFormat="1">
      <c r="A933" s="19" t="s">
        <v>1162</v>
      </c>
      <c r="B933" s="19"/>
      <c r="C933" s="19"/>
      <c r="D933" s="19" t="s">
        <v>1171</v>
      </c>
      <c r="E933" s="19"/>
      <c r="F933" s="39">
        <f t="shared" ref="F933:N933" si="485">F931+F932</f>
        <v>18929494.853328731</v>
      </c>
      <c r="G933" s="39">
        <f t="shared" si="485"/>
        <v>8290240.4660197459</v>
      </c>
      <c r="H933" s="39">
        <f t="shared" si="485"/>
        <v>2202280.9520965349</v>
      </c>
      <c r="I933" s="39">
        <f t="shared" si="485"/>
        <v>144860.36383916638</v>
      </c>
      <c r="J933" s="39">
        <f t="shared" si="485"/>
        <v>2767362.2159144175</v>
      </c>
      <c r="K933" s="39">
        <f t="shared" si="485"/>
        <v>2434122.9318178315</v>
      </c>
      <c r="L933" s="39">
        <f t="shared" si="485"/>
        <v>1753392.7397440998</v>
      </c>
      <c r="M933" s="39">
        <f t="shared" si="485"/>
        <v>1219588.9208430625</v>
      </c>
      <c r="N933" s="39">
        <f t="shared" si="485"/>
        <v>68536.964897561687</v>
      </c>
      <c r="O933" s="39">
        <f>O931+O932</f>
        <v>38960.368934217084</v>
      </c>
      <c r="P933" s="39">
        <f t="shared" ref="P933:Z933" si="486">P931+P932</f>
        <v>1611.5282836901629</v>
      </c>
      <c r="Q933" s="39">
        <f t="shared" si="486"/>
        <v>3664.9252436993088</v>
      </c>
      <c r="R933" s="39">
        <f t="shared" si="486"/>
        <v>16.475694703922272</v>
      </c>
      <c r="S933" s="39">
        <f t="shared" si="486"/>
        <v>0</v>
      </c>
      <c r="T933" s="39">
        <f t="shared" si="486"/>
        <v>4727</v>
      </c>
      <c r="U933" s="39">
        <f t="shared" si="486"/>
        <v>129</v>
      </c>
      <c r="V933" s="39">
        <f t="shared" si="486"/>
        <v>0</v>
      </c>
      <c r="W933" s="39">
        <f t="shared" si="486"/>
        <v>0</v>
      </c>
      <c r="X933" s="82">
        <f t="shared" si="486"/>
        <v>0</v>
      </c>
      <c r="Y933" s="82">
        <f t="shared" si="486"/>
        <v>0</v>
      </c>
      <c r="Z933" s="82">
        <f t="shared" si="486"/>
        <v>0</v>
      </c>
      <c r="AA933" s="82">
        <f>SUM(G933:Z933)</f>
        <v>18929494.853328727</v>
      </c>
      <c r="AB933" s="79" t="str">
        <f t="shared" si="483"/>
        <v>ok</v>
      </c>
    </row>
    <row r="934" spans="1:28" s="80" customFormat="1">
      <c r="A934" s="19" t="s">
        <v>1163</v>
      </c>
      <c r="B934" s="19"/>
      <c r="C934" s="19"/>
      <c r="D934" s="19" t="s">
        <v>1172</v>
      </c>
      <c r="E934" s="19" t="s">
        <v>1171</v>
      </c>
      <c r="F934" s="45">
        <v>1</v>
      </c>
      <c r="G934" s="42">
        <f t="shared" ref="G934:Z934" si="487">IF(VLOOKUP($E934,$D$6:$AN$1034,3,)=0,0,(VLOOKUP($E934,$D$6:$AN$1034,G$2,)/VLOOKUP($E934,$D$6:$AN$1034,3,))*$F934)</f>
        <v>0.43795360257920019</v>
      </c>
      <c r="H934" s="42">
        <f t="shared" si="487"/>
        <v>0.1163412425508685</v>
      </c>
      <c r="I934" s="42">
        <f t="shared" si="487"/>
        <v>7.6526270226219403E-3</v>
      </c>
      <c r="J934" s="42">
        <f t="shared" si="487"/>
        <v>0.14619313602168205</v>
      </c>
      <c r="K934" s="42">
        <f t="shared" si="487"/>
        <v>0.12858890058494052</v>
      </c>
      <c r="L934" s="42">
        <f t="shared" si="487"/>
        <v>9.2627550461853322E-2</v>
      </c>
      <c r="M934" s="42">
        <f t="shared" si="487"/>
        <v>6.4427969699814736E-2</v>
      </c>
      <c r="N934" s="42">
        <f t="shared" si="487"/>
        <v>3.6206441549870272E-3</v>
      </c>
      <c r="O934" s="42">
        <f t="shared" si="487"/>
        <v>2.058183233947521E-3</v>
      </c>
      <c r="P934" s="42">
        <f t="shared" si="487"/>
        <v>8.5133190091798855E-5</v>
      </c>
      <c r="Q934" s="42">
        <f t="shared" si="487"/>
        <v>1.936092469501285E-4</v>
      </c>
      <c r="R934" s="42">
        <f t="shared" si="487"/>
        <v>8.7037159900888957E-7</v>
      </c>
      <c r="S934" s="42">
        <f t="shared" si="487"/>
        <v>0</v>
      </c>
      <c r="T934" s="42">
        <f t="shared" si="487"/>
        <v>2.497161195597759E-4</v>
      </c>
      <c r="U934" s="42">
        <f t="shared" si="487"/>
        <v>6.8147618834802392E-6</v>
      </c>
      <c r="V934" s="42">
        <f t="shared" si="487"/>
        <v>0</v>
      </c>
      <c r="W934" s="42">
        <f t="shared" si="487"/>
        <v>0</v>
      </c>
      <c r="X934" s="77">
        <f t="shared" si="487"/>
        <v>0</v>
      </c>
      <c r="Y934" s="77">
        <f t="shared" si="487"/>
        <v>0</v>
      </c>
      <c r="Z934" s="77">
        <f t="shared" si="487"/>
        <v>0</v>
      </c>
      <c r="AA934" s="83">
        <f>SUM(G934:Z934)</f>
        <v>1.0000000000000002</v>
      </c>
      <c r="AB934" s="79" t="str">
        <f t="shared" si="483"/>
        <v>ok</v>
      </c>
    </row>
    <row r="935" spans="1:28" s="80" customFormat="1">
      <c r="A935" s="19"/>
      <c r="B935" s="19"/>
      <c r="C935" s="19"/>
      <c r="D935" s="19"/>
      <c r="E935" s="19"/>
      <c r="F935" s="45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77"/>
      <c r="Y935" s="77"/>
      <c r="Z935" s="77"/>
      <c r="AA935" s="83"/>
      <c r="AB935" s="79"/>
    </row>
    <row r="936" spans="1:28" s="80" customFormat="1">
      <c r="A936" s="19" t="s">
        <v>1220</v>
      </c>
      <c r="B936" s="19"/>
      <c r="C936" s="19"/>
      <c r="D936" s="19" t="s">
        <v>1225</v>
      </c>
      <c r="E936" s="19"/>
      <c r="F936" s="38">
        <f>F929</f>
        <v>1993516.8561642102</v>
      </c>
      <c r="G936" s="38">
        <f t="shared" ref="G936:U936" si="488">G929</f>
        <v>873291.91530426731</v>
      </c>
      <c r="H936" s="38">
        <f t="shared" si="488"/>
        <v>231987.74011170011</v>
      </c>
      <c r="I936" s="38">
        <f t="shared" si="488"/>
        <v>15259.555510760178</v>
      </c>
      <c r="J936" s="38">
        <f t="shared" si="488"/>
        <v>291513.2630690579</v>
      </c>
      <c r="K936" s="38">
        <f t="shared" si="488"/>
        <v>256409.91789395094</v>
      </c>
      <c r="L936" s="38">
        <f t="shared" si="488"/>
        <v>184701.96494877819</v>
      </c>
      <c r="M936" s="38">
        <f t="shared" si="488"/>
        <v>128471.20043530541</v>
      </c>
      <c r="N936" s="38">
        <f t="shared" si="488"/>
        <v>7219.6672207349247</v>
      </c>
      <c r="O936" s="38">
        <f t="shared" si="488"/>
        <v>4104.0757921294144</v>
      </c>
      <c r="P936" s="38">
        <f t="shared" si="488"/>
        <v>169.75799763579849</v>
      </c>
      <c r="Q936" s="38">
        <f t="shared" si="488"/>
        <v>386.0623342152287</v>
      </c>
      <c r="R936" s="38">
        <f t="shared" si="488"/>
        <v>1.7355456748125626</v>
      </c>
      <c r="S936" s="38">
        <f t="shared" si="488"/>
        <v>0</v>
      </c>
      <c r="T936" s="38">
        <f t="shared" si="488"/>
        <v>0</v>
      </c>
      <c r="U936" s="38">
        <f t="shared" si="488"/>
        <v>0</v>
      </c>
      <c r="V936" s="38">
        <f>V917</f>
        <v>0</v>
      </c>
      <c r="W936" s="38">
        <f>W917</f>
        <v>0</v>
      </c>
      <c r="X936" s="76">
        <f>X917</f>
        <v>0</v>
      </c>
      <c r="Y936" s="76">
        <f>Y917</f>
        <v>0</v>
      </c>
      <c r="Z936" s="76">
        <f>Z917</f>
        <v>0</v>
      </c>
      <c r="AA936" s="76">
        <f>SUM(G936:Z936)</f>
        <v>1993516.8561642105</v>
      </c>
      <c r="AB936" s="79" t="str">
        <f t="shared" ref="AB936:AB941" si="489">IF(ABS(F936-AA936)&lt;0.01,"ok","err")</f>
        <v>ok</v>
      </c>
    </row>
    <row r="937" spans="1:28" s="80" customFormat="1">
      <c r="A937" s="19" t="s">
        <v>1221</v>
      </c>
      <c r="B937" s="19"/>
      <c r="C937" s="19"/>
      <c r="D937" s="19"/>
      <c r="E937" s="19"/>
      <c r="F937" s="39">
        <f>'WSS-27'!H600</f>
        <v>-544114.11249599315</v>
      </c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AA937" s="82">
        <f>F937</f>
        <v>-544114.11249599315</v>
      </c>
      <c r="AB937" s="79" t="str">
        <f t="shared" si="489"/>
        <v>ok</v>
      </c>
    </row>
    <row r="938" spans="1:28" s="80" customFormat="1">
      <c r="A938" s="19" t="s">
        <v>148</v>
      </c>
      <c r="B938" s="19"/>
      <c r="C938" s="19"/>
      <c r="D938" s="19"/>
      <c r="E938" s="19"/>
      <c r="F938" s="39">
        <v>-6503.59</v>
      </c>
      <c r="G938" s="19"/>
      <c r="H938" s="38">
        <v>0</v>
      </c>
      <c r="I938" s="35">
        <v>0</v>
      </c>
      <c r="J938" s="38">
        <v>0</v>
      </c>
      <c r="K938" s="38">
        <v>0</v>
      </c>
      <c r="L938" s="47">
        <v>0</v>
      </c>
      <c r="M938" s="38">
        <v>0</v>
      </c>
      <c r="N938" s="38">
        <v>0</v>
      </c>
      <c r="O938" s="38">
        <v>0</v>
      </c>
      <c r="P938" s="38">
        <v>0</v>
      </c>
      <c r="Q938" s="19"/>
      <c r="R938" s="19"/>
      <c r="S938" s="19"/>
      <c r="T938" s="38">
        <f>-5429.37</f>
        <v>-5429.37</v>
      </c>
      <c r="U938" s="38">
        <f>-1074.22</f>
        <v>-1074.22</v>
      </c>
      <c r="V938" s="38">
        <v>0</v>
      </c>
      <c r="W938" s="38">
        <v>0</v>
      </c>
      <c r="AA938" s="82">
        <f>SUM(G938:Z938)</f>
        <v>-6503.59</v>
      </c>
      <c r="AB938" s="79" t="str">
        <f t="shared" si="489"/>
        <v>ok</v>
      </c>
    </row>
    <row r="939" spans="1:28" s="80" customFormat="1">
      <c r="A939" s="19" t="s">
        <v>1222</v>
      </c>
      <c r="B939" s="19"/>
      <c r="C939" s="19"/>
      <c r="D939" s="19"/>
      <c r="E939" s="19" t="s">
        <v>1225</v>
      </c>
      <c r="F939" s="39">
        <f>F937-F938</f>
        <v>-537610.52249599318</v>
      </c>
      <c r="G939" s="35">
        <f t="shared" ref="G939:Z939" si="490">IF(VLOOKUP($E939,$D$6:$AN$1034,3,)=0,0,(VLOOKUP($E939,$D$6:$AN$1034,G$2,)/VLOOKUP($E939,$D$6:$AN$1034,3,))*$F939)</f>
        <v>-235508.88041228621</v>
      </c>
      <c r="H939" s="35">
        <f t="shared" si="490"/>
        <v>-62562.325364076278</v>
      </c>
      <c r="I939" s="35">
        <f t="shared" si="490"/>
        <v>-4115.1884850281076</v>
      </c>
      <c r="J939" s="35">
        <f t="shared" si="490"/>
        <v>-78615.135451936556</v>
      </c>
      <c r="K939" s="35">
        <f t="shared" si="490"/>
        <v>-69148.484752399207</v>
      </c>
      <c r="L939" s="35">
        <f t="shared" si="490"/>
        <v>-49810.323687561482</v>
      </c>
      <c r="M939" s="35">
        <f t="shared" si="490"/>
        <v>-34646.042233426073</v>
      </c>
      <c r="N939" s="35">
        <f t="shared" si="490"/>
        <v>-1946.9958604988999</v>
      </c>
      <c r="O939" s="35">
        <f t="shared" si="490"/>
        <v>-1106.7848882979829</v>
      </c>
      <c r="P939" s="35">
        <f t="shared" si="490"/>
        <v>-45.780242853054474</v>
      </c>
      <c r="Q939" s="35">
        <f t="shared" si="490"/>
        <v>-104.11307663223261</v>
      </c>
      <c r="R939" s="35">
        <f t="shared" si="490"/>
        <v>-0.46804099707837421</v>
      </c>
      <c r="S939" s="35">
        <f t="shared" si="490"/>
        <v>0</v>
      </c>
      <c r="T939" s="35">
        <f t="shared" si="490"/>
        <v>0</v>
      </c>
      <c r="U939" s="35">
        <f t="shared" si="490"/>
        <v>0</v>
      </c>
      <c r="V939" s="35">
        <f t="shared" si="490"/>
        <v>0</v>
      </c>
      <c r="W939" s="35">
        <f t="shared" si="490"/>
        <v>0</v>
      </c>
      <c r="X939" s="77">
        <f t="shared" si="490"/>
        <v>0</v>
      </c>
      <c r="Y939" s="77">
        <f t="shared" si="490"/>
        <v>0</v>
      </c>
      <c r="Z939" s="77">
        <f t="shared" si="490"/>
        <v>0</v>
      </c>
      <c r="AA939" s="82">
        <f>SUM(G939:Z939)</f>
        <v>-537610.5224959933</v>
      </c>
      <c r="AB939" s="79" t="str">
        <f t="shared" si="489"/>
        <v>ok</v>
      </c>
    </row>
    <row r="940" spans="1:28" s="80" customFormat="1">
      <c r="A940" s="19" t="s">
        <v>1223</v>
      </c>
      <c r="B940" s="19"/>
      <c r="C940" s="19"/>
      <c r="D940" s="19" t="s">
        <v>1226</v>
      </c>
      <c r="E940" s="19"/>
      <c r="F940" s="39">
        <f t="shared" ref="F940:N940" si="491">F938+F939</f>
        <v>-544114.11249599315</v>
      </c>
      <c r="G940" s="39">
        <f t="shared" si="491"/>
        <v>-235508.88041228621</v>
      </c>
      <c r="H940" s="39">
        <f t="shared" si="491"/>
        <v>-62562.325364076278</v>
      </c>
      <c r="I940" s="39">
        <f t="shared" si="491"/>
        <v>-4115.1884850281076</v>
      </c>
      <c r="J940" s="39">
        <f t="shared" si="491"/>
        <v>-78615.135451936556</v>
      </c>
      <c r="K940" s="39">
        <f t="shared" si="491"/>
        <v>-69148.484752399207</v>
      </c>
      <c r="L940" s="39">
        <f t="shared" si="491"/>
        <v>-49810.323687561482</v>
      </c>
      <c r="M940" s="39">
        <f t="shared" si="491"/>
        <v>-34646.042233426073</v>
      </c>
      <c r="N940" s="39">
        <f t="shared" si="491"/>
        <v>-1946.9958604988999</v>
      </c>
      <c r="O940" s="39">
        <f>O938+O939</f>
        <v>-1106.7848882979829</v>
      </c>
      <c r="P940" s="39">
        <f t="shared" ref="P940:Z940" si="492">P938+P939</f>
        <v>-45.780242853054474</v>
      </c>
      <c r="Q940" s="39">
        <f t="shared" si="492"/>
        <v>-104.11307663223261</v>
      </c>
      <c r="R940" s="39">
        <f t="shared" si="492"/>
        <v>-0.46804099707837421</v>
      </c>
      <c r="S940" s="39">
        <f t="shared" si="492"/>
        <v>0</v>
      </c>
      <c r="T940" s="39">
        <f t="shared" si="492"/>
        <v>-5429.37</v>
      </c>
      <c r="U940" s="39">
        <f t="shared" si="492"/>
        <v>-1074.22</v>
      </c>
      <c r="V940" s="39">
        <f t="shared" si="492"/>
        <v>0</v>
      </c>
      <c r="W940" s="39">
        <f t="shared" si="492"/>
        <v>0</v>
      </c>
      <c r="X940" s="82">
        <f t="shared" si="492"/>
        <v>0</v>
      </c>
      <c r="Y940" s="82">
        <f t="shared" si="492"/>
        <v>0</v>
      </c>
      <c r="Z940" s="82">
        <f t="shared" si="492"/>
        <v>0</v>
      </c>
      <c r="AA940" s="82">
        <f>SUM(G940:Z940)</f>
        <v>-544114.11249599326</v>
      </c>
      <c r="AB940" s="79" t="str">
        <f t="shared" si="489"/>
        <v>ok</v>
      </c>
    </row>
    <row r="941" spans="1:28" s="80" customFormat="1">
      <c r="A941" s="19" t="s">
        <v>1224</v>
      </c>
      <c r="B941" s="19"/>
      <c r="C941" s="19"/>
      <c r="D941" s="19" t="s">
        <v>1227</v>
      </c>
      <c r="E941" s="19" t="s">
        <v>1226</v>
      </c>
      <c r="F941" s="45">
        <v>1</v>
      </c>
      <c r="G941" s="42">
        <f t="shared" ref="G941:Z941" si="493">IF(VLOOKUP($E941,$D$6:$AN$1034,3,)=0,0,(VLOOKUP($E941,$D$6:$AN$1034,G$2,)/VLOOKUP($E941,$D$6:$AN$1034,3,))*$F941)</f>
        <v>0.43282994321162821</v>
      </c>
      <c r="H941" s="42">
        <f t="shared" si="493"/>
        <v>0.11498015568294415</v>
      </c>
      <c r="I941" s="42">
        <f t="shared" si="493"/>
        <v>7.5630982371522517E-3</v>
      </c>
      <c r="J941" s="42">
        <f t="shared" si="493"/>
        <v>0.14448280911389791</v>
      </c>
      <c r="K941" s="42">
        <f t="shared" si="493"/>
        <v>0.12708452724226743</v>
      </c>
      <c r="L941" s="42">
        <f t="shared" si="493"/>
        <v>9.1543892252800713E-2</v>
      </c>
      <c r="M941" s="42">
        <f t="shared" si="493"/>
        <v>6.3674220972684673E-2</v>
      </c>
      <c r="N941" s="42">
        <f t="shared" si="493"/>
        <v>3.5782859069166994E-3</v>
      </c>
      <c r="O941" s="42">
        <f t="shared" si="493"/>
        <v>2.0341043595081044E-3</v>
      </c>
      <c r="P941" s="42">
        <f t="shared" si="493"/>
        <v>8.4137209092130652E-5</v>
      </c>
      <c r="Q941" s="42">
        <f t="shared" si="493"/>
        <v>1.9134419461138181E-4</v>
      </c>
      <c r="R941" s="42">
        <f t="shared" si="493"/>
        <v>8.601890418378385E-7</v>
      </c>
      <c r="S941" s="42">
        <f t="shared" si="493"/>
        <v>0</v>
      </c>
      <c r="T941" s="42">
        <f t="shared" si="493"/>
        <v>9.9783664406241281E-3</v>
      </c>
      <c r="U941" s="42">
        <f t="shared" si="493"/>
        <v>1.9742549868303786E-3</v>
      </c>
      <c r="V941" s="42">
        <f t="shared" si="493"/>
        <v>0</v>
      </c>
      <c r="W941" s="42">
        <f t="shared" si="493"/>
        <v>0</v>
      </c>
      <c r="X941" s="77">
        <f t="shared" si="493"/>
        <v>0</v>
      </c>
      <c r="Y941" s="77">
        <f t="shared" si="493"/>
        <v>0</v>
      </c>
      <c r="Z941" s="77">
        <f t="shared" si="493"/>
        <v>0</v>
      </c>
      <c r="AA941" s="83">
        <f>SUM(G941:Z941)</f>
        <v>1</v>
      </c>
      <c r="AB941" s="79" t="str">
        <f t="shared" si="489"/>
        <v>ok</v>
      </c>
    </row>
    <row r="942" spans="1:28" s="80" customFormat="1">
      <c r="A942" s="19"/>
      <c r="B942" s="19"/>
      <c r="C942" s="19"/>
      <c r="D942" s="19"/>
      <c r="E942" s="19"/>
      <c r="F942" s="45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77"/>
      <c r="Y942" s="77"/>
      <c r="Z942" s="77"/>
      <c r="AA942" s="83"/>
      <c r="AB942" s="79"/>
    </row>
    <row r="943" spans="1:28" s="80" customFormat="1">
      <c r="A943" s="96" t="s">
        <v>1252</v>
      </c>
      <c r="B943" s="19"/>
      <c r="C943" s="19"/>
      <c r="D943" s="19"/>
      <c r="E943" s="19"/>
      <c r="F943" s="45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77"/>
      <c r="Y943" s="77"/>
      <c r="Z943" s="77"/>
      <c r="AA943" s="83"/>
      <c r="AB943" s="79"/>
    </row>
    <row r="944" spans="1:28" s="80" customFormat="1">
      <c r="A944" s="19" t="s">
        <v>1173</v>
      </c>
      <c r="B944" s="19"/>
      <c r="C944" s="19"/>
      <c r="D944" s="19" t="s">
        <v>1178</v>
      </c>
      <c r="E944" s="19"/>
      <c r="F944" s="38">
        <v>34865804.156666666</v>
      </c>
      <c r="G944" s="38">
        <v>24143308.716666669</v>
      </c>
      <c r="H944" s="38">
        <v>7276323.0116666667</v>
      </c>
      <c r="I944" s="38">
        <v>247043.16</v>
      </c>
      <c r="J944" s="38">
        <v>1952118.76</v>
      </c>
      <c r="K944" s="38">
        <v>513913.72833333327</v>
      </c>
      <c r="L944" s="38">
        <v>310163.48000000004</v>
      </c>
      <c r="M944" s="38">
        <v>341336.45</v>
      </c>
      <c r="N944" s="38">
        <v>8019.46</v>
      </c>
      <c r="O944" s="38">
        <v>0</v>
      </c>
      <c r="P944" s="38">
        <v>11336.1</v>
      </c>
      <c r="Q944" s="38">
        <v>61566.750000000007</v>
      </c>
      <c r="R944" s="38">
        <v>674.54</v>
      </c>
      <c r="S944" s="38">
        <v>0</v>
      </c>
      <c r="T944" s="38">
        <v>0</v>
      </c>
      <c r="U944" s="38">
        <v>0</v>
      </c>
      <c r="V944" s="38">
        <f>V930</f>
        <v>0</v>
      </c>
      <c r="W944" s="38">
        <f>W930</f>
        <v>0</v>
      </c>
      <c r="X944" s="76">
        <f>X930</f>
        <v>0</v>
      </c>
      <c r="Y944" s="76">
        <f>Y930</f>
        <v>0</v>
      </c>
      <c r="Z944" s="76">
        <f>Z930</f>
        <v>0</v>
      </c>
      <c r="AA944" s="76">
        <f>SUM(G944:Z944)</f>
        <v>34865804.156666666</v>
      </c>
      <c r="AB944" s="79" t="str">
        <f t="shared" ref="AB944:AB949" si="494">IF(ABS(F944-AA944)&lt;0.01,"ok","err")</f>
        <v>ok</v>
      </c>
    </row>
    <row r="945" spans="1:28" s="80" customFormat="1">
      <c r="A945" s="19" t="s">
        <v>1174</v>
      </c>
      <c r="B945" s="19"/>
      <c r="C945" s="19"/>
      <c r="D945" s="19"/>
      <c r="E945" s="19"/>
      <c r="F945" s="39">
        <f>F46</f>
        <v>45023733.262185477</v>
      </c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AA945" s="82">
        <f>F945</f>
        <v>45023733.262185477</v>
      </c>
      <c r="AB945" s="79" t="str">
        <f t="shared" si="494"/>
        <v>ok</v>
      </c>
    </row>
    <row r="946" spans="1:28" s="80" customFormat="1">
      <c r="A946" s="19" t="s">
        <v>148</v>
      </c>
      <c r="B946" s="19"/>
      <c r="C946" s="19"/>
      <c r="D946" s="19"/>
      <c r="E946" s="19"/>
      <c r="F946" s="39">
        <v>156536.15</v>
      </c>
      <c r="G946" s="19"/>
      <c r="H946" s="38">
        <v>0</v>
      </c>
      <c r="I946" s="35">
        <v>0</v>
      </c>
      <c r="J946" s="38">
        <v>0</v>
      </c>
      <c r="K946" s="38">
        <v>0</v>
      </c>
      <c r="L946" s="47">
        <v>0</v>
      </c>
      <c r="M946" s="38">
        <v>0</v>
      </c>
      <c r="N946" s="38">
        <v>0</v>
      </c>
      <c r="O946" s="38">
        <v>0</v>
      </c>
      <c r="P946" s="38">
        <v>0</v>
      </c>
      <c r="Q946" s="19"/>
      <c r="R946" s="19"/>
      <c r="S946" s="141">
        <v>156536.15</v>
      </c>
      <c r="T946" s="38"/>
      <c r="U946" s="140"/>
      <c r="V946" s="38">
        <v>0</v>
      </c>
      <c r="W946" s="38">
        <v>0</v>
      </c>
      <c r="AA946" s="82">
        <f>SUM(G946:Z946)</f>
        <v>156536.15</v>
      </c>
      <c r="AB946" s="79" t="str">
        <f t="shared" si="494"/>
        <v>ok</v>
      </c>
    </row>
    <row r="947" spans="1:28" s="80" customFormat="1">
      <c r="A947" s="19" t="s">
        <v>1175</v>
      </c>
      <c r="B947" s="19"/>
      <c r="C947" s="19"/>
      <c r="D947" s="19"/>
      <c r="E947" s="19" t="s">
        <v>1178</v>
      </c>
      <c r="F947" s="39">
        <f>F945-F946</f>
        <v>44867197.112185478</v>
      </c>
      <c r="G947" s="35">
        <f t="shared" ref="G947:Z947" si="495">IF(VLOOKUP($E947,$D$6:$AN$1034,3,)=0,0,(VLOOKUP($E947,$D$6:$AN$1034,G$2,)/VLOOKUP($E947,$D$6:$AN$1034,3,))*$F947)</f>
        <v>31068911.712564163</v>
      </c>
      <c r="H947" s="35">
        <f t="shared" si="495"/>
        <v>9363564.8657183088</v>
      </c>
      <c r="I947" s="35">
        <f t="shared" si="495"/>
        <v>317908.46140050341</v>
      </c>
      <c r="J947" s="35">
        <f t="shared" si="495"/>
        <v>2512091.6987244599</v>
      </c>
      <c r="K947" s="35">
        <f t="shared" si="495"/>
        <v>661331.9011424816</v>
      </c>
      <c r="L947" s="35">
        <f t="shared" si="495"/>
        <v>399135.09327449428</v>
      </c>
      <c r="M947" s="35">
        <f t="shared" si="495"/>
        <v>439250.15223821561</v>
      </c>
      <c r="N947" s="35">
        <f t="shared" si="495"/>
        <v>10319.873619908687</v>
      </c>
      <c r="O947" s="35">
        <f t="shared" si="495"/>
        <v>0</v>
      </c>
      <c r="P947" s="35">
        <f t="shared" si="495"/>
        <v>14587.904839309238</v>
      </c>
      <c r="Q947" s="35">
        <f t="shared" si="495"/>
        <v>79227.414213489828</v>
      </c>
      <c r="R947" s="35">
        <f t="shared" si="495"/>
        <v>868.03445014666886</v>
      </c>
      <c r="S947" s="35">
        <f t="shared" si="495"/>
        <v>0</v>
      </c>
      <c r="T947" s="35">
        <f t="shared" si="495"/>
        <v>0</v>
      </c>
      <c r="U947" s="35">
        <f t="shared" si="495"/>
        <v>0</v>
      </c>
      <c r="V947" s="35">
        <f t="shared" si="495"/>
        <v>0</v>
      </c>
      <c r="W947" s="35">
        <f t="shared" si="495"/>
        <v>0</v>
      </c>
      <c r="X947" s="77">
        <f t="shared" si="495"/>
        <v>0</v>
      </c>
      <c r="Y947" s="77">
        <f t="shared" si="495"/>
        <v>0</v>
      </c>
      <c r="Z947" s="77">
        <f t="shared" si="495"/>
        <v>0</v>
      </c>
      <c r="AA947" s="82">
        <f>SUM(G947:Z947)</f>
        <v>44867197.112185471</v>
      </c>
      <c r="AB947" s="79" t="str">
        <f t="shared" si="494"/>
        <v>ok</v>
      </c>
    </row>
    <row r="948" spans="1:28" s="80" customFormat="1">
      <c r="A948" s="19" t="s">
        <v>1176</v>
      </c>
      <c r="B948" s="19"/>
      <c r="C948" s="19"/>
      <c r="D948" s="19" t="s">
        <v>1179</v>
      </c>
      <c r="E948" s="19"/>
      <c r="F948" s="39">
        <f t="shared" ref="F948:N948" si="496">F946+F947</f>
        <v>45023733.262185477</v>
      </c>
      <c r="G948" s="39">
        <f t="shared" si="496"/>
        <v>31068911.712564163</v>
      </c>
      <c r="H948" s="39">
        <f t="shared" si="496"/>
        <v>9363564.8657183088</v>
      </c>
      <c r="I948" s="39">
        <f t="shared" si="496"/>
        <v>317908.46140050341</v>
      </c>
      <c r="J948" s="39">
        <f t="shared" si="496"/>
        <v>2512091.6987244599</v>
      </c>
      <c r="K948" s="39">
        <f t="shared" si="496"/>
        <v>661331.9011424816</v>
      </c>
      <c r="L948" s="39">
        <f t="shared" si="496"/>
        <v>399135.09327449428</v>
      </c>
      <c r="M948" s="39">
        <f t="shared" si="496"/>
        <v>439250.15223821561</v>
      </c>
      <c r="N948" s="39">
        <f t="shared" si="496"/>
        <v>10319.873619908687</v>
      </c>
      <c r="O948" s="39">
        <f>O946+O947</f>
        <v>0</v>
      </c>
      <c r="P948" s="39">
        <f t="shared" ref="P948:W948" si="497">P946+P947</f>
        <v>14587.904839309238</v>
      </c>
      <c r="Q948" s="39">
        <f t="shared" si="497"/>
        <v>79227.414213489828</v>
      </c>
      <c r="R948" s="39">
        <f t="shared" si="497"/>
        <v>868.03445014666886</v>
      </c>
      <c r="S948" s="39">
        <f t="shared" si="497"/>
        <v>156536.15</v>
      </c>
      <c r="T948" s="39">
        <f t="shared" si="497"/>
        <v>0</v>
      </c>
      <c r="U948" s="39">
        <f t="shared" si="497"/>
        <v>0</v>
      </c>
      <c r="V948" s="39">
        <f t="shared" si="497"/>
        <v>0</v>
      </c>
      <c r="W948" s="39">
        <f t="shared" si="497"/>
        <v>0</v>
      </c>
      <c r="X948" s="82">
        <f>X946+X947</f>
        <v>0</v>
      </c>
      <c r="Y948" s="82">
        <f>Y946+Y947</f>
        <v>0</v>
      </c>
      <c r="Z948" s="82">
        <f>Z946+Z947</f>
        <v>0</v>
      </c>
      <c r="AA948" s="82">
        <f>SUM(G948:Z948)</f>
        <v>45023733.262185469</v>
      </c>
      <c r="AB948" s="79" t="str">
        <f t="shared" si="494"/>
        <v>ok</v>
      </c>
    </row>
    <row r="949" spans="1:28" s="80" customFormat="1">
      <c r="A949" s="19" t="s">
        <v>1177</v>
      </c>
      <c r="B949" s="19"/>
      <c r="C949" s="19"/>
      <c r="D949" s="19" t="s">
        <v>1180</v>
      </c>
      <c r="E949" s="19" t="s">
        <v>1179</v>
      </c>
      <c r="F949" s="45">
        <v>1</v>
      </c>
      <c r="G949" s="42">
        <f t="shared" ref="G949:Z949" si="498">IF(VLOOKUP($E949,$D$6:$AN$1034,3,)=0,0,(VLOOKUP($E949,$D$6:$AN$1034,G$2,)/VLOOKUP($E949,$D$6:$AN$1034,3,))*$F949)</f>
        <v>0.69005632055523736</v>
      </c>
      <c r="H949" s="42">
        <f t="shared" si="498"/>
        <v>0.20796953489377962</v>
      </c>
      <c r="I949" s="42">
        <f t="shared" si="498"/>
        <v>7.0609085112786126E-3</v>
      </c>
      <c r="J949" s="42">
        <f t="shared" si="498"/>
        <v>5.57948334514125E-2</v>
      </c>
      <c r="K949" s="42">
        <f t="shared" si="498"/>
        <v>1.4688517660038664E-2</v>
      </c>
      <c r="L949" s="42">
        <f t="shared" si="498"/>
        <v>8.8649932903213918E-3</v>
      </c>
      <c r="M949" s="42">
        <f t="shared" si="498"/>
        <v>9.7559691392169138E-3</v>
      </c>
      <c r="N949" s="42">
        <f t="shared" si="498"/>
        <v>2.2920963838811962E-4</v>
      </c>
      <c r="O949" s="42">
        <f t="shared" si="498"/>
        <v>0</v>
      </c>
      <c r="P949" s="42">
        <f t="shared" si="498"/>
        <v>3.2400478108645254E-4</v>
      </c>
      <c r="Q949" s="42">
        <f t="shared" si="498"/>
        <v>1.7596811386591821E-3</v>
      </c>
      <c r="R949" s="42">
        <f t="shared" si="498"/>
        <v>1.9279486334282134E-5</v>
      </c>
      <c r="S949" s="42">
        <f t="shared" si="498"/>
        <v>3.4767474542470147E-3</v>
      </c>
      <c r="T949" s="42">
        <f t="shared" si="498"/>
        <v>0</v>
      </c>
      <c r="U949" s="42">
        <f t="shared" si="498"/>
        <v>0</v>
      </c>
      <c r="V949" s="42">
        <f t="shared" si="498"/>
        <v>0</v>
      </c>
      <c r="W949" s="42">
        <f t="shared" si="498"/>
        <v>0</v>
      </c>
      <c r="X949" s="83">
        <f t="shared" si="498"/>
        <v>0</v>
      </c>
      <c r="Y949" s="83">
        <f t="shared" si="498"/>
        <v>0</v>
      </c>
      <c r="Z949" s="83">
        <f t="shared" si="498"/>
        <v>0</v>
      </c>
      <c r="AA949" s="83">
        <f>SUM(G949:Z949)</f>
        <v>1.0000000000000002</v>
      </c>
      <c r="AB949" s="79" t="str">
        <f t="shared" si="494"/>
        <v>ok</v>
      </c>
    </row>
    <row r="950" spans="1:28" s="80" customFormat="1">
      <c r="A950" s="19"/>
      <c r="B950" s="19"/>
      <c r="C950" s="19"/>
      <c r="D950" s="19"/>
      <c r="E950" s="19"/>
      <c r="F950" s="45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83"/>
      <c r="Y950" s="83"/>
      <c r="Z950" s="83"/>
      <c r="AA950" s="83"/>
      <c r="AB950" s="79"/>
    </row>
    <row r="951" spans="1:28" s="80" customFormat="1">
      <c r="A951" s="19" t="s">
        <v>1181</v>
      </c>
      <c r="B951" s="19"/>
      <c r="C951" s="19"/>
      <c r="D951" s="19" t="s">
        <v>1186</v>
      </c>
      <c r="E951" s="19"/>
      <c r="F951" s="38">
        <f>F$944</f>
        <v>34865804.156666666</v>
      </c>
      <c r="G951" s="38">
        <f t="shared" ref="G951:U951" si="499">G$944</f>
        <v>24143308.716666669</v>
      </c>
      <c r="H951" s="38">
        <f t="shared" si="499"/>
        <v>7276323.0116666667</v>
      </c>
      <c r="I951" s="38">
        <f t="shared" si="499"/>
        <v>247043.16</v>
      </c>
      <c r="J951" s="38">
        <f t="shared" si="499"/>
        <v>1952118.76</v>
      </c>
      <c r="K951" s="38">
        <f t="shared" si="499"/>
        <v>513913.72833333327</v>
      </c>
      <c r="L951" s="38">
        <f t="shared" si="499"/>
        <v>310163.48000000004</v>
      </c>
      <c r="M951" s="38">
        <f t="shared" si="499"/>
        <v>341336.45</v>
      </c>
      <c r="N951" s="38">
        <f t="shared" si="499"/>
        <v>8019.46</v>
      </c>
      <c r="O951" s="38">
        <f t="shared" si="499"/>
        <v>0</v>
      </c>
      <c r="P951" s="38">
        <f t="shared" si="499"/>
        <v>11336.1</v>
      </c>
      <c r="Q951" s="38">
        <f t="shared" si="499"/>
        <v>61566.750000000007</v>
      </c>
      <c r="R951" s="38">
        <f t="shared" si="499"/>
        <v>674.54</v>
      </c>
      <c r="S951" s="38">
        <f t="shared" si="499"/>
        <v>0</v>
      </c>
      <c r="T951" s="38">
        <f t="shared" si="499"/>
        <v>0</v>
      </c>
      <c r="U951" s="38">
        <f t="shared" si="499"/>
        <v>0</v>
      </c>
      <c r="V951" s="38">
        <f t="shared" ref="V951:Z951" si="500">V945</f>
        <v>0</v>
      </c>
      <c r="W951" s="38">
        <f t="shared" si="500"/>
        <v>0</v>
      </c>
      <c r="X951" s="76">
        <f t="shared" si="500"/>
        <v>0</v>
      </c>
      <c r="Y951" s="76">
        <f t="shared" si="500"/>
        <v>0</v>
      </c>
      <c r="Z951" s="76">
        <f t="shared" si="500"/>
        <v>0</v>
      </c>
      <c r="AA951" s="76">
        <f>SUM(G951:Z951)</f>
        <v>34865804.156666666</v>
      </c>
      <c r="AB951" s="79" t="str">
        <f t="shared" ref="AB951:AB956" si="501">IF(ABS(F951-AA951)&lt;0.01,"ok","err")</f>
        <v>ok</v>
      </c>
    </row>
    <row r="952" spans="1:28" s="80" customFormat="1">
      <c r="A952" s="19" t="s">
        <v>1182</v>
      </c>
      <c r="B952" s="19"/>
      <c r="C952" s="19"/>
      <c r="D952" s="19"/>
      <c r="E952" s="19"/>
      <c r="F952" s="39">
        <f>F105</f>
        <v>29100183.877073534</v>
      </c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AA952" s="82">
        <f>F952</f>
        <v>29100183.877073534</v>
      </c>
      <c r="AB952" s="79" t="str">
        <f t="shared" si="501"/>
        <v>ok</v>
      </c>
    </row>
    <row r="953" spans="1:28" s="80" customFormat="1">
      <c r="A953" s="19" t="s">
        <v>148</v>
      </c>
      <c r="B953" s="19"/>
      <c r="C953" s="19"/>
      <c r="D953" s="19"/>
      <c r="E953" s="19"/>
      <c r="F953" s="39">
        <v>138284.06</v>
      </c>
      <c r="G953" s="19"/>
      <c r="H953" s="38">
        <v>0</v>
      </c>
      <c r="I953" s="35">
        <v>0</v>
      </c>
      <c r="J953" s="38">
        <v>0</v>
      </c>
      <c r="K953" s="38">
        <v>0</v>
      </c>
      <c r="L953" s="47">
        <v>0</v>
      </c>
      <c r="M953" s="38">
        <v>0</v>
      </c>
      <c r="N953" s="38">
        <v>0</v>
      </c>
      <c r="O953" s="38">
        <v>0</v>
      </c>
      <c r="P953" s="38">
        <v>0</v>
      </c>
      <c r="Q953" s="19"/>
      <c r="R953" s="19"/>
      <c r="S953" s="141">
        <f>S946-18252.09</f>
        <v>138284.06</v>
      </c>
      <c r="T953" s="38"/>
      <c r="U953" s="140"/>
      <c r="V953" s="38">
        <v>0</v>
      </c>
      <c r="W953" s="38">
        <v>0</v>
      </c>
      <c r="AA953" s="82">
        <f>SUM(G953:Z953)</f>
        <v>138284.06</v>
      </c>
      <c r="AB953" s="79" t="str">
        <f t="shared" si="501"/>
        <v>ok</v>
      </c>
    </row>
    <row r="954" spans="1:28" s="80" customFormat="1">
      <c r="A954" s="19" t="s">
        <v>1183</v>
      </c>
      <c r="B954" s="19"/>
      <c r="C954" s="19"/>
      <c r="D954" s="19"/>
      <c r="E954" s="19" t="s">
        <v>1186</v>
      </c>
      <c r="F954" s="39">
        <f>F952-F953</f>
        <v>28961899.817073535</v>
      </c>
      <c r="G954" s="35">
        <f t="shared" ref="G954:Z954" si="502">IF(VLOOKUP($E954,$D$6:$AN$1034,3,)=0,0,(VLOOKUP($E954,$D$6:$AN$1034,G$2,)/VLOOKUP($E954,$D$6:$AN$1034,3,))*$F954)</f>
        <v>20055068.43217548</v>
      </c>
      <c r="H954" s="35">
        <f t="shared" si="502"/>
        <v>6044207.0159526803</v>
      </c>
      <c r="I954" s="35">
        <f t="shared" si="502"/>
        <v>205210.79101642338</v>
      </c>
      <c r="J954" s="35">
        <f t="shared" si="502"/>
        <v>1621562.1387679768</v>
      </c>
      <c r="K954" s="35">
        <f t="shared" si="502"/>
        <v>426891.57111446687</v>
      </c>
      <c r="L954" s="35">
        <f t="shared" si="502"/>
        <v>257642.80652500805</v>
      </c>
      <c r="M954" s="35">
        <f t="shared" si="502"/>
        <v>283537.18802511203</v>
      </c>
      <c r="N954" s="35">
        <f t="shared" si="502"/>
        <v>6661.5069614741269</v>
      </c>
      <c r="O954" s="35">
        <f t="shared" si="502"/>
        <v>0</v>
      </c>
      <c r="P954" s="35">
        <f t="shared" si="502"/>
        <v>9416.5329169254346</v>
      </c>
      <c r="Q954" s="35">
        <f t="shared" si="502"/>
        <v>51141.514979853659</v>
      </c>
      <c r="R954" s="35">
        <f t="shared" si="502"/>
        <v>560.31863813682685</v>
      </c>
      <c r="S954" s="35">
        <f t="shared" si="502"/>
        <v>0</v>
      </c>
      <c r="T954" s="35">
        <f t="shared" si="502"/>
        <v>0</v>
      </c>
      <c r="U954" s="35">
        <f t="shared" si="502"/>
        <v>0</v>
      </c>
      <c r="V954" s="35">
        <f t="shared" si="502"/>
        <v>0</v>
      </c>
      <c r="W954" s="35">
        <f t="shared" si="502"/>
        <v>0</v>
      </c>
      <c r="X954" s="77">
        <f t="shared" si="502"/>
        <v>0</v>
      </c>
      <c r="Y954" s="77">
        <f t="shared" si="502"/>
        <v>0</v>
      </c>
      <c r="Z954" s="77">
        <f t="shared" si="502"/>
        <v>0</v>
      </c>
      <c r="AA954" s="82">
        <f>SUM(G954:Z954)</f>
        <v>28961899.817073535</v>
      </c>
      <c r="AB954" s="79" t="str">
        <f t="shared" si="501"/>
        <v>ok</v>
      </c>
    </row>
    <row r="955" spans="1:28" s="80" customFormat="1">
      <c r="A955" s="19" t="s">
        <v>1184</v>
      </c>
      <c r="B955" s="19"/>
      <c r="C955" s="19"/>
      <c r="D955" s="19" t="s">
        <v>1187</v>
      </c>
      <c r="E955" s="19"/>
      <c r="F955" s="39">
        <f t="shared" ref="F955:N955" si="503">F953+F954</f>
        <v>29100183.877073534</v>
      </c>
      <c r="G955" s="39">
        <f t="shared" si="503"/>
        <v>20055068.43217548</v>
      </c>
      <c r="H955" s="39">
        <f t="shared" si="503"/>
        <v>6044207.0159526803</v>
      </c>
      <c r="I955" s="39">
        <f t="shared" si="503"/>
        <v>205210.79101642338</v>
      </c>
      <c r="J955" s="39">
        <f t="shared" si="503"/>
        <v>1621562.1387679768</v>
      </c>
      <c r="K955" s="39">
        <f t="shared" si="503"/>
        <v>426891.57111446687</v>
      </c>
      <c r="L955" s="39">
        <f t="shared" si="503"/>
        <v>257642.80652500805</v>
      </c>
      <c r="M955" s="39">
        <f t="shared" si="503"/>
        <v>283537.18802511203</v>
      </c>
      <c r="N955" s="39">
        <f t="shared" si="503"/>
        <v>6661.5069614741269</v>
      </c>
      <c r="O955" s="39">
        <f>O953+O954</f>
        <v>0</v>
      </c>
      <c r="P955" s="39">
        <f t="shared" ref="P955:W955" si="504">P953+P954</f>
        <v>9416.5329169254346</v>
      </c>
      <c r="Q955" s="39">
        <f t="shared" si="504"/>
        <v>51141.514979853659</v>
      </c>
      <c r="R955" s="39">
        <f t="shared" si="504"/>
        <v>560.31863813682685</v>
      </c>
      <c r="S955" s="39">
        <f t="shared" si="504"/>
        <v>138284.06</v>
      </c>
      <c r="T955" s="39">
        <f t="shared" si="504"/>
        <v>0</v>
      </c>
      <c r="U955" s="39">
        <f t="shared" si="504"/>
        <v>0</v>
      </c>
      <c r="V955" s="39">
        <f t="shared" si="504"/>
        <v>0</v>
      </c>
      <c r="W955" s="39">
        <f t="shared" si="504"/>
        <v>0</v>
      </c>
      <c r="X955" s="82">
        <f>X953+X954</f>
        <v>0</v>
      </c>
      <c r="Y955" s="82">
        <f>Y953+Y954</f>
        <v>0</v>
      </c>
      <c r="Z955" s="82">
        <f>Z953+Z954</f>
        <v>0</v>
      </c>
      <c r="AA955" s="82">
        <f>SUM(G955:Z955)</f>
        <v>29100183.877073534</v>
      </c>
      <c r="AB955" s="79" t="str">
        <f t="shared" si="501"/>
        <v>ok</v>
      </c>
    </row>
    <row r="956" spans="1:28" s="80" customFormat="1">
      <c r="A956" s="19" t="s">
        <v>1185</v>
      </c>
      <c r="B956" s="19"/>
      <c r="C956" s="19"/>
      <c r="D956" s="19" t="s">
        <v>1188</v>
      </c>
      <c r="E956" s="19" t="s">
        <v>1187</v>
      </c>
      <c r="F956" s="45">
        <v>1</v>
      </c>
      <c r="G956" s="42">
        <f t="shared" ref="G956:Z956" si="505">IF(VLOOKUP($E956,$D$6:$AN$1034,3,)=0,0,(VLOOKUP($E956,$D$6:$AN$1034,G$2,)/VLOOKUP($E956,$D$6:$AN$1034,3,))*$F956)</f>
        <v>0.68917325460530121</v>
      </c>
      <c r="H956" s="42">
        <f t="shared" si="505"/>
        <v>0.20770339601580956</v>
      </c>
      <c r="I956" s="42">
        <f t="shared" si="505"/>
        <v>7.0518726576878398E-3</v>
      </c>
      <c r="J956" s="42">
        <f t="shared" si="505"/>
        <v>5.5723432732173152E-2</v>
      </c>
      <c r="K956" s="42">
        <f t="shared" si="505"/>
        <v>1.46697207453315E-2</v>
      </c>
      <c r="L956" s="42">
        <f t="shared" si="505"/>
        <v>8.8536487471472958E-3</v>
      </c>
      <c r="M956" s="42">
        <f t="shared" si="505"/>
        <v>9.7434844131172559E-3</v>
      </c>
      <c r="N956" s="42">
        <f t="shared" si="505"/>
        <v>2.2891631852272828E-4</v>
      </c>
      <c r="O956" s="42">
        <f t="shared" si="505"/>
        <v>0</v>
      </c>
      <c r="P956" s="42">
        <f t="shared" si="505"/>
        <v>3.2359015175653969E-4</v>
      </c>
      <c r="Q956" s="42">
        <f t="shared" si="505"/>
        <v>1.7574292724708623E-3</v>
      </c>
      <c r="R956" s="42">
        <f t="shared" si="505"/>
        <v>1.9254814351131016E-5</v>
      </c>
      <c r="S956" s="42">
        <f t="shared" si="505"/>
        <v>4.7519995263310541E-3</v>
      </c>
      <c r="T956" s="42">
        <f t="shared" si="505"/>
        <v>0</v>
      </c>
      <c r="U956" s="42">
        <f t="shared" si="505"/>
        <v>0</v>
      </c>
      <c r="V956" s="42">
        <f t="shared" si="505"/>
        <v>0</v>
      </c>
      <c r="W956" s="42">
        <f t="shared" si="505"/>
        <v>0</v>
      </c>
      <c r="X956" s="83">
        <f t="shared" si="505"/>
        <v>0</v>
      </c>
      <c r="Y956" s="83">
        <f t="shared" si="505"/>
        <v>0</v>
      </c>
      <c r="Z956" s="83">
        <f t="shared" si="505"/>
        <v>0</v>
      </c>
      <c r="AA956" s="83">
        <f>SUM(G956:Z956)</f>
        <v>1.0000000000000002</v>
      </c>
      <c r="AB956" s="79" t="str">
        <f t="shared" si="501"/>
        <v>ok</v>
      </c>
    </row>
    <row r="957" spans="1:28" s="80" customFormat="1">
      <c r="A957" s="19"/>
      <c r="B957" s="19"/>
      <c r="C957" s="19"/>
      <c r="D957" s="19"/>
      <c r="E957" s="19"/>
      <c r="F957" s="45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83"/>
      <c r="Y957" s="83"/>
      <c r="Z957" s="83"/>
      <c r="AA957" s="83"/>
      <c r="AB957" s="79"/>
    </row>
    <row r="958" spans="1:28" s="80" customFormat="1">
      <c r="A958" s="19" t="s">
        <v>1254</v>
      </c>
      <c r="B958" s="19"/>
      <c r="C958" s="19"/>
      <c r="D958" s="19" t="s">
        <v>1243</v>
      </c>
      <c r="E958" s="19"/>
      <c r="F958" s="38">
        <f>F951</f>
        <v>34865804.156666666</v>
      </c>
      <c r="G958" s="38">
        <f t="shared" ref="G958:U958" si="506">G951</f>
        <v>24143308.716666669</v>
      </c>
      <c r="H958" s="38">
        <f t="shared" si="506"/>
        <v>7276323.0116666667</v>
      </c>
      <c r="I958" s="38">
        <f t="shared" si="506"/>
        <v>247043.16</v>
      </c>
      <c r="J958" s="38">
        <f t="shared" si="506"/>
        <v>1952118.76</v>
      </c>
      <c r="K958" s="38">
        <f t="shared" si="506"/>
        <v>513913.72833333327</v>
      </c>
      <c r="L958" s="38">
        <f t="shared" si="506"/>
        <v>310163.48000000004</v>
      </c>
      <c r="M958" s="38">
        <f t="shared" si="506"/>
        <v>341336.45</v>
      </c>
      <c r="N958" s="38">
        <f t="shared" si="506"/>
        <v>8019.46</v>
      </c>
      <c r="O958" s="38">
        <f t="shared" si="506"/>
        <v>0</v>
      </c>
      <c r="P958" s="38">
        <f t="shared" si="506"/>
        <v>11336.1</v>
      </c>
      <c r="Q958" s="38">
        <f t="shared" si="506"/>
        <v>61566.750000000007</v>
      </c>
      <c r="R958" s="38">
        <f t="shared" si="506"/>
        <v>674.54</v>
      </c>
      <c r="S958" s="38">
        <f t="shared" si="506"/>
        <v>0</v>
      </c>
      <c r="T958" s="38">
        <f t="shared" si="506"/>
        <v>0</v>
      </c>
      <c r="U958" s="38">
        <f t="shared" si="506"/>
        <v>0</v>
      </c>
      <c r="V958" s="38">
        <f t="shared" ref="V958:Z958" si="507">V944</f>
        <v>0</v>
      </c>
      <c r="W958" s="38">
        <f t="shared" si="507"/>
        <v>0</v>
      </c>
      <c r="X958" s="76">
        <f t="shared" si="507"/>
        <v>0</v>
      </c>
      <c r="Y958" s="76">
        <f t="shared" si="507"/>
        <v>0</v>
      </c>
      <c r="Z958" s="76">
        <f t="shared" si="507"/>
        <v>0</v>
      </c>
      <c r="AA958" s="76">
        <f>SUM(G958:Z958)</f>
        <v>34865804.156666666</v>
      </c>
      <c r="AB958" s="79" t="str">
        <f t="shared" ref="AB958:AB963" si="508">IF(ABS(F958-AA958)&lt;0.01,"ok","err")</f>
        <v>ok</v>
      </c>
    </row>
    <row r="959" spans="1:28" s="80" customFormat="1">
      <c r="A959" s="19" t="s">
        <v>1255</v>
      </c>
      <c r="B959" s="19"/>
      <c r="C959" s="19"/>
      <c r="D959" s="19"/>
      <c r="E959" s="19"/>
      <c r="F959" s="39">
        <f>F162</f>
        <v>26168471.372442923</v>
      </c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AA959" s="82">
        <f>F959</f>
        <v>26168471.372442923</v>
      </c>
      <c r="AB959" s="79" t="str">
        <f t="shared" si="508"/>
        <v>ok</v>
      </c>
    </row>
    <row r="960" spans="1:28" s="80" customFormat="1">
      <c r="A960" s="19" t="s">
        <v>148</v>
      </c>
      <c r="B960" s="19"/>
      <c r="C960" s="19"/>
      <c r="D960" s="19"/>
      <c r="E960" s="19"/>
      <c r="F960" s="39">
        <v>139008.76999999999</v>
      </c>
      <c r="G960" s="19"/>
      <c r="H960" s="38">
        <v>0</v>
      </c>
      <c r="I960" s="35">
        <v>0</v>
      </c>
      <c r="J960" s="38">
        <v>0</v>
      </c>
      <c r="K960" s="38">
        <v>0</v>
      </c>
      <c r="L960" s="47">
        <v>0</v>
      </c>
      <c r="M960" s="38">
        <v>0</v>
      </c>
      <c r="N960" s="38">
        <v>0</v>
      </c>
      <c r="O960" s="38">
        <v>0</v>
      </c>
      <c r="P960" s="38">
        <v>0</v>
      </c>
      <c r="Q960" s="19"/>
      <c r="R960" s="19"/>
      <c r="S960" s="141">
        <f>S953+724.71</f>
        <v>139008.76999999999</v>
      </c>
      <c r="T960" s="38"/>
      <c r="U960" s="140"/>
      <c r="V960" s="38">
        <v>0</v>
      </c>
      <c r="W960" s="38">
        <v>0</v>
      </c>
      <c r="AA960" s="82">
        <f>SUM(G960:Z960)</f>
        <v>139008.76999999999</v>
      </c>
      <c r="AB960" s="79" t="str">
        <f t="shared" si="508"/>
        <v>ok</v>
      </c>
    </row>
    <row r="961" spans="1:28" s="80" customFormat="1">
      <c r="A961" s="19" t="s">
        <v>1256</v>
      </c>
      <c r="B961" s="19"/>
      <c r="C961" s="19"/>
      <c r="D961" s="19"/>
      <c r="E961" s="19" t="s">
        <v>1243</v>
      </c>
      <c r="F961" s="39">
        <f>F959-F960</f>
        <v>26029462.602442924</v>
      </c>
      <c r="G961" s="35">
        <f t="shared" ref="G961:Z961" si="509">IF(VLOOKUP($E961,$D$6:$AN$1034,3,)=0,0,(VLOOKUP($E961,$D$6:$AN$1034,G$2,)/VLOOKUP($E961,$D$6:$AN$1034,3,))*$F961)</f>
        <v>18024461.690769471</v>
      </c>
      <c r="H961" s="35">
        <f t="shared" si="509"/>
        <v>5432221.6939102942</v>
      </c>
      <c r="I961" s="35">
        <f t="shared" si="509"/>
        <v>184432.88058163924</v>
      </c>
      <c r="J961" s="35">
        <f t="shared" si="509"/>
        <v>1457376.4606324565</v>
      </c>
      <c r="K961" s="35">
        <f t="shared" si="509"/>
        <v>383668.13834055001</v>
      </c>
      <c r="L961" s="35">
        <f t="shared" si="509"/>
        <v>231556.07330972308</v>
      </c>
      <c r="M961" s="35">
        <f t="shared" si="509"/>
        <v>254828.60857596976</v>
      </c>
      <c r="N961" s="35">
        <f t="shared" si="509"/>
        <v>5987.0190638317308</v>
      </c>
      <c r="O961" s="35">
        <f t="shared" si="509"/>
        <v>0</v>
      </c>
      <c r="P961" s="35">
        <f t="shared" si="509"/>
        <v>8463.0943741228057</v>
      </c>
      <c r="Q961" s="35">
        <f t="shared" si="509"/>
        <v>45963.357376701453</v>
      </c>
      <c r="R961" s="35">
        <f t="shared" si="509"/>
        <v>503.58550816601809</v>
      </c>
      <c r="S961" s="35">
        <f t="shared" si="509"/>
        <v>0</v>
      </c>
      <c r="T961" s="35">
        <f t="shared" si="509"/>
        <v>0</v>
      </c>
      <c r="U961" s="35">
        <f t="shared" si="509"/>
        <v>0</v>
      </c>
      <c r="V961" s="35">
        <f t="shared" si="509"/>
        <v>0</v>
      </c>
      <c r="W961" s="35">
        <f t="shared" si="509"/>
        <v>0</v>
      </c>
      <c r="X961" s="77">
        <f t="shared" si="509"/>
        <v>0</v>
      </c>
      <c r="Y961" s="77">
        <f t="shared" si="509"/>
        <v>0</v>
      </c>
      <c r="Z961" s="77">
        <f t="shared" si="509"/>
        <v>0</v>
      </c>
      <c r="AA961" s="82">
        <f>SUM(G961:Z961)</f>
        <v>26029462.602442931</v>
      </c>
      <c r="AB961" s="79" t="str">
        <f t="shared" si="508"/>
        <v>ok</v>
      </c>
    </row>
    <row r="962" spans="1:28" s="80" customFormat="1">
      <c r="A962" s="19" t="s">
        <v>1257</v>
      </c>
      <c r="B962" s="19"/>
      <c r="C962" s="19"/>
      <c r="D962" s="19" t="s">
        <v>1244</v>
      </c>
      <c r="E962" s="19"/>
      <c r="F962" s="39">
        <f t="shared" ref="F962:N962" si="510">F960+F961</f>
        <v>26168471.372442923</v>
      </c>
      <c r="G962" s="39">
        <f t="shared" si="510"/>
        <v>18024461.690769471</v>
      </c>
      <c r="H962" s="39">
        <f t="shared" si="510"/>
        <v>5432221.6939102942</v>
      </c>
      <c r="I962" s="39">
        <f t="shared" si="510"/>
        <v>184432.88058163924</v>
      </c>
      <c r="J962" s="39">
        <f t="shared" si="510"/>
        <v>1457376.4606324565</v>
      </c>
      <c r="K962" s="39">
        <f t="shared" si="510"/>
        <v>383668.13834055001</v>
      </c>
      <c r="L962" s="39">
        <f t="shared" si="510"/>
        <v>231556.07330972308</v>
      </c>
      <c r="M962" s="39">
        <f t="shared" si="510"/>
        <v>254828.60857596976</v>
      </c>
      <c r="N962" s="39">
        <f t="shared" si="510"/>
        <v>5987.0190638317308</v>
      </c>
      <c r="O962" s="39">
        <f>O960+O961</f>
        <v>0</v>
      </c>
      <c r="P962" s="39">
        <f t="shared" ref="P962:Z962" si="511">P960+P961</f>
        <v>8463.0943741228057</v>
      </c>
      <c r="Q962" s="39">
        <f t="shared" si="511"/>
        <v>45963.357376701453</v>
      </c>
      <c r="R962" s="39">
        <f t="shared" si="511"/>
        <v>503.58550816601809</v>
      </c>
      <c r="S962" s="39">
        <f t="shared" si="511"/>
        <v>139008.76999999999</v>
      </c>
      <c r="T962" s="39">
        <f t="shared" si="511"/>
        <v>0</v>
      </c>
      <c r="U962" s="39">
        <f t="shared" si="511"/>
        <v>0</v>
      </c>
      <c r="V962" s="39">
        <f t="shared" si="511"/>
        <v>0</v>
      </c>
      <c r="W962" s="39">
        <f t="shared" si="511"/>
        <v>0</v>
      </c>
      <c r="X962" s="82">
        <f t="shared" si="511"/>
        <v>0</v>
      </c>
      <c r="Y962" s="82">
        <f t="shared" si="511"/>
        <v>0</v>
      </c>
      <c r="Z962" s="82">
        <f t="shared" si="511"/>
        <v>0</v>
      </c>
      <c r="AA962" s="82">
        <f>SUM(G962:Z962)</f>
        <v>26168471.372442931</v>
      </c>
      <c r="AB962" s="79" t="str">
        <f t="shared" si="508"/>
        <v>ok</v>
      </c>
    </row>
    <row r="963" spans="1:28" s="80" customFormat="1">
      <c r="A963" s="19" t="s">
        <v>1258</v>
      </c>
      <c r="B963" s="19"/>
      <c r="C963" s="19"/>
      <c r="D963" s="19" t="s">
        <v>1245</v>
      </c>
      <c r="E963" s="19" t="s">
        <v>1244</v>
      </c>
      <c r="F963" s="45">
        <v>1</v>
      </c>
      <c r="G963" s="42">
        <f t="shared" ref="G963:Z963" si="512">IF(VLOOKUP($E963,$D$6:$AN$1034,3,)=0,0,(VLOOKUP($E963,$D$6:$AN$1034,G$2,)/VLOOKUP($E963,$D$6:$AN$1034,3,))*$F963)</f>
        <v>0.68878542556942723</v>
      </c>
      <c r="H963" s="42">
        <f t="shared" si="512"/>
        <v>0.20758651189808403</v>
      </c>
      <c r="I963" s="42">
        <f t="shared" si="512"/>
        <v>7.0479042492279037E-3</v>
      </c>
      <c r="J963" s="42">
        <f t="shared" si="512"/>
        <v>5.5692074630204313E-2</v>
      </c>
      <c r="K963" s="42">
        <f t="shared" si="512"/>
        <v>1.4661465428377186E-2</v>
      </c>
      <c r="L963" s="42">
        <f t="shared" si="512"/>
        <v>8.8486663975934979E-3</v>
      </c>
      <c r="M963" s="42">
        <f t="shared" si="512"/>
        <v>9.7380013126911417E-3</v>
      </c>
      <c r="N963" s="42">
        <f t="shared" si="512"/>
        <v>2.2878749693176366E-4</v>
      </c>
      <c r="O963" s="42">
        <f t="shared" si="512"/>
        <v>0</v>
      </c>
      <c r="P963" s="42">
        <f t="shared" si="512"/>
        <v>3.2340805290732367E-4</v>
      </c>
      <c r="Q963" s="42">
        <f t="shared" si="512"/>
        <v>1.7564402873414995E-3</v>
      </c>
      <c r="R963" s="42">
        <f t="shared" si="512"/>
        <v>1.9243978794127267E-5</v>
      </c>
      <c r="S963" s="42">
        <f t="shared" si="512"/>
        <v>5.3120706984201276E-3</v>
      </c>
      <c r="T963" s="42">
        <f t="shared" si="512"/>
        <v>0</v>
      </c>
      <c r="U963" s="42">
        <f t="shared" si="512"/>
        <v>0</v>
      </c>
      <c r="V963" s="42">
        <f t="shared" si="512"/>
        <v>0</v>
      </c>
      <c r="W963" s="42">
        <f t="shared" si="512"/>
        <v>0</v>
      </c>
      <c r="X963" s="83">
        <f t="shared" si="512"/>
        <v>0</v>
      </c>
      <c r="Y963" s="83">
        <f t="shared" si="512"/>
        <v>0</v>
      </c>
      <c r="Z963" s="83">
        <f t="shared" si="512"/>
        <v>0</v>
      </c>
      <c r="AA963" s="83">
        <f>SUM(G963:Z963)</f>
        <v>1</v>
      </c>
      <c r="AB963" s="79" t="str">
        <f t="shared" si="508"/>
        <v>ok</v>
      </c>
    </row>
    <row r="964" spans="1:28" s="86" customFormat="1">
      <c r="A964" s="19"/>
      <c r="B964" s="19"/>
      <c r="C964" s="19"/>
      <c r="D964" s="19"/>
      <c r="E964" s="19"/>
      <c r="F964" s="45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92"/>
      <c r="X964" s="92"/>
      <c r="Y964" s="92"/>
      <c r="Z964" s="92"/>
      <c r="AA964" s="92"/>
      <c r="AB964" s="88"/>
    </row>
    <row r="965" spans="1:28" s="80" customFormat="1">
      <c r="A965" s="19" t="s">
        <v>1189</v>
      </c>
      <c r="B965" s="19"/>
      <c r="C965" s="19"/>
      <c r="D965" s="19" t="s">
        <v>1204</v>
      </c>
      <c r="E965" s="19"/>
      <c r="F965" s="38">
        <f>F$944</f>
        <v>34865804.156666666</v>
      </c>
      <c r="G965" s="38">
        <f t="shared" ref="G965:U965" si="513">G$944</f>
        <v>24143308.716666669</v>
      </c>
      <c r="H965" s="38">
        <f t="shared" si="513"/>
        <v>7276323.0116666667</v>
      </c>
      <c r="I965" s="38">
        <f t="shared" si="513"/>
        <v>247043.16</v>
      </c>
      <c r="J965" s="38">
        <f t="shared" si="513"/>
        <v>1952118.76</v>
      </c>
      <c r="K965" s="38">
        <f t="shared" si="513"/>
        <v>513913.72833333327</v>
      </c>
      <c r="L965" s="38">
        <f t="shared" si="513"/>
        <v>310163.48000000004</v>
      </c>
      <c r="M965" s="38">
        <f t="shared" si="513"/>
        <v>341336.45</v>
      </c>
      <c r="N965" s="38">
        <f t="shared" si="513"/>
        <v>8019.46</v>
      </c>
      <c r="O965" s="38">
        <f t="shared" si="513"/>
        <v>0</v>
      </c>
      <c r="P965" s="38">
        <f t="shared" si="513"/>
        <v>11336.1</v>
      </c>
      <c r="Q965" s="38">
        <f t="shared" si="513"/>
        <v>61566.750000000007</v>
      </c>
      <c r="R965" s="38">
        <f t="shared" si="513"/>
        <v>674.54</v>
      </c>
      <c r="S965" s="38">
        <f t="shared" si="513"/>
        <v>0</v>
      </c>
      <c r="T965" s="38">
        <f t="shared" si="513"/>
        <v>0</v>
      </c>
      <c r="U965" s="38">
        <f t="shared" si="513"/>
        <v>0</v>
      </c>
      <c r="V965" s="38">
        <f t="shared" ref="V965:Z965" si="514">V952</f>
        <v>0</v>
      </c>
      <c r="W965" s="38">
        <f t="shared" si="514"/>
        <v>0</v>
      </c>
      <c r="X965" s="76">
        <f t="shared" si="514"/>
        <v>0</v>
      </c>
      <c r="Y965" s="76">
        <f t="shared" si="514"/>
        <v>0</v>
      </c>
      <c r="Z965" s="76">
        <f t="shared" si="514"/>
        <v>0</v>
      </c>
      <c r="AA965" s="76">
        <f>SUM(G965:Z965)</f>
        <v>34865804.156666666</v>
      </c>
      <c r="AB965" s="79" t="str">
        <f t="shared" ref="AB965:AB970" si="515">IF(ABS(F965-AA965)&lt;0.01,"ok","err")</f>
        <v>ok</v>
      </c>
    </row>
    <row r="966" spans="1:28" s="80" customFormat="1">
      <c r="A966" s="19" t="s">
        <v>1190</v>
      </c>
      <c r="B966" s="19"/>
      <c r="C966" s="19"/>
      <c r="D966" s="19"/>
      <c r="E966" s="19"/>
      <c r="F966" s="39">
        <f>F219</f>
        <v>14505284.333972747</v>
      </c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AA966" s="82">
        <f>F966</f>
        <v>14505284.333972747</v>
      </c>
      <c r="AB966" s="79" t="str">
        <f t="shared" si="515"/>
        <v>ok</v>
      </c>
    </row>
    <row r="967" spans="1:28" s="80" customFormat="1">
      <c r="A967" s="19" t="s">
        <v>148</v>
      </c>
      <c r="B967" s="19"/>
      <c r="C967" s="19"/>
      <c r="D967" s="19"/>
      <c r="E967" s="19"/>
      <c r="F967" s="39">
        <v>8436</v>
      </c>
      <c r="G967" s="19"/>
      <c r="H967" s="38">
        <v>0</v>
      </c>
      <c r="I967" s="35">
        <v>0</v>
      </c>
      <c r="J967" s="38">
        <v>0</v>
      </c>
      <c r="K967" s="38">
        <v>0</v>
      </c>
      <c r="L967" s="47">
        <v>0</v>
      </c>
      <c r="M967" s="38">
        <v>0</v>
      </c>
      <c r="N967" s="38">
        <v>0</v>
      </c>
      <c r="O967" s="38">
        <v>0</v>
      </c>
      <c r="P967" s="38">
        <v>0</v>
      </c>
      <c r="Q967" s="19"/>
      <c r="R967" s="19"/>
      <c r="S967" s="141">
        <v>8436</v>
      </c>
      <c r="T967" s="38"/>
      <c r="U967" s="140"/>
      <c r="V967" s="38">
        <v>0</v>
      </c>
      <c r="W967" s="38">
        <v>0</v>
      </c>
      <c r="AA967" s="82">
        <f>SUM(G967:Z967)</f>
        <v>8436</v>
      </c>
      <c r="AB967" s="79" t="str">
        <f t="shared" si="515"/>
        <v>ok</v>
      </c>
    </row>
    <row r="968" spans="1:28" s="80" customFormat="1">
      <c r="A968" s="19" t="s">
        <v>1191</v>
      </c>
      <c r="B968" s="19"/>
      <c r="C968" s="19"/>
      <c r="D968" s="19"/>
      <c r="E968" s="19" t="s">
        <v>1204</v>
      </c>
      <c r="F968" s="39">
        <f>F966-F967</f>
        <v>14496848.333972747</v>
      </c>
      <c r="G968" s="35">
        <f t="shared" ref="G968:Z968" si="516">IF(VLOOKUP($E968,$D$6:$AN$1034,3,)=0,0,(VLOOKUP($E968,$D$6:$AN$1034,G$2,)/VLOOKUP($E968,$D$6:$AN$1034,3,))*$F968)</f>
        <v>10038543.300854148</v>
      </c>
      <c r="H968" s="35">
        <f t="shared" si="516"/>
        <v>3025421.431702673</v>
      </c>
      <c r="I968" s="35">
        <f t="shared" si="516"/>
        <v>102718.04448774132</v>
      </c>
      <c r="J968" s="35">
        <f t="shared" si="516"/>
        <v>811671.21419202385</v>
      </c>
      <c r="K968" s="35">
        <f t="shared" si="516"/>
        <v>213680.12459767892</v>
      </c>
      <c r="L968" s="35">
        <f t="shared" si="516"/>
        <v>128962.83441772955</v>
      </c>
      <c r="M968" s="35">
        <f t="shared" si="516"/>
        <v>141924.23970122341</v>
      </c>
      <c r="N968" s="35">
        <f t="shared" si="516"/>
        <v>3334.4102668038331</v>
      </c>
      <c r="O968" s="35">
        <f t="shared" si="516"/>
        <v>0</v>
      </c>
      <c r="P968" s="35">
        <f t="shared" si="516"/>
        <v>4713.4355961018482</v>
      </c>
      <c r="Q968" s="35">
        <f t="shared" si="516"/>
        <v>25598.831254691075</v>
      </c>
      <c r="R968" s="35">
        <f t="shared" si="516"/>
        <v>280.46690193228187</v>
      </c>
      <c r="S968" s="35">
        <f t="shared" si="516"/>
        <v>0</v>
      </c>
      <c r="T968" s="35">
        <f t="shared" si="516"/>
        <v>0</v>
      </c>
      <c r="U968" s="35">
        <f t="shared" si="516"/>
        <v>0</v>
      </c>
      <c r="V968" s="35">
        <f t="shared" si="516"/>
        <v>0</v>
      </c>
      <c r="W968" s="35">
        <f t="shared" si="516"/>
        <v>0</v>
      </c>
      <c r="X968" s="77">
        <f t="shared" si="516"/>
        <v>0</v>
      </c>
      <c r="Y968" s="77">
        <f t="shared" si="516"/>
        <v>0</v>
      </c>
      <c r="Z968" s="77">
        <f t="shared" si="516"/>
        <v>0</v>
      </c>
      <c r="AA968" s="82">
        <f>SUM(G968:Z968)</f>
        <v>14496848.333972745</v>
      </c>
      <c r="AB968" s="79" t="str">
        <f t="shared" si="515"/>
        <v>ok</v>
      </c>
    </row>
    <row r="969" spans="1:28" s="80" customFormat="1">
      <c r="A969" s="19" t="s">
        <v>1192</v>
      </c>
      <c r="B969" s="19"/>
      <c r="C969" s="19"/>
      <c r="D969" s="19" t="s">
        <v>1205</v>
      </c>
      <c r="E969" s="19"/>
      <c r="F969" s="39">
        <f t="shared" ref="F969:N969" si="517">F967+F968</f>
        <v>14505284.333972747</v>
      </c>
      <c r="G969" s="39">
        <f t="shared" si="517"/>
        <v>10038543.300854148</v>
      </c>
      <c r="H969" s="39">
        <f t="shared" si="517"/>
        <v>3025421.431702673</v>
      </c>
      <c r="I969" s="39">
        <f t="shared" si="517"/>
        <v>102718.04448774132</v>
      </c>
      <c r="J969" s="39">
        <f t="shared" si="517"/>
        <v>811671.21419202385</v>
      </c>
      <c r="K969" s="39">
        <f t="shared" si="517"/>
        <v>213680.12459767892</v>
      </c>
      <c r="L969" s="39">
        <f t="shared" si="517"/>
        <v>128962.83441772955</v>
      </c>
      <c r="M969" s="39">
        <f t="shared" si="517"/>
        <v>141924.23970122341</v>
      </c>
      <c r="N969" s="39">
        <f t="shared" si="517"/>
        <v>3334.4102668038331</v>
      </c>
      <c r="O969" s="39">
        <f>O967+O968</f>
        <v>0</v>
      </c>
      <c r="P969" s="39">
        <f t="shared" ref="P969:W969" si="518">P967+P968</f>
        <v>4713.4355961018482</v>
      </c>
      <c r="Q969" s="39">
        <f t="shared" si="518"/>
        <v>25598.831254691075</v>
      </c>
      <c r="R969" s="39">
        <f t="shared" si="518"/>
        <v>280.46690193228187</v>
      </c>
      <c r="S969" s="39">
        <f t="shared" si="518"/>
        <v>8436</v>
      </c>
      <c r="T969" s="39">
        <f t="shared" si="518"/>
        <v>0</v>
      </c>
      <c r="U969" s="39">
        <f t="shared" si="518"/>
        <v>0</v>
      </c>
      <c r="V969" s="39">
        <f t="shared" si="518"/>
        <v>0</v>
      </c>
      <c r="W969" s="39">
        <f t="shared" si="518"/>
        <v>0</v>
      </c>
      <c r="X969" s="82">
        <f>X967+X968</f>
        <v>0</v>
      </c>
      <c r="Y969" s="82">
        <f>Y967+Y968</f>
        <v>0</v>
      </c>
      <c r="Z969" s="82">
        <f>Z967+Z968</f>
        <v>0</v>
      </c>
      <c r="AA969" s="82">
        <f>SUM(G969:Z969)</f>
        <v>14505284.333972745</v>
      </c>
      <c r="AB969" s="79" t="str">
        <f t="shared" si="515"/>
        <v>ok</v>
      </c>
    </row>
    <row r="970" spans="1:28" s="80" customFormat="1">
      <c r="A970" s="19" t="s">
        <v>1193</v>
      </c>
      <c r="B970" s="19"/>
      <c r="C970" s="19"/>
      <c r="D970" s="19" t="s">
        <v>1206</v>
      </c>
      <c r="E970" s="19" t="s">
        <v>1205</v>
      </c>
      <c r="F970" s="45">
        <v>1</v>
      </c>
      <c r="G970" s="42">
        <f t="shared" ref="G970:Z970" si="519">IF(VLOOKUP($E970,$D$6:$AN$1034,3,)=0,0,(VLOOKUP($E970,$D$6:$AN$1034,G$2,)/VLOOKUP($E970,$D$6:$AN$1034,3,))*$F970)</f>
        <v>0.69206111853615526</v>
      </c>
      <c r="H970" s="42">
        <f t="shared" si="519"/>
        <v>0.2085737419580842</v>
      </c>
      <c r="I970" s="42">
        <f t="shared" si="519"/>
        <v>7.0814223370420917E-3</v>
      </c>
      <c r="J970" s="42">
        <f t="shared" si="519"/>
        <v>5.5956932349889424E-2</v>
      </c>
      <c r="K970" s="42">
        <f t="shared" si="519"/>
        <v>1.4731191728328957E-2</v>
      </c>
      <c r="L970" s="42">
        <f t="shared" si="519"/>
        <v>8.8907484643845555E-3</v>
      </c>
      <c r="M970" s="42">
        <f t="shared" si="519"/>
        <v>9.7843128361726379E-3</v>
      </c>
      <c r="N970" s="42">
        <f t="shared" si="519"/>
        <v>2.2987555362802018E-4</v>
      </c>
      <c r="O970" s="42">
        <f t="shared" si="519"/>
        <v>0</v>
      </c>
      <c r="P970" s="42">
        <f t="shared" si="519"/>
        <v>3.2494610154332079E-4</v>
      </c>
      <c r="Q970" s="42">
        <f t="shared" si="519"/>
        <v>1.7647934825197596E-3</v>
      </c>
      <c r="R970" s="42">
        <f t="shared" si="519"/>
        <v>1.9335498393189156E-5</v>
      </c>
      <c r="S970" s="42">
        <f t="shared" si="519"/>
        <v>5.8158115385867283E-4</v>
      </c>
      <c r="T970" s="42">
        <f t="shared" si="519"/>
        <v>0</v>
      </c>
      <c r="U970" s="42">
        <f t="shared" si="519"/>
        <v>0</v>
      </c>
      <c r="V970" s="42">
        <f t="shared" si="519"/>
        <v>0</v>
      </c>
      <c r="W970" s="42">
        <f t="shared" si="519"/>
        <v>0</v>
      </c>
      <c r="X970" s="83">
        <f t="shared" si="519"/>
        <v>0</v>
      </c>
      <c r="Y970" s="83">
        <f t="shared" si="519"/>
        <v>0</v>
      </c>
      <c r="Z970" s="83">
        <f t="shared" si="519"/>
        <v>0</v>
      </c>
      <c r="AA970" s="83">
        <f>SUM(G970:Z970)</f>
        <v>1</v>
      </c>
      <c r="AB970" s="79" t="str">
        <f t="shared" si="515"/>
        <v>ok</v>
      </c>
    </row>
    <row r="971" spans="1:28" s="80" customFormat="1">
      <c r="A971" s="19"/>
      <c r="B971" s="19"/>
      <c r="C971" s="19"/>
      <c r="D971" s="19"/>
      <c r="E971" s="19"/>
      <c r="F971" s="45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83"/>
      <c r="Y971" s="83"/>
      <c r="Z971" s="83"/>
      <c r="AA971" s="83"/>
      <c r="AB971" s="79"/>
    </row>
    <row r="972" spans="1:28" s="80" customFormat="1">
      <c r="A972" s="19" t="s">
        <v>1194</v>
      </c>
      <c r="B972" s="19"/>
      <c r="C972" s="19"/>
      <c r="D972" s="19" t="s">
        <v>1207</v>
      </c>
      <c r="E972" s="19"/>
      <c r="F972" s="38">
        <f>F$944</f>
        <v>34865804.156666666</v>
      </c>
      <c r="G972" s="38">
        <f t="shared" ref="G972:U972" si="520">G$944</f>
        <v>24143308.716666669</v>
      </c>
      <c r="H972" s="38">
        <f t="shared" si="520"/>
        <v>7276323.0116666667</v>
      </c>
      <c r="I972" s="38">
        <f t="shared" si="520"/>
        <v>247043.16</v>
      </c>
      <c r="J972" s="38">
        <f t="shared" si="520"/>
        <v>1952118.76</v>
      </c>
      <c r="K972" s="38">
        <f t="shared" si="520"/>
        <v>513913.72833333327</v>
      </c>
      <c r="L972" s="38">
        <f t="shared" si="520"/>
        <v>310163.48000000004</v>
      </c>
      <c r="M972" s="38">
        <f t="shared" si="520"/>
        <v>341336.45</v>
      </c>
      <c r="N972" s="38">
        <f t="shared" si="520"/>
        <v>8019.46</v>
      </c>
      <c r="O972" s="38">
        <f t="shared" si="520"/>
        <v>0</v>
      </c>
      <c r="P972" s="38">
        <f t="shared" si="520"/>
        <v>11336.1</v>
      </c>
      <c r="Q972" s="38">
        <f t="shared" si="520"/>
        <v>61566.750000000007</v>
      </c>
      <c r="R972" s="38">
        <f t="shared" si="520"/>
        <v>674.54</v>
      </c>
      <c r="S972" s="38">
        <f t="shared" si="520"/>
        <v>0</v>
      </c>
      <c r="T972" s="38">
        <f t="shared" si="520"/>
        <v>0</v>
      </c>
      <c r="U972" s="38">
        <f t="shared" si="520"/>
        <v>0</v>
      </c>
      <c r="V972" s="38">
        <f t="shared" ref="V972:Z972" si="521">V966</f>
        <v>0</v>
      </c>
      <c r="W972" s="38">
        <f t="shared" si="521"/>
        <v>0</v>
      </c>
      <c r="X972" s="76">
        <f t="shared" si="521"/>
        <v>0</v>
      </c>
      <c r="Y972" s="76">
        <f t="shared" si="521"/>
        <v>0</v>
      </c>
      <c r="Z972" s="76">
        <f t="shared" si="521"/>
        <v>0</v>
      </c>
      <c r="AA972" s="76">
        <f>SUM(G972:Z972)</f>
        <v>34865804.156666666</v>
      </c>
      <c r="AB972" s="79" t="str">
        <f t="shared" ref="AB972:AB977" si="522">IF(ABS(F972-AA972)&lt;0.01,"ok","err")</f>
        <v>ok</v>
      </c>
    </row>
    <row r="973" spans="1:28" s="80" customFormat="1">
      <c r="A973" s="19" t="s">
        <v>1195</v>
      </c>
      <c r="B973" s="19"/>
      <c r="C973" s="19"/>
      <c r="D973" s="19"/>
      <c r="E973" s="19"/>
      <c r="F973" s="39">
        <f>F333</f>
        <v>1341018.0139374277</v>
      </c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AA973" s="82">
        <f>F973</f>
        <v>1341018.0139374277</v>
      </c>
      <c r="AB973" s="79" t="str">
        <f t="shared" si="522"/>
        <v>ok</v>
      </c>
    </row>
    <row r="974" spans="1:28" s="80" customFormat="1">
      <c r="A974" s="19" t="s">
        <v>148</v>
      </c>
      <c r="B974" s="19"/>
      <c r="C974" s="19"/>
      <c r="D974" s="19"/>
      <c r="E974" s="19"/>
      <c r="F974" s="39">
        <v>15653.62</v>
      </c>
      <c r="G974" s="19"/>
      <c r="H974" s="38">
        <v>0</v>
      </c>
      <c r="I974" s="35">
        <v>0</v>
      </c>
      <c r="J974" s="38">
        <v>0</v>
      </c>
      <c r="K974" s="38">
        <v>0</v>
      </c>
      <c r="L974" s="47">
        <v>0</v>
      </c>
      <c r="M974" s="38">
        <v>0</v>
      </c>
      <c r="N974" s="38">
        <v>0</v>
      </c>
      <c r="O974" s="38">
        <v>0</v>
      </c>
      <c r="P974" s="38">
        <v>0</v>
      </c>
      <c r="Q974" s="19"/>
      <c r="R974" s="19"/>
      <c r="S974" s="141">
        <f>15653.62</f>
        <v>15653.62</v>
      </c>
      <c r="T974" s="38"/>
      <c r="U974" s="140"/>
      <c r="V974" s="38">
        <v>0</v>
      </c>
      <c r="W974" s="38">
        <v>0</v>
      </c>
      <c r="AA974" s="82">
        <f>SUM(G974:Z974)</f>
        <v>15653.62</v>
      </c>
      <c r="AB974" s="79" t="str">
        <f t="shared" si="522"/>
        <v>ok</v>
      </c>
    </row>
    <row r="975" spans="1:28" s="80" customFormat="1">
      <c r="A975" s="19" t="s">
        <v>1196</v>
      </c>
      <c r="B975" s="19"/>
      <c r="C975" s="19"/>
      <c r="D975" s="19"/>
      <c r="E975" s="19" t="s">
        <v>1207</v>
      </c>
      <c r="F975" s="39">
        <f>F973-F974</f>
        <v>1325364.3939374276</v>
      </c>
      <c r="G975" s="35">
        <f t="shared" ref="G975:Z975" si="523">IF(VLOOKUP($E975,$D$6:$AN$1034,3,)=0,0,(VLOOKUP($E975,$D$6:$AN$1034,G$2,)/VLOOKUP($E975,$D$6:$AN$1034,3,))*$F975)</f>
        <v>917766.92088114901</v>
      </c>
      <c r="H975" s="35">
        <f t="shared" si="523"/>
        <v>276597.07474742323</v>
      </c>
      <c r="I975" s="35">
        <f t="shared" si="523"/>
        <v>9390.92660988233</v>
      </c>
      <c r="J975" s="35">
        <f t="shared" si="523"/>
        <v>74206.482822412479</v>
      </c>
      <c r="K975" s="35">
        <f t="shared" si="523"/>
        <v>19535.55850965207</v>
      </c>
      <c r="L975" s="35">
        <f t="shared" si="523"/>
        <v>11790.338488811858</v>
      </c>
      <c r="M975" s="35">
        <f t="shared" si="523"/>
        <v>12975.326057308243</v>
      </c>
      <c r="N975" s="35">
        <f t="shared" si="523"/>
        <v>304.84616660055252</v>
      </c>
      <c r="O975" s="35">
        <f t="shared" si="523"/>
        <v>0</v>
      </c>
      <c r="P975" s="35">
        <f t="shared" si="523"/>
        <v>430.92260940269335</v>
      </c>
      <c r="Q975" s="35">
        <f t="shared" si="523"/>
        <v>2340.3555510663523</v>
      </c>
      <c r="R975" s="35">
        <f t="shared" si="523"/>
        <v>25.64149371887093</v>
      </c>
      <c r="S975" s="35">
        <f t="shared" si="523"/>
        <v>0</v>
      </c>
      <c r="T975" s="35">
        <f t="shared" si="523"/>
        <v>0</v>
      </c>
      <c r="U975" s="35">
        <f t="shared" si="523"/>
        <v>0</v>
      </c>
      <c r="V975" s="35">
        <f t="shared" si="523"/>
        <v>0</v>
      </c>
      <c r="W975" s="35">
        <f t="shared" si="523"/>
        <v>0</v>
      </c>
      <c r="X975" s="77">
        <f t="shared" si="523"/>
        <v>0</v>
      </c>
      <c r="Y975" s="77">
        <f t="shared" si="523"/>
        <v>0</v>
      </c>
      <c r="Z975" s="77">
        <f t="shared" si="523"/>
        <v>0</v>
      </c>
      <c r="AA975" s="82">
        <f>SUM(G975:Z975)</f>
        <v>1325364.3939374278</v>
      </c>
      <c r="AB975" s="79" t="str">
        <f t="shared" si="522"/>
        <v>ok</v>
      </c>
    </row>
    <row r="976" spans="1:28" s="80" customFormat="1">
      <c r="A976" s="19" t="s">
        <v>1197</v>
      </c>
      <c r="B976" s="19"/>
      <c r="C976" s="19"/>
      <c r="D976" s="19" t="s">
        <v>1208</v>
      </c>
      <c r="E976" s="19"/>
      <c r="F976" s="39">
        <f t="shared" ref="F976:N976" si="524">F974+F975</f>
        <v>1341018.0139374277</v>
      </c>
      <c r="G976" s="39">
        <f t="shared" si="524"/>
        <v>917766.92088114901</v>
      </c>
      <c r="H976" s="39">
        <f t="shared" si="524"/>
        <v>276597.07474742323</v>
      </c>
      <c r="I976" s="39">
        <f t="shared" si="524"/>
        <v>9390.92660988233</v>
      </c>
      <c r="J976" s="39">
        <f t="shared" si="524"/>
        <v>74206.482822412479</v>
      </c>
      <c r="K976" s="39">
        <f t="shared" si="524"/>
        <v>19535.55850965207</v>
      </c>
      <c r="L976" s="39">
        <f t="shared" si="524"/>
        <v>11790.338488811858</v>
      </c>
      <c r="M976" s="39">
        <f t="shared" si="524"/>
        <v>12975.326057308243</v>
      </c>
      <c r="N976" s="39">
        <f t="shared" si="524"/>
        <v>304.84616660055252</v>
      </c>
      <c r="O976" s="39">
        <f>O974+O975</f>
        <v>0</v>
      </c>
      <c r="P976" s="39">
        <f t="shared" ref="P976:W976" si="525">P974+P975</f>
        <v>430.92260940269335</v>
      </c>
      <c r="Q976" s="39">
        <f t="shared" si="525"/>
        <v>2340.3555510663523</v>
      </c>
      <c r="R976" s="39">
        <f t="shared" si="525"/>
        <v>25.64149371887093</v>
      </c>
      <c r="S976" s="39">
        <f t="shared" si="525"/>
        <v>15653.62</v>
      </c>
      <c r="T976" s="39">
        <f t="shared" si="525"/>
        <v>0</v>
      </c>
      <c r="U976" s="39">
        <f t="shared" si="525"/>
        <v>0</v>
      </c>
      <c r="V976" s="39">
        <f t="shared" si="525"/>
        <v>0</v>
      </c>
      <c r="W976" s="39">
        <f t="shared" si="525"/>
        <v>0</v>
      </c>
      <c r="X976" s="82">
        <f>X974+X975</f>
        <v>0</v>
      </c>
      <c r="Y976" s="82">
        <f>Y974+Y975</f>
        <v>0</v>
      </c>
      <c r="Z976" s="82">
        <f>Z974+Z975</f>
        <v>0</v>
      </c>
      <c r="AA976" s="82">
        <f>SUM(G976:Z976)</f>
        <v>1341018.0139374279</v>
      </c>
      <c r="AB976" s="79" t="str">
        <f t="shared" si="522"/>
        <v>ok</v>
      </c>
    </row>
    <row r="977" spans="1:29" s="80" customFormat="1">
      <c r="A977" s="19" t="s">
        <v>1198</v>
      </c>
      <c r="B977" s="19"/>
      <c r="C977" s="19"/>
      <c r="D977" s="19" t="s">
        <v>1209</v>
      </c>
      <c r="E977" s="19" t="s">
        <v>1208</v>
      </c>
      <c r="F977" s="45">
        <v>1</v>
      </c>
      <c r="G977" s="42">
        <f t="shared" ref="G977:Z977" si="526">IF(VLOOKUP($E977,$D$6:$AN$1034,3,)=0,0,(VLOOKUP($E977,$D$6:$AN$1034,G$2,)/VLOOKUP($E977,$D$6:$AN$1034,3,))*$F977)</f>
        <v>0.68438075502539242</v>
      </c>
      <c r="H977" s="42">
        <f t="shared" si="526"/>
        <v>0.20625902998520745</v>
      </c>
      <c r="I977" s="42">
        <f t="shared" si="526"/>
        <v>7.0028340501625159E-3</v>
      </c>
      <c r="J977" s="42">
        <f t="shared" si="526"/>
        <v>5.5335932889172192E-2</v>
      </c>
      <c r="K977" s="42">
        <f t="shared" si="526"/>
        <v>1.4567707746365595E-2</v>
      </c>
      <c r="L977" s="42">
        <f t="shared" si="526"/>
        <v>8.7920806180624492E-3</v>
      </c>
      <c r="M977" s="42">
        <f t="shared" si="526"/>
        <v>9.6757283813144034E-3</v>
      </c>
      <c r="N977" s="42">
        <f t="shared" si="526"/>
        <v>2.2732443817475575E-4</v>
      </c>
      <c r="O977" s="42">
        <f t="shared" si="526"/>
        <v>0</v>
      </c>
      <c r="P977" s="42">
        <f t="shared" si="526"/>
        <v>3.2133991111531803E-4</v>
      </c>
      <c r="Q977" s="42">
        <f t="shared" si="526"/>
        <v>1.745208137953883E-3</v>
      </c>
      <c r="R977" s="42">
        <f t="shared" si="526"/>
        <v>1.9120916685961364E-5</v>
      </c>
      <c r="S977" s="42">
        <f t="shared" si="526"/>
        <v>1.1672937900393039E-2</v>
      </c>
      <c r="T977" s="42">
        <f t="shared" si="526"/>
        <v>0</v>
      </c>
      <c r="U977" s="42">
        <f t="shared" si="526"/>
        <v>0</v>
      </c>
      <c r="V977" s="42">
        <f t="shared" si="526"/>
        <v>0</v>
      </c>
      <c r="W977" s="42">
        <f t="shared" si="526"/>
        <v>0</v>
      </c>
      <c r="X977" s="83">
        <f t="shared" si="526"/>
        <v>0</v>
      </c>
      <c r="Y977" s="83">
        <f t="shared" si="526"/>
        <v>0</v>
      </c>
      <c r="Z977" s="83">
        <f t="shared" si="526"/>
        <v>0</v>
      </c>
      <c r="AA977" s="83">
        <f>SUM(G977:Z977)</f>
        <v>0.99999999999999989</v>
      </c>
      <c r="AB977" s="79" t="str">
        <f t="shared" si="522"/>
        <v>ok</v>
      </c>
    </row>
    <row r="978" spans="1:29" s="80" customFormat="1">
      <c r="A978" s="19"/>
      <c r="B978" s="19"/>
      <c r="C978" s="19"/>
      <c r="D978" s="19"/>
      <c r="E978" s="19"/>
      <c r="F978" s="45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83"/>
      <c r="Y978" s="83"/>
      <c r="Z978" s="83"/>
      <c r="AA978" s="83"/>
      <c r="AB978" s="79"/>
    </row>
    <row r="979" spans="1:29" s="80" customFormat="1">
      <c r="A979" s="19" t="s">
        <v>1199</v>
      </c>
      <c r="B979" s="19"/>
      <c r="C979" s="19"/>
      <c r="D979" s="19" t="s">
        <v>1210</v>
      </c>
      <c r="E979" s="19"/>
      <c r="F979" s="38">
        <f>F$944</f>
        <v>34865804.156666666</v>
      </c>
      <c r="G979" s="38">
        <f t="shared" ref="G979:U979" si="527">G$944</f>
        <v>24143308.716666669</v>
      </c>
      <c r="H979" s="38">
        <f t="shared" si="527"/>
        <v>7276323.0116666667</v>
      </c>
      <c r="I979" s="38">
        <f t="shared" si="527"/>
        <v>247043.16</v>
      </c>
      <c r="J979" s="38">
        <f t="shared" si="527"/>
        <v>1952118.76</v>
      </c>
      <c r="K979" s="38">
        <f t="shared" si="527"/>
        <v>513913.72833333327</v>
      </c>
      <c r="L979" s="38">
        <f t="shared" si="527"/>
        <v>310163.48000000004</v>
      </c>
      <c r="M979" s="38">
        <f t="shared" si="527"/>
        <v>341336.45</v>
      </c>
      <c r="N979" s="38">
        <f t="shared" si="527"/>
        <v>8019.46</v>
      </c>
      <c r="O979" s="38">
        <f t="shared" si="527"/>
        <v>0</v>
      </c>
      <c r="P979" s="38">
        <f t="shared" si="527"/>
        <v>11336.1</v>
      </c>
      <c r="Q979" s="38">
        <f t="shared" si="527"/>
        <v>61566.750000000007</v>
      </c>
      <c r="R979" s="38">
        <f t="shared" si="527"/>
        <v>674.54</v>
      </c>
      <c r="S979" s="38">
        <f t="shared" si="527"/>
        <v>0</v>
      </c>
      <c r="T979" s="38">
        <f t="shared" si="527"/>
        <v>0</v>
      </c>
      <c r="U979" s="38">
        <f t="shared" si="527"/>
        <v>0</v>
      </c>
      <c r="V979" s="38">
        <f t="shared" ref="V979:Z979" si="528">V973</f>
        <v>0</v>
      </c>
      <c r="W979" s="38">
        <f t="shared" si="528"/>
        <v>0</v>
      </c>
      <c r="X979" s="76">
        <f t="shared" si="528"/>
        <v>0</v>
      </c>
      <c r="Y979" s="76">
        <f t="shared" si="528"/>
        <v>0</v>
      </c>
      <c r="Z979" s="76">
        <f t="shared" si="528"/>
        <v>0</v>
      </c>
      <c r="AA979" s="76">
        <f>SUM(G979:Z979)</f>
        <v>34865804.156666666</v>
      </c>
      <c r="AB979" s="79" t="str">
        <f t="shared" ref="AB979:AB984" si="529">IF(ABS(F979-AA979)&lt;0.01,"ok","err")</f>
        <v>ok</v>
      </c>
    </row>
    <row r="980" spans="1:29" s="80" customFormat="1">
      <c r="A980" s="19" t="s">
        <v>1200</v>
      </c>
      <c r="B980" s="19"/>
      <c r="C980" s="19"/>
      <c r="D980" s="19"/>
      <c r="E980" s="19"/>
      <c r="F980" s="39">
        <f>F505</f>
        <v>328064.77098437666</v>
      </c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AA980" s="82">
        <f>F980</f>
        <v>328064.77098437666</v>
      </c>
      <c r="AB980" s="79" t="str">
        <f t="shared" si="529"/>
        <v>ok</v>
      </c>
    </row>
    <row r="981" spans="1:29" s="80" customFormat="1">
      <c r="A981" s="19" t="s">
        <v>148</v>
      </c>
      <c r="B981" s="19"/>
      <c r="C981" s="19"/>
      <c r="D981" s="19"/>
      <c r="E981" s="19"/>
      <c r="F981" s="39">
        <v>2510.1846571208334</v>
      </c>
      <c r="G981" s="19"/>
      <c r="H981" s="38">
        <v>0</v>
      </c>
      <c r="I981" s="35">
        <v>0</v>
      </c>
      <c r="J981" s="38">
        <v>0</v>
      </c>
      <c r="K981" s="38">
        <v>0</v>
      </c>
      <c r="L981" s="47">
        <v>0</v>
      </c>
      <c r="M981" s="38">
        <v>0</v>
      </c>
      <c r="N981" s="38">
        <v>0</v>
      </c>
      <c r="O981" s="38">
        <v>0</v>
      </c>
      <c r="P981" s="38">
        <v>0</v>
      </c>
      <c r="Q981" s="19"/>
      <c r="R981" s="19"/>
      <c r="S981" s="141">
        <v>2510.1846571208334</v>
      </c>
      <c r="T981" s="38"/>
      <c r="U981" s="140"/>
      <c r="V981" s="38">
        <v>0</v>
      </c>
      <c r="W981" s="38">
        <v>0</v>
      </c>
      <c r="AA981" s="82">
        <f>SUM(G981:Z981)</f>
        <v>2510.1846571208334</v>
      </c>
      <c r="AB981" s="79" t="str">
        <f t="shared" si="529"/>
        <v>ok</v>
      </c>
    </row>
    <row r="982" spans="1:29" s="80" customFormat="1">
      <c r="A982" s="19" t="s">
        <v>1201</v>
      </c>
      <c r="B982" s="19"/>
      <c r="C982" s="19"/>
      <c r="D982" s="19"/>
      <c r="E982" s="19" t="s">
        <v>1210</v>
      </c>
      <c r="F982" s="39">
        <f>F980-F981</f>
        <v>325554.58632725582</v>
      </c>
      <c r="G982" s="35">
        <f t="shared" ref="G982:Z982" si="530">IF(VLOOKUP($E982,$D$6:$AN$1034,3,)=0,0,(VLOOKUP($E982,$D$6:$AN$1034,G$2,)/VLOOKUP($E982,$D$6:$AN$1034,3,))*$F982)</f>
        <v>225434.77977755887</v>
      </c>
      <c r="H982" s="35">
        <f t="shared" si="530"/>
        <v>67941.651866179294</v>
      </c>
      <c r="I982" s="35">
        <f t="shared" si="530"/>
        <v>2306.7310708621608</v>
      </c>
      <c r="J982" s="35">
        <f t="shared" si="530"/>
        <v>18227.636813360521</v>
      </c>
      <c r="K982" s="35">
        <f t="shared" si="530"/>
        <v>4798.5978032709563</v>
      </c>
      <c r="L982" s="35">
        <f t="shared" si="530"/>
        <v>2896.108260446209</v>
      </c>
      <c r="M982" s="35">
        <f t="shared" si="530"/>
        <v>3187.1815225841037</v>
      </c>
      <c r="N982" s="35">
        <f t="shared" si="530"/>
        <v>74.880589907999337</v>
      </c>
      <c r="O982" s="35">
        <f t="shared" si="530"/>
        <v>0</v>
      </c>
      <c r="P982" s="35">
        <f t="shared" si="530"/>
        <v>105.84925359763265</v>
      </c>
      <c r="Q982" s="35">
        <f t="shared" si="530"/>
        <v>574.87094626300495</v>
      </c>
      <c r="R982" s="35">
        <f t="shared" si="530"/>
        <v>6.2984232250727432</v>
      </c>
      <c r="S982" s="35">
        <f t="shared" si="530"/>
        <v>0</v>
      </c>
      <c r="T982" s="35">
        <f t="shared" si="530"/>
        <v>0</v>
      </c>
      <c r="U982" s="35">
        <f t="shared" si="530"/>
        <v>0</v>
      </c>
      <c r="V982" s="35">
        <f t="shared" si="530"/>
        <v>0</v>
      </c>
      <c r="W982" s="35">
        <f t="shared" si="530"/>
        <v>0</v>
      </c>
      <c r="X982" s="77">
        <f t="shared" si="530"/>
        <v>0</v>
      </c>
      <c r="Y982" s="77">
        <f t="shared" si="530"/>
        <v>0</v>
      </c>
      <c r="Z982" s="77">
        <f t="shared" si="530"/>
        <v>0</v>
      </c>
      <c r="AA982" s="82">
        <f>SUM(G982:Z982)</f>
        <v>325554.58632725582</v>
      </c>
      <c r="AB982" s="79" t="str">
        <f t="shared" si="529"/>
        <v>ok</v>
      </c>
    </row>
    <row r="983" spans="1:29" s="80" customFormat="1">
      <c r="A983" s="19" t="s">
        <v>1202</v>
      </c>
      <c r="B983" s="19"/>
      <c r="C983" s="19"/>
      <c r="D983" s="19" t="s">
        <v>1211</v>
      </c>
      <c r="E983" s="19"/>
      <c r="F983" s="39">
        <f t="shared" ref="F983:N983" si="531">F981+F982</f>
        <v>328064.77098437666</v>
      </c>
      <c r="G983" s="39">
        <f t="shared" si="531"/>
        <v>225434.77977755887</v>
      </c>
      <c r="H983" s="39">
        <f t="shared" si="531"/>
        <v>67941.651866179294</v>
      </c>
      <c r="I983" s="39">
        <f t="shared" si="531"/>
        <v>2306.7310708621608</v>
      </c>
      <c r="J983" s="39">
        <f t="shared" si="531"/>
        <v>18227.636813360521</v>
      </c>
      <c r="K983" s="39">
        <f t="shared" si="531"/>
        <v>4798.5978032709563</v>
      </c>
      <c r="L983" s="39">
        <f t="shared" si="531"/>
        <v>2896.108260446209</v>
      </c>
      <c r="M983" s="39">
        <f t="shared" si="531"/>
        <v>3187.1815225841037</v>
      </c>
      <c r="N983" s="39">
        <f t="shared" si="531"/>
        <v>74.880589907999337</v>
      </c>
      <c r="O983" s="39">
        <f>O981+O982</f>
        <v>0</v>
      </c>
      <c r="P983" s="39">
        <f t="shared" ref="P983:W983" si="532">P981+P982</f>
        <v>105.84925359763265</v>
      </c>
      <c r="Q983" s="39">
        <f t="shared" si="532"/>
        <v>574.87094626300495</v>
      </c>
      <c r="R983" s="39">
        <f t="shared" si="532"/>
        <v>6.2984232250727432</v>
      </c>
      <c r="S983" s="39">
        <f t="shared" si="532"/>
        <v>2510.1846571208334</v>
      </c>
      <c r="T983" s="39">
        <f t="shared" si="532"/>
        <v>0</v>
      </c>
      <c r="U983" s="39">
        <f t="shared" si="532"/>
        <v>0</v>
      </c>
      <c r="V983" s="39">
        <f t="shared" si="532"/>
        <v>0</v>
      </c>
      <c r="W983" s="39">
        <f t="shared" si="532"/>
        <v>0</v>
      </c>
      <c r="X983" s="82">
        <f>X981+X982</f>
        <v>0</v>
      </c>
      <c r="Y983" s="82">
        <f>Y981+Y982</f>
        <v>0</v>
      </c>
      <c r="Z983" s="82">
        <f>Z981+Z982</f>
        <v>0</v>
      </c>
      <c r="AA983" s="82">
        <f>SUM(G983:Z983)</f>
        <v>328064.77098437666</v>
      </c>
      <c r="AB983" s="79" t="str">
        <f t="shared" si="529"/>
        <v>ok</v>
      </c>
    </row>
    <row r="984" spans="1:29" s="80" customFormat="1">
      <c r="A984" s="19" t="s">
        <v>1203</v>
      </c>
      <c r="B984" s="19"/>
      <c r="C984" s="19"/>
      <c r="D984" s="19" t="s">
        <v>1212</v>
      </c>
      <c r="E984" s="19" t="s">
        <v>1211</v>
      </c>
      <c r="F984" s="45">
        <v>1</v>
      </c>
      <c r="G984" s="42">
        <f t="shared" ref="G984:Z984" si="533">IF(VLOOKUP($E984,$D$6:$AN$1034,3,)=0,0,(VLOOKUP($E984,$D$6:$AN$1034,G$2,)/VLOOKUP($E984,$D$6:$AN$1034,3,))*$F984)</f>
        <v>0.68716546156763259</v>
      </c>
      <c r="H984" s="42">
        <f t="shared" si="533"/>
        <v>0.20709828629973456</v>
      </c>
      <c r="I984" s="42">
        <f t="shared" si="533"/>
        <v>7.0313281854088912E-3</v>
      </c>
      <c r="J984" s="42">
        <f t="shared" si="533"/>
        <v>5.5561091666951862E-2</v>
      </c>
      <c r="K984" s="42">
        <f t="shared" si="533"/>
        <v>1.4626982924355138E-2</v>
      </c>
      <c r="L984" s="42">
        <f t="shared" si="533"/>
        <v>8.8278550962856348E-3</v>
      </c>
      <c r="M984" s="42">
        <f t="shared" si="533"/>
        <v>9.7150983722537089E-3</v>
      </c>
      <c r="N984" s="42">
        <f t="shared" si="533"/>
        <v>2.2824940844247293E-4</v>
      </c>
      <c r="O984" s="42">
        <f t="shared" si="533"/>
        <v>0</v>
      </c>
      <c r="P984" s="42">
        <f t="shared" si="533"/>
        <v>3.2264742501923038E-4</v>
      </c>
      <c r="Q984" s="42">
        <f t="shared" si="533"/>
        <v>1.7523092910527167E-3</v>
      </c>
      <c r="R984" s="42">
        <f t="shared" si="533"/>
        <v>1.9198718613321303E-5</v>
      </c>
      <c r="S984" s="42">
        <f t="shared" si="533"/>
        <v>7.6514910442498415E-3</v>
      </c>
      <c r="T984" s="42">
        <f t="shared" si="533"/>
        <v>0</v>
      </c>
      <c r="U984" s="42">
        <f t="shared" si="533"/>
        <v>0</v>
      </c>
      <c r="V984" s="42">
        <f t="shared" si="533"/>
        <v>0</v>
      </c>
      <c r="W984" s="42">
        <f t="shared" si="533"/>
        <v>0</v>
      </c>
      <c r="X984" s="83">
        <f t="shared" si="533"/>
        <v>0</v>
      </c>
      <c r="Y984" s="83">
        <f t="shared" si="533"/>
        <v>0</v>
      </c>
      <c r="Z984" s="83">
        <f t="shared" si="533"/>
        <v>0</v>
      </c>
      <c r="AA984" s="83">
        <f>SUM(G984:Z984)</f>
        <v>1</v>
      </c>
      <c r="AB984" s="79" t="str">
        <f t="shared" si="529"/>
        <v>ok</v>
      </c>
    </row>
    <row r="985" spans="1:29" s="86" customFormat="1">
      <c r="A985" s="19"/>
      <c r="B985" s="19"/>
      <c r="C985" s="19"/>
      <c r="D985" s="19"/>
      <c r="E985" s="19"/>
      <c r="F985" s="45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92"/>
      <c r="X985" s="92"/>
      <c r="Y985" s="92"/>
      <c r="Z985" s="92"/>
      <c r="AA985" s="92"/>
      <c r="AB985" s="88"/>
    </row>
    <row r="986" spans="1:29" s="80" customFormat="1">
      <c r="A986" s="24" t="s">
        <v>639</v>
      </c>
      <c r="B986" s="19"/>
      <c r="C986" s="19"/>
      <c r="D986" s="19"/>
      <c r="E986" s="19"/>
      <c r="F986" s="45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83"/>
      <c r="Y986" s="83"/>
      <c r="Z986" s="83"/>
      <c r="AA986" s="83"/>
      <c r="AB986" s="79"/>
    </row>
    <row r="987" spans="1:29" s="86" customFormat="1">
      <c r="A987" s="19"/>
      <c r="B987" s="19"/>
      <c r="C987" s="19"/>
      <c r="D987" s="19"/>
      <c r="E987" s="19"/>
      <c r="F987" s="38"/>
      <c r="G987" s="38"/>
      <c r="H987" s="38"/>
      <c r="I987" s="38"/>
      <c r="J987" s="38"/>
      <c r="K987" s="38"/>
      <c r="L987" s="38"/>
      <c r="M987" s="38"/>
      <c r="N987" s="38"/>
      <c r="O987" s="42"/>
      <c r="P987" s="42"/>
      <c r="Q987" s="42"/>
      <c r="R987" s="42"/>
      <c r="S987" s="38"/>
      <c r="T987" s="38"/>
      <c r="U987" s="38"/>
      <c r="V987" s="42"/>
      <c r="W987" s="92"/>
      <c r="X987" s="92"/>
      <c r="Y987" s="92"/>
      <c r="Z987" s="92"/>
      <c r="AA987" s="93"/>
      <c r="AB987" s="88"/>
    </row>
    <row r="988" spans="1:29" s="86" customFormat="1">
      <c r="A988" s="19" t="s">
        <v>664</v>
      </c>
      <c r="B988" s="19"/>
      <c r="C988" s="19"/>
      <c r="D988" s="19" t="s">
        <v>665</v>
      </c>
      <c r="E988" s="19"/>
      <c r="F988" s="38">
        <v>2821711.04</v>
      </c>
      <c r="G988" s="38">
        <v>2279602.73</v>
      </c>
      <c r="H988" s="38">
        <v>218748.51</v>
      </c>
      <c r="I988" s="38">
        <f>(I860/($I$860+$J$860+$K$860+$L$860+$M$860))*(56000.7+254463.8+12747.68)</f>
        <v>5764.021704095112</v>
      </c>
      <c r="J988" s="38">
        <f>(J860/($I$860+$J$860+$K$860+$L$860+$M$860))*(56000.7+254463.8+12747.68)</f>
        <v>264779.02875636914</v>
      </c>
      <c r="K988" s="38">
        <f>(K860/($I$860+$J$860+$K$860+$L$860+$M$860))*(56000.7+254463.8+12747.68)</f>
        <v>11726.276958860162</v>
      </c>
      <c r="L988" s="38">
        <f>(L860/($I$860+$J$860+$K$860+$L$860+$M$860))*(56000.7+254463.8+12747.68)</f>
        <v>39753.451276655971</v>
      </c>
      <c r="M988" s="38">
        <f>(M860/($I$860+$J$860+$K$860+$L$860+$M$860))*(56000.7+254463.8+12747.68)</f>
        <v>1189.4013040196264</v>
      </c>
      <c r="N988" s="38">
        <v>0</v>
      </c>
      <c r="O988" s="38">
        <v>147.62</v>
      </c>
      <c r="P988" s="38">
        <v>0</v>
      </c>
      <c r="Q988" s="38">
        <v>0</v>
      </c>
      <c r="R988" s="38">
        <v>0</v>
      </c>
      <c r="S988" s="38">
        <v>0</v>
      </c>
      <c r="T988" s="38">
        <v>0</v>
      </c>
      <c r="U988" s="38">
        <v>0</v>
      </c>
      <c r="V988" s="38"/>
      <c r="W988" s="87"/>
      <c r="X988" s="87"/>
      <c r="Y988" s="87"/>
      <c r="Z988" s="87"/>
      <c r="AA988" s="90">
        <f t="shared" ref="AA988:AA992" si="534">SUM(G988:Z988)</f>
        <v>2821711.04</v>
      </c>
      <c r="AB988" s="88" t="str">
        <f>IF(ABS(F988-AA988)&lt;0.01,"ok","err")</f>
        <v>ok</v>
      </c>
    </row>
    <row r="989" spans="1:29" s="19" customFormat="1">
      <c r="A989" s="19" t="s">
        <v>1091</v>
      </c>
      <c r="D989" s="19" t="s">
        <v>166</v>
      </c>
      <c r="F989" s="38">
        <f>883652+91968.85+1425+183144</f>
        <v>1160189.8500000001</v>
      </c>
      <c r="G989" s="38">
        <f>(870156+218.55+1425+179864)</f>
        <v>1051663.55</v>
      </c>
      <c r="H989" s="38">
        <f>(5404+91604.6+980)</f>
        <v>97988.6</v>
      </c>
      <c r="I989" s="38">
        <f>(I860/($I$860+$J$860+$K$860+$L$860+$M$860))*(-28+7756+336+145.7+2300)</f>
        <v>187.42529722589168</v>
      </c>
      <c r="J989" s="38">
        <f>(J860/($I$860+$J$860+$K$860+$L$860+$M$860))*(-28+7756+336+145.7+2300)</f>
        <v>8609.6636535195339</v>
      </c>
      <c r="K989" s="38">
        <f>(K860/($I$860+$J$860+$K$860+$L$860+$M$860))*(-28+7756+336+145.7+2300)</f>
        <v>381.29643800717122</v>
      </c>
      <c r="L989" s="38">
        <f>(L860/($I$860+$J$860+$K$860+$L$860+$M$860))*(-28+7756+336+145.7+2300)</f>
        <v>1292.6395499150783</v>
      </c>
      <c r="M989" s="38">
        <f>(M860/($I$860+$J$860+$K$860+$L$860+$M$860))*(-28+7756+336+145.7+2300)</f>
        <v>38.675061332326855</v>
      </c>
      <c r="N989" s="38">
        <v>0</v>
      </c>
      <c r="O989" s="38">
        <f>28</f>
        <v>28</v>
      </c>
      <c r="P989" s="38">
        <v>0</v>
      </c>
      <c r="Q989" s="38">
        <v>0</v>
      </c>
      <c r="R989" s="38">
        <v>0</v>
      </c>
      <c r="S989" s="38">
        <v>0</v>
      </c>
      <c r="T989" s="38">
        <v>0</v>
      </c>
      <c r="U989" s="38">
        <v>0</v>
      </c>
      <c r="V989" s="38"/>
      <c r="W989" s="38"/>
      <c r="X989" s="38"/>
      <c r="Y989" s="38"/>
      <c r="Z989" s="38"/>
      <c r="AA989" s="47">
        <f t="shared" si="534"/>
        <v>1160189.8499999999</v>
      </c>
      <c r="AB989" s="88" t="str">
        <f>IF(ABS(F989-AA989)&lt;0.01,"ok","err")</f>
        <v>ok</v>
      </c>
      <c r="AC989" s="75"/>
    </row>
    <row r="990" spans="1:29" s="86" customFormat="1" hidden="1">
      <c r="A990" s="19" t="s">
        <v>1073</v>
      </c>
      <c r="B990" s="19"/>
      <c r="C990" s="19"/>
      <c r="D990" s="19" t="s">
        <v>1074</v>
      </c>
      <c r="E990" s="19"/>
      <c r="F990" s="39">
        <f>SUM(F751:F752)-SUM(F772:F772)</f>
        <v>0</v>
      </c>
      <c r="G990" s="39">
        <f>SUM(G751:G752)-SUM(G772:G772)</f>
        <v>0</v>
      </c>
      <c r="H990" s="39">
        <f>SUM(H751:H752)-SUM(H772:H772)</f>
        <v>0</v>
      </c>
      <c r="I990" s="39">
        <v>0</v>
      </c>
      <c r="J990" s="39">
        <f>SUM(J751:J752)-SUM(J772:J772)</f>
        <v>0</v>
      </c>
      <c r="K990" s="39">
        <f>SUM(K751:K752)-SUM(K772:K772)</f>
        <v>0</v>
      </c>
      <c r="L990" s="39">
        <f>SUM(L751:L752)-SUM(L772:L772)</f>
        <v>0</v>
      </c>
      <c r="M990" s="39">
        <v>0</v>
      </c>
      <c r="N990" s="39">
        <f t="shared" ref="N990:Z990" si="535">SUM(N751:N752)-SUM(N772:N772)</f>
        <v>0</v>
      </c>
      <c r="O990" s="39">
        <f t="shared" si="535"/>
        <v>0</v>
      </c>
      <c r="P990" s="39">
        <f t="shared" si="535"/>
        <v>0</v>
      </c>
      <c r="Q990" s="39">
        <f t="shared" si="535"/>
        <v>0</v>
      </c>
      <c r="R990" s="39">
        <f t="shared" si="535"/>
        <v>0</v>
      </c>
      <c r="S990" s="39">
        <f t="shared" si="535"/>
        <v>0</v>
      </c>
      <c r="T990" s="39">
        <f t="shared" si="535"/>
        <v>0</v>
      </c>
      <c r="U990" s="39">
        <f t="shared" si="535"/>
        <v>0</v>
      </c>
      <c r="V990" s="39">
        <f t="shared" si="535"/>
        <v>0</v>
      </c>
      <c r="W990" s="93">
        <f t="shared" si="535"/>
        <v>0</v>
      </c>
      <c r="X990" s="93">
        <f t="shared" si="535"/>
        <v>0</v>
      </c>
      <c r="Y990" s="93">
        <f t="shared" si="535"/>
        <v>0</v>
      </c>
      <c r="Z990" s="93">
        <f t="shared" si="535"/>
        <v>0</v>
      </c>
      <c r="AA990" s="89">
        <f t="shared" si="534"/>
        <v>0</v>
      </c>
      <c r="AB990" s="88" t="str">
        <f>IF(ABS(F990-AA990)&lt;0.01,"ok","err")</f>
        <v>ok</v>
      </c>
    </row>
    <row r="991" spans="1:29" s="86" customFormat="1">
      <c r="A991" s="19" t="s">
        <v>1216</v>
      </c>
      <c r="B991" s="19"/>
      <c r="C991" s="19"/>
      <c r="D991" s="19" t="s">
        <v>1218</v>
      </c>
      <c r="E991" s="19"/>
      <c r="F991" s="38">
        <v>2546668612.3472333</v>
      </c>
      <c r="G991" s="38">
        <f t="shared" ref="G991:R991" si="536">G176</f>
        <v>1298385197.0269322</v>
      </c>
      <c r="H991" s="38">
        <f t="shared" si="536"/>
        <v>297537844.17638469</v>
      </c>
      <c r="I991" s="38">
        <f t="shared" si="536"/>
        <v>15372954.086934632</v>
      </c>
      <c r="J991" s="38">
        <f t="shared" si="536"/>
        <v>297296868.08373314</v>
      </c>
      <c r="K991" s="38">
        <f t="shared" si="536"/>
        <v>254312343.56201881</v>
      </c>
      <c r="L991" s="38">
        <f t="shared" si="536"/>
        <v>183482710.92309707</v>
      </c>
      <c r="M991" s="38">
        <f t="shared" si="536"/>
        <v>107558796.19534756</v>
      </c>
      <c r="N991" s="38">
        <f t="shared" si="536"/>
        <v>7548126.7729842151</v>
      </c>
      <c r="O991" s="38">
        <f t="shared" si="536"/>
        <v>84253303.331223875</v>
      </c>
      <c r="P991" s="38">
        <f t="shared" si="536"/>
        <v>403309.57824510406</v>
      </c>
      <c r="Q991" s="38">
        <f t="shared" si="536"/>
        <v>493338.92038660729</v>
      </c>
      <c r="R991" s="38">
        <f t="shared" si="536"/>
        <v>23819.689944660193</v>
      </c>
      <c r="S991" s="38">
        <v>0</v>
      </c>
      <c r="T991" s="38">
        <v>0</v>
      </c>
      <c r="U991" s="38">
        <v>0</v>
      </c>
      <c r="V991" s="38"/>
      <c r="W991" s="38"/>
      <c r="X991" s="87"/>
      <c r="Y991" s="87"/>
      <c r="Z991" s="87"/>
      <c r="AA991" s="87">
        <f t="shared" si="534"/>
        <v>2546668612.3472328</v>
      </c>
      <c r="AB991" s="88" t="str">
        <f>IF(ABS(F991-AA991)&lt;0.01,"ok","err")</f>
        <v>ok</v>
      </c>
    </row>
    <row r="992" spans="1:29" s="86" customFormat="1">
      <c r="A992" s="19" t="s">
        <v>1217</v>
      </c>
      <c r="B992" s="19"/>
      <c r="C992" s="19"/>
      <c r="D992" s="19" t="s">
        <v>1219</v>
      </c>
      <c r="E992" s="19"/>
      <c r="F992" s="38">
        <v>2546668612.3472333</v>
      </c>
      <c r="G992" s="38">
        <f t="shared" ref="G992:R992" si="537">G991</f>
        <v>1298385197.0269322</v>
      </c>
      <c r="H992" s="38">
        <f t="shared" si="537"/>
        <v>297537844.17638469</v>
      </c>
      <c r="I992" s="38">
        <f t="shared" si="537"/>
        <v>15372954.086934632</v>
      </c>
      <c r="J992" s="38">
        <f t="shared" si="537"/>
        <v>297296868.08373314</v>
      </c>
      <c r="K992" s="38">
        <f t="shared" si="537"/>
        <v>254312343.56201881</v>
      </c>
      <c r="L992" s="38">
        <f t="shared" si="537"/>
        <v>183482710.92309707</v>
      </c>
      <c r="M992" s="38">
        <f t="shared" si="537"/>
        <v>107558796.19534756</v>
      </c>
      <c r="N992" s="38">
        <f t="shared" si="537"/>
        <v>7548126.7729842151</v>
      </c>
      <c r="O992" s="38">
        <f t="shared" si="537"/>
        <v>84253303.331223875</v>
      </c>
      <c r="P992" s="38">
        <f t="shared" si="537"/>
        <v>403309.57824510406</v>
      </c>
      <c r="Q992" s="38">
        <f t="shared" si="537"/>
        <v>493338.92038660729</v>
      </c>
      <c r="R992" s="38">
        <f t="shared" si="537"/>
        <v>23819.689944660193</v>
      </c>
      <c r="S992" s="38"/>
      <c r="T992" s="38"/>
      <c r="U992" s="38"/>
      <c r="V992" s="38"/>
      <c r="W992" s="38"/>
      <c r="X992" s="87"/>
      <c r="Y992" s="87"/>
      <c r="Z992" s="87"/>
      <c r="AA992" s="87">
        <f t="shared" si="534"/>
        <v>2546668612.3472328</v>
      </c>
      <c r="AB992" s="88" t="str">
        <f t="shared" ref="AB992:AB994" si="538">IF(ABS(F992-AA992)&lt;0.01,"ok","err")</f>
        <v>ok</v>
      </c>
    </row>
    <row r="993" spans="1:29" s="19" customFormat="1" hidden="1">
      <c r="A993" s="19" t="s">
        <v>595</v>
      </c>
      <c r="D993" s="19" t="s">
        <v>638</v>
      </c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>
        <v>0</v>
      </c>
      <c r="W993" s="38">
        <v>0</v>
      </c>
      <c r="X993" s="38"/>
      <c r="Y993" s="38"/>
      <c r="Z993" s="38"/>
      <c r="AA993" s="38">
        <f t="shared" ref="AA993" si="539">SUM(G993:Z993)</f>
        <v>0</v>
      </c>
      <c r="AB993" s="43" t="str">
        <f t="shared" si="538"/>
        <v>ok</v>
      </c>
    </row>
    <row r="994" spans="1:29" s="80" customFormat="1" hidden="1">
      <c r="A994" s="19" t="s">
        <v>1071</v>
      </c>
      <c r="B994" s="19"/>
      <c r="C994" s="19"/>
      <c r="D994" s="19" t="s">
        <v>1070</v>
      </c>
      <c r="E994" s="19"/>
      <c r="F994" s="38">
        <v>0</v>
      </c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76"/>
      <c r="Y994" s="76"/>
      <c r="Z994" s="76"/>
      <c r="AA994" s="76">
        <f>SUM(G994:Z994)</f>
        <v>0</v>
      </c>
      <c r="AB994" s="79" t="str">
        <f t="shared" si="538"/>
        <v>ok</v>
      </c>
    </row>
    <row r="995" spans="1:29" s="86" customFormat="1">
      <c r="A995" s="19"/>
      <c r="B995" s="19"/>
      <c r="C995" s="19"/>
      <c r="D995" s="19"/>
      <c r="E995" s="19"/>
      <c r="F995" s="45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92"/>
      <c r="X995" s="92"/>
      <c r="Y995" s="92"/>
      <c r="Z995" s="92"/>
      <c r="AA995" s="92"/>
      <c r="AB995" s="88"/>
    </row>
    <row r="996" spans="1:29" s="86" customFormat="1">
      <c r="A996" s="19"/>
      <c r="B996" s="19"/>
      <c r="C996" s="19"/>
      <c r="D996" s="19"/>
      <c r="E996" s="19"/>
      <c r="F996" s="45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92"/>
      <c r="X996" s="92"/>
      <c r="Y996" s="92"/>
      <c r="Z996" s="92"/>
      <c r="AA996" s="92"/>
      <c r="AB996" s="88"/>
    </row>
    <row r="997" spans="1:29" s="80" customFormat="1">
      <c r="A997" s="24" t="s">
        <v>640</v>
      </c>
      <c r="B997" s="19"/>
      <c r="C997" s="19"/>
      <c r="D997" s="19"/>
      <c r="E997" s="19"/>
      <c r="F997" s="45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83"/>
      <c r="Y997" s="83"/>
      <c r="Z997" s="83"/>
      <c r="AA997" s="83"/>
      <c r="AB997" s="79"/>
    </row>
    <row r="998" spans="1:29" s="80" customFormat="1">
      <c r="A998" s="19" t="s">
        <v>1228</v>
      </c>
      <c r="B998" s="19"/>
      <c r="C998" s="19"/>
      <c r="D998" s="19" t="s">
        <v>645</v>
      </c>
      <c r="E998" s="19"/>
      <c r="F998" s="38">
        <v>2596559703.7655473</v>
      </c>
      <c r="G998" s="38">
        <f t="shared" ref="G998:R998" si="540">G9</f>
        <v>1137464471.3395452</v>
      </c>
      <c r="H998" s="38">
        <f t="shared" si="540"/>
        <v>302164496.81830847</v>
      </c>
      <c r="I998" s="38">
        <f t="shared" si="540"/>
        <v>19875601.660500631</v>
      </c>
      <c r="J998" s="38">
        <f t="shared" si="540"/>
        <v>379696609.86702532</v>
      </c>
      <c r="K998" s="38">
        <f t="shared" si="540"/>
        <v>333974432.3658849</v>
      </c>
      <c r="L998" s="38">
        <f t="shared" si="540"/>
        <v>240574679.8224259</v>
      </c>
      <c r="M998" s="38">
        <f t="shared" si="540"/>
        <v>167333996.25552145</v>
      </c>
      <c r="N998" s="38">
        <f t="shared" si="540"/>
        <v>9403631.0362720788</v>
      </c>
      <c r="O998" s="38">
        <f t="shared" si="540"/>
        <v>5345566.9512358056</v>
      </c>
      <c r="P998" s="38">
        <f t="shared" si="540"/>
        <v>221110.13242254365</v>
      </c>
      <c r="Q998" s="38">
        <f t="shared" si="540"/>
        <v>502846.96468217729</v>
      </c>
      <c r="R998" s="38">
        <f t="shared" si="540"/>
        <v>2260.5517226144179</v>
      </c>
      <c r="S998" s="38">
        <v>0</v>
      </c>
      <c r="T998" s="38">
        <v>0</v>
      </c>
      <c r="U998" s="38">
        <v>0</v>
      </c>
      <c r="V998" s="38">
        <f>V10+V11</f>
        <v>0</v>
      </c>
      <c r="W998" s="38">
        <f>W10+W11</f>
        <v>0</v>
      </c>
      <c r="X998" s="76">
        <f>X10+X11</f>
        <v>0</v>
      </c>
      <c r="Y998" s="76">
        <f>Y10+Y11</f>
        <v>0</v>
      </c>
      <c r="Z998" s="76">
        <f>Z10+Z11</f>
        <v>0</v>
      </c>
      <c r="AA998" s="82">
        <f>SUM(G998:Z998)</f>
        <v>2596559703.7655463</v>
      </c>
      <c r="AB998" s="79" t="str">
        <f>IF(ABS(F998-AA998)&lt;0.01,"ok","err")</f>
        <v>ok</v>
      </c>
    </row>
    <row r="999" spans="1:29" s="80" customFormat="1">
      <c r="A999" s="19" t="s">
        <v>646</v>
      </c>
      <c r="B999" s="19"/>
      <c r="C999" s="19"/>
      <c r="D999" s="19" t="s">
        <v>647</v>
      </c>
      <c r="E999" s="19"/>
      <c r="F999" s="38">
        <f t="shared" ref="F999:Z999" si="541">F233-F185</f>
        <v>229967001.82027918</v>
      </c>
      <c r="G999" s="38">
        <f t="shared" si="541"/>
        <v>125682385.8567684</v>
      </c>
      <c r="H999" s="38">
        <f t="shared" si="541"/>
        <v>30008181.32295581</v>
      </c>
      <c r="I999" s="38">
        <f t="shared" si="541"/>
        <v>1326372.7830823343</v>
      </c>
      <c r="J999" s="38">
        <f t="shared" si="541"/>
        <v>24722348.509030007</v>
      </c>
      <c r="K999" s="38">
        <f t="shared" si="541"/>
        <v>20448250.247686744</v>
      </c>
      <c r="L999" s="38">
        <f t="shared" si="541"/>
        <v>14958335.967864588</v>
      </c>
      <c r="M999" s="38">
        <f t="shared" si="541"/>
        <v>8701779.2607372627</v>
      </c>
      <c r="N999" s="38">
        <f t="shared" si="541"/>
        <v>603572.34865291091</v>
      </c>
      <c r="O999" s="38">
        <f t="shared" si="541"/>
        <v>3349580.656538805</v>
      </c>
      <c r="P999" s="38">
        <f t="shared" si="541"/>
        <v>36056.444090541481</v>
      </c>
      <c r="Q999" s="38">
        <f t="shared" si="541"/>
        <v>65628.137628814715</v>
      </c>
      <c r="R999" s="38">
        <f t="shared" si="541"/>
        <v>2411.15524289634</v>
      </c>
      <c r="S999" s="38">
        <f t="shared" si="541"/>
        <v>8436</v>
      </c>
      <c r="T999" s="38">
        <f t="shared" si="541"/>
        <v>53663.130000000005</v>
      </c>
      <c r="U999" s="41">
        <f t="shared" si="541"/>
        <v>0</v>
      </c>
      <c r="V999" s="41">
        <f t="shared" si="541"/>
        <v>0</v>
      </c>
      <c r="W999" s="41">
        <f t="shared" si="541"/>
        <v>0</v>
      </c>
      <c r="X999" s="84">
        <f t="shared" si="541"/>
        <v>0</v>
      </c>
      <c r="Y999" s="84">
        <f t="shared" si="541"/>
        <v>0</v>
      </c>
      <c r="Z999" s="84">
        <f t="shared" si="541"/>
        <v>0</v>
      </c>
      <c r="AA999" s="82">
        <f>SUM(G999:Z999)</f>
        <v>229967001.82027912</v>
      </c>
      <c r="AB999" s="79" t="str">
        <f>IF(ABS(F999-AA999)&lt;0.01,"ok","err")</f>
        <v>ok</v>
      </c>
    </row>
    <row r="1000" spans="1:29" s="80" customFormat="1">
      <c r="A1000" s="19" t="s">
        <v>784</v>
      </c>
      <c r="B1000" s="19"/>
      <c r="C1000" s="19"/>
      <c r="D1000" s="19"/>
      <c r="E1000" s="19"/>
      <c r="F1000" s="38">
        <v>968972525.26000011</v>
      </c>
      <c r="G1000" s="38">
        <v>387783189.22000003</v>
      </c>
      <c r="H1000" s="38">
        <v>133562579</v>
      </c>
      <c r="I1000" s="38">
        <v>7870664.6300000008</v>
      </c>
      <c r="J1000" s="38">
        <v>145748335.83000001</v>
      </c>
      <c r="K1000" s="38">
        <v>128374674.07000001</v>
      </c>
      <c r="L1000" s="38">
        <v>83539672.089999989</v>
      </c>
      <c r="M1000" s="38">
        <v>59071972.179999992</v>
      </c>
      <c r="N1000" s="38">
        <v>3255770</v>
      </c>
      <c r="O1000" s="38">
        <v>19068090</v>
      </c>
      <c r="P1000" s="38">
        <v>245695</v>
      </c>
      <c r="Q1000" s="38">
        <v>284053</v>
      </c>
      <c r="R1000" s="38">
        <v>7865</v>
      </c>
      <c r="S1000" s="38">
        <v>2609</v>
      </c>
      <c r="T1000" s="38">
        <v>147420.24</v>
      </c>
      <c r="U1000" s="38">
        <v>9936</v>
      </c>
      <c r="V1000" s="38">
        <v>0</v>
      </c>
      <c r="W1000" s="38">
        <v>0</v>
      </c>
      <c r="X1000" s="76">
        <v>0</v>
      </c>
      <c r="Y1000" s="76">
        <v>0</v>
      </c>
      <c r="Z1000" s="76">
        <v>0</v>
      </c>
      <c r="AA1000" s="76">
        <f>SUM(G1000:Z1000)</f>
        <v>968972525.26000011</v>
      </c>
      <c r="AB1000" s="79" t="str">
        <f>IF(ABS(F1000-AA1000)&lt;0.01,"ok","err")</f>
        <v>ok</v>
      </c>
    </row>
    <row r="1001" spans="1:29" s="80" customFormat="1">
      <c r="A1001" s="19"/>
      <c r="B1001" s="19"/>
      <c r="C1001" s="19"/>
      <c r="D1001" s="19"/>
      <c r="E1001" s="19"/>
      <c r="F1001" s="45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83"/>
      <c r="Y1001" s="83"/>
      <c r="Z1001" s="83"/>
      <c r="AA1001" s="83"/>
      <c r="AB1001" s="79"/>
    </row>
    <row r="1002" spans="1:29" s="19" customFormat="1">
      <c r="A1002" s="24" t="s">
        <v>791</v>
      </c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114"/>
      <c r="AB1002" s="43"/>
    </row>
    <row r="1003" spans="1:29" s="19" customFormat="1">
      <c r="A1003" s="19" t="s">
        <v>792</v>
      </c>
      <c r="F1003" s="38">
        <f>SUM(G1003:Z1003)</f>
        <v>1086408</v>
      </c>
      <c r="G1003" s="45"/>
      <c r="H1003" s="45"/>
      <c r="I1003" s="45"/>
      <c r="J1003" s="45"/>
      <c r="K1003" s="38">
        <v>364032</v>
      </c>
      <c r="L1003" s="45"/>
      <c r="M1003" s="38">
        <f>M1005/M1004</f>
        <v>722376</v>
      </c>
      <c r="N1003" s="38"/>
      <c r="O1003" s="38"/>
      <c r="P1003" s="38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114"/>
      <c r="AB1003" s="43"/>
    </row>
    <row r="1004" spans="1:29" s="19" customFormat="1">
      <c r="A1004" s="19" t="s">
        <v>793</v>
      </c>
      <c r="F1004" s="38"/>
      <c r="G1004" s="45"/>
      <c r="H1004" s="45"/>
      <c r="I1004" s="45"/>
      <c r="J1004" s="45"/>
      <c r="K1004" s="117">
        <f>K1005/K1003</f>
        <v>5.6669672995780589</v>
      </c>
      <c r="L1004" s="45"/>
      <c r="M1004" s="117">
        <v>5.9</v>
      </c>
      <c r="N1004" s="117"/>
      <c r="O1004" s="117"/>
      <c r="P1004" s="117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114"/>
      <c r="AB1004" s="43"/>
    </row>
    <row r="1005" spans="1:29" s="19" customFormat="1">
      <c r="A1005" s="19" t="s">
        <v>794</v>
      </c>
      <c r="F1005" s="38">
        <f>SUM(G1005:Z1005)</f>
        <v>6324975.8399999999</v>
      </c>
      <c r="G1005" s="45"/>
      <c r="H1005" s="45"/>
      <c r="I1005" s="45"/>
      <c r="J1005" s="45"/>
      <c r="K1005" s="38">
        <v>2062957.44</v>
      </c>
      <c r="L1005" s="45"/>
      <c r="M1005" s="38">
        <v>4262018.4000000004</v>
      </c>
      <c r="N1005" s="38"/>
      <c r="O1005" s="38"/>
      <c r="P1005" s="38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114"/>
      <c r="AB1005" s="43"/>
    </row>
    <row r="1006" spans="1:29">
      <c r="D1006" s="78"/>
      <c r="F1006" s="38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8"/>
      <c r="AB1006" s="43"/>
      <c r="AC1006" s="34"/>
    </row>
    <row r="1007" spans="1:29">
      <c r="A1007" s="145" t="s">
        <v>1276</v>
      </c>
      <c r="B1007" s="146"/>
      <c r="C1007" s="146"/>
      <c r="D1007" s="146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8"/>
      <c r="Y1007" s="28"/>
      <c r="Z1007" s="28"/>
      <c r="AA1007" s="28"/>
      <c r="AB1007" s="28"/>
    </row>
    <row r="1008" spans="1:29">
      <c r="A1008" s="146" t="s">
        <v>1277</v>
      </c>
      <c r="B1008" s="146"/>
      <c r="C1008" s="146"/>
      <c r="D1008" s="146"/>
      <c r="E1008" s="29"/>
      <c r="F1008" s="58">
        <v>1993516.8561642102</v>
      </c>
      <c r="G1008" s="58">
        <v>873291.91530426731</v>
      </c>
      <c r="H1008" s="58">
        <v>231987.74011170011</v>
      </c>
      <c r="I1008" s="58">
        <v>15259.555510760178</v>
      </c>
      <c r="J1008" s="58">
        <v>291513.2630690579</v>
      </c>
      <c r="K1008" s="58">
        <v>256409.91789395094</v>
      </c>
      <c r="L1008" s="58">
        <v>184701.96494877819</v>
      </c>
      <c r="M1008" s="58">
        <v>128471.20043530541</v>
      </c>
      <c r="N1008" s="58">
        <v>7219.6672207349247</v>
      </c>
      <c r="O1008" s="58">
        <v>4104.0757921294144</v>
      </c>
      <c r="P1008" s="58">
        <v>169.75799763579849</v>
      </c>
      <c r="Q1008" s="58">
        <v>386.0623342152287</v>
      </c>
      <c r="R1008" s="58">
        <v>1.7355456748125626</v>
      </c>
      <c r="S1008" s="58">
        <v>0</v>
      </c>
      <c r="T1008" s="58">
        <v>0</v>
      </c>
      <c r="U1008" s="58">
        <v>0</v>
      </c>
      <c r="V1008" s="29"/>
      <c r="W1008" s="29"/>
      <c r="X1008" s="28"/>
      <c r="Y1008" s="28"/>
      <c r="Z1008" s="28"/>
      <c r="AA1008" s="76">
        <f t="shared" ref="AA1008:AA1012" si="542">SUM(G1008:Z1008)</f>
        <v>1993516.8561642105</v>
      </c>
      <c r="AB1008" s="79" t="str">
        <f t="shared" ref="AB1008:AB1012" si="543">IF(ABS(F1008-AA1008)&lt;0.01,"ok","err")</f>
        <v>ok</v>
      </c>
    </row>
    <row r="1009" spans="1:28">
      <c r="A1009" s="146" t="s">
        <v>1278</v>
      </c>
      <c r="B1009" s="146"/>
      <c r="C1009" s="146"/>
      <c r="D1009" s="146"/>
      <c r="E1009" s="29"/>
      <c r="F1009" s="58">
        <v>2349190.3045999999</v>
      </c>
      <c r="G1009" s="58">
        <v>1086259.0342130368</v>
      </c>
      <c r="H1009" s="58">
        <v>275110.21701833222</v>
      </c>
      <c r="I1009" s="58">
        <v>17185.250461413209</v>
      </c>
      <c r="J1009" s="58">
        <v>325473.54648994171</v>
      </c>
      <c r="K1009" s="58">
        <v>293563.21196425019</v>
      </c>
      <c r="L1009" s="58">
        <v>208722.97314009289</v>
      </c>
      <c r="M1009" s="58">
        <v>134770.94353373087</v>
      </c>
      <c r="N1009" s="58">
        <v>7711.4027341429082</v>
      </c>
      <c r="O1009" s="58">
        <v>0</v>
      </c>
      <c r="P1009" s="58">
        <v>0</v>
      </c>
      <c r="Q1009" s="58">
        <v>392.45255616567931</v>
      </c>
      <c r="R1009" s="58">
        <v>1.2724888935884606</v>
      </c>
      <c r="S1009" s="58">
        <v>0</v>
      </c>
      <c r="T1009" s="58">
        <v>0</v>
      </c>
      <c r="U1009" s="58">
        <v>0</v>
      </c>
      <c r="V1009" s="29"/>
      <c r="W1009" s="29"/>
      <c r="X1009" s="28"/>
      <c r="Y1009" s="28"/>
      <c r="Z1009" s="28"/>
      <c r="AA1009" s="76">
        <f t="shared" si="542"/>
        <v>2349190.3045999999</v>
      </c>
      <c r="AB1009" s="79" t="str">
        <f t="shared" si="543"/>
        <v>ok</v>
      </c>
    </row>
    <row r="1010" spans="1:28">
      <c r="A1010" s="146" t="s">
        <v>1279</v>
      </c>
      <c r="B1010" s="146"/>
      <c r="C1010" s="146"/>
      <c r="D1010" s="146" t="str">
        <f t="shared" ref="D1010" si="544">A1010</f>
        <v>1CP</v>
      </c>
      <c r="E1010" s="29"/>
      <c r="F1010" s="58">
        <v>2679865.8340000003</v>
      </c>
      <c r="G1010" s="58">
        <v>1354967.2904624783</v>
      </c>
      <c r="H1010" s="58">
        <v>278140.6454599608</v>
      </c>
      <c r="I1010" s="58">
        <v>18647.40855787992</v>
      </c>
      <c r="J1010" s="58">
        <v>335866.16220017971</v>
      </c>
      <c r="K1010" s="58">
        <v>320321.38165654475</v>
      </c>
      <c r="L1010" s="58">
        <v>225406.84910274314</v>
      </c>
      <c r="M1010" s="58">
        <v>137296.61476215851</v>
      </c>
      <c r="N1010" s="58">
        <v>8846.6658183982599</v>
      </c>
      <c r="O1010" s="58">
        <v>0</v>
      </c>
      <c r="P1010" s="58">
        <v>0</v>
      </c>
      <c r="Q1010" s="58">
        <v>371.85209962899529</v>
      </c>
      <c r="R1010" s="58">
        <v>0.96388002771507986</v>
      </c>
      <c r="S1010" s="58">
        <v>0</v>
      </c>
      <c r="T1010" s="58">
        <v>0</v>
      </c>
      <c r="U1010" s="58">
        <v>0</v>
      </c>
      <c r="V1010" s="65"/>
      <c r="W1010" s="65"/>
      <c r="X1010" s="118"/>
      <c r="Y1010" s="118"/>
      <c r="Z1010" s="118"/>
      <c r="AA1010" s="76">
        <f t="shared" si="542"/>
        <v>2679865.8340000003</v>
      </c>
      <c r="AB1010" s="79" t="str">
        <f t="shared" si="543"/>
        <v>ok</v>
      </c>
    </row>
    <row r="1011" spans="1:28">
      <c r="A1011" s="146" t="s">
        <v>1120</v>
      </c>
      <c r="B1011" s="146"/>
      <c r="C1011" s="146"/>
      <c r="D1011" s="146"/>
      <c r="E1011" s="29"/>
      <c r="F1011" s="58">
        <v>174758.00464129917</v>
      </c>
      <c r="G1011" s="58">
        <v>84319.965515933363</v>
      </c>
      <c r="H1011" s="58">
        <v>20422.721036831601</v>
      </c>
      <c r="I1011" s="58">
        <v>1245.2522801236803</v>
      </c>
      <c r="J1011" s="58">
        <v>22550.627320581058</v>
      </c>
      <c r="K1011" s="58">
        <v>21619.665329364114</v>
      </c>
      <c r="L1011" s="58">
        <v>14736.096772428158</v>
      </c>
      <c r="M1011" s="58">
        <v>9257.4595784075555</v>
      </c>
      <c r="N1011" s="58">
        <v>504.70403722797141</v>
      </c>
      <c r="O1011" s="58">
        <v>71.998654492963652</v>
      </c>
      <c r="P1011" s="58">
        <v>2.8820690584683497</v>
      </c>
      <c r="Q1011" s="58">
        <v>26.519334709812608</v>
      </c>
      <c r="R1011" s="58">
        <v>0.11271214044659604</v>
      </c>
      <c r="S1011" s="58">
        <v>0</v>
      </c>
      <c r="T1011" s="58">
        <v>0</v>
      </c>
      <c r="U1011" s="58">
        <v>0</v>
      </c>
      <c r="V1011" s="65"/>
      <c r="W1011" s="65"/>
      <c r="X1011" s="118"/>
      <c r="Y1011" s="118"/>
      <c r="Z1011" s="118"/>
      <c r="AA1011" s="76">
        <f t="shared" si="542"/>
        <v>174758.00464129917</v>
      </c>
      <c r="AB1011" s="79" t="str">
        <f t="shared" si="543"/>
        <v>ok</v>
      </c>
    </row>
    <row r="1012" spans="1:28">
      <c r="A1012" s="146" t="s">
        <v>1280</v>
      </c>
      <c r="B1012" s="146"/>
      <c r="C1012" s="146"/>
      <c r="D1012" s="146"/>
      <c r="E1012" s="29"/>
      <c r="F1012" s="58">
        <v>2641050.7095999997</v>
      </c>
      <c r="G1012" s="58">
        <v>1303217.3561591674</v>
      </c>
      <c r="H1012" s="58">
        <v>324078.30585422163</v>
      </c>
      <c r="I1012" s="58">
        <v>18163.949935890938</v>
      </c>
      <c r="J1012" s="58">
        <v>326666.5318722286</v>
      </c>
      <c r="K1012" s="58">
        <v>309610.80167031725</v>
      </c>
      <c r="L1012" s="58">
        <v>215828.77689594481</v>
      </c>
      <c r="M1012" s="58">
        <v>134924.83844183153</v>
      </c>
      <c r="N1012" s="58">
        <v>8187.5708711685365</v>
      </c>
      <c r="O1012" s="58">
        <v>0</v>
      </c>
      <c r="P1012" s="58">
        <v>0</v>
      </c>
      <c r="Q1012" s="58">
        <v>371.92356406813053</v>
      </c>
      <c r="R1012" s="58">
        <v>0.65433516092784116</v>
      </c>
      <c r="S1012" s="58">
        <v>0</v>
      </c>
      <c r="T1012" s="58">
        <v>0</v>
      </c>
      <c r="U1012" s="58">
        <v>0</v>
      </c>
      <c r="V1012" s="65"/>
      <c r="W1012" s="65"/>
      <c r="X1012" s="118"/>
      <c r="Y1012" s="118"/>
      <c r="Z1012" s="118"/>
      <c r="AA1012" s="76">
        <f t="shared" si="542"/>
        <v>2641050.7095999997</v>
      </c>
      <c r="AB1012" s="79" t="str">
        <f t="shared" si="543"/>
        <v>ok</v>
      </c>
    </row>
    <row r="1013" spans="1:28">
      <c r="A1013" s="29"/>
      <c r="B1013" s="29"/>
      <c r="C1013" s="29"/>
      <c r="D1013" s="29"/>
      <c r="E1013" s="29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118"/>
      <c r="Y1013" s="118"/>
      <c r="Z1013" s="118"/>
      <c r="AA1013" s="118"/>
      <c r="AB1013" s="107"/>
    </row>
    <row r="1014" spans="1:28">
      <c r="A1014" s="29"/>
      <c r="B1014" s="29"/>
      <c r="C1014" s="29"/>
      <c r="D1014" s="29"/>
      <c r="E1014" s="29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118"/>
      <c r="Y1014" s="118"/>
      <c r="Z1014" s="118"/>
      <c r="AA1014" s="118"/>
      <c r="AB1014" s="107"/>
    </row>
    <row r="1015" spans="1:28">
      <c r="A1015" s="29"/>
      <c r="B1015" s="29"/>
      <c r="C1015" s="29"/>
      <c r="D1015" s="29"/>
      <c r="E1015" s="29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118"/>
      <c r="Y1015" s="118"/>
      <c r="Z1015" s="118"/>
      <c r="AA1015" s="118"/>
      <c r="AB1015" s="107"/>
    </row>
    <row r="1016" spans="1:28">
      <c r="A1016" s="29"/>
      <c r="B1016" s="29"/>
      <c r="C1016" s="29"/>
      <c r="D1016" s="29"/>
      <c r="E1016" s="29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118"/>
      <c r="Y1016" s="118"/>
      <c r="Z1016" s="118"/>
      <c r="AA1016" s="118"/>
      <c r="AB1016" s="107"/>
    </row>
    <row r="1017" spans="1:28">
      <c r="A1017" s="29"/>
      <c r="B1017" s="29"/>
      <c r="C1017" s="29"/>
      <c r="D1017" s="29"/>
      <c r="E1017" s="29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118"/>
      <c r="Y1017" s="118"/>
      <c r="Z1017" s="118"/>
      <c r="AA1017" s="118"/>
      <c r="AB1017" s="107"/>
    </row>
    <row r="1018" spans="1:28">
      <c r="A1018" s="29"/>
      <c r="B1018" s="29"/>
      <c r="C1018" s="29"/>
      <c r="D1018" s="29"/>
      <c r="E1018" s="29"/>
      <c r="F1018" s="119"/>
      <c r="G1018" s="119"/>
      <c r="H1018" s="119"/>
      <c r="I1018" s="119"/>
      <c r="J1018" s="119"/>
      <c r="K1018" s="119"/>
      <c r="L1018" s="119"/>
      <c r="M1018" s="119"/>
      <c r="N1018" s="119"/>
      <c r="O1018" s="119"/>
      <c r="P1018" s="119"/>
      <c r="Q1018" s="119"/>
      <c r="R1018" s="119"/>
      <c r="S1018" s="119"/>
      <c r="T1018" s="119"/>
      <c r="U1018" s="119"/>
      <c r="V1018" s="119"/>
      <c r="W1018" s="119"/>
      <c r="X1018" s="120"/>
      <c r="Y1018" s="120"/>
      <c r="Z1018" s="120"/>
      <c r="AA1018" s="118"/>
      <c r="AB1018" s="107"/>
    </row>
    <row r="1019" spans="1:28">
      <c r="A1019" s="29"/>
      <c r="B1019" s="29"/>
      <c r="C1019" s="29"/>
      <c r="D1019" s="29"/>
      <c r="E1019" s="121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118"/>
      <c r="Y1019" s="118"/>
      <c r="Z1019" s="118"/>
      <c r="AA1019" s="118"/>
      <c r="AB1019" s="107"/>
    </row>
    <row r="1020" spans="1:28">
      <c r="A1020" s="29"/>
      <c r="B1020" s="29"/>
      <c r="C1020" s="29"/>
      <c r="D1020" s="29"/>
      <c r="E1020" s="29"/>
      <c r="F1020" s="65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8"/>
      <c r="Y1020" s="28"/>
      <c r="Z1020" s="28"/>
      <c r="AA1020" s="28"/>
      <c r="AB1020" s="28"/>
    </row>
    <row r="1021" spans="1:28">
      <c r="A1021" s="53"/>
      <c r="B1021" s="29"/>
      <c r="C1021" s="29"/>
      <c r="D1021" s="29"/>
      <c r="E1021" s="122"/>
      <c r="F1021" s="65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8"/>
      <c r="Y1021" s="28"/>
      <c r="Z1021" s="28"/>
      <c r="AA1021" s="28"/>
      <c r="AB1021" s="28"/>
    </row>
    <row r="1022" spans="1:28">
      <c r="A1022" s="29"/>
      <c r="B1022" s="29"/>
      <c r="C1022" s="29"/>
      <c r="D1022" s="29"/>
      <c r="E1022" s="121"/>
      <c r="F1022" s="98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118"/>
      <c r="Y1022" s="118"/>
      <c r="Z1022" s="118"/>
      <c r="AA1022" s="118"/>
      <c r="AB1022" s="107"/>
    </row>
    <row r="1023" spans="1:28">
      <c r="A1023" s="29"/>
      <c r="B1023" s="29"/>
      <c r="C1023" s="29"/>
      <c r="D1023" s="29"/>
      <c r="E1023" s="29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118"/>
      <c r="Y1023" s="118"/>
      <c r="Z1023" s="118"/>
      <c r="AA1023" s="118"/>
      <c r="AB1023" s="107"/>
    </row>
    <row r="1024" spans="1:28">
      <c r="A1024" s="29"/>
      <c r="B1024" s="29"/>
      <c r="C1024" s="29"/>
      <c r="D1024" s="29"/>
      <c r="E1024" s="29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118"/>
      <c r="Y1024" s="118"/>
      <c r="Z1024" s="118"/>
      <c r="AA1024" s="118"/>
      <c r="AB1024" s="107"/>
    </row>
    <row r="1025" spans="1:29">
      <c r="A1025" s="29"/>
      <c r="B1025" s="29"/>
      <c r="C1025" s="29"/>
      <c r="D1025" s="29"/>
      <c r="E1025" s="29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118"/>
      <c r="Y1025" s="118"/>
      <c r="Z1025" s="118"/>
      <c r="AA1025" s="118"/>
      <c r="AB1025" s="107"/>
    </row>
    <row r="1026" spans="1:29">
      <c r="A1026" s="29"/>
      <c r="B1026" s="29"/>
      <c r="C1026" s="29"/>
      <c r="D1026" s="29"/>
      <c r="E1026" s="29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118"/>
      <c r="Y1026" s="118"/>
      <c r="Z1026" s="118"/>
      <c r="AA1026" s="118"/>
      <c r="AB1026" s="107"/>
    </row>
    <row r="1027" spans="1:29">
      <c r="A1027" s="29"/>
      <c r="B1027" s="29"/>
      <c r="C1027" s="29"/>
      <c r="D1027" s="29"/>
      <c r="E1027" s="29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118"/>
      <c r="Y1027" s="118"/>
      <c r="Z1027" s="118"/>
      <c r="AA1027" s="118"/>
      <c r="AB1027" s="107"/>
    </row>
    <row r="1028" spans="1:29">
      <c r="A1028" s="29"/>
      <c r="B1028" s="29"/>
      <c r="C1028" s="29"/>
      <c r="D1028" s="29"/>
      <c r="E1028" s="29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118"/>
      <c r="Y1028" s="118"/>
      <c r="Z1028" s="118"/>
      <c r="AA1028" s="118"/>
      <c r="AB1028" s="107"/>
      <c r="AC1028" s="23"/>
    </row>
    <row r="1029" spans="1:29">
      <c r="A1029" s="29"/>
      <c r="B1029" s="29"/>
      <c r="C1029" s="29"/>
      <c r="D1029" s="29"/>
      <c r="E1029" s="29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118"/>
      <c r="Y1029" s="118"/>
      <c r="Z1029" s="118"/>
      <c r="AA1029" s="118"/>
      <c r="AB1029" s="107"/>
    </row>
    <row r="1030" spans="1:29">
      <c r="A1030" s="29"/>
      <c r="B1030" s="29"/>
      <c r="C1030" s="29"/>
      <c r="D1030" s="29"/>
      <c r="E1030" s="29"/>
      <c r="F1030" s="119"/>
      <c r="G1030" s="119"/>
      <c r="H1030" s="119"/>
      <c r="I1030" s="119"/>
      <c r="J1030" s="119"/>
      <c r="K1030" s="119"/>
      <c r="L1030" s="119"/>
      <c r="M1030" s="119"/>
      <c r="N1030" s="119"/>
      <c r="O1030" s="119"/>
      <c r="P1030" s="119"/>
      <c r="Q1030" s="119"/>
      <c r="R1030" s="119"/>
      <c r="S1030" s="119"/>
      <c r="T1030" s="119"/>
      <c r="U1030" s="119"/>
      <c r="V1030" s="119"/>
      <c r="W1030" s="119"/>
      <c r="X1030" s="120"/>
      <c r="Y1030" s="120"/>
      <c r="Z1030" s="120"/>
      <c r="AA1030" s="118"/>
      <c r="AB1030" s="107"/>
    </row>
    <row r="1031" spans="1:29">
      <c r="A1031" s="29"/>
      <c r="B1031" s="29"/>
      <c r="C1031" s="29"/>
      <c r="D1031" s="29"/>
      <c r="E1031" s="29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118"/>
      <c r="Y1031" s="118"/>
      <c r="Z1031" s="118"/>
      <c r="AA1031" s="118"/>
      <c r="AB1031" s="107"/>
    </row>
    <row r="1032" spans="1:29">
      <c r="A1032" s="29"/>
      <c r="B1032" s="29"/>
      <c r="C1032" s="29"/>
      <c r="D1032" s="29"/>
      <c r="E1032" s="29"/>
      <c r="F1032" s="65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8"/>
      <c r="Y1032" s="28"/>
      <c r="Z1032" s="28"/>
      <c r="AA1032" s="28"/>
      <c r="AB1032" s="28"/>
    </row>
    <row r="1033" spans="1:29">
      <c r="A1033" s="29"/>
      <c r="B1033" s="29"/>
      <c r="C1033" s="29"/>
      <c r="D1033" s="29"/>
      <c r="E1033" s="29"/>
      <c r="F1033" s="65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8"/>
      <c r="Y1033" s="28"/>
      <c r="Z1033" s="28"/>
      <c r="AA1033" s="28"/>
      <c r="AB1033" s="28"/>
    </row>
    <row r="1034" spans="1:29">
      <c r="A1034" s="53"/>
      <c r="B1034" s="29"/>
      <c r="C1034" s="29"/>
      <c r="D1034" s="29"/>
      <c r="E1034" s="29"/>
      <c r="F1034" s="65"/>
      <c r="G1034" s="65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8"/>
      <c r="Y1034" s="28"/>
      <c r="Z1034" s="28"/>
      <c r="AA1034" s="28"/>
      <c r="AB1034" s="28"/>
    </row>
    <row r="1035" spans="1:29">
      <c r="A1035" s="29"/>
      <c r="B1035" s="29"/>
      <c r="C1035" s="29"/>
      <c r="D1035" s="29"/>
      <c r="E1035" s="29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118"/>
      <c r="AB1035" s="107"/>
    </row>
    <row r="1036" spans="1:29">
      <c r="A1036" s="29"/>
      <c r="B1036" s="29"/>
      <c r="C1036" s="29"/>
      <c r="D1036" s="29"/>
      <c r="E1036" s="29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118"/>
      <c r="AB1036" s="107"/>
    </row>
    <row r="1037" spans="1:29">
      <c r="A1037" s="29"/>
      <c r="B1037" s="29"/>
      <c r="C1037" s="29"/>
      <c r="D1037" s="29"/>
      <c r="E1037" s="29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118"/>
      <c r="AB1037" s="107"/>
    </row>
    <row r="1038" spans="1:29">
      <c r="A1038" s="29"/>
      <c r="B1038" s="29"/>
      <c r="C1038" s="29"/>
      <c r="D1038" s="29"/>
      <c r="E1038" s="29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118"/>
      <c r="AB1038" s="107"/>
    </row>
    <row r="1039" spans="1:29">
      <c r="A1039" s="29"/>
      <c r="B1039" s="29"/>
      <c r="C1039" s="29"/>
      <c r="D1039" s="29"/>
      <c r="E1039" s="29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118"/>
      <c r="AB1039" s="107"/>
    </row>
    <row r="1040" spans="1:29">
      <c r="A1040" s="29"/>
      <c r="B1040" s="29"/>
      <c r="C1040" s="29"/>
      <c r="D1040" s="29"/>
      <c r="E1040" s="29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118"/>
      <c r="AB1040" s="107"/>
    </row>
    <row r="1041" spans="1:28">
      <c r="A1041" s="29"/>
      <c r="B1041" s="29"/>
      <c r="C1041" s="29"/>
      <c r="D1041" s="29"/>
      <c r="E1041" s="29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118"/>
      <c r="AB1041" s="107"/>
    </row>
    <row r="1042" spans="1:28">
      <c r="A1042" s="29"/>
      <c r="B1042" s="29"/>
      <c r="C1042" s="29"/>
      <c r="D1042" s="29"/>
      <c r="E1042" s="29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118"/>
      <c r="AB1042" s="107"/>
    </row>
    <row r="1043" spans="1:28">
      <c r="A1043" s="29"/>
      <c r="B1043" s="29"/>
      <c r="C1043" s="29"/>
      <c r="D1043" s="29"/>
      <c r="E1043" s="29"/>
      <c r="F1043" s="119"/>
      <c r="G1043" s="119"/>
      <c r="H1043" s="119"/>
      <c r="I1043" s="119"/>
      <c r="J1043" s="119"/>
      <c r="K1043" s="119"/>
      <c r="L1043" s="119"/>
      <c r="M1043" s="119"/>
      <c r="N1043" s="119"/>
      <c r="O1043" s="119"/>
      <c r="P1043" s="119"/>
      <c r="Q1043" s="119"/>
      <c r="R1043" s="119"/>
      <c r="S1043" s="119"/>
      <c r="T1043" s="119"/>
      <c r="U1043" s="119"/>
      <c r="V1043" s="119"/>
      <c r="W1043" s="119"/>
      <c r="X1043" s="119"/>
      <c r="Y1043" s="119"/>
      <c r="Z1043" s="119"/>
      <c r="AA1043" s="118"/>
      <c r="AB1043" s="107"/>
    </row>
    <row r="1044" spans="1:28">
      <c r="A1044" s="29"/>
      <c r="B1044" s="29"/>
      <c r="C1044" s="29"/>
      <c r="D1044" s="29"/>
      <c r="E1044" s="29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118"/>
      <c r="AB1044" s="107"/>
    </row>
    <row r="1045" spans="1:28">
      <c r="A1045" s="29"/>
      <c r="B1045" s="29"/>
      <c r="C1045" s="29"/>
      <c r="D1045" s="29"/>
      <c r="E1045" s="29"/>
      <c r="F1045" s="65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8"/>
      <c r="Y1045" s="28"/>
      <c r="Z1045" s="28"/>
      <c r="AA1045" s="28"/>
      <c r="AB1045" s="28"/>
    </row>
    <row r="1046" spans="1:28">
      <c r="A1046" s="29"/>
      <c r="B1046" s="29"/>
      <c r="C1046" s="29"/>
      <c r="D1046" s="29"/>
      <c r="E1046" s="29"/>
      <c r="F1046" s="65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8"/>
      <c r="Y1046" s="28"/>
      <c r="Z1046" s="28"/>
      <c r="AA1046" s="28"/>
      <c r="AB1046" s="28"/>
    </row>
    <row r="1047" spans="1:28">
      <c r="A1047" s="53"/>
      <c r="B1047" s="29"/>
      <c r="C1047" s="29"/>
      <c r="D1047" s="29"/>
      <c r="E1047" s="29"/>
      <c r="F1047" s="98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8"/>
      <c r="Y1047" s="28"/>
      <c r="Z1047" s="28"/>
      <c r="AA1047" s="28"/>
      <c r="AB1047" s="28"/>
    </row>
    <row r="1048" spans="1:28">
      <c r="A1048" s="29"/>
      <c r="B1048" s="29"/>
      <c r="C1048" s="29"/>
      <c r="D1048" s="29"/>
      <c r="E1048" s="29"/>
      <c r="F1048" s="29"/>
      <c r="G1048" s="74"/>
      <c r="H1048" s="74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4"/>
      <c r="T1048" s="124"/>
      <c r="U1048" s="124"/>
      <c r="V1048" s="123"/>
      <c r="W1048" s="123"/>
      <c r="X1048" s="125"/>
      <c r="Y1048" s="125"/>
      <c r="Z1048" s="125"/>
      <c r="AA1048" s="28"/>
      <c r="AB1048" s="28"/>
    </row>
    <row r="1049" spans="1:28" s="19" customFormat="1">
      <c r="A1049" s="29"/>
      <c r="B1049" s="29"/>
      <c r="C1049" s="29"/>
      <c r="D1049" s="29"/>
      <c r="E1049" s="29"/>
      <c r="F1049" s="29"/>
      <c r="G1049" s="74"/>
      <c r="H1049" s="74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4"/>
      <c r="T1049" s="124"/>
      <c r="U1049" s="124"/>
      <c r="V1049" s="123"/>
      <c r="W1049" s="123"/>
      <c r="X1049" s="29"/>
      <c r="Y1049" s="29"/>
      <c r="Z1049" s="29"/>
      <c r="AA1049" s="29"/>
      <c r="AB1049" s="29"/>
    </row>
    <row r="1050" spans="1:28" s="19" customFormat="1">
      <c r="A1050" s="29"/>
      <c r="B1050" s="29"/>
      <c r="C1050" s="29"/>
      <c r="D1050" s="29"/>
      <c r="E1050" s="29"/>
      <c r="F1050" s="29"/>
      <c r="G1050" s="126"/>
      <c r="H1050" s="126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4"/>
      <c r="T1050" s="124"/>
      <c r="U1050" s="124"/>
      <c r="V1050" s="123"/>
      <c r="W1050" s="123"/>
      <c r="X1050" s="29"/>
      <c r="Y1050" s="29"/>
      <c r="Z1050" s="29"/>
      <c r="AA1050" s="29"/>
      <c r="AB1050" s="29"/>
    </row>
    <row r="1051" spans="1:28" s="19" customFormat="1">
      <c r="A1051" s="29"/>
      <c r="B1051" s="29"/>
      <c r="C1051" s="29"/>
      <c r="D1051" s="29"/>
      <c r="E1051" s="29"/>
      <c r="F1051" s="29"/>
      <c r="G1051" s="74"/>
      <c r="H1051" s="74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4"/>
      <c r="T1051" s="124"/>
      <c r="U1051" s="124"/>
      <c r="V1051" s="123"/>
      <c r="W1051" s="123"/>
      <c r="X1051" s="29"/>
      <c r="Y1051" s="29"/>
      <c r="Z1051" s="29"/>
      <c r="AA1051" s="29"/>
      <c r="AB1051" s="29"/>
    </row>
    <row r="1052" spans="1:28" s="19" customFormat="1">
      <c r="A1052" s="29"/>
      <c r="B1052" s="29"/>
      <c r="C1052" s="29"/>
      <c r="D1052" s="29"/>
      <c r="E1052" s="29"/>
      <c r="F1052" s="29"/>
      <c r="G1052" s="74"/>
      <c r="H1052" s="74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4"/>
      <c r="T1052" s="124"/>
      <c r="U1052" s="124"/>
      <c r="V1052" s="123"/>
      <c r="W1052" s="123"/>
      <c r="X1052" s="29"/>
      <c r="Y1052" s="29"/>
      <c r="Z1052" s="29"/>
      <c r="AA1052" s="29"/>
      <c r="AB1052" s="29"/>
    </row>
    <row r="1053" spans="1:28" s="19" customFormat="1">
      <c r="A1053" s="29"/>
      <c r="B1053" s="29"/>
      <c r="C1053" s="29"/>
      <c r="D1053" s="29"/>
      <c r="E1053" s="29"/>
      <c r="F1053" s="29"/>
      <c r="G1053" s="126"/>
      <c r="H1053" s="126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4"/>
      <c r="T1053" s="124"/>
      <c r="U1053" s="124"/>
      <c r="V1053" s="123"/>
      <c r="W1053" s="123"/>
      <c r="X1053" s="29"/>
      <c r="Y1053" s="29"/>
      <c r="Z1053" s="29"/>
      <c r="AA1053" s="29"/>
      <c r="AB1053" s="29"/>
    </row>
    <row r="1054" spans="1:28">
      <c r="A1054" s="29"/>
      <c r="B1054" s="29"/>
      <c r="C1054" s="29"/>
      <c r="D1054" s="29"/>
      <c r="E1054" s="29"/>
      <c r="F1054" s="29"/>
      <c r="G1054" s="74"/>
      <c r="H1054" s="74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124"/>
      <c r="T1054" s="124"/>
      <c r="U1054" s="124"/>
      <c r="V1054" s="29"/>
      <c r="W1054" s="29"/>
      <c r="X1054" s="28"/>
      <c r="Y1054" s="28"/>
      <c r="Z1054" s="28"/>
      <c r="AA1054" s="28"/>
      <c r="AB1054" s="28"/>
    </row>
    <row r="1055" spans="1:28">
      <c r="A1055" s="29"/>
      <c r="B1055" s="29"/>
      <c r="C1055" s="29"/>
      <c r="D1055" s="29"/>
      <c r="E1055" s="29"/>
      <c r="F1055" s="29"/>
      <c r="G1055" s="74"/>
      <c r="H1055" s="74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4"/>
      <c r="T1055" s="124"/>
      <c r="U1055" s="124"/>
      <c r="V1055" s="123"/>
      <c r="W1055" s="123"/>
      <c r="X1055" s="28"/>
      <c r="Y1055" s="28"/>
      <c r="Z1055" s="28"/>
      <c r="AA1055" s="28"/>
      <c r="AB1055" s="28"/>
    </row>
    <row r="1056" spans="1:28">
      <c r="A1056" s="29"/>
      <c r="B1056" s="29"/>
      <c r="C1056" s="29"/>
      <c r="D1056" s="29"/>
      <c r="E1056" s="29"/>
      <c r="F1056" s="29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124"/>
      <c r="U1056" s="124"/>
      <c r="V1056" s="97"/>
      <c r="W1056" s="97"/>
      <c r="X1056" s="127"/>
      <c r="Y1056" s="127"/>
      <c r="Z1056" s="127"/>
      <c r="AA1056" s="28"/>
      <c r="AB1056" s="28"/>
    </row>
    <row r="1057" spans="1:28">
      <c r="A1057" s="29"/>
      <c r="B1057" s="29"/>
      <c r="C1057" s="29"/>
      <c r="D1057" s="29"/>
      <c r="E1057" s="29"/>
      <c r="F1057" s="29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124"/>
      <c r="U1057" s="124"/>
      <c r="V1057" s="97"/>
      <c r="W1057" s="97"/>
      <c r="X1057" s="127"/>
      <c r="Y1057" s="127"/>
      <c r="Z1057" s="127"/>
      <c r="AA1057" s="28"/>
      <c r="AB1057" s="28"/>
    </row>
    <row r="1058" spans="1:28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8"/>
      <c r="Y1058" s="28"/>
      <c r="Z1058" s="28"/>
      <c r="AA1058" s="28"/>
      <c r="AB1058" s="28"/>
    </row>
    <row r="1059" spans="1:28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8"/>
      <c r="Y1059" s="28"/>
      <c r="Z1059" s="28"/>
      <c r="AA1059" s="28"/>
      <c r="AB1059" s="28"/>
    </row>
    <row r="1060" spans="1:28">
      <c r="A1060" s="53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8"/>
      <c r="Y1060" s="28"/>
      <c r="Z1060" s="28"/>
      <c r="AA1060" s="28"/>
      <c r="AB1060" s="28"/>
    </row>
    <row r="1061" spans="1:28">
      <c r="A1061" s="29"/>
      <c r="B1061" s="29"/>
      <c r="C1061" s="29"/>
      <c r="D1061" s="29"/>
      <c r="E1061" s="29"/>
      <c r="F1061" s="29"/>
      <c r="G1061" s="128"/>
      <c r="H1061" s="128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  <c r="S1061" s="128"/>
      <c r="T1061" s="128"/>
      <c r="U1061" s="128"/>
      <c r="V1061" s="123"/>
      <c r="W1061" s="123"/>
      <c r="X1061" s="28"/>
      <c r="Y1061" s="28"/>
      <c r="Z1061" s="28"/>
      <c r="AA1061" s="28"/>
      <c r="AB1061" s="28"/>
    </row>
    <row r="1062" spans="1:28" s="19" customFormat="1">
      <c r="A1062" s="29"/>
      <c r="B1062" s="29"/>
      <c r="C1062" s="29"/>
      <c r="D1062" s="29"/>
      <c r="E1062" s="29"/>
      <c r="F1062" s="29"/>
      <c r="G1062" s="128"/>
      <c r="H1062" s="128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8"/>
      <c r="T1062" s="129"/>
      <c r="U1062" s="129"/>
      <c r="V1062" s="123"/>
      <c r="W1062" s="123"/>
      <c r="X1062" s="128"/>
      <c r="Y1062" s="128"/>
      <c r="Z1062" s="128"/>
      <c r="AA1062" s="29"/>
      <c r="AB1062" s="29"/>
    </row>
    <row r="1063" spans="1:28" s="19" customFormat="1">
      <c r="A1063" s="29"/>
      <c r="B1063" s="29"/>
      <c r="C1063" s="29"/>
      <c r="D1063" s="29"/>
      <c r="E1063" s="29"/>
      <c r="F1063" s="29"/>
      <c r="G1063" s="128"/>
      <c r="H1063" s="128"/>
      <c r="I1063" s="128"/>
      <c r="J1063" s="128"/>
      <c r="K1063" s="128"/>
      <c r="L1063" s="128"/>
      <c r="M1063" s="128"/>
      <c r="N1063" s="128"/>
      <c r="O1063" s="128"/>
      <c r="P1063" s="128"/>
      <c r="Q1063" s="128"/>
      <c r="R1063" s="128"/>
      <c r="S1063" s="128"/>
      <c r="T1063" s="128"/>
      <c r="U1063" s="128"/>
      <c r="V1063" s="128"/>
      <c r="W1063" s="128"/>
      <c r="X1063" s="128"/>
      <c r="Y1063" s="128"/>
      <c r="Z1063" s="128"/>
      <c r="AA1063" s="29"/>
      <c r="AB1063" s="29"/>
    </row>
    <row r="1064" spans="1:28" s="19" customFormat="1">
      <c r="A1064" s="29"/>
      <c r="B1064" s="29"/>
      <c r="C1064" s="29"/>
      <c r="D1064" s="29"/>
      <c r="E1064" s="29"/>
      <c r="F1064" s="29"/>
      <c r="G1064" s="128"/>
      <c r="H1064" s="128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  <c r="S1064" s="128"/>
      <c r="T1064" s="128"/>
      <c r="U1064" s="128"/>
      <c r="V1064" s="123"/>
      <c r="W1064" s="123"/>
      <c r="X1064" s="128"/>
      <c r="Y1064" s="128"/>
      <c r="Z1064" s="128"/>
      <c r="AA1064" s="29"/>
      <c r="AB1064" s="29"/>
    </row>
    <row r="1065" spans="1:28" s="19" customFormat="1">
      <c r="A1065" s="29"/>
      <c r="B1065" s="29"/>
      <c r="C1065" s="29"/>
      <c r="D1065" s="29"/>
      <c r="E1065" s="29"/>
      <c r="F1065" s="29"/>
      <c r="G1065" s="128"/>
      <c r="H1065" s="128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  <c r="S1065" s="128"/>
      <c r="T1065" s="128"/>
      <c r="U1065" s="128"/>
      <c r="V1065" s="123"/>
      <c r="W1065" s="123"/>
      <c r="X1065" s="29"/>
      <c r="Y1065" s="29"/>
      <c r="Z1065" s="29"/>
      <c r="AA1065" s="29"/>
      <c r="AB1065" s="29"/>
    </row>
    <row r="1066" spans="1:28" s="19" customFormat="1">
      <c r="A1066" s="29"/>
      <c r="B1066" s="29"/>
      <c r="C1066" s="29"/>
      <c r="D1066" s="29"/>
      <c r="E1066" s="29"/>
      <c r="F1066" s="29"/>
      <c r="G1066" s="128"/>
      <c r="H1066" s="128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  <c r="S1066" s="128"/>
      <c r="T1066" s="128"/>
      <c r="U1066" s="128"/>
      <c r="V1066" s="123"/>
      <c r="W1066" s="123"/>
      <c r="X1066" s="29"/>
      <c r="Y1066" s="29"/>
      <c r="Z1066" s="29"/>
      <c r="AA1066" s="29"/>
      <c r="AB1066" s="29"/>
    </row>
    <row r="1067" spans="1:28" s="19" customFormat="1">
      <c r="A1067" s="29"/>
      <c r="B1067" s="29"/>
      <c r="C1067" s="29"/>
      <c r="D1067" s="29"/>
      <c r="E1067" s="29"/>
      <c r="F1067" s="29"/>
      <c r="G1067" s="128"/>
      <c r="H1067" s="128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128"/>
      <c r="T1067" s="128"/>
      <c r="U1067" s="128"/>
      <c r="V1067" s="29"/>
      <c r="W1067" s="29"/>
      <c r="X1067" s="29"/>
      <c r="Y1067" s="29"/>
      <c r="Z1067" s="29"/>
      <c r="AA1067" s="29"/>
      <c r="AB1067" s="29"/>
    </row>
    <row r="1068" spans="1:28" s="19" customFormat="1">
      <c r="A1068" s="29"/>
      <c r="B1068" s="29"/>
      <c r="C1068" s="29"/>
      <c r="D1068" s="29"/>
      <c r="E1068" s="29"/>
      <c r="F1068" s="29"/>
      <c r="G1068" s="128"/>
      <c r="H1068" s="128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8"/>
      <c r="T1068" s="128"/>
      <c r="U1068" s="128"/>
      <c r="V1068" s="121"/>
      <c r="W1068" s="121"/>
      <c r="X1068" s="29"/>
      <c r="Y1068" s="29"/>
      <c r="Z1068" s="29"/>
      <c r="AA1068" s="29"/>
      <c r="AB1068" s="29"/>
    </row>
    <row r="1069" spans="1:28" s="19" customFormat="1">
      <c r="A1069" s="29"/>
      <c r="B1069" s="29"/>
      <c r="C1069" s="29"/>
      <c r="D1069" s="29"/>
      <c r="E1069" s="29"/>
      <c r="F1069" s="29"/>
      <c r="G1069" s="128"/>
      <c r="H1069" s="128"/>
      <c r="I1069" s="128"/>
      <c r="J1069" s="128"/>
      <c r="K1069" s="128"/>
      <c r="L1069" s="128"/>
      <c r="M1069" s="128"/>
      <c r="N1069" s="128"/>
      <c r="O1069" s="128"/>
      <c r="P1069" s="128"/>
      <c r="Q1069" s="128"/>
      <c r="R1069" s="128"/>
      <c r="S1069" s="128"/>
      <c r="T1069" s="128"/>
      <c r="U1069" s="128"/>
      <c r="V1069" s="128"/>
      <c r="W1069" s="128"/>
      <c r="X1069" s="29"/>
      <c r="Y1069" s="29"/>
      <c r="Z1069" s="29"/>
      <c r="AA1069" s="29"/>
      <c r="AB1069" s="29"/>
    </row>
    <row r="1070" spans="1:28">
      <c r="A1070" s="29"/>
      <c r="B1070" s="29"/>
      <c r="C1070" s="29"/>
      <c r="D1070" s="29"/>
      <c r="E1070" s="29"/>
      <c r="F1070" s="29"/>
      <c r="G1070" s="122"/>
      <c r="H1070" s="122"/>
      <c r="I1070" s="122"/>
      <c r="J1070" s="122"/>
      <c r="K1070" s="122"/>
      <c r="L1070" s="122"/>
      <c r="M1070" s="122"/>
      <c r="N1070" s="122"/>
      <c r="O1070" s="122"/>
      <c r="P1070" s="122"/>
      <c r="Q1070" s="122"/>
      <c r="R1070" s="122"/>
      <c r="S1070" s="122"/>
      <c r="T1070" s="122"/>
      <c r="U1070" s="122"/>
      <c r="V1070" s="122"/>
      <c r="W1070" s="122"/>
      <c r="X1070" s="28"/>
      <c r="Y1070" s="28"/>
      <c r="Z1070" s="28"/>
      <c r="AA1070" s="28"/>
      <c r="AB1070" s="28"/>
    </row>
    <row r="1071" spans="1:28">
      <c r="A1071" s="29"/>
      <c r="B1071" s="29"/>
      <c r="C1071" s="29"/>
      <c r="D1071" s="29"/>
      <c r="E1071" s="29"/>
      <c r="F1071" s="29"/>
      <c r="G1071" s="122"/>
      <c r="H1071" s="122"/>
      <c r="I1071" s="122"/>
      <c r="J1071" s="122"/>
      <c r="K1071" s="122"/>
      <c r="L1071" s="122"/>
      <c r="M1071" s="122"/>
      <c r="N1071" s="122"/>
      <c r="O1071" s="122"/>
      <c r="P1071" s="122"/>
      <c r="Q1071" s="122"/>
      <c r="R1071" s="122"/>
      <c r="S1071" s="122"/>
      <c r="T1071" s="122"/>
      <c r="U1071" s="122"/>
      <c r="V1071" s="122"/>
      <c r="W1071" s="122"/>
      <c r="X1071" s="28"/>
      <c r="Y1071" s="28"/>
      <c r="Z1071" s="28"/>
      <c r="AA1071" s="28"/>
      <c r="AB1071" s="28"/>
    </row>
    <row r="1072" spans="1:28">
      <c r="A1072" s="130"/>
      <c r="B1072" s="29"/>
      <c r="C1072" s="29"/>
      <c r="D1072" s="29"/>
      <c r="E1072" s="29"/>
      <c r="F1072" s="29"/>
      <c r="G1072" s="122"/>
      <c r="H1072" s="122"/>
      <c r="I1072" s="122"/>
      <c r="J1072" s="122"/>
      <c r="K1072" s="122"/>
      <c r="L1072" s="122"/>
      <c r="M1072" s="122"/>
      <c r="N1072" s="122"/>
      <c r="O1072" s="122"/>
      <c r="P1072" s="122"/>
      <c r="Q1072" s="122"/>
      <c r="R1072" s="122"/>
      <c r="S1072" s="122"/>
      <c r="T1072" s="122"/>
      <c r="U1072" s="122"/>
      <c r="V1072" s="122"/>
      <c r="W1072" s="122"/>
      <c r="X1072" s="28"/>
      <c r="Y1072" s="28"/>
      <c r="Z1072" s="28"/>
      <c r="AA1072" s="28"/>
      <c r="AB1072" s="28"/>
    </row>
    <row r="1073" spans="1:28">
      <c r="A1073" s="130"/>
      <c r="B1073" s="29"/>
      <c r="C1073" s="29"/>
      <c r="D1073" s="29"/>
      <c r="E1073" s="29"/>
      <c r="F1073" s="29"/>
      <c r="G1073" s="122"/>
      <c r="H1073" s="122"/>
      <c r="I1073" s="122"/>
      <c r="J1073" s="122"/>
      <c r="K1073" s="122"/>
      <c r="L1073" s="122"/>
      <c r="M1073" s="122"/>
      <c r="N1073" s="122"/>
      <c r="O1073" s="122"/>
      <c r="P1073" s="122"/>
      <c r="Q1073" s="122"/>
      <c r="R1073" s="122"/>
      <c r="S1073" s="122"/>
      <c r="T1073" s="122"/>
      <c r="U1073" s="122"/>
      <c r="V1073" s="122"/>
      <c r="W1073" s="122"/>
      <c r="X1073" s="28"/>
      <c r="Y1073" s="28"/>
      <c r="Z1073" s="28"/>
      <c r="AA1073" s="28"/>
      <c r="AB1073" s="28"/>
    </row>
    <row r="1074" spans="1:28">
      <c r="A1074" s="130"/>
      <c r="B1074" s="29"/>
      <c r="C1074" s="29"/>
      <c r="D1074" s="29"/>
      <c r="E1074" s="29"/>
      <c r="F1074" s="29"/>
      <c r="G1074" s="122"/>
      <c r="H1074" s="122"/>
      <c r="I1074" s="122"/>
      <c r="J1074" s="122"/>
      <c r="K1074" s="122"/>
      <c r="L1074" s="122"/>
      <c r="M1074" s="122"/>
      <c r="N1074" s="122"/>
      <c r="O1074" s="122"/>
      <c r="P1074" s="122"/>
      <c r="Q1074" s="122"/>
      <c r="R1074" s="122"/>
      <c r="S1074" s="122"/>
      <c r="T1074" s="122"/>
      <c r="U1074" s="122"/>
      <c r="V1074" s="122"/>
      <c r="W1074" s="122"/>
      <c r="X1074" s="28"/>
      <c r="Y1074" s="28"/>
      <c r="Z1074" s="28"/>
      <c r="AA1074" s="28"/>
      <c r="AB1074" s="28"/>
    </row>
    <row r="1075" spans="1:28">
      <c r="A1075" s="130"/>
      <c r="B1075" s="29"/>
      <c r="C1075" s="29"/>
      <c r="D1075" s="29"/>
      <c r="E1075" s="29"/>
      <c r="F1075" s="29"/>
      <c r="G1075" s="122"/>
      <c r="H1075" s="122"/>
      <c r="I1075" s="122"/>
      <c r="J1075" s="122"/>
      <c r="K1075" s="122"/>
      <c r="L1075" s="122"/>
      <c r="M1075" s="122"/>
      <c r="N1075" s="122"/>
      <c r="O1075" s="122"/>
      <c r="P1075" s="122"/>
      <c r="Q1075" s="122"/>
      <c r="R1075" s="122"/>
      <c r="S1075" s="122"/>
      <c r="T1075" s="122"/>
      <c r="U1075" s="122"/>
      <c r="V1075" s="122"/>
      <c r="W1075" s="122"/>
      <c r="X1075" s="28"/>
      <c r="Y1075" s="28"/>
      <c r="Z1075" s="28"/>
      <c r="AA1075" s="28"/>
      <c r="AB1075" s="28"/>
    </row>
    <row r="1076" spans="1:28">
      <c r="A1076" s="53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8"/>
      <c r="Y1076" s="28"/>
      <c r="Z1076" s="28"/>
      <c r="AA1076" s="28"/>
      <c r="AB1076" s="28"/>
    </row>
    <row r="1077" spans="1:28">
      <c r="A1077" s="53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8"/>
      <c r="Y1077" s="28"/>
      <c r="Z1077" s="28"/>
      <c r="AA1077" s="28"/>
      <c r="AB1077" s="28"/>
    </row>
    <row r="1078" spans="1:28">
      <c r="A1078" s="53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8"/>
      <c r="Y1078" s="28"/>
      <c r="Z1078" s="28"/>
      <c r="AA1078" s="28"/>
      <c r="AB1078" s="28"/>
    </row>
    <row r="1079" spans="1:28">
      <c r="A1079" s="29"/>
      <c r="B1079" s="29"/>
      <c r="C1079" s="29"/>
      <c r="D1079" s="29"/>
      <c r="E1079" s="29"/>
      <c r="F1079" s="29"/>
      <c r="G1079" s="74"/>
      <c r="H1079" s="74"/>
      <c r="I1079" s="74"/>
      <c r="J1079" s="74"/>
      <c r="K1079" s="74"/>
      <c r="L1079" s="74"/>
      <c r="M1079" s="74"/>
      <c r="N1079" s="74"/>
      <c r="O1079" s="74"/>
      <c r="P1079" s="74"/>
      <c r="Q1079" s="74"/>
      <c r="R1079" s="74"/>
      <c r="S1079" s="74"/>
      <c r="T1079" s="74"/>
      <c r="U1079" s="74"/>
      <c r="V1079" s="74"/>
      <c r="W1079" s="74"/>
      <c r="X1079" s="125"/>
      <c r="Y1079" s="125"/>
      <c r="Z1079" s="125"/>
      <c r="AA1079" s="28"/>
      <c r="AB1079" s="28"/>
    </row>
    <row r="1080" spans="1:28" ht="15.6">
      <c r="A1080" s="29"/>
      <c r="B1080" s="29"/>
      <c r="C1080" s="29"/>
      <c r="D1080" s="29"/>
      <c r="E1080" s="29"/>
      <c r="F1080" s="29"/>
      <c r="G1080" s="131"/>
      <c r="H1080" s="131"/>
      <c r="I1080" s="131"/>
      <c r="J1080" s="131"/>
      <c r="K1080" s="131"/>
      <c r="L1080" s="131"/>
      <c r="M1080" s="131"/>
      <c r="N1080" s="131"/>
      <c r="O1080" s="131"/>
      <c r="P1080" s="131"/>
      <c r="Q1080" s="131"/>
      <c r="R1080" s="131"/>
      <c r="S1080" s="131"/>
      <c r="T1080" s="131"/>
      <c r="U1080" s="131"/>
      <c r="V1080" s="131"/>
      <c r="W1080" s="131"/>
      <c r="X1080" s="125"/>
      <c r="Y1080" s="125"/>
      <c r="Z1080" s="125"/>
      <c r="AA1080" s="28"/>
      <c r="AB1080" s="28"/>
    </row>
    <row r="1081" spans="1:28">
      <c r="A1081" s="29"/>
      <c r="B1081" s="29"/>
      <c r="C1081" s="29"/>
      <c r="D1081" s="29"/>
      <c r="E1081" s="29"/>
      <c r="F1081" s="29"/>
      <c r="G1081" s="74"/>
      <c r="H1081" s="74"/>
      <c r="I1081" s="74"/>
      <c r="J1081" s="74"/>
      <c r="K1081" s="74"/>
      <c r="L1081" s="74"/>
      <c r="M1081" s="74"/>
      <c r="N1081" s="74"/>
      <c r="O1081" s="74"/>
      <c r="P1081" s="74"/>
      <c r="Q1081" s="74"/>
      <c r="R1081" s="74"/>
      <c r="S1081" s="74"/>
      <c r="T1081" s="74"/>
      <c r="U1081" s="74"/>
      <c r="V1081" s="74"/>
      <c r="W1081" s="74"/>
      <c r="X1081" s="125"/>
      <c r="Y1081" s="125"/>
      <c r="Z1081" s="125"/>
      <c r="AA1081" s="28"/>
      <c r="AB1081" s="28"/>
    </row>
    <row r="1082" spans="1:28">
      <c r="A1082" s="53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8"/>
      <c r="Y1082" s="28"/>
      <c r="Z1082" s="28"/>
      <c r="AA1082" s="28"/>
      <c r="AB1082" s="28"/>
    </row>
    <row r="1083" spans="1:28">
      <c r="A1083" s="53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8"/>
      <c r="Y1083" s="28"/>
      <c r="Z1083" s="28"/>
      <c r="AA1083" s="28"/>
      <c r="AB1083" s="28"/>
    </row>
    <row r="1084" spans="1:28">
      <c r="A1084" s="29"/>
      <c r="B1084" s="29"/>
      <c r="C1084" s="29"/>
      <c r="D1084" s="29"/>
      <c r="E1084" s="29"/>
      <c r="F1084" s="29"/>
      <c r="G1084" s="74"/>
      <c r="H1084" s="74"/>
      <c r="I1084" s="74"/>
      <c r="J1084" s="74"/>
      <c r="K1084" s="74"/>
      <c r="L1084" s="74"/>
      <c r="M1084" s="74"/>
      <c r="N1084" s="74"/>
      <c r="O1084" s="74"/>
      <c r="P1084" s="74"/>
      <c r="Q1084" s="74"/>
      <c r="R1084" s="74"/>
      <c r="S1084" s="74"/>
      <c r="T1084" s="74"/>
      <c r="U1084" s="74"/>
      <c r="V1084" s="74"/>
      <c r="W1084" s="74"/>
      <c r="X1084" s="125"/>
      <c r="Y1084" s="125"/>
      <c r="Z1084" s="125"/>
      <c r="AA1084" s="28"/>
      <c r="AB1084" s="28"/>
    </row>
    <row r="1085" spans="1:28" ht="15.6">
      <c r="A1085" s="29"/>
      <c r="B1085" s="29"/>
      <c r="C1085" s="29"/>
      <c r="D1085" s="29"/>
      <c r="E1085" s="29"/>
      <c r="F1085" s="29"/>
      <c r="G1085" s="131"/>
      <c r="H1085" s="131"/>
      <c r="I1085" s="131"/>
      <c r="J1085" s="131"/>
      <c r="K1085" s="131"/>
      <c r="L1085" s="131"/>
      <c r="M1085" s="131"/>
      <c r="N1085" s="131"/>
      <c r="O1085" s="131"/>
      <c r="P1085" s="131"/>
      <c r="Q1085" s="131"/>
      <c r="R1085" s="131"/>
      <c r="S1085" s="131"/>
      <c r="T1085" s="131"/>
      <c r="U1085" s="131"/>
      <c r="V1085" s="131"/>
      <c r="W1085" s="131"/>
      <c r="X1085" s="125"/>
      <c r="Y1085" s="125"/>
      <c r="Z1085" s="125"/>
      <c r="AA1085" s="28"/>
      <c r="AB1085" s="28"/>
    </row>
    <row r="1086" spans="1:28">
      <c r="A1086" s="29"/>
      <c r="B1086" s="29"/>
      <c r="C1086" s="29"/>
      <c r="D1086" s="29"/>
      <c r="E1086" s="29"/>
      <c r="F1086" s="29"/>
      <c r="G1086" s="74"/>
      <c r="H1086" s="74"/>
      <c r="I1086" s="74"/>
      <c r="J1086" s="74"/>
      <c r="K1086" s="74"/>
      <c r="L1086" s="74"/>
      <c r="M1086" s="74"/>
      <c r="N1086" s="74"/>
      <c r="O1086" s="74"/>
      <c r="P1086" s="74"/>
      <c r="Q1086" s="74"/>
      <c r="R1086" s="74"/>
      <c r="S1086" s="74"/>
      <c r="T1086" s="74"/>
      <c r="U1086" s="74"/>
      <c r="V1086" s="74"/>
      <c r="W1086" s="74"/>
      <c r="X1086" s="125"/>
      <c r="Y1086" s="125"/>
      <c r="Z1086" s="125"/>
      <c r="AA1086" s="28"/>
      <c r="AB1086" s="28"/>
    </row>
    <row r="1087" spans="1:28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8"/>
      <c r="Y1087" s="28"/>
      <c r="Z1087" s="28"/>
      <c r="AA1087" s="28"/>
      <c r="AB1087" s="28"/>
    </row>
    <row r="1088" spans="1:28">
      <c r="A1088" s="53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8"/>
      <c r="Y1088" s="28"/>
      <c r="Z1088" s="28"/>
      <c r="AA1088" s="28"/>
      <c r="AB1088" s="28"/>
    </row>
    <row r="1089" spans="1:28">
      <c r="A1089" s="29"/>
      <c r="B1089" s="29"/>
      <c r="C1089" s="29"/>
      <c r="D1089" s="29"/>
      <c r="E1089" s="29"/>
      <c r="F1089" s="29"/>
      <c r="G1089" s="74"/>
      <c r="H1089" s="74"/>
      <c r="I1089" s="74"/>
      <c r="J1089" s="74"/>
      <c r="K1089" s="74"/>
      <c r="L1089" s="74"/>
      <c r="M1089" s="74"/>
      <c r="N1089" s="74"/>
      <c r="O1089" s="74"/>
      <c r="P1089" s="74"/>
      <c r="Q1089" s="74"/>
      <c r="R1089" s="74"/>
      <c r="S1089" s="74"/>
      <c r="T1089" s="74"/>
      <c r="U1089" s="74"/>
      <c r="V1089" s="74"/>
      <c r="W1089" s="74"/>
      <c r="X1089" s="125"/>
      <c r="Y1089" s="125"/>
      <c r="Z1089" s="125"/>
      <c r="AA1089" s="28"/>
      <c r="AB1089" s="28"/>
    </row>
    <row r="1090" spans="1:28" ht="15.6">
      <c r="A1090" s="29"/>
      <c r="B1090" s="29"/>
      <c r="C1090" s="29"/>
      <c r="D1090" s="29"/>
      <c r="E1090" s="29"/>
      <c r="F1090" s="29"/>
      <c r="G1090" s="131"/>
      <c r="H1090" s="131"/>
      <c r="I1090" s="131"/>
      <c r="J1090" s="131"/>
      <c r="K1090" s="131"/>
      <c r="L1090" s="131"/>
      <c r="M1090" s="131"/>
      <c r="N1090" s="131"/>
      <c r="O1090" s="131"/>
      <c r="P1090" s="131"/>
      <c r="Q1090" s="131"/>
      <c r="R1090" s="131"/>
      <c r="S1090" s="131"/>
      <c r="T1090" s="131"/>
      <c r="U1090" s="131"/>
      <c r="V1090" s="131"/>
      <c r="W1090" s="131"/>
      <c r="X1090" s="125"/>
      <c r="Y1090" s="125"/>
      <c r="Z1090" s="125"/>
      <c r="AA1090" s="28"/>
      <c r="AB1090" s="28"/>
    </row>
    <row r="1091" spans="1:28">
      <c r="A1091" s="29"/>
      <c r="B1091" s="29"/>
      <c r="C1091" s="29"/>
      <c r="D1091" s="29"/>
      <c r="E1091" s="29"/>
      <c r="F1091" s="29"/>
      <c r="G1091" s="74"/>
      <c r="H1091" s="74"/>
      <c r="I1091" s="74"/>
      <c r="J1091" s="74"/>
      <c r="K1091" s="74"/>
      <c r="L1091" s="74"/>
      <c r="M1091" s="74"/>
      <c r="N1091" s="74"/>
      <c r="O1091" s="74"/>
      <c r="P1091" s="74"/>
      <c r="Q1091" s="74"/>
      <c r="R1091" s="74"/>
      <c r="S1091" s="74"/>
      <c r="T1091" s="74"/>
      <c r="U1091" s="74"/>
      <c r="V1091" s="74"/>
      <c r="W1091" s="74"/>
      <c r="X1091" s="125"/>
      <c r="Y1091" s="125"/>
      <c r="Z1091" s="125"/>
      <c r="AA1091" s="28"/>
      <c r="AB1091" s="28"/>
    </row>
    <row r="1092" spans="1:28">
      <c r="A1092" s="29"/>
      <c r="B1092" s="29"/>
      <c r="C1092" s="29"/>
      <c r="D1092" s="29"/>
      <c r="E1092" s="29"/>
      <c r="F1092" s="29"/>
      <c r="G1092" s="74"/>
      <c r="H1092" s="74"/>
      <c r="I1092" s="74"/>
      <c r="J1092" s="74"/>
      <c r="K1092" s="74"/>
      <c r="L1092" s="74"/>
      <c r="M1092" s="74"/>
      <c r="N1092" s="74"/>
      <c r="O1092" s="74"/>
      <c r="P1092" s="74"/>
      <c r="Q1092" s="74"/>
      <c r="R1092" s="74"/>
      <c r="S1092" s="74"/>
      <c r="T1092" s="74"/>
      <c r="U1092" s="74"/>
      <c r="V1092" s="74"/>
      <c r="W1092" s="74"/>
      <c r="X1092" s="125"/>
      <c r="Y1092" s="125"/>
      <c r="Z1092" s="125"/>
      <c r="AA1092" s="28"/>
      <c r="AB1092" s="28"/>
    </row>
    <row r="1093" spans="1:28">
      <c r="A1093" s="53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8"/>
      <c r="Y1093" s="28"/>
      <c r="Z1093" s="28"/>
      <c r="AA1093" s="28"/>
      <c r="AB1093" s="28"/>
    </row>
    <row r="1094" spans="1:28">
      <c r="A1094" s="29"/>
      <c r="B1094" s="29"/>
      <c r="C1094" s="29"/>
      <c r="D1094" s="29"/>
      <c r="E1094" s="29"/>
      <c r="F1094" s="29"/>
      <c r="G1094" s="74"/>
      <c r="H1094" s="74"/>
      <c r="I1094" s="74"/>
      <c r="J1094" s="74"/>
      <c r="K1094" s="74"/>
      <c r="L1094" s="74"/>
      <c r="M1094" s="74"/>
      <c r="N1094" s="74"/>
      <c r="O1094" s="74"/>
      <c r="P1094" s="74"/>
      <c r="Q1094" s="74"/>
      <c r="R1094" s="74"/>
      <c r="S1094" s="74"/>
      <c r="T1094" s="74"/>
      <c r="U1094" s="74"/>
      <c r="V1094" s="74"/>
      <c r="W1094" s="74"/>
      <c r="X1094" s="125"/>
      <c r="Y1094" s="125"/>
      <c r="Z1094" s="125"/>
      <c r="AA1094" s="28"/>
      <c r="AB1094" s="28"/>
    </row>
    <row r="1095" spans="1:28" ht="15.6">
      <c r="A1095" s="29"/>
      <c r="B1095" s="29"/>
      <c r="C1095" s="29"/>
      <c r="D1095" s="29"/>
      <c r="E1095" s="29"/>
      <c r="F1095" s="29"/>
      <c r="G1095" s="131"/>
      <c r="H1095" s="131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31"/>
      <c r="U1095" s="131"/>
      <c r="V1095" s="131"/>
      <c r="W1095" s="131"/>
      <c r="X1095" s="125"/>
      <c r="Y1095" s="125"/>
      <c r="Z1095" s="125"/>
      <c r="AA1095" s="28"/>
      <c r="AB1095" s="28"/>
    </row>
    <row r="1096" spans="1:28">
      <c r="A1096" s="29"/>
      <c r="B1096" s="29"/>
      <c r="C1096" s="29"/>
      <c r="D1096" s="29"/>
      <c r="E1096" s="29"/>
      <c r="F1096" s="29"/>
      <c r="G1096" s="74"/>
      <c r="H1096" s="74"/>
      <c r="I1096" s="74"/>
      <c r="J1096" s="74"/>
      <c r="K1096" s="74"/>
      <c r="L1096" s="74"/>
      <c r="M1096" s="74"/>
      <c r="N1096" s="74"/>
      <c r="O1096" s="74"/>
      <c r="P1096" s="74"/>
      <c r="Q1096" s="74"/>
      <c r="R1096" s="74"/>
      <c r="S1096" s="74"/>
      <c r="T1096" s="74"/>
      <c r="U1096" s="74"/>
      <c r="V1096" s="74"/>
      <c r="W1096" s="74"/>
      <c r="X1096" s="125"/>
      <c r="Y1096" s="125"/>
      <c r="Z1096" s="125"/>
      <c r="AA1096" s="28"/>
      <c r="AB1096" s="28"/>
    </row>
    <row r="1097" spans="1:28">
      <c r="A1097" s="29"/>
      <c r="B1097" s="29"/>
      <c r="C1097" s="29"/>
      <c r="D1097" s="29"/>
      <c r="E1097" s="29"/>
      <c r="F1097" s="29"/>
      <c r="G1097" s="74"/>
      <c r="H1097" s="74"/>
      <c r="I1097" s="74"/>
      <c r="J1097" s="74"/>
      <c r="K1097" s="74"/>
      <c r="L1097" s="74"/>
      <c r="M1097" s="74"/>
      <c r="N1097" s="74"/>
      <c r="O1097" s="74"/>
      <c r="P1097" s="74"/>
      <c r="Q1097" s="74"/>
      <c r="R1097" s="74"/>
      <c r="S1097" s="74"/>
      <c r="T1097" s="74"/>
      <c r="U1097" s="74"/>
      <c r="V1097" s="74"/>
      <c r="W1097" s="74"/>
      <c r="X1097" s="125"/>
      <c r="Y1097" s="125"/>
      <c r="Z1097" s="125"/>
      <c r="AA1097" s="28"/>
      <c r="AB1097" s="28"/>
    </row>
    <row r="1098" spans="1:28">
      <c r="A1098" s="53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8"/>
      <c r="Y1098" s="28"/>
      <c r="Z1098" s="28"/>
      <c r="AA1098" s="28"/>
      <c r="AB1098" s="28"/>
    </row>
    <row r="1099" spans="1:28">
      <c r="A1099" s="29"/>
      <c r="B1099" s="29"/>
      <c r="C1099" s="29"/>
      <c r="D1099" s="29"/>
      <c r="E1099" s="29"/>
      <c r="F1099" s="29"/>
      <c r="G1099" s="74"/>
      <c r="H1099" s="74"/>
      <c r="I1099" s="74"/>
      <c r="J1099" s="74"/>
      <c r="K1099" s="74"/>
      <c r="L1099" s="74"/>
      <c r="M1099" s="74"/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125"/>
      <c r="Y1099" s="125"/>
      <c r="Z1099" s="125"/>
      <c r="AA1099" s="28"/>
      <c r="AB1099" s="28"/>
    </row>
    <row r="1100" spans="1:28" ht="15.6">
      <c r="A1100" s="29"/>
      <c r="B1100" s="29"/>
      <c r="C1100" s="29"/>
      <c r="D1100" s="29"/>
      <c r="E1100" s="29"/>
      <c r="F1100" s="29"/>
      <c r="G1100" s="131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  <c r="U1100" s="131"/>
      <c r="V1100" s="131"/>
      <c r="W1100" s="131"/>
      <c r="X1100" s="125"/>
      <c r="Y1100" s="125"/>
      <c r="Z1100" s="125"/>
      <c r="AA1100" s="28"/>
      <c r="AB1100" s="28"/>
    </row>
    <row r="1101" spans="1:28">
      <c r="A1101" s="29"/>
      <c r="B1101" s="29"/>
      <c r="C1101" s="29"/>
      <c r="D1101" s="29"/>
      <c r="E1101" s="29"/>
      <c r="F1101" s="29"/>
      <c r="G1101" s="74"/>
      <c r="H1101" s="74"/>
      <c r="I1101" s="74"/>
      <c r="J1101" s="74"/>
      <c r="K1101" s="74"/>
      <c r="L1101" s="74"/>
      <c r="M1101" s="74"/>
      <c r="N1101" s="74"/>
      <c r="O1101" s="74"/>
      <c r="P1101" s="74"/>
      <c r="Q1101" s="74"/>
      <c r="R1101" s="74"/>
      <c r="S1101" s="74"/>
      <c r="T1101" s="74"/>
      <c r="U1101" s="74"/>
      <c r="V1101" s="74"/>
      <c r="W1101" s="74"/>
      <c r="X1101" s="125"/>
      <c r="Y1101" s="125"/>
      <c r="Z1101" s="125"/>
      <c r="AA1101" s="28"/>
      <c r="AB1101" s="28"/>
    </row>
    <row r="1102" spans="1:28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8"/>
      <c r="Y1102" s="28"/>
      <c r="Z1102" s="28"/>
      <c r="AA1102" s="28"/>
      <c r="AB1102" s="28"/>
    </row>
    <row r="1103" spans="1:28">
      <c r="A1103" s="53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8"/>
      <c r="Y1103" s="28"/>
      <c r="Z1103" s="28"/>
      <c r="AA1103" s="28"/>
      <c r="AB1103" s="28"/>
    </row>
    <row r="1104" spans="1:28">
      <c r="A1104" s="29"/>
      <c r="B1104" s="29"/>
      <c r="C1104" s="29"/>
      <c r="D1104" s="29"/>
      <c r="E1104" s="29"/>
      <c r="F1104" s="29"/>
      <c r="G1104" s="74"/>
      <c r="H1104" s="74"/>
      <c r="I1104" s="74"/>
      <c r="J1104" s="74"/>
      <c r="K1104" s="74"/>
      <c r="L1104" s="74"/>
      <c r="M1104" s="74"/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125"/>
      <c r="Y1104" s="125"/>
      <c r="Z1104" s="125"/>
      <c r="AA1104" s="28"/>
      <c r="AB1104" s="28"/>
    </row>
    <row r="1105" spans="1:28" ht="15.6">
      <c r="A1105" s="29"/>
      <c r="B1105" s="29"/>
      <c r="C1105" s="29"/>
      <c r="D1105" s="29"/>
      <c r="E1105" s="29"/>
      <c r="F1105" s="29"/>
      <c r="G1105" s="131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1"/>
      <c r="R1105" s="131"/>
      <c r="S1105" s="131"/>
      <c r="T1105" s="131"/>
      <c r="U1105" s="131"/>
      <c r="V1105" s="131"/>
      <c r="W1105" s="131"/>
      <c r="X1105" s="125"/>
      <c r="Y1105" s="125"/>
      <c r="Z1105" s="125"/>
      <c r="AA1105" s="28"/>
      <c r="AB1105" s="28"/>
    </row>
    <row r="1106" spans="1:28">
      <c r="A1106" s="29"/>
      <c r="B1106" s="29"/>
      <c r="C1106" s="29"/>
      <c r="D1106" s="29"/>
      <c r="E1106" s="29"/>
      <c r="F1106" s="29"/>
      <c r="G1106" s="74"/>
      <c r="H1106" s="74"/>
      <c r="I1106" s="74"/>
      <c r="J1106" s="74"/>
      <c r="K1106" s="74"/>
      <c r="L1106" s="74"/>
      <c r="M1106" s="74"/>
      <c r="N1106" s="74"/>
      <c r="O1106" s="74"/>
      <c r="P1106" s="74"/>
      <c r="Q1106" s="74"/>
      <c r="R1106" s="74"/>
      <c r="S1106" s="74"/>
      <c r="T1106" s="74"/>
      <c r="U1106" s="74"/>
      <c r="V1106" s="74"/>
      <c r="W1106" s="74"/>
      <c r="X1106" s="125"/>
      <c r="Y1106" s="125"/>
      <c r="Z1106" s="125"/>
      <c r="AA1106" s="28"/>
      <c r="AB1106" s="28"/>
    </row>
    <row r="1107" spans="1:28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8"/>
      <c r="Y1107" s="28"/>
      <c r="Z1107" s="28"/>
      <c r="AA1107" s="28"/>
      <c r="AB1107" s="28"/>
    </row>
    <row r="1108" spans="1:28">
      <c r="A1108" s="53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8"/>
      <c r="Y1108" s="28"/>
      <c r="Z1108" s="28"/>
      <c r="AA1108" s="28"/>
      <c r="AB1108" s="28"/>
    </row>
    <row r="1109" spans="1:28">
      <c r="A1109" s="29"/>
      <c r="B1109" s="29"/>
      <c r="C1109" s="29"/>
      <c r="D1109" s="29"/>
      <c r="E1109" s="29"/>
      <c r="F1109" s="29"/>
      <c r="G1109" s="74"/>
      <c r="H1109" s="74"/>
      <c r="I1109" s="74"/>
      <c r="J1109" s="74"/>
      <c r="K1109" s="74"/>
      <c r="L1109" s="74"/>
      <c r="M1109" s="74"/>
      <c r="N1109" s="74"/>
      <c r="O1109" s="74"/>
      <c r="P1109" s="74"/>
      <c r="Q1109" s="74"/>
      <c r="R1109" s="74"/>
      <c r="S1109" s="74"/>
      <c r="T1109" s="74"/>
      <c r="U1109" s="74"/>
      <c r="V1109" s="74"/>
      <c r="W1109" s="74"/>
      <c r="X1109" s="125"/>
      <c r="Y1109" s="125"/>
      <c r="Z1109" s="125"/>
      <c r="AA1109" s="28"/>
      <c r="AB1109" s="28"/>
    </row>
    <row r="1110" spans="1:28" ht="15.6">
      <c r="A1110" s="29"/>
      <c r="B1110" s="29"/>
      <c r="C1110" s="29"/>
      <c r="D1110" s="29"/>
      <c r="E1110" s="29"/>
      <c r="F1110" s="29"/>
      <c r="G1110" s="131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1"/>
      <c r="R1110" s="131"/>
      <c r="S1110" s="131"/>
      <c r="T1110" s="131"/>
      <c r="U1110" s="131"/>
      <c r="V1110" s="131"/>
      <c r="W1110" s="131"/>
      <c r="X1110" s="125"/>
      <c r="Y1110" s="125"/>
      <c r="Z1110" s="125"/>
      <c r="AA1110" s="28"/>
      <c r="AB1110" s="28"/>
    </row>
    <row r="1111" spans="1:28">
      <c r="A1111" s="29"/>
      <c r="B1111" s="29"/>
      <c r="C1111" s="29"/>
      <c r="D1111" s="29"/>
      <c r="E1111" s="29"/>
      <c r="F1111" s="29"/>
      <c r="G1111" s="74"/>
      <c r="H1111" s="74"/>
      <c r="I1111" s="74"/>
      <c r="J1111" s="74"/>
      <c r="K1111" s="74"/>
      <c r="L1111" s="74"/>
      <c r="M1111" s="74"/>
      <c r="N1111" s="74"/>
      <c r="O1111" s="74"/>
      <c r="P1111" s="74"/>
      <c r="Q1111" s="74"/>
      <c r="R1111" s="74"/>
      <c r="S1111" s="74"/>
      <c r="T1111" s="74"/>
      <c r="U1111" s="74"/>
      <c r="V1111" s="74"/>
      <c r="W1111" s="74"/>
      <c r="X1111" s="125"/>
      <c r="Y1111" s="125"/>
      <c r="Z1111" s="125"/>
      <c r="AA1111" s="28"/>
      <c r="AB1111" s="28"/>
    </row>
    <row r="1112" spans="1:28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8"/>
      <c r="Y1112" s="28"/>
      <c r="Z1112" s="28"/>
      <c r="AA1112" s="28"/>
      <c r="AB1112" s="28"/>
    </row>
    <row r="1113" spans="1:28">
      <c r="A1113" s="53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8"/>
      <c r="Y1113" s="28"/>
      <c r="Z1113" s="28"/>
      <c r="AA1113" s="28"/>
      <c r="AB1113" s="28"/>
    </row>
    <row r="1114" spans="1:28">
      <c r="A1114" s="29"/>
      <c r="B1114" s="29"/>
      <c r="C1114" s="29"/>
      <c r="D1114" s="29"/>
      <c r="E1114" s="29"/>
      <c r="F1114" s="29"/>
      <c r="G1114" s="74"/>
      <c r="H1114" s="74"/>
      <c r="I1114" s="74"/>
      <c r="J1114" s="74"/>
      <c r="K1114" s="74"/>
      <c r="L1114" s="74"/>
      <c r="M1114" s="74"/>
      <c r="N1114" s="74"/>
      <c r="O1114" s="74"/>
      <c r="P1114" s="74"/>
      <c r="Q1114" s="74"/>
      <c r="R1114" s="74"/>
      <c r="S1114" s="74"/>
      <c r="T1114" s="74"/>
      <c r="U1114" s="74"/>
      <c r="V1114" s="74"/>
      <c r="W1114" s="74"/>
      <c r="X1114" s="125"/>
      <c r="Y1114" s="125"/>
      <c r="Z1114" s="125"/>
      <c r="AA1114" s="28"/>
      <c r="AB1114" s="28"/>
    </row>
    <row r="1115" spans="1:28" ht="15.6">
      <c r="A1115" s="29"/>
      <c r="B1115" s="29"/>
      <c r="C1115" s="29"/>
      <c r="D1115" s="29"/>
      <c r="E1115" s="29"/>
      <c r="F1115" s="29"/>
      <c r="G1115" s="131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1"/>
      <c r="R1115" s="131"/>
      <c r="S1115" s="131"/>
      <c r="T1115" s="131"/>
      <c r="U1115" s="131"/>
      <c r="V1115" s="131"/>
      <c r="W1115" s="131"/>
      <c r="X1115" s="132"/>
      <c r="Y1115" s="132"/>
      <c r="Z1115" s="132"/>
      <c r="AA1115" s="28"/>
      <c r="AB1115" s="28"/>
    </row>
    <row r="1116" spans="1:28">
      <c r="A1116" s="29"/>
      <c r="B1116" s="29"/>
      <c r="C1116" s="29"/>
      <c r="D1116" s="29"/>
      <c r="E1116" s="29"/>
      <c r="F1116" s="29"/>
      <c r="G1116" s="74"/>
      <c r="H1116" s="74"/>
      <c r="I1116" s="74"/>
      <c r="J1116" s="74"/>
      <c r="K1116" s="74"/>
      <c r="L1116" s="74"/>
      <c r="M1116" s="74"/>
      <c r="N1116" s="74"/>
      <c r="O1116" s="74"/>
      <c r="P1116" s="74"/>
      <c r="Q1116" s="74"/>
      <c r="R1116" s="74"/>
      <c r="S1116" s="74"/>
      <c r="T1116" s="74"/>
      <c r="U1116" s="74"/>
      <c r="V1116" s="74"/>
      <c r="W1116" s="74"/>
      <c r="X1116" s="125"/>
      <c r="Y1116" s="125"/>
      <c r="Z1116" s="125"/>
      <c r="AA1116" s="28"/>
      <c r="AB1116" s="28"/>
    </row>
    <row r="1117" spans="1:28">
      <c r="A1117" s="29"/>
      <c r="B1117" s="29"/>
      <c r="C1117" s="29"/>
      <c r="D1117" s="29"/>
      <c r="E1117" s="29"/>
      <c r="F1117" s="29"/>
      <c r="G1117" s="29"/>
      <c r="H1117" s="29"/>
      <c r="I1117" s="29"/>
      <c r="J1117" s="74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8"/>
      <c r="Y1117" s="28"/>
      <c r="Z1117" s="28"/>
      <c r="AA1117" s="28"/>
      <c r="AB1117" s="28"/>
    </row>
    <row r="1118" spans="1:28">
      <c r="A1118" s="53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8"/>
      <c r="Y1118" s="28"/>
      <c r="Z1118" s="28"/>
      <c r="AA1118" s="28"/>
      <c r="AB1118" s="28"/>
    </row>
    <row r="1119" spans="1:28">
      <c r="A1119" s="29"/>
      <c r="B1119" s="29"/>
      <c r="C1119" s="29"/>
      <c r="D1119" s="29"/>
      <c r="E1119" s="29"/>
      <c r="F1119" s="29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33"/>
      <c r="Y1119" s="133"/>
      <c r="Z1119" s="133"/>
      <c r="AA1119" s="28"/>
      <c r="AB1119" s="28"/>
    </row>
    <row r="1120" spans="1:28" ht="15.6">
      <c r="A1120" s="29"/>
      <c r="B1120" s="29"/>
      <c r="C1120" s="29"/>
      <c r="D1120" s="29"/>
      <c r="E1120" s="29"/>
      <c r="F1120" s="29"/>
      <c r="G1120" s="134"/>
      <c r="H1120" s="134"/>
      <c r="I1120" s="134"/>
      <c r="J1120" s="134"/>
      <c r="K1120" s="134"/>
      <c r="L1120" s="134"/>
      <c r="M1120" s="134"/>
      <c r="N1120" s="134"/>
      <c r="O1120" s="134"/>
      <c r="P1120" s="134"/>
      <c r="Q1120" s="134"/>
      <c r="R1120" s="134"/>
      <c r="S1120" s="134"/>
      <c r="T1120" s="134"/>
      <c r="U1120" s="135"/>
      <c r="V1120" s="134"/>
      <c r="W1120" s="134"/>
      <c r="X1120" s="136"/>
      <c r="Y1120" s="136"/>
      <c r="Z1120" s="136"/>
      <c r="AA1120" s="28"/>
      <c r="AB1120" s="28"/>
    </row>
    <row r="1121" spans="1:28">
      <c r="A1121" s="29"/>
      <c r="B1121" s="29"/>
      <c r="C1121" s="29"/>
      <c r="D1121" s="29"/>
      <c r="E1121" s="29"/>
      <c r="F1121" s="29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33"/>
      <c r="Y1121" s="133"/>
      <c r="Z1121" s="133"/>
      <c r="AA1121" s="28"/>
      <c r="AB1121" s="28"/>
    </row>
    <row r="1122" spans="1:28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8"/>
      <c r="Y1122" s="28"/>
      <c r="Z1122" s="28"/>
      <c r="AA1122" s="28"/>
      <c r="AB1122" s="28"/>
    </row>
    <row r="1123" spans="1:28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8"/>
      <c r="Y1123" s="28"/>
      <c r="Z1123" s="28"/>
      <c r="AA1123" s="28"/>
      <c r="AB1123" s="28"/>
    </row>
    <row r="1124" spans="1:28">
      <c r="A1124" s="29"/>
      <c r="B1124" s="29"/>
      <c r="C1124" s="29"/>
      <c r="D1124" s="29"/>
      <c r="E1124" s="29"/>
      <c r="F1124" s="29"/>
      <c r="G1124" s="97"/>
      <c r="H1124" s="29"/>
      <c r="I1124" s="29"/>
      <c r="J1124" s="29"/>
      <c r="K1124" s="97"/>
      <c r="L1124" s="97"/>
      <c r="M1124" s="29"/>
      <c r="N1124" s="29"/>
      <c r="O1124" s="97"/>
      <c r="P1124" s="97"/>
      <c r="Q1124" s="29"/>
      <c r="R1124" s="29"/>
      <c r="S1124" s="98"/>
      <c r="T1124" s="29"/>
      <c r="U1124" s="29"/>
      <c r="V1124" s="29"/>
      <c r="W1124" s="29"/>
      <c r="X1124" s="28"/>
      <c r="Y1124" s="28"/>
      <c r="Z1124" s="28"/>
      <c r="AA1124" s="28"/>
      <c r="AB1124" s="28"/>
    </row>
    <row r="1125" spans="1:28">
      <c r="A1125" s="29"/>
      <c r="B1125" s="29"/>
      <c r="C1125" s="29"/>
      <c r="D1125" s="29"/>
      <c r="E1125" s="29"/>
      <c r="F1125" s="29"/>
      <c r="G1125" s="97"/>
      <c r="H1125" s="29"/>
      <c r="I1125" s="29"/>
      <c r="J1125" s="29"/>
      <c r="K1125" s="97"/>
      <c r="L1125" s="97"/>
      <c r="M1125" s="29"/>
      <c r="N1125" s="29"/>
      <c r="O1125" s="97"/>
      <c r="P1125" s="97"/>
      <c r="Q1125" s="29"/>
      <c r="R1125" s="29"/>
      <c r="S1125" s="98"/>
      <c r="T1125" s="29"/>
      <c r="U1125" s="29"/>
      <c r="V1125" s="29"/>
      <c r="W1125" s="29"/>
      <c r="X1125" s="28"/>
      <c r="Y1125" s="28"/>
      <c r="Z1125" s="28"/>
      <c r="AA1125" s="28"/>
      <c r="AB1125" s="28"/>
    </row>
    <row r="1126" spans="1:28">
      <c r="A1126" s="29"/>
      <c r="B1126" s="29"/>
      <c r="C1126" s="29"/>
      <c r="D1126" s="29"/>
      <c r="E1126" s="29"/>
      <c r="F1126" s="29"/>
      <c r="G1126" s="97"/>
      <c r="H1126" s="29"/>
      <c r="I1126" s="29"/>
      <c r="J1126" s="29"/>
      <c r="K1126" s="97"/>
      <c r="L1126" s="97"/>
      <c r="M1126" s="29"/>
      <c r="N1126" s="29"/>
      <c r="O1126" s="97"/>
      <c r="P1126" s="97"/>
      <c r="Q1126" s="29"/>
      <c r="R1126" s="29"/>
      <c r="S1126" s="98"/>
      <c r="T1126" s="29"/>
      <c r="U1126" s="29"/>
      <c r="V1126" s="29"/>
      <c r="W1126" s="29"/>
      <c r="X1126" s="28"/>
      <c r="Y1126" s="28"/>
      <c r="Z1126" s="28"/>
      <c r="AA1126" s="28"/>
      <c r="AB1126" s="28"/>
    </row>
    <row r="1127" spans="1:28">
      <c r="A1127" s="29"/>
      <c r="B1127" s="29"/>
      <c r="C1127" s="29"/>
      <c r="D1127" s="29"/>
      <c r="E1127" s="29"/>
      <c r="F1127" s="29"/>
      <c r="G1127" s="98"/>
      <c r="H1127" s="29"/>
      <c r="I1127" s="29"/>
      <c r="J1127" s="29"/>
      <c r="K1127" s="98"/>
      <c r="L1127" s="98"/>
      <c r="M1127" s="29"/>
      <c r="N1127" s="29"/>
      <c r="O1127" s="98"/>
      <c r="P1127" s="98"/>
      <c r="Q1127" s="29"/>
      <c r="R1127" s="29"/>
      <c r="S1127" s="65"/>
      <c r="T1127" s="29"/>
      <c r="U1127" s="29"/>
      <c r="V1127" s="29"/>
      <c r="W1127" s="29"/>
      <c r="X1127" s="28"/>
      <c r="Y1127" s="28"/>
      <c r="Z1127" s="28"/>
      <c r="AA1127" s="28"/>
      <c r="AB1127" s="28"/>
    </row>
    <row r="1128" spans="1:28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121"/>
      <c r="T1128" s="29"/>
      <c r="U1128" s="29"/>
      <c r="V1128" s="29"/>
      <c r="W1128" s="29"/>
      <c r="X1128" s="28"/>
      <c r="Y1128" s="28"/>
      <c r="Z1128" s="28"/>
      <c r="AA1128" s="28"/>
      <c r="AB1128" s="28"/>
    </row>
    <row r="1129" spans="1:28">
      <c r="A1129" s="29"/>
      <c r="B1129" s="29"/>
      <c r="C1129" s="29"/>
      <c r="D1129" s="29"/>
      <c r="E1129" s="29"/>
      <c r="F1129" s="29"/>
      <c r="G1129" s="94"/>
      <c r="H1129" s="29"/>
      <c r="I1129" s="29"/>
      <c r="J1129" s="29"/>
      <c r="K1129" s="94"/>
      <c r="L1129" s="94"/>
      <c r="M1129" s="29"/>
      <c r="N1129" s="29"/>
      <c r="O1129" s="94"/>
      <c r="P1129" s="94"/>
      <c r="Q1129" s="29"/>
      <c r="R1129" s="29"/>
      <c r="S1129" s="65"/>
      <c r="T1129" s="29"/>
      <c r="U1129" s="29"/>
      <c r="V1129" s="29"/>
      <c r="W1129" s="29"/>
      <c r="X1129" s="28"/>
      <c r="Y1129" s="28"/>
      <c r="Z1129" s="28"/>
      <c r="AA1129" s="28"/>
      <c r="AB1129" s="28"/>
    </row>
    <row r="1130" spans="1:28">
      <c r="A1130" s="29"/>
      <c r="B1130" s="29"/>
      <c r="C1130" s="29"/>
      <c r="D1130" s="29"/>
      <c r="E1130" s="29"/>
      <c r="F1130" s="29"/>
      <c r="G1130" s="94"/>
      <c r="H1130" s="29"/>
      <c r="I1130" s="29"/>
      <c r="J1130" s="29"/>
      <c r="K1130" s="94"/>
      <c r="L1130" s="94"/>
      <c r="M1130" s="29"/>
      <c r="N1130" s="29"/>
      <c r="O1130" s="94"/>
      <c r="P1130" s="94"/>
      <c r="Q1130" s="29"/>
      <c r="R1130" s="29"/>
      <c r="S1130" s="97"/>
      <c r="T1130" s="29"/>
      <c r="U1130" s="29"/>
      <c r="V1130" s="29"/>
      <c r="W1130" s="29"/>
      <c r="X1130" s="28"/>
      <c r="Y1130" s="28"/>
      <c r="Z1130" s="28"/>
      <c r="AA1130" s="28"/>
      <c r="AB1130" s="28"/>
    </row>
    <row r="1131" spans="1:28">
      <c r="A1131" s="29"/>
      <c r="B1131" s="29"/>
      <c r="C1131" s="29"/>
      <c r="D1131" s="29"/>
      <c r="E1131" s="29"/>
      <c r="F1131" s="29"/>
      <c r="G1131" s="94"/>
      <c r="H1131" s="29"/>
      <c r="I1131" s="29"/>
      <c r="J1131" s="29"/>
      <c r="K1131" s="94"/>
      <c r="L1131" s="94"/>
      <c r="M1131" s="29"/>
      <c r="N1131" s="29"/>
      <c r="O1131" s="94"/>
      <c r="P1131" s="94"/>
      <c r="Q1131" s="29"/>
      <c r="R1131" s="29"/>
      <c r="S1131" s="29"/>
      <c r="T1131" s="29"/>
      <c r="U1131" s="29"/>
      <c r="V1131" s="29"/>
      <c r="W1131" s="29"/>
      <c r="X1131" s="28"/>
      <c r="Y1131" s="28"/>
      <c r="Z1131" s="28"/>
      <c r="AA1131" s="28"/>
      <c r="AB1131" s="28"/>
    </row>
    <row r="1132" spans="1:28">
      <c r="A1132" s="29"/>
      <c r="B1132" s="29"/>
      <c r="C1132" s="29"/>
      <c r="D1132" s="29"/>
      <c r="E1132" s="29"/>
      <c r="F1132" s="29"/>
      <c r="G1132" s="99"/>
      <c r="H1132" s="29"/>
      <c r="I1132" s="29"/>
      <c r="J1132" s="29"/>
      <c r="K1132" s="99"/>
      <c r="L1132" s="99"/>
      <c r="M1132" s="29"/>
      <c r="N1132" s="29"/>
      <c r="O1132" s="99"/>
      <c r="P1132" s="99"/>
      <c r="Q1132" s="29"/>
      <c r="R1132" s="29"/>
      <c r="S1132" s="29"/>
      <c r="T1132" s="29"/>
      <c r="U1132" s="29"/>
      <c r="V1132" s="29"/>
      <c r="W1132" s="29"/>
      <c r="X1132" s="28"/>
      <c r="Y1132" s="28"/>
      <c r="Z1132" s="28"/>
      <c r="AA1132" s="28"/>
      <c r="AB1132" s="28"/>
    </row>
    <row r="1133" spans="1:28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137"/>
      <c r="T1133" s="29"/>
      <c r="U1133" s="29"/>
      <c r="V1133" s="29"/>
      <c r="W1133" s="29"/>
      <c r="X1133" s="28"/>
      <c r="Y1133" s="28"/>
      <c r="Z1133" s="28"/>
      <c r="AA1133" s="28"/>
      <c r="AB1133" s="28"/>
    </row>
    <row r="1134" spans="1:28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8"/>
      <c r="Y1134" s="28"/>
      <c r="Z1134" s="28"/>
      <c r="AA1134" s="28"/>
      <c r="AB1134" s="28"/>
    </row>
    <row r="1135" spans="1:28"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23"/>
      <c r="Y1135" s="23"/>
      <c r="Z1135" s="23"/>
      <c r="AA1135" s="23"/>
      <c r="AB1135" s="17"/>
    </row>
    <row r="1136" spans="1:28"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23"/>
      <c r="Y1136" s="23"/>
      <c r="Z1136" s="23"/>
      <c r="AA1136" s="23"/>
      <c r="AB1136" s="17"/>
    </row>
    <row r="1137" spans="6:28"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23"/>
      <c r="Y1137" s="23"/>
      <c r="Z1137" s="23"/>
      <c r="AA1137" s="23"/>
      <c r="AB1137" s="17"/>
    </row>
    <row r="1138" spans="6:28"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23"/>
      <c r="AB1138" s="17"/>
    </row>
    <row r="1139" spans="6:28"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23"/>
      <c r="AB1139" s="17"/>
    </row>
    <row r="1140" spans="6:28"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23"/>
      <c r="AB1140" s="17"/>
    </row>
    <row r="1141" spans="6:28"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23"/>
      <c r="AB1141" s="17"/>
    </row>
    <row r="1142" spans="6:28"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23"/>
      <c r="AB1142" s="17"/>
    </row>
    <row r="1143" spans="6:28"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23"/>
      <c r="AB1143" s="17"/>
    </row>
    <row r="1144" spans="6:28">
      <c r="X1144" s="19"/>
      <c r="Y1144" s="19"/>
      <c r="Z1144" s="19"/>
      <c r="AA1144" s="23"/>
      <c r="AB1144" s="17"/>
    </row>
    <row r="1145" spans="6:28"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33"/>
      <c r="Y1145" s="33"/>
      <c r="Z1145" s="33"/>
      <c r="AA1145" s="23"/>
      <c r="AB1145" s="17"/>
    </row>
    <row r="1146" spans="6:28"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23"/>
      <c r="AB1146" s="17"/>
    </row>
    <row r="1147" spans="6:28"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23"/>
      <c r="AB1147" s="17"/>
    </row>
  </sheetData>
  <autoFilter ref="D2:E1143"/>
  <phoneticPr fontId="0" type="noConversion"/>
  <pageMargins left="0.5" right="0.25" top="1.25" bottom="0.5" header="0.5" footer="0.3"/>
  <pageSetup scale="50" pageOrder="overThenDown" orientation="landscape" r:id="rId1"/>
  <headerFooter alignWithMargins="0">
    <oddHeader>&amp;C&amp;"Times New Roman,Bold"&amp;12LOUISVILLE GAS AND ELECTRIC COMPANY
Cost of Service Study
Class Allocation
12 Months Ended 
April 30, 2020&amp;R&amp;"Times New Roman,Bold"&amp;12Exhibit WSS-29
Page &amp;P of &amp;N</oddHeader>
  </headerFooter>
  <rowBreaks count="22" manualBreakCount="22">
    <brk id="63" max="20" man="1"/>
    <brk id="120" max="20" man="1"/>
    <brk id="177" max="20" man="1"/>
    <brk id="234" max="20" man="1"/>
    <brk id="291" max="20" man="1"/>
    <brk id="348" max="20" man="1"/>
    <brk id="406" max="20" man="1"/>
    <brk id="463" max="20" man="1"/>
    <brk id="520" max="20" man="1"/>
    <brk id="578" max="20" man="1"/>
    <brk id="635" max="20" man="1"/>
    <brk id="692" max="20" man="1"/>
    <brk id="742" max="20" man="1"/>
    <brk id="802" max="20" man="1"/>
    <brk id="840" max="20" man="1"/>
    <brk id="890" max="20" man="1"/>
    <brk id="941" max="16383" man="1"/>
    <brk id="984" max="16383" man="1"/>
    <brk id="1006" max="16383" man="1"/>
    <brk id="1057" max="16383" man="1"/>
    <brk id="1075" max="16383" man="1"/>
    <brk id="1123" max="34" man="1"/>
  </rowBreaks>
  <colBreaks count="2" manualBreakCount="2">
    <brk id="14" max="1114" man="1"/>
    <brk id="21" max="1114" man="1"/>
  </colBreaks>
  <ignoredErrors>
    <ignoredError sqref="AA8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48"/>
  <sheetViews>
    <sheetView tabSelected="1" topLeftCell="A22" workbookViewId="0">
      <selection activeCell="P42" sqref="P42"/>
    </sheetView>
  </sheetViews>
  <sheetFormatPr defaultColWidth="9.109375" defaultRowHeight="14.4"/>
  <cols>
    <col min="1" max="1" width="9.109375" style="147"/>
    <col min="2" max="2" width="3.6640625" style="147" customWidth="1"/>
    <col min="3" max="3" width="25.5546875" style="147" bestFit="1" customWidth="1"/>
    <col min="4" max="4" width="17.5546875" style="147" bestFit="1" customWidth="1"/>
    <col min="5" max="5" width="15.33203125" style="147" bestFit="1" customWidth="1"/>
    <col min="6" max="6" width="15.44140625" style="147" customWidth="1"/>
    <col min="7" max="7" width="14" style="147" customWidth="1"/>
    <col min="8" max="8" width="15.5546875" style="147" customWidth="1"/>
    <col min="9" max="9" width="9.109375" style="147"/>
    <col min="10" max="10" width="1.6640625" style="147" customWidth="1"/>
    <col min="11" max="11" width="15.33203125" style="147" hidden="1" customWidth="1"/>
    <col min="12" max="12" width="15.44140625" style="147" hidden="1" customWidth="1"/>
    <col min="13" max="13" width="14" style="147" hidden="1" customWidth="1"/>
    <col min="14" max="14" width="15.5546875" style="147" hidden="1" customWidth="1"/>
    <col min="15" max="16384" width="9.109375" style="147"/>
  </cols>
  <sheetData>
    <row r="1" spans="1:17">
      <c r="C1" s="148" t="s">
        <v>1325</v>
      </c>
      <c r="E1" s="147">
        <v>754</v>
      </c>
      <c r="F1" s="147">
        <v>776</v>
      </c>
      <c r="H1" s="147">
        <v>787</v>
      </c>
      <c r="K1" s="147">
        <v>818</v>
      </c>
      <c r="L1" s="147">
        <v>831</v>
      </c>
      <c r="N1" s="147">
        <v>836</v>
      </c>
    </row>
    <row r="5" spans="1:17" ht="21">
      <c r="C5" s="200" t="s">
        <v>1330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:17">
      <c r="E6" s="201" t="s">
        <v>1281</v>
      </c>
      <c r="F6" s="201"/>
      <c r="G6" s="201"/>
      <c r="H6" s="201"/>
      <c r="I6" s="201"/>
      <c r="J6" s="149"/>
      <c r="K6" s="201"/>
      <c r="L6" s="201"/>
      <c r="M6" s="201"/>
      <c r="N6" s="201"/>
      <c r="O6" s="201"/>
    </row>
    <row r="7" spans="1:17">
      <c r="E7" s="150" t="s">
        <v>819</v>
      </c>
      <c r="F7" s="150" t="s">
        <v>819</v>
      </c>
      <c r="G7" s="150"/>
      <c r="H7" s="150"/>
      <c r="I7" s="150"/>
      <c r="J7" s="149"/>
      <c r="K7" s="150"/>
      <c r="L7" s="150"/>
      <c r="M7" s="150"/>
      <c r="N7" s="150"/>
      <c r="O7" s="150"/>
    </row>
    <row r="8" spans="1:17">
      <c r="E8" s="150" t="s">
        <v>1282</v>
      </c>
      <c r="F8" s="150" t="s">
        <v>1282</v>
      </c>
      <c r="G8" s="150" t="s">
        <v>1283</v>
      </c>
      <c r="H8" s="150" t="s">
        <v>1284</v>
      </c>
      <c r="I8" s="150" t="s">
        <v>1285</v>
      </c>
      <c r="J8" s="149"/>
      <c r="K8" s="150"/>
      <c r="L8" s="150"/>
      <c r="M8" s="150"/>
      <c r="N8" s="150"/>
      <c r="O8" s="150"/>
    </row>
    <row r="9" spans="1:17">
      <c r="E9" s="150" t="s">
        <v>1286</v>
      </c>
      <c r="F9" s="150" t="s">
        <v>1287</v>
      </c>
      <c r="G9" s="150" t="s">
        <v>1288</v>
      </c>
      <c r="H9" s="150" t="s">
        <v>1289</v>
      </c>
      <c r="I9" s="150" t="s">
        <v>1290</v>
      </c>
      <c r="J9" s="149"/>
      <c r="K9" s="150"/>
      <c r="L9" s="150"/>
      <c r="M9" s="150"/>
      <c r="N9" s="150"/>
      <c r="O9" s="150"/>
    </row>
    <row r="10" spans="1:17">
      <c r="A10" s="151">
        <v>1</v>
      </c>
      <c r="C10" s="147" t="s">
        <v>181</v>
      </c>
      <c r="D10" s="147" t="s">
        <v>1069</v>
      </c>
      <c r="E10" s="152">
        <f ca="1">OFFSET(INDIRECT($C$1&amp;E$1),0,$A10)</f>
        <v>409875402.9427374</v>
      </c>
      <c r="F10" s="152">
        <f ca="1">OFFSET(INDIRECT($C$1&amp;F$1),0,$A10)</f>
        <v>366113427.44055998</v>
      </c>
      <c r="G10" s="153">
        <f ca="1">E10-F10</f>
        <v>43761975.502177417</v>
      </c>
      <c r="H10" s="152">
        <f ca="1">OFFSET(INDIRECT($C$1&amp;H$1),0,$A10)</f>
        <v>1298385197.0269322</v>
      </c>
      <c r="I10" s="154">
        <f ca="1">G10/H10</f>
        <v>3.3704924857726692E-2</v>
      </c>
      <c r="K10" s="152"/>
      <c r="L10" s="152"/>
      <c r="M10" s="153"/>
      <c r="N10" s="152"/>
      <c r="O10" s="154"/>
      <c r="Q10" s="182"/>
    </row>
    <row r="11" spans="1:17">
      <c r="A11" s="151">
        <v>2</v>
      </c>
      <c r="C11" s="147" t="s">
        <v>1105</v>
      </c>
      <c r="D11" s="147" t="s">
        <v>556</v>
      </c>
      <c r="E11" s="152">
        <f t="shared" ref="E11:H25" ca="1" si="0">OFFSET(INDIRECT($C$1&amp;E$1),0,$A11)</f>
        <v>139297769.56937167</v>
      </c>
      <c r="F11" s="152">
        <f t="shared" ca="1" si="0"/>
        <v>104218630.04739934</v>
      </c>
      <c r="G11" s="153">
        <f t="shared" ref="G11:G25" ca="1" si="1">E11-F11</f>
        <v>35079139.521972328</v>
      </c>
      <c r="H11" s="152">
        <f t="shared" ca="1" si="0"/>
        <v>297537844.17638469</v>
      </c>
      <c r="I11" s="154">
        <f t="shared" ref="I11:I25" ca="1" si="2">G11/H11</f>
        <v>0.11789807652560967</v>
      </c>
      <c r="K11" s="152"/>
      <c r="L11" s="152"/>
      <c r="M11" s="153"/>
      <c r="N11" s="152"/>
      <c r="O11" s="154"/>
      <c r="Q11" s="182"/>
    </row>
    <row r="12" spans="1:17">
      <c r="A12" s="151">
        <v>3</v>
      </c>
      <c r="C12" s="147" t="s">
        <v>1065</v>
      </c>
      <c r="D12" s="147" t="s">
        <v>557</v>
      </c>
      <c r="E12" s="152">
        <f t="shared" ca="1" si="0"/>
        <v>8267364.7708549676</v>
      </c>
      <c r="F12" s="152">
        <f t="shared" ca="1" si="0"/>
        <v>6489801.0027274266</v>
      </c>
      <c r="G12" s="153">
        <f t="shared" ca="1" si="1"/>
        <v>1777563.7681275411</v>
      </c>
      <c r="H12" s="152">
        <f t="shared" ca="1" si="0"/>
        <v>15372954.086934632</v>
      </c>
      <c r="I12" s="154">
        <f t="shared" ca="1" si="2"/>
        <v>0.11562929012051629</v>
      </c>
      <c r="K12" s="152"/>
      <c r="L12" s="152"/>
      <c r="M12" s="153"/>
      <c r="N12" s="152"/>
      <c r="O12" s="154"/>
      <c r="Q12" s="182"/>
    </row>
    <row r="13" spans="1:17">
      <c r="A13" s="151">
        <v>4</v>
      </c>
      <c r="C13" s="147" t="s">
        <v>1065</v>
      </c>
      <c r="D13" s="147" t="s">
        <v>558</v>
      </c>
      <c r="E13" s="152">
        <f t="shared" ca="1" si="0"/>
        <v>152694567.53176829</v>
      </c>
      <c r="F13" s="152">
        <f t="shared" ca="1" si="0"/>
        <v>115837563.20774446</v>
      </c>
      <c r="G13" s="153">
        <f t="shared" ca="1" si="1"/>
        <v>36857004.324023828</v>
      </c>
      <c r="H13" s="152">
        <f t="shared" ca="1" si="0"/>
        <v>297296868.08373314</v>
      </c>
      <c r="I13" s="154">
        <f t="shared" ca="1" si="2"/>
        <v>0.12397373898215139</v>
      </c>
      <c r="K13" s="152"/>
      <c r="L13" s="152"/>
      <c r="M13" s="153"/>
      <c r="N13" s="152"/>
      <c r="O13" s="154"/>
      <c r="Q13" s="182"/>
    </row>
    <row r="14" spans="1:17">
      <c r="A14" s="151">
        <v>5</v>
      </c>
      <c r="C14" s="147" t="s">
        <v>1095</v>
      </c>
      <c r="D14" s="147" t="s">
        <v>557</v>
      </c>
      <c r="E14" s="152">
        <f t="shared" ca="1" si="0"/>
        <v>133460280.34330545</v>
      </c>
      <c r="F14" s="152">
        <f t="shared" ca="1" si="0"/>
        <v>110665408.52642912</v>
      </c>
      <c r="G14" s="153">
        <f t="shared" ca="1" si="1"/>
        <v>22794871.816876337</v>
      </c>
      <c r="H14" s="152">
        <f t="shared" ca="1" si="0"/>
        <v>254312343.56201881</v>
      </c>
      <c r="I14" s="154">
        <f t="shared" ca="1" si="2"/>
        <v>8.9633367761865562E-2</v>
      </c>
      <c r="K14" s="152"/>
      <c r="L14" s="152"/>
      <c r="M14" s="153"/>
      <c r="N14" s="152"/>
      <c r="O14" s="154"/>
      <c r="Q14" s="182"/>
    </row>
    <row r="15" spans="1:17">
      <c r="A15" s="151">
        <v>6</v>
      </c>
      <c r="C15" s="147" t="s">
        <v>1095</v>
      </c>
      <c r="D15" s="147" t="s">
        <v>558</v>
      </c>
      <c r="E15" s="152">
        <f t="shared" ca="1" si="0"/>
        <v>88027510.194296315</v>
      </c>
      <c r="F15" s="152">
        <f t="shared" ca="1" si="0"/>
        <v>73008551.748141557</v>
      </c>
      <c r="G15" s="153">
        <f t="shared" ca="1" si="1"/>
        <v>15018958.446154758</v>
      </c>
      <c r="H15" s="152">
        <f t="shared" ca="1" si="0"/>
        <v>183482710.92309707</v>
      </c>
      <c r="I15" s="154">
        <f t="shared" ca="1" si="2"/>
        <v>8.1854897230342533E-2</v>
      </c>
      <c r="K15" s="152"/>
      <c r="L15" s="152"/>
      <c r="M15" s="153"/>
      <c r="N15" s="152"/>
      <c r="O15" s="154"/>
      <c r="Q15" s="182"/>
    </row>
    <row r="16" spans="1:17">
      <c r="A16" s="151">
        <v>7</v>
      </c>
      <c r="C16" s="147" t="s">
        <v>1066</v>
      </c>
      <c r="D16" s="147" t="s">
        <v>1025</v>
      </c>
      <c r="E16" s="152">
        <f t="shared" ca="1" si="0"/>
        <v>58303614.883306123</v>
      </c>
      <c r="F16" s="152">
        <f t="shared" ca="1" si="0"/>
        <v>48559038.623478152</v>
      </c>
      <c r="G16" s="153">
        <f t="shared" ca="1" si="1"/>
        <v>9744576.2598279715</v>
      </c>
      <c r="H16" s="152">
        <f t="shared" ca="1" si="0"/>
        <v>107558796.19534756</v>
      </c>
      <c r="I16" s="154">
        <f t="shared" ca="1" si="2"/>
        <v>9.0597669409854101E-2</v>
      </c>
      <c r="K16" s="152"/>
      <c r="L16" s="152"/>
      <c r="M16" s="153"/>
      <c r="N16" s="152"/>
      <c r="O16" s="154"/>
      <c r="Q16" s="182"/>
    </row>
    <row r="17" spans="1:17">
      <c r="A17" s="151">
        <v>8</v>
      </c>
      <c r="C17" s="147" t="s">
        <v>559</v>
      </c>
      <c r="D17" s="147" t="s">
        <v>828</v>
      </c>
      <c r="E17" s="152">
        <f t="shared" ca="1" si="0"/>
        <v>3464397.1271739206</v>
      </c>
      <c r="F17" s="152">
        <f t="shared" ca="1" si="0"/>
        <v>3135964.084342306</v>
      </c>
      <c r="G17" s="153">
        <f t="shared" ca="1" si="1"/>
        <v>328433.04283161461</v>
      </c>
      <c r="H17" s="152">
        <f t="shared" ca="1" si="0"/>
        <v>7548126.7729842151</v>
      </c>
      <c r="I17" s="154">
        <f t="shared" ca="1" si="2"/>
        <v>4.3511860983459064E-2</v>
      </c>
      <c r="K17" s="152"/>
      <c r="L17" s="152"/>
      <c r="M17" s="153"/>
      <c r="N17" s="152"/>
      <c r="O17" s="154"/>
      <c r="Q17" s="182"/>
    </row>
    <row r="18" spans="1:17">
      <c r="A18" s="151">
        <v>9</v>
      </c>
      <c r="C18" s="147" t="s">
        <v>983</v>
      </c>
      <c r="D18" s="147" t="s">
        <v>1272</v>
      </c>
      <c r="E18" s="152">
        <f t="shared" ca="1" si="0"/>
        <v>19596810.178676259</v>
      </c>
      <c r="F18" s="152">
        <f t="shared" ca="1" si="0"/>
        <v>13715877.662388768</v>
      </c>
      <c r="G18" s="153">
        <f t="shared" ca="1" si="1"/>
        <v>5880932.5162874907</v>
      </c>
      <c r="H18" s="152">
        <f t="shared" ca="1" si="0"/>
        <v>84253303.331223875</v>
      </c>
      <c r="I18" s="154">
        <f t="shared" ca="1" si="2"/>
        <v>6.9800616519068215E-2</v>
      </c>
      <c r="K18" s="152"/>
      <c r="L18" s="152"/>
      <c r="M18" s="153"/>
      <c r="N18" s="152"/>
      <c r="O18" s="154"/>
      <c r="Q18" s="182"/>
    </row>
    <row r="19" spans="1:17">
      <c r="A19" s="151">
        <v>10</v>
      </c>
      <c r="C19" s="147" t="s">
        <v>983</v>
      </c>
      <c r="D19" s="147" t="s">
        <v>1067</v>
      </c>
      <c r="E19" s="152">
        <f t="shared" ca="1" si="0"/>
        <v>261183.25391634012</v>
      </c>
      <c r="F19" s="152">
        <f t="shared" ca="1" si="0"/>
        <v>213057.84857372689</v>
      </c>
      <c r="G19" s="153">
        <f t="shared" ca="1" si="1"/>
        <v>48125.40534261323</v>
      </c>
      <c r="H19" s="152">
        <f t="shared" ca="1" si="0"/>
        <v>403309.57824510406</v>
      </c>
      <c r="I19" s="154">
        <f t="shared" ca="1" si="2"/>
        <v>0.11932621474555184</v>
      </c>
      <c r="K19" s="152"/>
      <c r="L19" s="152"/>
      <c r="M19" s="153"/>
      <c r="N19" s="152"/>
      <c r="O19" s="154"/>
      <c r="Q19" s="182"/>
    </row>
    <row r="20" spans="1:17">
      <c r="A20" s="151">
        <v>11</v>
      </c>
      <c r="C20" s="147" t="s">
        <v>817</v>
      </c>
      <c r="D20" s="147" t="s">
        <v>560</v>
      </c>
      <c r="E20" s="152">
        <f t="shared" ca="1" si="0"/>
        <v>294970.26285990735</v>
      </c>
      <c r="F20" s="152">
        <f t="shared" ca="1" si="0"/>
        <v>228918.70775293451</v>
      </c>
      <c r="G20" s="153">
        <f t="shared" ca="1" si="1"/>
        <v>66051.555106972839</v>
      </c>
      <c r="H20" s="152">
        <f t="shared" ca="1" si="0"/>
        <v>493338.92038660729</v>
      </c>
      <c r="I20" s="154">
        <f t="shared" ca="1" si="2"/>
        <v>0.1338867710968582</v>
      </c>
      <c r="K20" s="152"/>
      <c r="L20" s="152"/>
      <c r="M20" s="153"/>
      <c r="N20" s="152"/>
      <c r="O20" s="154"/>
      <c r="Q20" s="182"/>
    </row>
    <row r="21" spans="1:17">
      <c r="A21" s="151">
        <v>12</v>
      </c>
      <c r="C21" s="147" t="s">
        <v>1246</v>
      </c>
      <c r="D21" s="147" t="s">
        <v>1128</v>
      </c>
      <c r="E21" s="152">
        <f t="shared" ca="1" si="0"/>
        <v>8351.4717332803484</v>
      </c>
      <c r="F21" s="152">
        <f t="shared" ca="1" si="0"/>
        <v>5411.7472936992845</v>
      </c>
      <c r="G21" s="153">
        <f t="shared" ca="1" si="1"/>
        <v>2939.724439581064</v>
      </c>
      <c r="H21" s="152">
        <f t="shared" ca="1" si="0"/>
        <v>23819.689944660193</v>
      </c>
      <c r="I21" s="154">
        <f t="shared" ca="1" si="2"/>
        <v>0.12341573070056187</v>
      </c>
      <c r="K21" s="152"/>
      <c r="L21" s="152"/>
      <c r="M21" s="153"/>
      <c r="N21" s="152"/>
      <c r="O21" s="154"/>
      <c r="Q21" s="182"/>
    </row>
    <row r="22" spans="1:17">
      <c r="A22" s="151">
        <v>13</v>
      </c>
      <c r="C22" s="147" t="s">
        <v>1123</v>
      </c>
      <c r="D22" s="147" t="s">
        <v>1124</v>
      </c>
      <c r="E22" s="152">
        <f t="shared" ca="1" si="0"/>
        <v>13276.8</v>
      </c>
      <c r="F22" s="152">
        <f t="shared" ca="1" si="0"/>
        <v>23673.830221666936</v>
      </c>
      <c r="G22" s="153">
        <f t="shared" ca="1" si="1"/>
        <v>-10397.030221666937</v>
      </c>
      <c r="H22" s="152">
        <f t="shared" ca="1" si="0"/>
        <v>139008.76999999999</v>
      </c>
      <c r="I22" s="154">
        <f t="shared" ca="1" si="2"/>
        <v>-7.4794059552263772E-2</v>
      </c>
      <c r="K22" s="152"/>
      <c r="L22" s="152"/>
      <c r="M22" s="153"/>
      <c r="N22" s="152"/>
      <c r="O22" s="154"/>
      <c r="Q22" s="182"/>
    </row>
    <row r="23" spans="1:17">
      <c r="A23" s="151">
        <v>14</v>
      </c>
      <c r="C23" s="147" t="s">
        <v>1125</v>
      </c>
      <c r="D23" s="147" t="s">
        <v>1142</v>
      </c>
      <c r="E23" s="152">
        <f t="shared" ca="1" si="0"/>
        <v>147420.24</v>
      </c>
      <c r="F23" s="152">
        <f t="shared" ca="1" si="0"/>
        <v>87465.715559582808</v>
      </c>
      <c r="G23" s="153">
        <f t="shared" ca="1" si="1"/>
        <v>59954.524440417183</v>
      </c>
      <c r="H23" s="152">
        <f t="shared" ca="1" si="0"/>
        <v>1193920.19</v>
      </c>
      <c r="I23" s="154">
        <f t="shared" ca="1" si="2"/>
        <v>5.0216526148550336E-2</v>
      </c>
      <c r="K23" s="152"/>
      <c r="L23" s="152"/>
      <c r="M23" s="153"/>
      <c r="N23" s="152"/>
      <c r="O23" s="154"/>
      <c r="Q23" s="182"/>
    </row>
    <row r="24" spans="1:17">
      <c r="A24" s="151">
        <v>15</v>
      </c>
      <c r="C24" s="147" t="s">
        <v>1126</v>
      </c>
      <c r="D24" s="147" t="s">
        <v>1127</v>
      </c>
      <c r="E24" s="152">
        <f t="shared" ca="1" si="0"/>
        <v>9936</v>
      </c>
      <c r="F24" s="152">
        <f t="shared" ca="1" si="0"/>
        <v>4664.9814342296049</v>
      </c>
      <c r="G24" s="153">
        <f t="shared" ca="1" si="1"/>
        <v>5271.0185657703951</v>
      </c>
      <c r="H24" s="152">
        <f t="shared" ca="1" si="0"/>
        <v>75609.239999999991</v>
      </c>
      <c r="I24" s="154">
        <f t="shared" ca="1" si="2"/>
        <v>6.9713947207648105E-2</v>
      </c>
      <c r="K24" s="152"/>
      <c r="L24" s="152"/>
      <c r="M24" s="153"/>
      <c r="N24" s="152"/>
      <c r="O24" s="154"/>
      <c r="Q24" s="182"/>
    </row>
    <row r="25" spans="1:17">
      <c r="A25" s="151">
        <v>0</v>
      </c>
      <c r="C25" s="147" t="s">
        <v>1291</v>
      </c>
      <c r="E25" s="152">
        <f t="shared" ca="1" si="0"/>
        <v>1013722855.5700001</v>
      </c>
      <c r="F25" s="152">
        <f t="shared" ca="1" si="0"/>
        <v>842307455.17404699</v>
      </c>
      <c r="G25" s="153">
        <f t="shared" ca="1" si="1"/>
        <v>171415400.39595306</v>
      </c>
      <c r="H25" s="152">
        <f t="shared" ca="1" si="0"/>
        <v>2548077150.5472326</v>
      </c>
      <c r="I25" s="154">
        <f t="shared" ca="1" si="2"/>
        <v>6.7272453017813594E-2</v>
      </c>
      <c r="K25" s="152"/>
      <c r="L25" s="152"/>
      <c r="M25" s="153"/>
      <c r="N25" s="152"/>
      <c r="O25" s="154"/>
    </row>
    <row r="26" spans="1:17" hidden="1">
      <c r="E26" s="153">
        <f ca="1">SUM(E10:E24)-E25</f>
        <v>0</v>
      </c>
      <c r="F26" s="153">
        <f ca="1">SUM(F10:F24)-F25</f>
        <v>0</v>
      </c>
      <c r="G26" s="153">
        <f ca="1">SUM(G10:G24)-G25</f>
        <v>0</v>
      </c>
      <c r="H26" s="153">
        <f ca="1">SUM(H10:H24)-H25</f>
        <v>0</v>
      </c>
      <c r="K26" s="153">
        <f>SUM(K10:K24)-K25</f>
        <v>0</v>
      </c>
      <c r="L26" s="153">
        <f>SUM(L10:L24)-L25</f>
        <v>0</v>
      </c>
      <c r="M26" s="153">
        <f>SUM(M10:M24)-M25</f>
        <v>0</v>
      </c>
      <c r="N26" s="153">
        <f>SUM(N10:N24)-N25</f>
        <v>0</v>
      </c>
    </row>
    <row r="28" spans="1:17" ht="21">
      <c r="C28" s="200" t="s">
        <v>1328</v>
      </c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</row>
    <row r="29" spans="1:17">
      <c r="E29" s="201" t="s">
        <v>1281</v>
      </c>
      <c r="F29" s="201"/>
      <c r="G29" s="201"/>
      <c r="H29" s="201"/>
      <c r="I29" s="201"/>
      <c r="J29" s="149"/>
      <c r="K29" s="201"/>
      <c r="L29" s="201"/>
      <c r="M29" s="201"/>
      <c r="N29" s="201"/>
      <c r="O29" s="201"/>
    </row>
    <row r="30" spans="1:17">
      <c r="E30" s="150" t="s">
        <v>819</v>
      </c>
      <c r="F30" s="150" t="s">
        <v>819</v>
      </c>
      <c r="G30" s="150"/>
      <c r="H30" s="150"/>
      <c r="I30" s="150"/>
      <c r="J30" s="149"/>
      <c r="K30" s="150"/>
      <c r="L30" s="150"/>
      <c r="M30" s="150"/>
      <c r="N30" s="150"/>
      <c r="O30" s="150"/>
    </row>
    <row r="31" spans="1:17">
      <c r="E31" s="150" t="s">
        <v>1282</v>
      </c>
      <c r="F31" s="150" t="s">
        <v>1282</v>
      </c>
      <c r="G31" s="150" t="s">
        <v>1283</v>
      </c>
      <c r="H31" s="150" t="s">
        <v>1284</v>
      </c>
      <c r="I31" s="150" t="s">
        <v>1285</v>
      </c>
      <c r="J31" s="149"/>
      <c r="K31" s="150"/>
      <c r="L31" s="150"/>
      <c r="M31" s="150"/>
      <c r="N31" s="150"/>
      <c r="O31" s="150"/>
    </row>
    <row r="32" spans="1:17">
      <c r="E32" s="150" t="s">
        <v>1286</v>
      </c>
      <c r="F32" s="150" t="s">
        <v>1287</v>
      </c>
      <c r="G32" s="150" t="s">
        <v>1288</v>
      </c>
      <c r="H32" s="150" t="s">
        <v>1289</v>
      </c>
      <c r="I32" s="150" t="s">
        <v>1290</v>
      </c>
      <c r="J32" s="149"/>
      <c r="K32" s="150"/>
      <c r="L32" s="150"/>
      <c r="M32" s="150"/>
      <c r="N32" s="150"/>
      <c r="O32" s="150"/>
    </row>
    <row r="33" spans="3:15">
      <c r="C33" s="147" t="s">
        <v>181</v>
      </c>
      <c r="D33" s="147" t="s">
        <v>1069</v>
      </c>
      <c r="E33" s="152">
        <v>410024623.16167128</v>
      </c>
      <c r="F33" s="152">
        <v>373580965.50276059</v>
      </c>
      <c r="G33" s="153">
        <v>36443657.658910692</v>
      </c>
      <c r="H33" s="152">
        <v>1356499920.5731411</v>
      </c>
      <c r="I33" s="154">
        <v>2.6865948981045801E-2</v>
      </c>
      <c r="K33" s="152"/>
      <c r="L33" s="152"/>
      <c r="M33" s="153"/>
      <c r="N33" s="152"/>
      <c r="O33" s="154"/>
    </row>
    <row r="34" spans="3:15">
      <c r="C34" s="147" t="s">
        <v>1105</v>
      </c>
      <c r="D34" s="147" t="s">
        <v>556</v>
      </c>
      <c r="E34" s="152">
        <v>139299421.21407938</v>
      </c>
      <c r="F34" s="152">
        <v>104301284.52819385</v>
      </c>
      <c r="G34" s="153">
        <v>34998136.685885534</v>
      </c>
      <c r="H34" s="152">
        <v>298181087.27219707</v>
      </c>
      <c r="I34" s="154">
        <v>0.11737208756616142</v>
      </c>
      <c r="K34" s="152"/>
      <c r="L34" s="152"/>
      <c r="M34" s="153"/>
      <c r="N34" s="152"/>
      <c r="O34" s="154"/>
    </row>
    <row r="35" spans="3:15">
      <c r="C35" s="147" t="s">
        <v>1065</v>
      </c>
      <c r="D35" s="147" t="s">
        <v>557</v>
      </c>
      <c r="E35" s="152">
        <v>8265588.0507794693</v>
      </c>
      <c r="F35" s="152">
        <v>6400887.282559705</v>
      </c>
      <c r="G35" s="153">
        <v>1864700.7682197643</v>
      </c>
      <c r="H35" s="152">
        <v>14680999.626981152</v>
      </c>
      <c r="I35" s="154">
        <v>0.12701456410316672</v>
      </c>
      <c r="K35" s="152"/>
      <c r="L35" s="152"/>
      <c r="M35" s="153"/>
      <c r="N35" s="152"/>
      <c r="O35" s="154"/>
    </row>
    <row r="36" spans="3:15">
      <c r="C36" s="147" t="s">
        <v>1065</v>
      </c>
      <c r="D36" s="147" t="s">
        <v>558</v>
      </c>
      <c r="E36" s="152">
        <v>152636828.62679437</v>
      </c>
      <c r="F36" s="152">
        <v>112948092.37300754</v>
      </c>
      <c r="G36" s="153">
        <v>39688736.253786832</v>
      </c>
      <c r="H36" s="152">
        <v>274810099.70613962</v>
      </c>
      <c r="I36" s="154">
        <v>0.14442240767798148</v>
      </c>
      <c r="K36" s="152"/>
      <c r="L36" s="152"/>
      <c r="M36" s="153"/>
      <c r="N36" s="152"/>
      <c r="O36" s="154"/>
    </row>
    <row r="37" spans="3:15">
      <c r="C37" s="147" t="s">
        <v>1095</v>
      </c>
      <c r="D37" s="147" t="s">
        <v>557</v>
      </c>
      <c r="E37" s="152">
        <v>133443790.14108263</v>
      </c>
      <c r="F37" s="152">
        <v>109840177.10918397</v>
      </c>
      <c r="G37" s="153">
        <v>23603613.031898662</v>
      </c>
      <c r="H37" s="152">
        <v>247890133.82229167</v>
      </c>
      <c r="I37" s="154">
        <v>9.5218041428061437E-2</v>
      </c>
      <c r="K37" s="152"/>
      <c r="L37" s="152"/>
      <c r="M37" s="153"/>
      <c r="N37" s="152"/>
      <c r="O37" s="154"/>
    </row>
    <row r="38" spans="3:15">
      <c r="C38" s="147" t="s">
        <v>1095</v>
      </c>
      <c r="D38" s="147" t="s">
        <v>558</v>
      </c>
      <c r="E38" s="152">
        <v>87999538.46930863</v>
      </c>
      <c r="F38" s="152">
        <v>71608741.973680183</v>
      </c>
      <c r="G38" s="153">
        <v>16390796.495628446</v>
      </c>
      <c r="H38" s="152">
        <v>172588952.1792506</v>
      </c>
      <c r="I38" s="154">
        <v>9.497013736200792E-2</v>
      </c>
      <c r="K38" s="152"/>
      <c r="L38" s="152"/>
      <c r="M38" s="153"/>
      <c r="N38" s="152"/>
      <c r="O38" s="154"/>
    </row>
    <row r="39" spans="3:15">
      <c r="C39" s="147" t="s">
        <v>1066</v>
      </c>
      <c r="D39" s="147" t="s">
        <v>1025</v>
      </c>
      <c r="E39" s="152">
        <v>58265087.041557126</v>
      </c>
      <c r="F39" s="152">
        <v>46630961.270619079</v>
      </c>
      <c r="G39" s="153">
        <v>11634125.770938046</v>
      </c>
      <c r="H39" s="152">
        <v>92553893.45447132</v>
      </c>
      <c r="I39" s="154">
        <v>0.12570109518581249</v>
      </c>
      <c r="K39" s="152"/>
      <c r="L39" s="152"/>
      <c r="M39" s="153"/>
      <c r="N39" s="152"/>
      <c r="O39" s="154"/>
    </row>
    <row r="40" spans="3:15">
      <c r="C40" s="147" t="s">
        <v>559</v>
      </c>
      <c r="D40" s="147" t="s">
        <v>828</v>
      </c>
      <c r="E40" s="152">
        <v>3461933.4216593872</v>
      </c>
      <c r="F40" s="152">
        <v>3012671.0424524387</v>
      </c>
      <c r="G40" s="153">
        <v>449262.37920694845</v>
      </c>
      <c r="H40" s="152">
        <v>6588621.6476110416</v>
      </c>
      <c r="I40" s="154">
        <v>6.8187612407497378E-2</v>
      </c>
      <c r="K40" s="152"/>
      <c r="L40" s="152"/>
      <c r="M40" s="153"/>
      <c r="N40" s="152"/>
      <c r="O40" s="154"/>
    </row>
    <row r="41" spans="3:15">
      <c r="C41" s="147" t="s">
        <v>983</v>
      </c>
      <c r="D41" s="147" t="s">
        <v>1272</v>
      </c>
      <c r="E41" s="152">
        <v>19591279.541212168</v>
      </c>
      <c r="F41" s="152">
        <v>13439103.87083168</v>
      </c>
      <c r="G41" s="153">
        <v>6152175.670380488</v>
      </c>
      <c r="H41" s="152">
        <v>82099362.869561702</v>
      </c>
      <c r="I41" s="154">
        <v>7.4935729771191728E-2</v>
      </c>
      <c r="K41" s="152"/>
      <c r="L41" s="152"/>
      <c r="M41" s="153"/>
      <c r="N41" s="152"/>
      <c r="O41" s="154"/>
    </row>
    <row r="42" spans="3:15">
      <c r="C42" s="147" t="s">
        <v>983</v>
      </c>
      <c r="D42" s="147" t="s">
        <v>1067</v>
      </c>
      <c r="E42" s="152">
        <v>260952.64310050002</v>
      </c>
      <c r="F42" s="152">
        <v>201517.22051980076</v>
      </c>
      <c r="G42" s="153">
        <v>59435.422580699262</v>
      </c>
      <c r="H42" s="152">
        <v>313496.79077524081</v>
      </c>
      <c r="I42" s="154">
        <v>0.18958861567202148</v>
      </c>
      <c r="K42" s="152"/>
      <c r="L42" s="152"/>
      <c r="M42" s="153"/>
      <c r="N42" s="152"/>
      <c r="O42" s="154"/>
    </row>
    <row r="43" spans="3:15">
      <c r="C43" s="147" t="s">
        <v>817</v>
      </c>
      <c r="D43" s="147" t="s">
        <v>560</v>
      </c>
      <c r="E43" s="152">
        <v>294829.50482969062</v>
      </c>
      <c r="F43" s="152">
        <v>221874.64927538132</v>
      </c>
      <c r="G43" s="153">
        <v>72954.855554309295</v>
      </c>
      <c r="H43" s="152">
        <v>438519.84780116437</v>
      </c>
      <c r="I43" s="154">
        <v>0.16636614265037511</v>
      </c>
      <c r="K43" s="152"/>
      <c r="L43" s="152"/>
      <c r="M43" s="153"/>
      <c r="N43" s="152"/>
      <c r="O43" s="154"/>
    </row>
    <row r="44" spans="3:15">
      <c r="C44" s="147" t="s">
        <v>1246</v>
      </c>
      <c r="D44" s="147" t="s">
        <v>1128</v>
      </c>
      <c r="E44" s="152">
        <v>8350.7139253058431</v>
      </c>
      <c r="F44" s="152">
        <v>5373.8237473200661</v>
      </c>
      <c r="G44" s="153">
        <v>2976.890177985777</v>
      </c>
      <c r="H44" s="152">
        <v>23524.557011240551</v>
      </c>
      <c r="I44" s="154">
        <v>0.12654394199913535</v>
      </c>
      <c r="K44" s="152"/>
      <c r="L44" s="152"/>
      <c r="M44" s="153"/>
      <c r="N44" s="152"/>
      <c r="O44" s="154"/>
    </row>
    <row r="45" spans="3:15">
      <c r="C45" s="147" t="s">
        <v>1123</v>
      </c>
      <c r="D45" s="147" t="s">
        <v>1124</v>
      </c>
      <c r="E45" s="152">
        <v>13276.8</v>
      </c>
      <c r="F45" s="152">
        <v>23673.830221666936</v>
      </c>
      <c r="G45" s="153">
        <v>-10397.030221666937</v>
      </c>
      <c r="H45" s="152">
        <v>139008.76999999999</v>
      </c>
      <c r="I45" s="154">
        <v>-7.4794059552263772E-2</v>
      </c>
      <c r="K45" s="152"/>
      <c r="L45" s="152"/>
      <c r="M45" s="153"/>
      <c r="N45" s="152"/>
      <c r="O45" s="154"/>
    </row>
    <row r="46" spans="3:15">
      <c r="C46" s="147" t="s">
        <v>1125</v>
      </c>
      <c r="D46" s="147" t="s">
        <v>1142</v>
      </c>
      <c r="E46" s="152">
        <v>147420.24</v>
      </c>
      <c r="F46" s="152">
        <v>87465.715559582808</v>
      </c>
      <c r="G46" s="153">
        <v>59954.524440417183</v>
      </c>
      <c r="H46" s="152">
        <v>1193920.19</v>
      </c>
      <c r="I46" s="154">
        <v>5.0216526148550336E-2</v>
      </c>
      <c r="K46" s="152"/>
      <c r="L46" s="152"/>
      <c r="M46" s="153"/>
      <c r="N46" s="152"/>
      <c r="O46" s="154"/>
    </row>
    <row r="47" spans="3:15">
      <c r="C47" s="147" t="s">
        <v>1126</v>
      </c>
      <c r="D47" s="147" t="s">
        <v>1127</v>
      </c>
      <c r="E47" s="152">
        <v>9936</v>
      </c>
      <c r="F47" s="152">
        <v>4664.9814342296049</v>
      </c>
      <c r="G47" s="153">
        <v>5271.0185657703951</v>
      </c>
      <c r="H47" s="152">
        <v>75609.239999999991</v>
      </c>
      <c r="I47" s="154">
        <v>6.9713947207648105E-2</v>
      </c>
      <c r="K47" s="152"/>
      <c r="L47" s="152"/>
      <c r="M47" s="153"/>
      <c r="N47" s="152"/>
      <c r="O47" s="154"/>
    </row>
    <row r="48" spans="3:15">
      <c r="C48" s="147" t="s">
        <v>1291</v>
      </c>
      <c r="E48" s="152">
        <v>1013722855.5700001</v>
      </c>
      <c r="F48" s="152">
        <v>842307455.17404699</v>
      </c>
      <c r="G48" s="153">
        <v>171415400.39595306</v>
      </c>
      <c r="H48" s="152">
        <v>2548077150.5472326</v>
      </c>
      <c r="I48" s="154">
        <v>6.7272453017813594E-2</v>
      </c>
      <c r="K48" s="152"/>
      <c r="L48" s="152"/>
      <c r="M48" s="153"/>
      <c r="N48" s="152"/>
      <c r="O48" s="154"/>
    </row>
  </sheetData>
  <mergeCells count="6">
    <mergeCell ref="C5:O5"/>
    <mergeCell ref="E6:I6"/>
    <mergeCell ref="K6:O6"/>
    <mergeCell ref="C28:O28"/>
    <mergeCell ref="E29:I29"/>
    <mergeCell ref="K29:O29"/>
  </mergeCells>
  <pageMargins left="0.25" right="0.45" top="0.75" bottom="0.75" header="0.3" footer="0.3"/>
  <pageSetup scale="77" orientation="landscape" r:id="rId1"/>
  <headerFooter>
    <oddHeader>&amp;L&amp;20LGE</oddHeader>
    <oddFooter>&amp;L&amp;F,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39"/>
  <sheetViews>
    <sheetView topLeftCell="C1" workbookViewId="0">
      <selection activeCell="N31" sqref="N31"/>
    </sheetView>
  </sheetViews>
  <sheetFormatPr defaultColWidth="9.109375" defaultRowHeight="14.4"/>
  <cols>
    <col min="1" max="1" width="9.109375" style="147"/>
    <col min="2" max="2" width="3.6640625" style="147" customWidth="1"/>
    <col min="3" max="3" width="25.5546875" style="147" bestFit="1" customWidth="1"/>
    <col min="4" max="4" width="17.5546875" style="147" bestFit="1" customWidth="1"/>
    <col min="5" max="5" width="15.33203125" style="147" hidden="1" customWidth="1"/>
    <col min="6" max="6" width="15.44140625" style="147" hidden="1" customWidth="1"/>
    <col min="7" max="7" width="14" style="147" customWidth="1"/>
    <col min="8" max="8" width="15.5546875" style="147" customWidth="1"/>
    <col min="9" max="9" width="9.109375" style="147"/>
    <col min="10" max="10" width="14.88671875" style="147" customWidth="1"/>
    <col min="11" max="11" width="1.6640625" style="147" customWidth="1"/>
    <col min="12" max="12" width="15.33203125" style="147" customWidth="1"/>
    <col min="13" max="13" width="15.44140625" style="147" customWidth="1"/>
    <col min="14" max="14" width="14" style="147" customWidth="1"/>
    <col min="15" max="15" width="15.5546875" style="147" customWidth="1"/>
    <col min="16" max="16" width="9.109375" style="147" customWidth="1"/>
    <col min="17" max="17" width="10.44140625" style="147" customWidth="1"/>
    <col min="18" max="16384" width="9.109375" style="147"/>
  </cols>
  <sheetData>
    <row r="1" spans="1:17">
      <c r="C1" s="148" t="s">
        <v>1325</v>
      </c>
      <c r="E1" s="147">
        <v>754</v>
      </c>
      <c r="F1" s="147">
        <v>776</v>
      </c>
      <c r="H1" s="147">
        <v>787</v>
      </c>
      <c r="L1" s="147">
        <v>818</v>
      </c>
      <c r="M1" s="147">
        <v>831</v>
      </c>
      <c r="O1" s="147">
        <v>836</v>
      </c>
    </row>
    <row r="5" spans="1:17" ht="21">
      <c r="D5" s="216"/>
      <c r="E5" s="217" t="s">
        <v>1330</v>
      </c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</row>
    <row r="6" spans="1:17">
      <c r="E6" s="202" t="s">
        <v>1281</v>
      </c>
      <c r="F6" s="202"/>
      <c r="G6" s="202"/>
      <c r="H6" s="202"/>
      <c r="I6" s="202"/>
      <c r="J6" s="202"/>
      <c r="K6" s="149"/>
      <c r="L6" s="206"/>
      <c r="M6" s="206"/>
      <c r="N6" s="206"/>
      <c r="O6" s="206"/>
      <c r="P6" s="206"/>
      <c r="Q6" s="206"/>
    </row>
    <row r="7" spans="1:17">
      <c r="E7" s="150" t="s">
        <v>819</v>
      </c>
      <c r="F7" s="150" t="s">
        <v>819</v>
      </c>
      <c r="G7" s="150"/>
      <c r="H7" s="150"/>
      <c r="I7" s="150"/>
      <c r="J7" s="150"/>
      <c r="K7" s="149"/>
      <c r="L7" s="207"/>
      <c r="M7" s="207"/>
      <c r="N7" s="207"/>
      <c r="O7" s="207"/>
      <c r="P7" s="207"/>
      <c r="Q7" s="207"/>
    </row>
    <row r="8" spans="1:17">
      <c r="E8" s="150" t="s">
        <v>1282</v>
      </c>
      <c r="F8" s="150" t="s">
        <v>1282</v>
      </c>
      <c r="G8" s="150" t="s">
        <v>1283</v>
      </c>
      <c r="H8" s="150" t="s">
        <v>1284</v>
      </c>
      <c r="I8" s="150" t="s">
        <v>1285</v>
      </c>
      <c r="J8" s="150" t="s">
        <v>1292</v>
      </c>
      <c r="K8" s="149"/>
      <c r="L8" s="207"/>
      <c r="M8" s="207"/>
      <c r="N8" s="207"/>
      <c r="O8" s="207"/>
      <c r="P8" s="207"/>
      <c r="Q8" s="207"/>
    </row>
    <row r="9" spans="1:17">
      <c r="E9" s="150" t="s">
        <v>1286</v>
      </c>
      <c r="F9" s="150" t="s">
        <v>1287</v>
      </c>
      <c r="G9" s="150" t="s">
        <v>1288</v>
      </c>
      <c r="H9" s="150" t="s">
        <v>1289</v>
      </c>
      <c r="I9" s="150" t="s">
        <v>1290</v>
      </c>
      <c r="J9" s="150" t="s">
        <v>1293</v>
      </c>
      <c r="K9" s="149"/>
      <c r="L9" s="207"/>
      <c r="M9" s="207"/>
      <c r="N9" s="207"/>
      <c r="O9" s="207"/>
      <c r="P9" s="207"/>
      <c r="Q9" s="207"/>
    </row>
    <row r="10" spans="1:17">
      <c r="A10" s="151">
        <v>1</v>
      </c>
      <c r="C10" s="183" t="s">
        <v>181</v>
      </c>
      <c r="D10" s="147" t="s">
        <v>1069</v>
      </c>
      <c r="E10" s="152">
        <f ca="1">OFFSET(INDIRECT($C$1&amp;E$1),0,$A10)</f>
        <v>409875402.9427374</v>
      </c>
      <c r="F10" s="152">
        <f ca="1">OFFSET(INDIRECT($C$1&amp;F$1),0,$A10)</f>
        <v>366113427.44055998</v>
      </c>
      <c r="G10" s="153">
        <f ca="1">E10-F10</f>
        <v>43761975.502177417</v>
      </c>
      <c r="H10" s="152">
        <f ca="1">OFFSET(INDIRECT($C$1&amp;H$1),0,$A10)</f>
        <v>1298385197.0269322</v>
      </c>
      <c r="I10" s="154">
        <f ca="1">G10/H10</f>
        <v>3.3704924857726692E-2</v>
      </c>
      <c r="J10" s="152">
        <f ca="1">(I10-$I$25)*H10*'SCH H-1'!$E$30</f>
        <v>-58295415.554495499</v>
      </c>
      <c r="L10" s="208"/>
      <c r="M10" s="208"/>
      <c r="N10" s="209"/>
      <c r="O10" s="208"/>
      <c r="P10" s="210"/>
      <c r="Q10" s="208"/>
    </row>
    <row r="11" spans="1:17">
      <c r="A11" s="151">
        <v>2</v>
      </c>
      <c r="C11" s="189" t="s">
        <v>1105</v>
      </c>
      <c r="D11" s="147" t="s">
        <v>556</v>
      </c>
      <c r="E11" s="152">
        <f t="shared" ref="E11:H25" ca="1" si="0">OFFSET(INDIRECT($C$1&amp;E$1),0,$A11)</f>
        <v>139297769.56937167</v>
      </c>
      <c r="F11" s="152">
        <f t="shared" ca="1" si="0"/>
        <v>104218630.04739934</v>
      </c>
      <c r="G11" s="153">
        <f t="shared" ref="G11:G25" ca="1" si="1">E11-F11</f>
        <v>35079139.521972328</v>
      </c>
      <c r="H11" s="152">
        <f t="shared" ca="1" si="0"/>
        <v>297537844.17638469</v>
      </c>
      <c r="I11" s="154">
        <f t="shared" ref="I11:I25" ca="1" si="2">G11/H11</f>
        <v>0.11789807652560967</v>
      </c>
      <c r="J11" s="152">
        <f ca="1">(I11-$I$25)*H11*'SCH H-1'!$E$30</f>
        <v>20147635.357598934</v>
      </c>
      <c r="L11" s="208"/>
      <c r="M11" s="208"/>
      <c r="N11" s="209"/>
      <c r="O11" s="208"/>
      <c r="P11" s="210"/>
      <c r="Q11" s="208"/>
    </row>
    <row r="12" spans="1:17">
      <c r="A12" s="151">
        <v>3</v>
      </c>
      <c r="C12" s="189" t="s">
        <v>1065</v>
      </c>
      <c r="D12" s="147" t="s">
        <v>557</v>
      </c>
      <c r="E12" s="152">
        <f t="shared" ca="1" si="0"/>
        <v>8267364.7708549676</v>
      </c>
      <c r="F12" s="152">
        <f t="shared" ca="1" si="0"/>
        <v>6489801.0027274266</v>
      </c>
      <c r="G12" s="153">
        <f t="shared" ca="1" si="1"/>
        <v>1777563.7681275411</v>
      </c>
      <c r="H12" s="152">
        <f t="shared" ca="1" si="0"/>
        <v>15372954.086934632</v>
      </c>
      <c r="I12" s="154">
        <f t="shared" ca="1" si="2"/>
        <v>0.11562929012051629</v>
      </c>
      <c r="J12" s="152">
        <f ca="1">(I12-$I$25)*H12*'SCH H-1'!$E$30</f>
        <v>994321.20717025199</v>
      </c>
      <c r="L12" s="208"/>
      <c r="M12" s="208"/>
      <c r="N12" s="209"/>
      <c r="O12" s="208"/>
      <c r="P12" s="210"/>
      <c r="Q12" s="208"/>
    </row>
    <row r="13" spans="1:17">
      <c r="A13" s="151">
        <v>4</v>
      </c>
      <c r="C13" s="189" t="s">
        <v>1065</v>
      </c>
      <c r="D13" s="147" t="s">
        <v>558</v>
      </c>
      <c r="E13" s="152">
        <f t="shared" ca="1" si="0"/>
        <v>152694567.53176829</v>
      </c>
      <c r="F13" s="152">
        <f t="shared" ca="1" si="0"/>
        <v>115837563.20774446</v>
      </c>
      <c r="G13" s="153">
        <f t="shared" ca="1" si="1"/>
        <v>36857004.324023828</v>
      </c>
      <c r="H13" s="152">
        <f t="shared" ca="1" si="0"/>
        <v>297296868.08373314</v>
      </c>
      <c r="I13" s="154">
        <f t="shared" ca="1" si="2"/>
        <v>0.12397373898215139</v>
      </c>
      <c r="J13" s="152">
        <f ca="1">(I13-$I$25)*H13*'SCH H-1'!$E$30</f>
        <v>22547309.581385389</v>
      </c>
      <c r="L13" s="208"/>
      <c r="M13" s="208"/>
      <c r="N13" s="209"/>
      <c r="O13" s="208"/>
      <c r="P13" s="210"/>
      <c r="Q13" s="208"/>
    </row>
    <row r="14" spans="1:17">
      <c r="A14" s="151">
        <v>5</v>
      </c>
      <c r="C14" s="190" t="s">
        <v>1095</v>
      </c>
      <c r="D14" s="147" t="s">
        <v>557</v>
      </c>
      <c r="E14" s="152">
        <f t="shared" ca="1" si="0"/>
        <v>133460280.34330545</v>
      </c>
      <c r="F14" s="152">
        <f t="shared" ca="1" si="0"/>
        <v>110665408.52642912</v>
      </c>
      <c r="G14" s="153">
        <f t="shared" ca="1" si="1"/>
        <v>22794871.816876337</v>
      </c>
      <c r="H14" s="152">
        <f t="shared" ca="1" si="0"/>
        <v>254312343.56201881</v>
      </c>
      <c r="I14" s="154">
        <f t="shared" ca="1" si="2"/>
        <v>8.9633367761865562E-2</v>
      </c>
      <c r="J14" s="152">
        <f ca="1">(I14-$I$25)*H14*'SCH H-1'!$E$30</f>
        <v>7606213.1395901125</v>
      </c>
      <c r="L14" s="208"/>
      <c r="M14" s="208"/>
      <c r="N14" s="209"/>
      <c r="O14" s="208"/>
      <c r="P14" s="210"/>
      <c r="Q14" s="208"/>
    </row>
    <row r="15" spans="1:17">
      <c r="A15" s="151">
        <v>6</v>
      </c>
      <c r="C15" s="190" t="s">
        <v>1095</v>
      </c>
      <c r="D15" s="147" t="s">
        <v>558</v>
      </c>
      <c r="E15" s="152">
        <f t="shared" ca="1" si="0"/>
        <v>88027510.194296315</v>
      </c>
      <c r="F15" s="152">
        <f t="shared" ca="1" si="0"/>
        <v>73008551.748141557</v>
      </c>
      <c r="G15" s="153">
        <f t="shared" ca="1" si="1"/>
        <v>15018958.446154758</v>
      </c>
      <c r="H15" s="152">
        <f t="shared" ca="1" si="0"/>
        <v>183482710.92309707</v>
      </c>
      <c r="I15" s="154">
        <f t="shared" ca="1" si="2"/>
        <v>8.1854897230342533E-2</v>
      </c>
      <c r="J15" s="152">
        <f ca="1">(I15-$I$25)*H15*'SCH H-1'!$E$30</f>
        <v>3578796.1124080764</v>
      </c>
      <c r="L15" s="208"/>
      <c r="M15" s="208"/>
      <c r="N15" s="209"/>
      <c r="O15" s="208"/>
      <c r="P15" s="210"/>
      <c r="Q15" s="208"/>
    </row>
    <row r="16" spans="1:17">
      <c r="A16" s="151">
        <v>7</v>
      </c>
      <c r="C16" s="190" t="s">
        <v>1066</v>
      </c>
      <c r="D16" s="147" t="s">
        <v>1025</v>
      </c>
      <c r="E16" s="152">
        <f t="shared" ca="1" si="0"/>
        <v>58303614.883306123</v>
      </c>
      <c r="F16" s="152">
        <f t="shared" ca="1" si="0"/>
        <v>48559038.623478152</v>
      </c>
      <c r="G16" s="153">
        <f t="shared" ca="1" si="1"/>
        <v>9744576.2598279715</v>
      </c>
      <c r="H16" s="152">
        <f t="shared" ca="1" si="0"/>
        <v>107558796.19534756</v>
      </c>
      <c r="I16" s="154">
        <f t="shared" ca="1" si="2"/>
        <v>9.0597669409854101E-2</v>
      </c>
      <c r="J16" s="152">
        <f ca="1">(I16-$I$25)*H16*'SCH H-1'!$E$30</f>
        <v>3355699.7806555955</v>
      </c>
      <c r="L16" s="208"/>
      <c r="M16" s="208"/>
      <c r="N16" s="209"/>
      <c r="O16" s="208"/>
      <c r="P16" s="210"/>
      <c r="Q16" s="208"/>
    </row>
    <row r="17" spans="1:17">
      <c r="A17" s="151">
        <v>8</v>
      </c>
      <c r="C17" s="189" t="s">
        <v>559</v>
      </c>
      <c r="D17" s="147" t="s">
        <v>828</v>
      </c>
      <c r="E17" s="152">
        <f t="shared" ca="1" si="0"/>
        <v>3464397.1271739206</v>
      </c>
      <c r="F17" s="152">
        <f t="shared" ca="1" si="0"/>
        <v>3135964.084342306</v>
      </c>
      <c r="G17" s="153">
        <f t="shared" ca="1" si="1"/>
        <v>328433.04283161461</v>
      </c>
      <c r="H17" s="152">
        <f t="shared" ca="1" si="0"/>
        <v>7548126.7729842151</v>
      </c>
      <c r="I17" s="154">
        <f t="shared" ca="1" si="2"/>
        <v>4.3511860983459064E-2</v>
      </c>
      <c r="J17" s="152">
        <f ca="1">(I17-$I$25)*H17*'SCH H-1'!$E$30</f>
        <v>-239887.67120576074</v>
      </c>
      <c r="L17" s="208"/>
      <c r="M17" s="208"/>
      <c r="N17" s="209"/>
      <c r="O17" s="208"/>
      <c r="P17" s="210"/>
      <c r="Q17" s="208"/>
    </row>
    <row r="18" spans="1:17">
      <c r="A18" s="151">
        <v>9</v>
      </c>
      <c r="C18" s="189" t="s">
        <v>983</v>
      </c>
      <c r="D18" s="147" t="s">
        <v>1272</v>
      </c>
      <c r="E18" s="152">
        <f t="shared" ca="1" si="0"/>
        <v>19596810.178676259</v>
      </c>
      <c r="F18" s="152">
        <f t="shared" ca="1" si="0"/>
        <v>13715877.662388768</v>
      </c>
      <c r="G18" s="153">
        <f t="shared" ca="1" si="1"/>
        <v>5880932.5162874907</v>
      </c>
      <c r="H18" s="152">
        <f t="shared" ca="1" si="0"/>
        <v>84253303.331223875</v>
      </c>
      <c r="I18" s="154">
        <f t="shared" ca="1" si="2"/>
        <v>6.9800616519068215E-2</v>
      </c>
      <c r="J18" s="152">
        <f ca="1">(I18-$I$25)*H18*'SCH H-1'!$E$30</f>
        <v>284907.30171150476</v>
      </c>
      <c r="L18" s="208"/>
      <c r="M18" s="208"/>
      <c r="N18" s="209"/>
      <c r="O18" s="208"/>
      <c r="P18" s="210"/>
      <c r="Q18" s="208"/>
    </row>
    <row r="19" spans="1:17">
      <c r="A19" s="151">
        <v>10</v>
      </c>
      <c r="C19" s="191" t="s">
        <v>983</v>
      </c>
      <c r="D19" s="147" t="s">
        <v>1067</v>
      </c>
      <c r="E19" s="152">
        <f t="shared" ca="1" si="0"/>
        <v>261183.25391634012</v>
      </c>
      <c r="F19" s="152">
        <f t="shared" ca="1" si="0"/>
        <v>213057.84857372689</v>
      </c>
      <c r="G19" s="153">
        <f t="shared" ca="1" si="1"/>
        <v>48125.40534261323</v>
      </c>
      <c r="H19" s="152">
        <f t="shared" ca="1" si="0"/>
        <v>403309.57824510406</v>
      </c>
      <c r="I19" s="154">
        <f t="shared" ca="1" si="2"/>
        <v>0.11932621474555184</v>
      </c>
      <c r="J19" s="152">
        <f ca="1">(I19-$I$25)*H19*'SCH H-1'!$E$30</f>
        <v>28080.32572298967</v>
      </c>
      <c r="L19" s="208"/>
      <c r="M19" s="208"/>
      <c r="N19" s="209"/>
      <c r="O19" s="208"/>
      <c r="P19" s="210"/>
      <c r="Q19" s="208"/>
    </row>
    <row r="20" spans="1:17">
      <c r="A20" s="151">
        <v>11</v>
      </c>
      <c r="C20" s="191" t="s">
        <v>817</v>
      </c>
      <c r="D20" s="147" t="s">
        <v>560</v>
      </c>
      <c r="E20" s="152">
        <f t="shared" ca="1" si="0"/>
        <v>294970.26285990735</v>
      </c>
      <c r="F20" s="152">
        <f t="shared" ca="1" si="0"/>
        <v>228918.70775293451</v>
      </c>
      <c r="G20" s="153">
        <f t="shared" ca="1" si="1"/>
        <v>66051.555106972839</v>
      </c>
      <c r="H20" s="152">
        <f t="shared" ca="1" si="0"/>
        <v>493338.92038660729</v>
      </c>
      <c r="I20" s="154">
        <f t="shared" ca="1" si="2"/>
        <v>0.1338867710968582</v>
      </c>
      <c r="J20" s="152">
        <f ca="1">(I20-$I$25)*H20*'SCH H-1'!$E$30</f>
        <v>43956.6362203229</v>
      </c>
      <c r="L20" s="208"/>
      <c r="M20" s="208"/>
      <c r="N20" s="209"/>
      <c r="O20" s="208"/>
      <c r="P20" s="210"/>
      <c r="Q20" s="208"/>
    </row>
    <row r="21" spans="1:17">
      <c r="A21" s="151">
        <v>12</v>
      </c>
      <c r="C21" s="189" t="s">
        <v>1246</v>
      </c>
      <c r="D21" s="147" t="s">
        <v>1128</v>
      </c>
      <c r="E21" s="152">
        <f t="shared" ca="1" si="0"/>
        <v>8351.4717332803484</v>
      </c>
      <c r="F21" s="152">
        <f t="shared" ca="1" si="0"/>
        <v>5411.7472936992845</v>
      </c>
      <c r="G21" s="153">
        <f t="shared" ca="1" si="1"/>
        <v>2939.724439581064</v>
      </c>
      <c r="H21" s="152">
        <f t="shared" ca="1" si="0"/>
        <v>23819.689944660193</v>
      </c>
      <c r="I21" s="154">
        <f t="shared" ca="1" si="2"/>
        <v>0.12341573070056187</v>
      </c>
      <c r="J21" s="152">
        <f ca="1">(I21-$I$25)*H21*'SCH H-1'!$E$30</f>
        <v>1788.7323137075491</v>
      </c>
      <c r="L21" s="208"/>
      <c r="M21" s="208"/>
      <c r="N21" s="209"/>
      <c r="O21" s="208"/>
      <c r="P21" s="210"/>
      <c r="Q21" s="208"/>
    </row>
    <row r="22" spans="1:17">
      <c r="A22" s="151">
        <v>13</v>
      </c>
      <c r="C22" s="147" t="s">
        <v>1123</v>
      </c>
      <c r="D22" s="147" t="s">
        <v>1124</v>
      </c>
      <c r="E22" s="152">
        <f t="shared" ca="1" si="0"/>
        <v>13276.8</v>
      </c>
      <c r="F22" s="152">
        <f t="shared" ca="1" si="0"/>
        <v>23673.830221666936</v>
      </c>
      <c r="G22" s="153">
        <f t="shared" ca="1" si="1"/>
        <v>-10397.030221666937</v>
      </c>
      <c r="H22" s="152">
        <f t="shared" ca="1" si="0"/>
        <v>139008.76999999999</v>
      </c>
      <c r="I22" s="154">
        <f t="shared" ca="1" si="2"/>
        <v>-7.4794059552263772E-2</v>
      </c>
      <c r="J22" s="152">
        <f ca="1">(I22-$I$25)*H22*'SCH H-1'!$E$30</f>
        <v>-26414.683130940593</v>
      </c>
      <c r="L22" s="208"/>
      <c r="M22" s="208"/>
      <c r="N22" s="209"/>
      <c r="O22" s="208"/>
      <c r="P22" s="210"/>
      <c r="Q22" s="208"/>
    </row>
    <row r="23" spans="1:17">
      <c r="A23" s="151">
        <v>14</v>
      </c>
      <c r="C23" s="147" t="s">
        <v>1125</v>
      </c>
      <c r="D23" s="147" t="s">
        <v>1142</v>
      </c>
      <c r="E23" s="152">
        <f t="shared" ca="1" si="0"/>
        <v>147420.24</v>
      </c>
      <c r="F23" s="152">
        <f t="shared" ca="1" si="0"/>
        <v>87465.715559582808</v>
      </c>
      <c r="G23" s="153">
        <f t="shared" ca="1" si="1"/>
        <v>59954.524440417183</v>
      </c>
      <c r="H23" s="152">
        <f t="shared" ca="1" si="0"/>
        <v>1193920.19</v>
      </c>
      <c r="I23" s="154">
        <f t="shared" ca="1" si="2"/>
        <v>5.0216526148550336E-2</v>
      </c>
      <c r="J23" s="152">
        <f ca="1">(I23-$I$25)*H23*'SCH H-1'!$E$30</f>
        <v>-27237.177862709228</v>
      </c>
      <c r="L23" s="208"/>
      <c r="M23" s="208"/>
      <c r="N23" s="209"/>
      <c r="O23" s="208"/>
      <c r="P23" s="210"/>
      <c r="Q23" s="208"/>
    </row>
    <row r="24" spans="1:17">
      <c r="A24" s="151">
        <v>15</v>
      </c>
      <c r="C24" s="147" t="s">
        <v>1126</v>
      </c>
      <c r="D24" s="147" t="s">
        <v>1127</v>
      </c>
      <c r="E24" s="152">
        <f t="shared" ca="1" si="0"/>
        <v>9936</v>
      </c>
      <c r="F24" s="152">
        <f t="shared" ca="1" si="0"/>
        <v>4664.9814342296049</v>
      </c>
      <c r="G24" s="153">
        <f t="shared" ca="1" si="1"/>
        <v>5271.0185657703951</v>
      </c>
      <c r="H24" s="152">
        <f t="shared" ca="1" si="0"/>
        <v>75609.239999999991</v>
      </c>
      <c r="I24" s="154">
        <f t="shared" ca="1" si="2"/>
        <v>6.9713947207648105E-2</v>
      </c>
      <c r="J24" s="152">
        <f ca="1">(I24-$I$25)*H24*'SCH H-1'!$E$30</f>
        <v>246.91191792728586</v>
      </c>
      <c r="L24" s="208"/>
      <c r="M24" s="208"/>
      <c r="N24" s="209"/>
      <c r="O24" s="208"/>
      <c r="P24" s="210"/>
      <c r="Q24" s="208"/>
    </row>
    <row r="25" spans="1:17">
      <c r="A25" s="151">
        <v>0</v>
      </c>
      <c r="C25" s="147" t="s">
        <v>1291</v>
      </c>
      <c r="E25" s="152">
        <f t="shared" ca="1" si="0"/>
        <v>1013722855.5700001</v>
      </c>
      <c r="F25" s="152">
        <f t="shared" ca="1" si="0"/>
        <v>842307455.17404699</v>
      </c>
      <c r="G25" s="153">
        <f t="shared" ca="1" si="1"/>
        <v>171415400.39595306</v>
      </c>
      <c r="H25" s="152">
        <f t="shared" ca="1" si="0"/>
        <v>2548077150.5472326</v>
      </c>
      <c r="I25" s="154">
        <f t="shared" ca="1" si="2"/>
        <v>6.7272453017813594E-2</v>
      </c>
      <c r="J25" s="156">
        <f ca="1">SUM(J10:J24)</f>
        <v>-9.7504937457415508E-8</v>
      </c>
      <c r="L25" s="208"/>
      <c r="M25" s="208"/>
      <c r="N25" s="209"/>
      <c r="O25" s="208"/>
      <c r="P25" s="210"/>
      <c r="Q25" s="211"/>
    </row>
    <row r="26" spans="1:17">
      <c r="E26" s="153">
        <f ca="1">SUM(E10:E24)-E25</f>
        <v>0</v>
      </c>
      <c r="F26" s="153">
        <f ca="1">SUM(F10:F24)-F25</f>
        <v>0</v>
      </c>
      <c r="G26" s="153">
        <f ca="1">SUM(G10:G24)-G25</f>
        <v>0</v>
      </c>
      <c r="H26" s="153">
        <f ca="1">SUM(H10:H24)-H25</f>
        <v>0</v>
      </c>
      <c r="L26" s="209"/>
      <c r="M26" s="209"/>
      <c r="N26" s="209"/>
      <c r="O26" s="209"/>
      <c r="P26" s="212"/>
      <c r="Q26" s="212"/>
    </row>
    <row r="28" spans="1:17" ht="21">
      <c r="D28" s="155"/>
      <c r="E28" s="217" t="s">
        <v>1330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</row>
    <row r="29" spans="1:17">
      <c r="E29" s="202" t="s">
        <v>1281</v>
      </c>
      <c r="F29" s="202"/>
      <c r="G29" s="202"/>
      <c r="H29" s="202"/>
      <c r="I29" s="202"/>
      <c r="J29" s="202"/>
      <c r="K29" s="149"/>
      <c r="L29" s="206"/>
      <c r="M29" s="206"/>
      <c r="N29" s="206"/>
      <c r="O29" s="206"/>
      <c r="P29" s="206"/>
      <c r="Q29" s="206"/>
    </row>
    <row r="30" spans="1:17">
      <c r="E30" s="150" t="s">
        <v>819</v>
      </c>
      <c r="F30" s="150" t="s">
        <v>819</v>
      </c>
      <c r="G30" s="150"/>
      <c r="H30" s="150"/>
      <c r="I30" s="150"/>
      <c r="J30" s="150"/>
      <c r="K30" s="149"/>
      <c r="L30" s="207"/>
      <c r="M30" s="207"/>
      <c r="N30" s="207"/>
      <c r="O30" s="207"/>
      <c r="P30" s="207"/>
      <c r="Q30" s="207"/>
    </row>
    <row r="31" spans="1:17">
      <c r="E31" s="150" t="s">
        <v>1282</v>
      </c>
      <c r="F31" s="150" t="s">
        <v>1282</v>
      </c>
      <c r="G31" s="150" t="s">
        <v>1283</v>
      </c>
      <c r="H31" s="150" t="s">
        <v>1284</v>
      </c>
      <c r="I31" s="150" t="s">
        <v>1285</v>
      </c>
      <c r="J31" s="150" t="s">
        <v>1292</v>
      </c>
      <c r="K31" s="149"/>
      <c r="L31" s="207"/>
      <c r="M31" s="207"/>
      <c r="N31" s="207"/>
      <c r="O31" s="207"/>
      <c r="P31" s="207"/>
      <c r="Q31" s="207"/>
    </row>
    <row r="32" spans="1:17">
      <c r="E32" s="150" t="s">
        <v>1286</v>
      </c>
      <c r="F32" s="150" t="s">
        <v>1287</v>
      </c>
      <c r="G32" s="150" t="s">
        <v>1288</v>
      </c>
      <c r="H32" s="150" t="s">
        <v>1289</v>
      </c>
      <c r="I32" s="150" t="s">
        <v>1290</v>
      </c>
      <c r="J32" s="150" t="s">
        <v>1293</v>
      </c>
      <c r="K32" s="149"/>
      <c r="L32" s="207"/>
      <c r="M32" s="207"/>
      <c r="N32" s="207"/>
      <c r="O32" s="207"/>
      <c r="P32" s="207"/>
      <c r="Q32" s="207"/>
    </row>
    <row r="33" spans="3:17">
      <c r="C33" s="184" t="s">
        <v>1294</v>
      </c>
      <c r="D33" s="185" t="s">
        <v>181</v>
      </c>
      <c r="E33" s="186">
        <f ca="1">E10</f>
        <v>409875402.9427374</v>
      </c>
      <c r="F33" s="186">
        <f ca="1">F10</f>
        <v>366113427.44055998</v>
      </c>
      <c r="G33" s="186">
        <f t="shared" ref="G33:G37" ca="1" si="3">E33-F33</f>
        <v>43761975.502177417</v>
      </c>
      <c r="H33" s="186">
        <f ca="1">H10</f>
        <v>1298385197.0269322</v>
      </c>
      <c r="I33" s="187">
        <f t="shared" ref="I33:I38" ca="1" si="4">G33/H33</f>
        <v>3.3704924857726692E-2</v>
      </c>
      <c r="J33" s="188">
        <f ca="1">(I33-$I$38)*H33*'SCH H-1'!$E$30</f>
        <v>-58295415.554495499</v>
      </c>
      <c r="K33" s="184"/>
      <c r="L33" s="213"/>
      <c r="M33" s="213"/>
      <c r="N33" s="213"/>
      <c r="O33" s="213"/>
      <c r="P33" s="214"/>
      <c r="Q33" s="215"/>
    </row>
    <row r="34" spans="3:17">
      <c r="C34" s="184" t="s">
        <v>1295</v>
      </c>
      <c r="D34" s="185" t="s">
        <v>1296</v>
      </c>
      <c r="E34" s="186">
        <f ca="1">SUM(E11:E13,E17:E18,E21)</f>
        <v>323329260.64957839</v>
      </c>
      <c r="F34" s="186">
        <f ca="1">SUM(F11:F13,F17:F18,F21)</f>
        <v>243403247.75189599</v>
      </c>
      <c r="G34" s="186">
        <f t="shared" ca="1" si="3"/>
        <v>79926012.897682399</v>
      </c>
      <c r="H34" s="186">
        <f ca="1">SUM(H11:H13,H17:H18,H21)</f>
        <v>702032916.14120519</v>
      </c>
      <c r="I34" s="187">
        <f t="shared" ca="1" si="4"/>
        <v>0.11384938093359467</v>
      </c>
      <c r="J34" s="188">
        <f ca="1">(I34-$I$38)*H34*'SCH H-1'!$E$30</f>
        <v>43736074.508974046</v>
      </c>
      <c r="K34" s="184"/>
      <c r="L34" s="213"/>
      <c r="M34" s="213"/>
      <c r="N34" s="213"/>
      <c r="O34" s="213"/>
      <c r="P34" s="214"/>
      <c r="Q34" s="215"/>
    </row>
    <row r="35" spans="3:17">
      <c r="C35" s="184" t="s">
        <v>1297</v>
      </c>
      <c r="D35" s="185" t="s">
        <v>1298</v>
      </c>
      <c r="E35" s="186">
        <f ca="1">SUM(E14:E16)</f>
        <v>279791405.42090791</v>
      </c>
      <c r="F35" s="186">
        <f ca="1">SUM(F14:F16)</f>
        <v>232232998.89804882</v>
      </c>
      <c r="G35" s="186">
        <f t="shared" ca="1" si="3"/>
        <v>47558406.522859097</v>
      </c>
      <c r="H35" s="186">
        <f ca="1">SUM(H14:H16)</f>
        <v>545353850.68046343</v>
      </c>
      <c r="I35" s="187">
        <f t="shared" ca="1" si="4"/>
        <v>8.7206510898416245E-2</v>
      </c>
      <c r="J35" s="188">
        <f ca="1">(I35-$I$38)*H35*'SCH H-1'!$E$30</f>
        <v>14540709.032653829</v>
      </c>
      <c r="K35" s="184"/>
      <c r="L35" s="213"/>
      <c r="M35" s="213"/>
      <c r="N35" s="213"/>
      <c r="O35" s="213"/>
      <c r="P35" s="214"/>
      <c r="Q35" s="215"/>
    </row>
    <row r="36" spans="3:17">
      <c r="C36" s="184" t="s">
        <v>1299</v>
      </c>
      <c r="D36" s="185" t="s">
        <v>1300</v>
      </c>
      <c r="E36" s="186">
        <f ca="1">SUM(E19:E20)</f>
        <v>556153.51677624742</v>
      </c>
      <c r="F36" s="186">
        <f ca="1">SUM(F19:F20)</f>
        <v>441976.55632666138</v>
      </c>
      <c r="G36" s="186">
        <f t="shared" ca="1" si="3"/>
        <v>114176.96044958604</v>
      </c>
      <c r="H36" s="186">
        <f ca="1">SUM(H19:H20)</f>
        <v>896648.49863171135</v>
      </c>
      <c r="I36" s="187">
        <f t="shared" ca="1" si="4"/>
        <v>0.1273374802097148</v>
      </c>
      <c r="J36" s="188">
        <f ca="1">(I36-$I$38)*H36*'SCH H-1'!$E$30</f>
        <v>72036.961943312519</v>
      </c>
      <c r="K36" s="184"/>
      <c r="L36" s="213"/>
      <c r="M36" s="213"/>
      <c r="N36" s="213"/>
      <c r="O36" s="213"/>
      <c r="P36" s="214"/>
      <c r="Q36" s="215"/>
    </row>
    <row r="37" spans="3:17">
      <c r="C37" s="184" t="s">
        <v>1301</v>
      </c>
      <c r="D37" s="184"/>
      <c r="E37" s="186">
        <f ca="1">SUM(E22:E24)</f>
        <v>170633.03999999998</v>
      </c>
      <c r="F37" s="186">
        <f ca="1">SUM(F22:F24)</f>
        <v>115804.52721547935</v>
      </c>
      <c r="G37" s="186">
        <f t="shared" ca="1" si="3"/>
        <v>54828.51278452063</v>
      </c>
      <c r="H37" s="186">
        <f ca="1">SUM(H22:H24)</f>
        <v>1408538.2</v>
      </c>
      <c r="I37" s="187">
        <f t="shared" ca="1" si="4"/>
        <v>3.8925825926851419E-2</v>
      </c>
      <c r="J37" s="188">
        <f ca="1">(I37-$I$38)*H37*'SCH H-1'!$E$30</f>
        <v>-53404.949075722558</v>
      </c>
      <c r="K37" s="184"/>
      <c r="L37" s="213"/>
      <c r="M37" s="213"/>
      <c r="N37" s="213"/>
      <c r="O37" s="213"/>
      <c r="P37" s="214"/>
      <c r="Q37" s="215"/>
    </row>
    <row r="38" spans="3:17">
      <c r="E38" s="153">
        <f ca="1">SUM(E33:E37)</f>
        <v>1013722855.5699998</v>
      </c>
      <c r="F38" s="153">
        <f ca="1">SUM(F33:F37)</f>
        <v>842307455.17404699</v>
      </c>
      <c r="G38" s="153">
        <f ca="1">SUM(G33:G37)</f>
        <v>171415400.395953</v>
      </c>
      <c r="H38" s="153">
        <f ca="1">SUM(H33:H37)</f>
        <v>2548077150.5472322</v>
      </c>
      <c r="I38" s="154">
        <f t="shared" ca="1" si="4"/>
        <v>6.7272453017813594E-2</v>
      </c>
      <c r="J38" s="153">
        <f ca="1">SUM(J33:J37)</f>
        <v>-3.3978722058236599E-8</v>
      </c>
      <c r="L38" s="209"/>
      <c r="M38" s="209"/>
      <c r="N38" s="209"/>
      <c r="O38" s="209"/>
      <c r="P38" s="210"/>
      <c r="Q38" s="209"/>
    </row>
    <row r="39" spans="3:17">
      <c r="Q39" s="153"/>
    </row>
  </sheetData>
  <mergeCells count="6">
    <mergeCell ref="E5:Q5"/>
    <mergeCell ref="E6:J6"/>
    <mergeCell ref="L6:Q6"/>
    <mergeCell ref="E28:Q28"/>
    <mergeCell ref="E29:J29"/>
    <mergeCell ref="L29:Q29"/>
  </mergeCells>
  <pageMargins left="0.7" right="0.7" top="0.75" bottom="0.75" header="0.3" footer="0.3"/>
  <pageSetup scale="80" orientation="landscape" r:id="rId1"/>
  <headerFooter>
    <oddHeader>&amp;L&amp;20LGE</oddHeader>
    <oddFooter>&amp;L&amp;F,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97"/>
  <sheetViews>
    <sheetView zoomScale="85" zoomScaleNormal="85" workbookViewId="0">
      <selection activeCell="J20" sqref="J20"/>
    </sheetView>
  </sheetViews>
  <sheetFormatPr defaultColWidth="9.109375" defaultRowHeight="13.2"/>
  <cols>
    <col min="1" max="1" width="6.88671875" style="164" customWidth="1"/>
    <col min="2" max="2" width="59.44140625" style="164" customWidth="1"/>
    <col min="3" max="3" width="14.44140625" style="164" customWidth="1"/>
    <col min="4" max="4" width="18.88671875" style="164" customWidth="1"/>
    <col min="5" max="5" width="15.6640625" style="164" customWidth="1"/>
    <col min="6" max="6" width="1.88671875" style="164" customWidth="1"/>
    <col min="7" max="16384" width="9.109375" style="164"/>
  </cols>
  <sheetData>
    <row r="1" spans="1:5" s="157" customFormat="1" ht="20.100000000000001" customHeight="1">
      <c r="A1" s="204" t="s">
        <v>1326</v>
      </c>
      <c r="B1" s="205"/>
      <c r="C1" s="205"/>
      <c r="D1" s="205"/>
      <c r="E1" s="205"/>
    </row>
    <row r="2" spans="1:5" s="157" customFormat="1" ht="20.100000000000001" customHeight="1">
      <c r="A2" s="204" t="s">
        <v>1327</v>
      </c>
      <c r="B2" s="205"/>
      <c r="C2" s="205"/>
      <c r="D2" s="205"/>
      <c r="E2" s="205"/>
    </row>
    <row r="3" spans="1:5" s="157" customFormat="1" ht="20.100000000000001" customHeight="1">
      <c r="A3" s="205" t="s">
        <v>1302</v>
      </c>
      <c r="B3" s="205"/>
      <c r="C3" s="205"/>
      <c r="D3" s="205"/>
      <c r="E3" s="205"/>
    </row>
    <row r="4" spans="1:5" s="157" customFormat="1" ht="20.100000000000001" customHeight="1">
      <c r="A4" s="204" t="s">
        <v>1303</v>
      </c>
      <c r="B4" s="205"/>
      <c r="C4" s="205"/>
      <c r="D4" s="205"/>
      <c r="E4" s="205"/>
    </row>
    <row r="5" spans="1:5" s="157" customFormat="1" ht="20.100000000000001" customHeight="1">
      <c r="A5" s="204" t="s">
        <v>1304</v>
      </c>
      <c r="B5" s="205"/>
      <c r="C5" s="205"/>
      <c r="D5" s="205"/>
      <c r="E5" s="205"/>
    </row>
    <row r="6" spans="1:5" s="157" customFormat="1" ht="20.100000000000001" customHeight="1">
      <c r="A6" s="158"/>
      <c r="B6" s="158"/>
      <c r="C6" s="158"/>
      <c r="D6" s="158"/>
      <c r="E6" s="158"/>
    </row>
    <row r="7" spans="1:5" s="157" customFormat="1" ht="20.100000000000001" customHeight="1">
      <c r="A7" s="159" t="s">
        <v>1305</v>
      </c>
      <c r="E7" s="160" t="s">
        <v>1306</v>
      </c>
    </row>
    <row r="8" spans="1:5" s="157" customFormat="1" ht="20.100000000000001" customHeight="1">
      <c r="A8" s="157" t="s">
        <v>1307</v>
      </c>
      <c r="E8" s="160" t="s">
        <v>1308</v>
      </c>
    </row>
    <row r="9" spans="1:5" s="157" customFormat="1" ht="20.100000000000001" customHeight="1">
      <c r="A9" s="159" t="s">
        <v>1309</v>
      </c>
      <c r="D9" s="159"/>
      <c r="E9" s="161" t="s">
        <v>1310</v>
      </c>
    </row>
    <row r="10" spans="1:5" s="157" customFormat="1" ht="18.899999999999999" customHeight="1"/>
    <row r="11" spans="1:5" s="157" customFormat="1" ht="30" customHeight="1">
      <c r="A11" s="162"/>
      <c r="B11" s="162"/>
      <c r="C11" s="162"/>
      <c r="D11" s="203" t="s">
        <v>1311</v>
      </c>
      <c r="E11" s="203"/>
    </row>
    <row r="12" spans="1:5" ht="24" customHeight="1">
      <c r="A12" s="163" t="s">
        <v>1312</v>
      </c>
      <c r="B12" s="163" t="s">
        <v>1313</v>
      </c>
      <c r="C12" s="163"/>
      <c r="D12" s="163" t="s">
        <v>1314</v>
      </c>
      <c r="E12" s="163" t="s">
        <v>1315</v>
      </c>
    </row>
    <row r="13" spans="1:5" ht="18.899999999999999" customHeight="1">
      <c r="A13" s="165"/>
      <c r="B13" s="166"/>
      <c r="C13" s="167"/>
      <c r="D13" s="167"/>
      <c r="E13" s="167"/>
    </row>
    <row r="14" spans="1:5" ht="18.899999999999999" customHeight="1">
      <c r="A14" s="165">
        <v>1</v>
      </c>
      <c r="B14" s="168" t="s">
        <v>1316</v>
      </c>
      <c r="C14" s="169"/>
      <c r="D14" s="174">
        <v>1</v>
      </c>
      <c r="E14" s="174">
        <v>1</v>
      </c>
    </row>
    <row r="15" spans="1:5" ht="18.899999999999999" customHeight="1">
      <c r="A15" s="170"/>
      <c r="B15" s="168"/>
      <c r="C15" s="169"/>
      <c r="D15" s="174"/>
      <c r="E15" s="174"/>
    </row>
    <row r="16" spans="1:5" ht="18.899999999999999" customHeight="1">
      <c r="A16" s="170">
        <v>2</v>
      </c>
      <c r="B16" s="168" t="s">
        <v>1317</v>
      </c>
      <c r="C16" s="169"/>
      <c r="D16" s="174">
        <v>1.82E-3</v>
      </c>
      <c r="E16" s="174">
        <f>D16</f>
        <v>1.82E-3</v>
      </c>
    </row>
    <row r="17" spans="1:5" ht="18.899999999999999" customHeight="1">
      <c r="A17" s="170"/>
      <c r="B17" s="168"/>
      <c r="C17" s="169"/>
      <c r="D17" s="174"/>
      <c r="E17" s="174"/>
    </row>
    <row r="18" spans="1:5" ht="18.899999999999999" customHeight="1">
      <c r="A18" s="170">
        <v>3</v>
      </c>
      <c r="B18" s="168" t="s">
        <v>1318</v>
      </c>
      <c r="D18" s="175">
        <v>2E-3</v>
      </c>
      <c r="E18" s="175">
        <f>D18</f>
        <v>2E-3</v>
      </c>
    </row>
    <row r="19" spans="1:5" ht="18.899999999999999" customHeight="1">
      <c r="A19" s="170"/>
      <c r="B19" s="171"/>
      <c r="D19" s="174"/>
      <c r="E19" s="174"/>
    </row>
    <row r="20" spans="1:5" ht="18.899999999999999" customHeight="1">
      <c r="A20" s="170">
        <v>4</v>
      </c>
      <c r="B20" s="168" t="s">
        <v>1319</v>
      </c>
      <c r="C20" s="169"/>
      <c r="D20" s="174">
        <f>D14-D16-D18</f>
        <v>0.99617999999999995</v>
      </c>
      <c r="E20" s="174">
        <f>E14-E16-E18</f>
        <v>0.99617999999999995</v>
      </c>
    </row>
    <row r="21" spans="1:5" ht="18.899999999999999" customHeight="1">
      <c r="A21" s="170"/>
      <c r="B21" s="176"/>
      <c r="C21" s="169"/>
      <c r="D21" s="174"/>
      <c r="E21" s="174"/>
    </row>
    <row r="22" spans="1:5" ht="18.899999999999999" customHeight="1">
      <c r="A22" s="170">
        <v>5</v>
      </c>
      <c r="B22" s="176" t="s">
        <v>1320</v>
      </c>
      <c r="C22" s="177">
        <v>0.05</v>
      </c>
      <c r="D22" s="174">
        <f>D20*C22</f>
        <v>4.9808999999999999E-2</v>
      </c>
      <c r="E22" s="175">
        <f>D22</f>
        <v>4.9808999999999999E-2</v>
      </c>
    </row>
    <row r="23" spans="1:5" ht="18.899999999999999" customHeight="1">
      <c r="A23" s="170"/>
      <c r="B23" s="176"/>
      <c r="C23" s="169"/>
      <c r="D23" s="174"/>
      <c r="E23" s="174"/>
    </row>
    <row r="24" spans="1:5" ht="18.899999999999999" customHeight="1">
      <c r="A24" s="170">
        <v>6</v>
      </c>
      <c r="B24" s="168" t="s">
        <v>1321</v>
      </c>
      <c r="D24" s="174"/>
      <c r="E24" s="174">
        <f>E20-E22</f>
        <v>0.94637099999999996</v>
      </c>
    </row>
    <row r="25" spans="1:5" ht="18.899999999999999" customHeight="1">
      <c r="A25" s="170"/>
      <c r="B25" s="178"/>
      <c r="C25" s="169"/>
      <c r="D25" s="174"/>
      <c r="E25" s="174"/>
    </row>
    <row r="26" spans="1:5" ht="18.899999999999999" customHeight="1">
      <c r="A26" s="170">
        <v>7</v>
      </c>
      <c r="B26" s="176" t="s">
        <v>1322</v>
      </c>
      <c r="C26" s="177">
        <v>0.21</v>
      </c>
      <c r="D26" s="179"/>
      <c r="E26" s="175">
        <f>E24*C26</f>
        <v>0.19873790999999999</v>
      </c>
    </row>
    <row r="27" spans="1:5" ht="18.899999999999999" customHeight="1">
      <c r="A27" s="170"/>
      <c r="B27" s="178"/>
      <c r="C27" s="169"/>
      <c r="D27" s="174"/>
      <c r="E27" s="174"/>
    </row>
    <row r="28" spans="1:5" ht="18.899999999999999" customHeight="1" thickBot="1">
      <c r="A28" s="170">
        <v>8</v>
      </c>
      <c r="B28" s="176" t="s">
        <v>1323</v>
      </c>
      <c r="E28" s="180">
        <f>E20-E22-E26</f>
        <v>0.74763309</v>
      </c>
    </row>
    <row r="29" spans="1:5" ht="18.899999999999999" customHeight="1" thickTop="1">
      <c r="A29" s="170"/>
      <c r="B29" s="178"/>
      <c r="C29" s="169"/>
      <c r="D29" s="169"/>
      <c r="E29" s="169"/>
    </row>
    <row r="30" spans="1:5" ht="18.899999999999999" customHeight="1" thickBot="1">
      <c r="A30" s="170">
        <v>9</v>
      </c>
      <c r="B30" s="176" t="s">
        <v>1324</v>
      </c>
      <c r="E30" s="181">
        <f>E14/E28</f>
        <v>1.3375544948124221</v>
      </c>
    </row>
    <row r="31" spans="1:5" ht="18.899999999999999" customHeight="1" thickTop="1">
      <c r="A31" s="170"/>
      <c r="B31" s="173"/>
      <c r="C31" s="172"/>
      <c r="D31" s="169"/>
      <c r="E31" s="172"/>
    </row>
    <row r="32" spans="1:5" ht="18.899999999999999" customHeight="1"/>
    <row r="33" ht="18.899999999999999" customHeight="1"/>
    <row r="34" ht="18.899999999999999" customHeight="1"/>
    <row r="35" ht="18.899999999999999" customHeight="1"/>
    <row r="36" ht="18.899999999999999" customHeight="1"/>
    <row r="37" ht="18.899999999999999" customHeight="1"/>
    <row r="38" ht="18.899999999999999" customHeight="1"/>
    <row r="39" ht="18.899999999999999" customHeight="1"/>
    <row r="40" ht="18.899999999999999" customHeight="1"/>
    <row r="41" ht="18.899999999999999" customHeight="1"/>
    <row r="42" ht="18.899999999999999" customHeight="1"/>
    <row r="43" ht="18.899999999999999" customHeight="1"/>
    <row r="44" ht="18.899999999999999" customHeight="1"/>
    <row r="45" ht="18.899999999999999" customHeight="1"/>
    <row r="46" ht="18.899999999999999" customHeight="1"/>
    <row r="47" ht="18.899999999999999" customHeight="1"/>
    <row r="48" ht="18.899999999999999" customHeight="1"/>
    <row r="49" ht="18.899999999999999" customHeight="1"/>
    <row r="50" ht="18.899999999999999" customHeight="1"/>
    <row r="51" ht="18.899999999999999" customHeight="1"/>
    <row r="52" ht="18.899999999999999" customHeight="1"/>
    <row r="53" ht="18.899999999999999" customHeight="1"/>
    <row r="54" ht="18.899999999999999" customHeight="1"/>
    <row r="55" ht="18.899999999999999" customHeight="1"/>
    <row r="56" ht="18.899999999999999" customHeight="1"/>
    <row r="57" ht="18.899999999999999" customHeight="1"/>
    <row r="58" ht="18.899999999999999" customHeight="1"/>
    <row r="59" ht="18.899999999999999" customHeight="1"/>
    <row r="60" ht="18.899999999999999" customHeight="1"/>
    <row r="61" ht="18.899999999999999" customHeight="1"/>
    <row r="62" ht="18.899999999999999" customHeight="1"/>
    <row r="63" ht="18.899999999999999" customHeight="1"/>
    <row r="64" ht="18.899999999999999" customHeight="1"/>
    <row r="65" ht="18.899999999999999" customHeight="1"/>
    <row r="66" ht="18.899999999999999" customHeight="1"/>
    <row r="67" ht="18.899999999999999" customHeight="1"/>
    <row r="68" ht="18.899999999999999" customHeight="1"/>
    <row r="69" ht="18.899999999999999" customHeight="1"/>
    <row r="70" ht="18.899999999999999" customHeight="1"/>
    <row r="71" ht="18.899999999999999" customHeight="1"/>
    <row r="72" ht="18.899999999999999" customHeight="1"/>
    <row r="73" ht="18.899999999999999" customHeight="1"/>
    <row r="74" ht="18.899999999999999" customHeight="1"/>
    <row r="75" ht="18.899999999999999" customHeight="1"/>
    <row r="76" ht="18.899999999999999" customHeight="1"/>
    <row r="77" ht="18.899999999999999" customHeight="1"/>
    <row r="78" ht="18.899999999999999" customHeight="1"/>
    <row r="79" ht="18.899999999999999" customHeight="1"/>
    <row r="80" ht="18.899999999999999" customHeight="1"/>
    <row r="81" ht="18.899999999999999" customHeight="1"/>
    <row r="82" ht="18.899999999999999" customHeight="1"/>
    <row r="83" ht="18.899999999999999" customHeight="1"/>
    <row r="84" ht="18.899999999999999" customHeight="1"/>
    <row r="85" ht="18.899999999999999" customHeight="1"/>
    <row r="86" ht="18.899999999999999" customHeight="1"/>
    <row r="87" ht="18.899999999999999" customHeight="1"/>
    <row r="88" ht="18.899999999999999" customHeight="1"/>
    <row r="89" ht="18.899999999999999" customHeight="1"/>
    <row r="90" ht="18.899999999999999" customHeight="1"/>
    <row r="91" ht="18.899999999999999" customHeight="1"/>
    <row r="92" ht="18.899999999999999" customHeight="1"/>
    <row r="93" ht="18.899999999999999" customHeight="1"/>
    <row r="94" ht="18.899999999999999" customHeight="1"/>
    <row r="95" ht="18.899999999999999" customHeight="1"/>
    <row r="96" ht="18.899999999999999" customHeight="1"/>
    <row r="97" ht="18.899999999999999" customHeight="1"/>
    <row r="98" ht="18.899999999999999" customHeight="1"/>
    <row r="99" ht="18.899999999999999" customHeight="1"/>
    <row r="100" ht="18.899999999999999" customHeight="1"/>
    <row r="101" ht="18.899999999999999" customHeight="1"/>
    <row r="102" ht="18.899999999999999" customHeight="1"/>
    <row r="103" ht="18.899999999999999" customHeight="1"/>
    <row r="104" ht="18.899999999999999" customHeight="1"/>
    <row r="105" ht="18.899999999999999" customHeight="1"/>
    <row r="106" ht="18.899999999999999" customHeight="1"/>
    <row r="107" ht="18.899999999999999" customHeight="1"/>
    <row r="108" ht="18.899999999999999" customHeight="1"/>
    <row r="109" ht="18.899999999999999" customHeight="1"/>
    <row r="110" ht="18.899999999999999" customHeight="1"/>
    <row r="111" ht="18.899999999999999" customHeight="1"/>
    <row r="112" ht="18.899999999999999" customHeight="1"/>
    <row r="113" ht="18.899999999999999" customHeight="1"/>
    <row r="114" ht="18.899999999999999" customHeight="1"/>
    <row r="115" ht="18.899999999999999" customHeight="1"/>
    <row r="116" ht="18.899999999999999" customHeight="1"/>
    <row r="117" ht="18.899999999999999" customHeight="1"/>
    <row r="118" ht="18.899999999999999" customHeight="1"/>
    <row r="119" ht="18.899999999999999" customHeight="1"/>
    <row r="120" ht="18.899999999999999" customHeight="1"/>
    <row r="121" ht="18.899999999999999" customHeight="1"/>
    <row r="122" ht="18.899999999999999" customHeight="1"/>
    <row r="123" ht="18.899999999999999" customHeight="1"/>
    <row r="124" ht="18.899999999999999" customHeight="1"/>
    <row r="125" ht="18.899999999999999" customHeight="1"/>
    <row r="126" ht="18.899999999999999" customHeight="1"/>
    <row r="127" ht="18.899999999999999" customHeight="1"/>
    <row r="128" ht="18.899999999999999" customHeight="1"/>
    <row r="129" ht="18.899999999999999" customHeight="1"/>
    <row r="130" ht="18.899999999999999" customHeight="1"/>
    <row r="131" ht="18.899999999999999" customHeight="1"/>
    <row r="132" ht="18.899999999999999" customHeight="1"/>
    <row r="133" ht="18.899999999999999" customHeight="1"/>
    <row r="134" ht="18.899999999999999" customHeight="1"/>
    <row r="135" ht="18.899999999999999" customHeight="1"/>
    <row r="136" ht="18.899999999999999" customHeight="1"/>
    <row r="137" ht="18.899999999999999" customHeight="1"/>
    <row r="138" ht="18.899999999999999" customHeight="1"/>
    <row r="139" ht="18.899999999999999" customHeight="1"/>
    <row r="140" ht="18.899999999999999" customHeight="1"/>
    <row r="141" ht="18.899999999999999" customHeight="1"/>
    <row r="142" ht="18.899999999999999" customHeight="1"/>
    <row r="143" ht="18.899999999999999" customHeight="1"/>
    <row r="144" ht="18.899999999999999" customHeight="1"/>
    <row r="145" ht="18.899999999999999" customHeight="1"/>
    <row r="146" ht="18.899999999999999" customHeight="1"/>
    <row r="147" ht="18.899999999999999" customHeight="1"/>
    <row r="148" ht="18.899999999999999" customHeight="1"/>
    <row r="149" ht="18.899999999999999" customHeight="1"/>
    <row r="150" ht="18.899999999999999" customHeight="1"/>
    <row r="151" ht="18.899999999999999" customHeight="1"/>
    <row r="152" ht="18.899999999999999" customHeight="1"/>
    <row r="153" ht="18.899999999999999" customHeight="1"/>
    <row r="154" ht="18.899999999999999" customHeight="1"/>
    <row r="155" ht="18.899999999999999" customHeight="1"/>
    <row r="156" ht="18.899999999999999" customHeight="1"/>
    <row r="157" ht="18.899999999999999" customHeight="1"/>
    <row r="158" ht="18.899999999999999" customHeight="1"/>
    <row r="159" ht="18.899999999999999" customHeight="1"/>
    <row r="160" ht="18.899999999999999" customHeight="1"/>
    <row r="161" ht="18.899999999999999" customHeight="1"/>
    <row r="162" ht="18.899999999999999" customHeight="1"/>
    <row r="163" ht="18.899999999999999" customHeight="1"/>
    <row r="164" ht="18.899999999999999" customHeight="1"/>
    <row r="165" ht="18.899999999999999" customHeight="1"/>
    <row r="166" ht="18.899999999999999" customHeight="1"/>
    <row r="167" ht="18.899999999999999" customHeight="1"/>
    <row r="168" ht="18.899999999999999" customHeight="1"/>
    <row r="169" ht="18.899999999999999" customHeight="1"/>
    <row r="170" ht="18.899999999999999" customHeight="1"/>
    <row r="171" ht="18.899999999999999" customHeight="1"/>
    <row r="172" ht="18.899999999999999" customHeight="1"/>
    <row r="173" ht="18.899999999999999" customHeight="1"/>
    <row r="174" ht="18.899999999999999" customHeight="1"/>
    <row r="175" ht="18.899999999999999" customHeight="1"/>
    <row r="176" ht="18.899999999999999" customHeight="1"/>
    <row r="177" ht="18.899999999999999" customHeight="1"/>
    <row r="178" ht="18.899999999999999" customHeight="1"/>
    <row r="179" ht="18.899999999999999" customHeight="1"/>
    <row r="180" ht="18.899999999999999" customHeight="1"/>
    <row r="181" ht="18.899999999999999" customHeight="1"/>
    <row r="182" ht="18.899999999999999" customHeight="1"/>
    <row r="183" ht="18.899999999999999" customHeight="1"/>
    <row r="184" ht="18.899999999999999" customHeight="1"/>
    <row r="185" ht="18.899999999999999" customHeight="1"/>
    <row r="186" ht="18.899999999999999" customHeight="1"/>
    <row r="187" ht="18.899999999999999" customHeight="1"/>
    <row r="188" ht="18.899999999999999" customHeight="1"/>
    <row r="189" ht="18.899999999999999" customHeight="1"/>
    <row r="190" ht="18.899999999999999" customHeight="1"/>
    <row r="191" ht="18.899999999999999" customHeight="1"/>
    <row r="192" ht="18.899999999999999" customHeight="1"/>
    <row r="193" ht="18.899999999999999" customHeight="1"/>
    <row r="194" ht="18.899999999999999" customHeight="1"/>
    <row r="195" ht="18.899999999999999" customHeight="1"/>
    <row r="196" ht="18.899999999999999" customHeight="1"/>
    <row r="197" ht="18.899999999999999" customHeight="1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WSS-27</vt:lpstr>
      <vt:lpstr>WSS-29</vt:lpstr>
      <vt:lpstr>Class ROR Summary</vt:lpstr>
      <vt:lpstr>Analysis of Subsidies</vt:lpstr>
      <vt:lpstr>SCH H-1</vt:lpstr>
      <vt:lpstr>'Analysis of Subsidies'!Print_Area</vt:lpstr>
      <vt:lpstr>'Class ROR Summary'!Print_Area</vt:lpstr>
      <vt:lpstr>'SCH H-1'!Print_Area</vt:lpstr>
      <vt:lpstr>'WSS-27'!Print_Area</vt:lpstr>
      <vt:lpstr>'WSS-29'!Print_Area</vt:lpstr>
      <vt:lpstr>'WSS-27'!Print_Titles</vt:lpstr>
      <vt:lpstr>'WSS-29'!Print_Titles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2018-09-27T19:39:53Z</dcterms:created>
  <dcterms:modified xsi:type="dcterms:W3CDTF">2019-02-07T20:50:21Z</dcterms:modified>
</cp:coreProperties>
</file>