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WORK\KIUC\KU &amp; LGE\2018-00294 &amp; 00295 (2018 Rate Case)\"/>
    </mc:Choice>
  </mc:AlternateContent>
  <xr:revisionPtr revIDLastSave="0" documentId="8_{21E3A1FD-7EED-4770-BD39-8BF0A9BF4010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TS-FLS" sheetId="1" r:id="rId1"/>
    <sheet name="Paper Mill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" localSheetId="1">[1]EGSplit!#REF!</definedName>
    <definedName name="\">[1]EGSplit!#REF!</definedName>
    <definedName name="\\" localSheetId="1" hidden="1">#REF!</definedName>
    <definedName name="\\" hidden="1">#REF!</definedName>
    <definedName name="\\\" localSheetId="1" hidden="1">#REF!</definedName>
    <definedName name="\\\" hidden="1">#REF!</definedName>
    <definedName name="\\\\" localSheetId="1" hidden="1">#REF!</definedName>
    <definedName name="\\\\" hidden="1">#REF!</definedName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M" localSheetId="1">#REF!</definedName>
    <definedName name="\M">#REF!</definedName>
    <definedName name="\P" localSheetId="1">[2]dbase!#REF!</definedName>
    <definedName name="\P">[2]dbase!#REF!</definedName>
    <definedName name="\R" localSheetId="1">#REF!</definedName>
    <definedName name="\R">#REF!</definedName>
    <definedName name="\S" localSheetId="1">[2]dbase!#REF!</definedName>
    <definedName name="\S">[2]dbase!#REF!</definedName>
    <definedName name="\T" localSheetId="1">#REF!</definedName>
    <definedName name="\T">#REF!</definedName>
    <definedName name="\Y" localSheetId="1">[3]d20!#REF!</definedName>
    <definedName name="\Y">[3]d20!#REF!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10NON_UTILITY" localSheetId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 localSheetId="1">#REF!</definedName>
    <definedName name="_1GAS_FINANCING">#REF!</definedName>
    <definedName name="_may1" localSheetId="1">#REF!</definedName>
    <definedName name="_may1">#REF!</definedName>
    <definedName name="_Order1" hidden="1">0</definedName>
    <definedName name="_Order2" hidden="1">0</definedName>
    <definedName name="_P" localSheetId="1">#REF!</definedName>
    <definedName name="_P">#REF!</definedName>
    <definedName name="_PG1" localSheetId="1">#REF!</definedName>
    <definedName name="_PG1">#REF!</definedName>
    <definedName name="_PG2" localSheetId="1">#REF!</definedName>
    <definedName name="_PG2">#REF!</definedName>
    <definedName name="A" localSheetId="1">#REF!</definedName>
    <definedName name="A">#REF!</definedName>
    <definedName name="ACTUAL">"'Vol_Revs'!R5C3:R5C14"</definedName>
    <definedName name="ADJSUTW3" localSheetId="1">#REF!</definedName>
    <definedName name="ADJSUTW3">#REF!</definedName>
    <definedName name="ADJUSRN" localSheetId="1">#REF!</definedName>
    <definedName name="ADJUSRN">#REF!</definedName>
    <definedName name="Adjust2" localSheetId="1">#REF!</definedName>
    <definedName name="Adjust2">#REF!</definedName>
    <definedName name="ADJUSTA" localSheetId="1">#REF!</definedName>
    <definedName name="ADJUSTA">#REF!</definedName>
    <definedName name="ADJUSTAA" localSheetId="1">#REF!</definedName>
    <definedName name="ADJUSTAA">#REF!</definedName>
    <definedName name="ADJUSTB" localSheetId="1">#REF!</definedName>
    <definedName name="ADJUSTB">#REF!</definedName>
    <definedName name="ADJUSTC" localSheetId="1">#REF!</definedName>
    <definedName name="ADJUSTC">#REF!</definedName>
    <definedName name="ADJUSTD1" localSheetId="1">#REF!</definedName>
    <definedName name="ADJUSTD1">#REF!</definedName>
    <definedName name="ADJUSTD2" localSheetId="1">#REF!</definedName>
    <definedName name="ADJUSTD2">#REF!</definedName>
    <definedName name="ADJUSTD3" localSheetId="1">#REF!</definedName>
    <definedName name="ADJUSTD3">#REF!</definedName>
    <definedName name="ADJUSTD4" localSheetId="1">#REF!</definedName>
    <definedName name="ADJUSTD4">#REF!</definedName>
    <definedName name="ADJUSTG1" localSheetId="1">#REF!</definedName>
    <definedName name="ADJUSTG1">#REF!</definedName>
    <definedName name="ADJUSTG2" localSheetId="1">#REF!</definedName>
    <definedName name="ADJUSTG2">#REF!</definedName>
    <definedName name="ADJUSTG3" localSheetId="1">#REF!</definedName>
    <definedName name="ADJUSTG3">#REF!</definedName>
    <definedName name="ADJUSTG4" localSheetId="1">#REF!</definedName>
    <definedName name="ADJUSTG4">#REF!</definedName>
    <definedName name="ADJUSTH" localSheetId="1">#REF!</definedName>
    <definedName name="ADJUSTH">#REF!</definedName>
    <definedName name="ADJUSTI" localSheetId="1">#REF!</definedName>
    <definedName name="ADJUSTI">#REF!</definedName>
    <definedName name="ADJUSTK" localSheetId="1">#REF!</definedName>
    <definedName name="ADJUSTK">#REF!</definedName>
    <definedName name="ADJUSTM" localSheetId="1">#REF!</definedName>
    <definedName name="ADJUSTM">#REF!</definedName>
    <definedName name="ADJUSTN" localSheetId="1">#REF!</definedName>
    <definedName name="ADJUSTN">#REF!</definedName>
    <definedName name="ADJUSTO" localSheetId="1">#REF!</definedName>
    <definedName name="ADJUSTO">#REF!</definedName>
    <definedName name="ADJUSTP" localSheetId="1">#REF!</definedName>
    <definedName name="ADJUSTP">#REF!</definedName>
    <definedName name="ADJUSTQ" localSheetId="1">#REF!</definedName>
    <definedName name="ADJUSTQ">#REF!</definedName>
    <definedName name="ADJUSTR" localSheetId="1">#REF!</definedName>
    <definedName name="ADJUSTR">#REF!</definedName>
    <definedName name="ADJUSTS" localSheetId="1">#REF!</definedName>
    <definedName name="ADJUSTS">#REF!</definedName>
    <definedName name="ADJUSTT" localSheetId="1">#REF!</definedName>
    <definedName name="ADJUSTT">#REF!</definedName>
    <definedName name="ADJUSTW1" localSheetId="1">#REF!</definedName>
    <definedName name="ADJUSTW1">#REF!</definedName>
    <definedName name="ADJUSTW2" localSheetId="1">#REF!</definedName>
    <definedName name="ADJUSTW2">#REF!</definedName>
    <definedName name="ADJUSTX" localSheetId="1">#REF!</definedName>
    <definedName name="ADJUSTX">#REF!</definedName>
    <definedName name="ADJUSTY" localSheetId="1">#REF!</definedName>
    <definedName name="ADJUSTY">#REF!</definedName>
    <definedName name="ALERT2" localSheetId="1">#REF!</definedName>
    <definedName name="ALERT2">#REF!</definedName>
    <definedName name="Annual_Sales_KU" localSheetId="1">'[5]LGE Sales'!#REF!</definedName>
    <definedName name="Annual_Sales_KU">'[5]LGE Sales'!#REF!</definedName>
    <definedName name="assets" localSheetId="1">#REF!</definedName>
    <definedName name="assets">#REF!</definedName>
    <definedName name="B" localSheetId="1">#REF!</definedName>
    <definedName name="B">#REF!</definedName>
    <definedName name="Billed_Revenues_Dollars" localSheetId="1">#REF!</definedName>
    <definedName name="Billed_Revenues_Dollars">#REF!</definedName>
    <definedName name="Billed_Sales__KWh" localSheetId="1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 localSheetId="1">#REF!</definedName>
    <definedName name="C_">#REF!</definedName>
    <definedName name="Choices_Wrapper">[7]!Choices_Wrapper</definedName>
    <definedName name="CM" localSheetId="1">#REF!</definedName>
    <definedName name="CM">#REF!</definedName>
    <definedName name="Coal_Annual_KU" localSheetId="1">'[5]LGE Coal'!#REF!</definedName>
    <definedName name="Coal_Annual_KU">'[5]LGE Coal'!#REF!</definedName>
    <definedName name="coal_hide_ku_01" localSheetId="1">'[5]LGE Coal'!#REF!</definedName>
    <definedName name="coal_hide_ku_01">'[5]LGE Coal'!#REF!</definedName>
    <definedName name="coal_hide_lge_01" localSheetId="1">'[5]LGE Coal'!#REF!</definedName>
    <definedName name="coal_hide_lge_01">'[5]LGE Coal'!#REF!</definedName>
    <definedName name="coal_ku_01" localSheetId="1">'[5]LGE Coal'!#REF!</definedName>
    <definedName name="coal_ku_01">'[5]LGE Coal'!#REF!</definedName>
    <definedName name="ColumnAttributes1" localSheetId="1">#REF!</definedName>
    <definedName name="ColumnAttributes1">#REF!</definedName>
    <definedName name="ColumnHeadings1" localSheetId="1">#REF!</definedName>
    <definedName name="ColumnHeadings1">#REF!</definedName>
    <definedName name="Comp">[7]!Comp</definedName>
    <definedName name="ConsEarnings" localSheetId="1">#REF!</definedName>
    <definedName name="ConsEarnings">#REF!</definedName>
    <definedName name="CONSOLIDATED" localSheetId="1">#REF!</definedName>
    <definedName name="CONSOLIDATED">#REF!</definedName>
    <definedName name="CORPORATE" localSheetId="1">#REF!</definedName>
    <definedName name="CORPORATE">#REF!</definedName>
    <definedName name="counter" localSheetId="1">#REF!</definedName>
    <definedName name="counter">#REF!</definedName>
    <definedName name="CREDIT" localSheetId="1">#REF!</definedName>
    <definedName name="CREDIT">#REF!</definedName>
    <definedName name="CurReptgMo">[6]Input!$K$19</definedName>
    <definedName name="CurReptgYr">[6]Input!$K$21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'[8]1'!#REF!</definedName>
    <definedName name="data1">'[8]1'!#REF!</definedName>
    <definedName name="DateTimeNow">[6]Input!$AE$12</definedName>
    <definedName name="DEBIT" localSheetId="1">#REF!</definedName>
    <definedName name="DEBIT">#REF!</definedName>
    <definedName name="Detail" localSheetId="1">#REF!</definedName>
    <definedName name="Detail">#REF!</definedName>
    <definedName name="ELEC_NET_OP_INC" localSheetId="1">#REF!</definedName>
    <definedName name="ELEC_NET_OP_INC">#REF!</definedName>
    <definedName name="ELIMS" localSheetId="1">#REF!</definedName>
    <definedName name="ELIMS">#REF!</definedName>
    <definedName name="EXHIB1A" localSheetId="1">'[9]#REF'!#REF!</definedName>
    <definedName name="EXHIB1A">'[9]#REF'!#REF!</definedName>
    <definedName name="EXHIB1B" localSheetId="1">#REF!</definedName>
    <definedName name="EXHIB1B">#REF!</definedName>
    <definedName name="EXHIB1C" localSheetId="1">#REF!</definedName>
    <definedName name="EXHIB1C">#REF!</definedName>
    <definedName name="EXHIB2B" localSheetId="1">'[10]Ex 2'!#REF!</definedName>
    <definedName name="EXHIB2B">'[10]Ex 2'!#REF!</definedName>
    <definedName name="EXHIB3" localSheetId="1">#REF!</definedName>
    <definedName name="EXHIB3">#REF!</definedName>
    <definedName name="EXHIB6" localSheetId="1">'[10]not used Ex 4'!#REF!</definedName>
    <definedName name="EXHIB6">'[10]not used Ex 4'!#REF!</definedName>
    <definedName name="F" localSheetId="1">#REF!</definedName>
    <definedName name="F">#REF!</definedName>
    <definedName name="Fac_2000" localSheetId="1">'[5]LGE Base Fuel &amp; FAC'!#REF!</definedName>
    <definedName name="Fac_2000">'[5]LGE Base Fuel &amp; FAC'!#REF!</definedName>
    <definedName name="fac_annual_ku" localSheetId="1">'[5]LGE Base Fuel &amp; FAC'!#REF!</definedName>
    <definedName name="fac_annual_ku">'[5]LGE Base Fuel &amp; FAC'!#REF!</definedName>
    <definedName name="fac_hide_ku_01" localSheetId="1">'[5]LGE Base Fuel &amp; FAC'!#REF!</definedName>
    <definedName name="fac_hide_ku_01">'[5]LGE Base Fuel &amp; FAC'!#REF!</definedName>
    <definedName name="fac_hide_lge_01" localSheetId="1">'[5]LGE Base Fuel &amp; FAC'!#REF!</definedName>
    <definedName name="fac_hide_lge_01">'[5]LGE Base Fuel &amp; FAC'!#REF!</definedName>
    <definedName name="fac_ku_01" localSheetId="1">'[5]LGE Base Fuel &amp; FAC'!#REF!</definedName>
    <definedName name="fac_ku_01">'[5]LGE Base Fuel &amp; FAC'!#REF!</definedName>
    <definedName name="FOOTER" localSheetId="1">#REF!</definedName>
    <definedName name="FOOTER">#REF!</definedName>
    <definedName name="FORECAST">"'IFPSReport'!R5C3:R5C14"</definedName>
    <definedName name="fuelcost" localSheetId="1">#REF!</definedName>
    <definedName name="fuelcost">#REF!</definedName>
    <definedName name="Gas_Annual_NetRev" localSheetId="1">#REF!</definedName>
    <definedName name="Gas_Annual_NetRev">#REF!</definedName>
    <definedName name="Gas_Annual_Revenue" localSheetId="1">#REF!</definedName>
    <definedName name="Gas_Annual_Revenue">#REF!</definedName>
    <definedName name="gas_data" localSheetId="1">#REF!</definedName>
    <definedName name="gas_data">#REF!</definedName>
    <definedName name="Gas_Monthly_NetRevenue" localSheetId="1">#REF!</definedName>
    <definedName name="Gas_Monthly_NetRevenue">#REF!</definedName>
    <definedName name="GAS_NET_OP_INC" localSheetId="1">#REF!</definedName>
    <definedName name="GAS_NET_OP_INC">#REF!</definedName>
    <definedName name="Gas_Sales_Revenues" localSheetId="1">#REF!</definedName>
    <definedName name="Gas_Sales_Revenues">#REF!</definedName>
    <definedName name="GenEx_Annual_KU" localSheetId="1">'[5]LGE Cost of Sales'!#REF!</definedName>
    <definedName name="GenEx_Annual_KU">'[5]LGE Cost of Sales'!#REF!</definedName>
    <definedName name="genex_hide_ku_01" localSheetId="1">'[5]LGE Cost of Sales'!#REF!</definedName>
    <definedName name="genex_hide_ku_01">'[5]LGE Cost of Sales'!#REF!</definedName>
    <definedName name="genex_hide_lge_01" localSheetId="1">'[5]LGE Cost of Sales'!#REF!</definedName>
    <definedName name="genex_hide_lge_01">'[5]LGE Cost of Sales'!#REF!</definedName>
    <definedName name="genex_ku_01" localSheetId="1">'[5]LGE Cost of Sales'!#REF!</definedName>
    <definedName name="genex_ku_01">'[5]LGE Cost of Sales'!#REF!</definedName>
    <definedName name="H" localSheetId="1">#REF!</definedName>
    <definedName name="H">#REF!</definedName>
    <definedName name="Home_KU" localSheetId="1">#REF!</definedName>
    <definedName name="Home_KU">#REF!</definedName>
    <definedName name="INPUT1" localSheetId="1">#REF!</definedName>
    <definedName name="INPUT1">#REF!</definedName>
    <definedName name="INPUT2" localSheetId="1">#REF!</definedName>
    <definedName name="INPUT2">#REF!</definedName>
    <definedName name="INPUTCOL" localSheetId="1">#REF!</definedName>
    <definedName name="INPUTCOL">#REF!</definedName>
    <definedName name="INPUTROW" localSheetId="1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1">#REF!</definedName>
    <definedName name="KUELIMBAL">#REF!</definedName>
    <definedName name="KUELIMCASH" localSheetId="1">#REF!</definedName>
    <definedName name="KUELIMCASH">#REF!</definedName>
    <definedName name="KUPWRGENIS" localSheetId="1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 localSheetId="1">#REF!</definedName>
    <definedName name="LEC">#REF!</definedName>
    <definedName name="LECBAL" localSheetId="1">#REF!</definedName>
    <definedName name="LECBAL">#REF!</definedName>
    <definedName name="LECCASH" localSheetId="1">#REF!</definedName>
    <definedName name="LECCASH">#REF!</definedName>
    <definedName name="LES" localSheetId="1">#REF!</definedName>
    <definedName name="LES">#REF!</definedName>
    <definedName name="LGE" localSheetId="1">#REF!</definedName>
    <definedName name="LGE">#REF!</definedName>
    <definedName name="LNGCL" localSheetId="1">#REF!</definedName>
    <definedName name="LNGCL">#REF!</definedName>
    <definedName name="Losses_by_State" localSheetId="1">#REF!</definedName>
    <definedName name="Losses_by_State">#REF!</definedName>
    <definedName name="LOUPHONECOBAL" localSheetId="1">#REF!</definedName>
    <definedName name="LOUPHONECOBAL">#REF!</definedName>
    <definedName name="LOUPHONECOCASH" localSheetId="1">#REF!</definedName>
    <definedName name="LOUPHONECOCASH">#REF!</definedName>
    <definedName name="LOUPHONECOIS" localSheetId="1">#REF!</definedName>
    <definedName name="LOUPHONECOIS">#REF!</definedName>
    <definedName name="LPI" localSheetId="1">#REF!</definedName>
    <definedName name="LPI">#REF!</definedName>
    <definedName name="MAIN" localSheetId="1">#REF!</definedName>
    <definedName name="MAIN">#REF!</definedName>
    <definedName name="MESG1" localSheetId="1">#REF!</definedName>
    <definedName name="MESG1">#REF!</definedName>
    <definedName name="MESG2" localSheetId="1">#REF!</definedName>
    <definedName name="MESG2">#REF!</definedName>
    <definedName name="MONTH_NAME" localSheetId="1">#REF!</definedName>
    <definedName name="MONTH_NAME">#REF!</definedName>
    <definedName name="MONTHCOUNT" localSheetId="1">#REF!</definedName>
    <definedName name="MONTHCOUNT">#REF!</definedName>
    <definedName name="NATURAL" localSheetId="1">#REF!</definedName>
    <definedName name="NATURAL">#REF!</definedName>
    <definedName name="NET_OP_INC" localSheetId="1">#REF!</definedName>
    <definedName name="NET_OP_INC">#REF!</definedName>
    <definedName name="Net_Revenues" localSheetId="1">#REF!</definedName>
    <definedName name="Net_Revenues">#REF!</definedName>
    <definedName name="Net_Unbilled_KWh" localSheetId="1">#REF!</definedName>
    <definedName name="Net_Unbilled_KWh">#REF!</definedName>
    <definedName name="Net_Unbilled_Revenue_Dollars" localSheetId="1">#REF!</definedName>
    <definedName name="Net_Unbilled_Revenue_Dollars">#REF!</definedName>
    <definedName name="netrev_hide_ku_01" localSheetId="1">'[5]LGE Gross Margin-Inc.Stmt'!#REF!</definedName>
    <definedName name="netrev_hide_ku_01">'[5]LGE Gross Margin-Inc.Stmt'!#REF!</definedName>
    <definedName name="netrev_hide_lge_01" localSheetId="1">'[5]LGE Gross Margin-Inc.Stmt'!#REF!</definedName>
    <definedName name="netrev_hide_lge_01">'[5]LGE Gross Margin-Inc.Stmt'!#REF!</definedName>
    <definedName name="netrev_ku_01" localSheetId="1">'[5]LGE Gross Margin-Inc.Stmt'!#REF!</definedName>
    <definedName name="netrev_ku_01">'[5]LGE Gross Margin-Inc.Stmt'!#REF!</definedName>
    <definedName name="NetRevenue_Annual_KU" localSheetId="1">'[5]LGE Gross Margin-Inc.Stmt'!#REF!</definedName>
    <definedName name="NetRevenue_Annual_KU">'[5]LGE Gross Margin-Inc.Stmt'!#REF!</definedName>
    <definedName name="NetRevenues" localSheetId="1">#REF!</definedName>
    <definedName name="NetRevenues">#REF!</definedName>
    <definedName name="NextReptgMo">[6]Input!$AE$19</definedName>
    <definedName name="NextReptgYr">[6]Input!$AE$21</definedName>
    <definedName name="Operating_Revenue_Dollars" localSheetId="1">#REF!</definedName>
    <definedName name="Operating_Revenue_Dollars">#REF!</definedName>
    <definedName name="Operating_Sales__KWh" localSheetId="1">#REF!</definedName>
    <definedName name="Operating_Sales__KWh">#REF!</definedName>
    <definedName name="PAGE" localSheetId="1">#REF!</definedName>
    <definedName name="PAGE">#REF!</definedName>
    <definedName name="PAGE10" localSheetId="1">#REF!</definedName>
    <definedName name="PAGE10">#REF!</definedName>
    <definedName name="PAGE1B" localSheetId="1">[3]d20!#REF!</definedName>
    <definedName name="PAGE1B">[3]d20!#REF!</definedName>
    <definedName name="PAGE7" localSheetId="1">#REF!</definedName>
    <definedName name="PAGE7">#REF!</definedName>
    <definedName name="page8" localSheetId="1">#REF!</definedName>
    <definedName name="page8">#REF!</definedName>
    <definedName name="PAGE9" localSheetId="1">#REF!</definedName>
    <definedName name="PAGE9">#REF!</definedName>
    <definedName name="PgFERC_449" localSheetId="1">#REF!</definedName>
    <definedName name="PgFERC_449">#REF!</definedName>
    <definedName name="Plan" localSheetId="1">#REF!</definedName>
    <definedName name="Plan">#REF!</definedName>
    <definedName name="_xlnm.Print_Area" localSheetId="1">'Paper Mill'!$A$1:$H$38</definedName>
    <definedName name="PRINT1" localSheetId="1">#REF!</definedName>
    <definedName name="PRINT1">#REF!</definedName>
    <definedName name="PWRGENBAL" localSheetId="1">#REF!</definedName>
    <definedName name="PWRGENBAL">#REF!</definedName>
    <definedName name="PWRGENCASH" localSheetId="1">#REF!</definedName>
    <definedName name="PWRGENCASH">#REF!</definedName>
    <definedName name="QtrbyMonth" localSheetId="1">#REF!</definedName>
    <definedName name="QtrbyMonth">#REF!</definedName>
    <definedName name="RangeRptgMo">[11]Main!$K$11</definedName>
    <definedName name="RangeRptgYr">[12]Main!$G$5</definedName>
    <definedName name="REPORT" localSheetId="1">#REF!</definedName>
    <definedName name="REPORT">#REF!</definedName>
    <definedName name="ReportTitle1" localSheetId="1">#REF!</definedName>
    <definedName name="ReportTitle1">#REF!</definedName>
    <definedName name="require_hide_ku_01" localSheetId="1">'[5]LGE Require &amp; Source'!#REF!</definedName>
    <definedName name="require_hide_ku_01">'[5]LGE Require &amp; Source'!#REF!</definedName>
    <definedName name="require_hide_lge_01" localSheetId="1">'[5]LGE Require &amp; Source'!#REF!</definedName>
    <definedName name="require_hide_lge_01">'[5]LGE Require &amp; Source'!#REF!</definedName>
    <definedName name="require_ku_01" localSheetId="1">'[5]LGE Require &amp; Source'!#REF!</definedName>
    <definedName name="require_ku_01">'[5]LGE Require &amp; Source'!#REF!</definedName>
    <definedName name="Requirements_Annual_KU" localSheetId="1">'[5]LGE Require &amp; Source'!#REF!</definedName>
    <definedName name="Requirements_Annual_KU">'[5]LGE Require &amp; Source'!#REF!</definedName>
    <definedName name="Requirements_Data" localSheetId="1">'[5]LGE Require &amp; Source'!#REF!</definedName>
    <definedName name="Requirements_Data">'[5]LGE Require &amp; Source'!#REF!</definedName>
    <definedName name="Requirements_KU" localSheetId="1">'[5]LGE Require &amp; Source'!#REF!</definedName>
    <definedName name="Requirements_KU">'[5]LGE Require &amp; Source'!#REF!</definedName>
    <definedName name="RevCol01" localSheetId="1">#REF!</definedName>
    <definedName name="RevCol01">#REF!</definedName>
    <definedName name="RevCol01A" localSheetId="1">#REF!</definedName>
    <definedName name="RevCol01A">#REF!</definedName>
    <definedName name="RevCol01B" localSheetId="1">#REF!</definedName>
    <definedName name="RevCol01B">#REF!</definedName>
    <definedName name="RevCol02" localSheetId="1">#REF!</definedName>
    <definedName name="RevCol02">#REF!</definedName>
    <definedName name="RevCol02A" localSheetId="1">#REF!</definedName>
    <definedName name="RevCol02A">#REF!</definedName>
    <definedName name="RevCol02B" localSheetId="1">#REF!</definedName>
    <definedName name="RevCol02B">#REF!</definedName>
    <definedName name="RevCol03" localSheetId="1">#REF!</definedName>
    <definedName name="RevCol03">#REF!</definedName>
    <definedName name="RevCol04" localSheetId="1">#REF!</definedName>
    <definedName name="RevCol04">#REF!</definedName>
    <definedName name="RevCol05" localSheetId="1">#REF!</definedName>
    <definedName name="RevCol05">#REF!</definedName>
    <definedName name="RevCol06" localSheetId="1">#REF!</definedName>
    <definedName name="RevCol06">#REF!</definedName>
    <definedName name="RevCol07" localSheetId="1">#REF!</definedName>
    <definedName name="RevCol07">#REF!</definedName>
    <definedName name="RevCol08" localSheetId="1">#REF!</definedName>
    <definedName name="RevCol08">#REF!</definedName>
    <definedName name="RevCol09" localSheetId="1">#REF!</definedName>
    <definedName name="RevCol09">#REF!</definedName>
    <definedName name="RevCol10" localSheetId="1">#REF!</definedName>
    <definedName name="RevCol10">#REF!</definedName>
    <definedName name="RevCol11" localSheetId="1">#REF!</definedName>
    <definedName name="RevCol11">#REF!</definedName>
    <definedName name="RevCol12" localSheetId="1">#REF!</definedName>
    <definedName name="RevCol12">#REF!</definedName>
    <definedName name="RevCol13" localSheetId="1">#REF!</definedName>
    <definedName name="RevCol13">#REF!</definedName>
    <definedName name="RevCol14" localSheetId="1">#REF!</definedName>
    <definedName name="RevCol14">#REF!</definedName>
    <definedName name="RevCol15" localSheetId="1">#REF!</definedName>
    <definedName name="RevCol15">#REF!</definedName>
    <definedName name="RevCol16" localSheetId="1">#REF!</definedName>
    <definedName name="RevCol16">#REF!</definedName>
    <definedName name="RevCol17" localSheetId="1">#REF!</definedName>
    <definedName name="RevCol17">#REF!</definedName>
    <definedName name="RevCol18" localSheetId="1">#REF!</definedName>
    <definedName name="RevCol18">#REF!</definedName>
    <definedName name="RevCol19" localSheetId="1">#REF!</definedName>
    <definedName name="RevCol19">#REF!</definedName>
    <definedName name="RevCol20" localSheetId="1">#REF!</definedName>
    <definedName name="RevCol20">#REF!</definedName>
    <definedName name="RevCol21" localSheetId="1">#REF!</definedName>
    <definedName name="RevCol21">#REF!</definedName>
    <definedName name="RevCol22" localSheetId="1">#REF!</definedName>
    <definedName name="RevCol22">#REF!</definedName>
    <definedName name="RevCol23" localSheetId="1">#REF!</definedName>
    <definedName name="RevCol23">#REF!</definedName>
    <definedName name="RevCol24" localSheetId="1">#REF!</definedName>
    <definedName name="RevCol24">#REF!</definedName>
    <definedName name="RevCol25" localSheetId="1">#REF!</definedName>
    <definedName name="RevCol25">#REF!</definedName>
    <definedName name="RevCol26" localSheetId="1">#REF!</definedName>
    <definedName name="RevCol26">#REF!</definedName>
    <definedName name="RevCol27" localSheetId="1">#REF!</definedName>
    <definedName name="RevCol27">#REF!</definedName>
    <definedName name="RevCol28" localSheetId="1">#REF!</definedName>
    <definedName name="RevCol28">#REF!</definedName>
    <definedName name="RevCol29" localSheetId="1">#REF!</definedName>
    <definedName name="RevCol29">#REF!</definedName>
    <definedName name="RevCol30" localSheetId="1">#REF!</definedName>
    <definedName name="RevCol30">#REF!</definedName>
    <definedName name="RevCol31" localSheetId="1">#REF!</definedName>
    <definedName name="RevCol31">#REF!</definedName>
    <definedName name="RevCol32" localSheetId="1">#REF!</definedName>
    <definedName name="RevCol32">#REF!</definedName>
    <definedName name="RevCol33" localSheetId="1">#REF!</definedName>
    <definedName name="RevCol33">#REF!</definedName>
    <definedName name="RevCol34" localSheetId="1">#REF!</definedName>
    <definedName name="RevCol34">#REF!</definedName>
    <definedName name="RevCol35" localSheetId="1">#REF!</definedName>
    <definedName name="RevCol35">#REF!</definedName>
    <definedName name="RevCol36" localSheetId="1">#REF!</definedName>
    <definedName name="RevCol36">#REF!</definedName>
    <definedName name="RevCol37" localSheetId="1">#REF!</definedName>
    <definedName name="RevCol37">#REF!</definedName>
    <definedName name="RevColTmp" localSheetId="1">#REF!</definedName>
    <definedName name="RevColTmp">#REF!</definedName>
    <definedName name="RevColTmpA" localSheetId="1">#REF!</definedName>
    <definedName name="RevColTmpA">#REF!</definedName>
    <definedName name="RevColTmpB" localSheetId="1">#REF!</definedName>
    <definedName name="RevColTmpB">#REF!</definedName>
    <definedName name="revenues_hide_ku_01" localSheetId="1">'[5]KU Other Electric Revenues'!#REF!</definedName>
    <definedName name="revenues_hide_ku_01">'[5]KU Other Electric Revenues'!#REF!</definedName>
    <definedName name="revenues_ku_01" localSheetId="1">'[5]KU Other Electric Revenues'!#REF!</definedName>
    <definedName name="revenues_ku_01">'[5]KU Other Electric Revenues'!#REF!</definedName>
    <definedName name="RowDetails1" localSheetId="1">#REF!</definedName>
    <definedName name="RowDetails1">#REF!</definedName>
    <definedName name="RPTCOL" localSheetId="1">#REF!</definedName>
    <definedName name="RPTCOL">#REF!</definedName>
    <definedName name="RPTROW" localSheetId="1">#REF!</definedName>
    <definedName name="RPTROW">#REF!</definedName>
    <definedName name="Sales" localSheetId="1">'[5]LGE Sales'!#REF!</definedName>
    <definedName name="Sales">'[5]LGE Sales'!#REF!</definedName>
    <definedName name="sales_hide_ku_01" localSheetId="1">'[5]LGE Sales'!#REF!</definedName>
    <definedName name="sales_hide_ku_01">'[5]LGE Sales'!#REF!</definedName>
    <definedName name="sales_ku_01" localSheetId="1">'[5]LGE Sales'!#REF!</definedName>
    <definedName name="sales_ku_01">'[5]LGE Sales'!#REF!</definedName>
    <definedName name="sales_title_ku" localSheetId="1">'[5]LGE Sales'!#REF!</definedName>
    <definedName name="sales_title_ku">'[5]LGE Sales'!#REF!</definedName>
    <definedName name="SCHEDZ" localSheetId="1">#REF!</definedName>
    <definedName name="SCHEDZ">#REF!</definedName>
    <definedName name="shoot" localSheetId="1">#REF!</definedName>
    <definedName name="shoot">#REF!</definedName>
    <definedName name="START" localSheetId="1">#REF!</definedName>
    <definedName name="START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upport" localSheetId="1">#REF!</definedName>
    <definedName name="Support">#REF!</definedName>
    <definedName name="SUPPORT5" localSheetId="1">#REF!</definedName>
    <definedName name="SUPPORT5">#REF!</definedName>
    <definedName name="SUPPORT6" localSheetId="1">#REF!</definedName>
    <definedName name="SUPPORT6">#REF!</definedName>
    <definedName name="TAX_RATE" localSheetId="1">'[9]#REF'!#REF!</definedName>
    <definedName name="TAX_RATE">'[9]#REF'!#REF!</definedName>
    <definedName name="TempReptgMo">[6]Input!$AG$19</definedName>
    <definedName name="TempReptgYr">[6]Input!$AG$21</definedName>
    <definedName name="TenyrNIAC" localSheetId="1">#REF!</definedName>
    <definedName name="TenyrNIAC">#REF!</definedName>
    <definedName name="TenyrRev" localSheetId="1">#REF!</definedName>
    <definedName name="TenyrRev">#REF!</definedName>
    <definedName name="test">[7]!test</definedName>
    <definedName name="Title" localSheetId="1">#REF!</definedName>
    <definedName name="Title">#REF!</definedName>
    <definedName name="Title_Choice" localSheetId="1">#REF!</definedName>
    <definedName name="Title_Choice">#REF!</definedName>
    <definedName name="Titles" localSheetId="1">#REF!</definedName>
    <definedName name="Titles">#REF!</definedName>
    <definedName name="Titles_KU" localSheetId="1">#REF!</definedName>
    <definedName name="Titles_KU">#REF!</definedName>
    <definedName name="ttt" localSheetId="1">#REF!</definedName>
    <definedName name="ttt">#REF!</definedName>
    <definedName name="UpdateDate">[6]Input!$M$12</definedName>
    <definedName name="UpdateTime">[6]Input!$O$12</definedName>
    <definedName name="Variance" localSheetId="1">#REF!</definedName>
    <definedName name="Variance">#REF!</definedName>
    <definedName name="VIEW1" localSheetId="1">#REF!</definedName>
    <definedName name="VIEW1">#REF!</definedName>
    <definedName name="vol_rev_annual_ku" localSheetId="1">'[5]LGE Retail Margin'!#REF!</definedName>
    <definedName name="vol_rev_annual_ku">'[5]LGE Retail Margin'!#REF!</definedName>
    <definedName name="vol_rev_hide_ku_monthly" localSheetId="1">'[5]LGE Retail Margin'!#REF!</definedName>
    <definedName name="vol_rev_hide_ku_monthly">'[5]LGE Retail Margin'!#REF!</definedName>
    <definedName name="vol_rev_hide_lge_01" localSheetId="1">'[5]LGE Retail Margin'!#REF!</definedName>
    <definedName name="vol_rev_hide_lge_01">'[5]LGE Retail Margin'!#REF!</definedName>
    <definedName name="vol_rev_ku_monthly" localSheetId="1">'[5]LGE Retail Margin'!#REF!</definedName>
    <definedName name="vol_rev_ku_monthly">'[5]LGE Retail Margin'!#REF!</definedName>
    <definedName name="YTD" localSheetId="1">#REF!</definedName>
    <definedName name="YTD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5" l="1"/>
  <c r="J31" i="5" s="1"/>
  <c r="J30" i="5"/>
  <c r="G30" i="5"/>
  <c r="J29" i="5"/>
  <c r="G28" i="5"/>
  <c r="J28" i="5" s="1"/>
  <c r="G24" i="5"/>
  <c r="G32" i="5" s="1"/>
  <c r="J32" i="5" s="1"/>
  <c r="J21" i="5"/>
  <c r="J18" i="5"/>
  <c r="D14" i="5"/>
  <c r="D16" i="5" s="1"/>
  <c r="J12" i="5"/>
  <c r="G12" i="5"/>
  <c r="E12" i="5"/>
  <c r="C11" i="5"/>
  <c r="J11" i="5" s="1"/>
  <c r="G10" i="5"/>
  <c r="D15" i="5" l="1"/>
  <c r="G16" i="5"/>
  <c r="J16" i="5"/>
  <c r="J24" i="5"/>
  <c r="G14" i="5"/>
  <c r="J14" i="5"/>
  <c r="J15" i="5" l="1"/>
  <c r="J20" i="5" s="1"/>
  <c r="J22" i="5" s="1"/>
  <c r="J26" i="5" s="1"/>
  <c r="J34" i="5" s="1"/>
  <c r="G15" i="5"/>
  <c r="G20" i="5" s="1"/>
  <c r="G22" i="5" s="1"/>
  <c r="G26" i="5" s="1"/>
  <c r="G34" i="5" s="1"/>
  <c r="J36" i="5" l="1"/>
  <c r="J37" i="5" s="1"/>
  <c r="G78" i="1" l="1"/>
  <c r="J78" i="1" s="1"/>
  <c r="J77" i="1"/>
  <c r="J76" i="1"/>
  <c r="J75" i="1"/>
  <c r="J74" i="1"/>
  <c r="J70" i="1"/>
  <c r="J67" i="1"/>
  <c r="J64" i="1"/>
  <c r="G64" i="1"/>
  <c r="J63" i="1"/>
  <c r="G63" i="1"/>
  <c r="J62" i="1"/>
  <c r="G62" i="1"/>
  <c r="I60" i="1"/>
  <c r="J60" i="1" s="1"/>
  <c r="G60" i="1"/>
  <c r="C59" i="1"/>
  <c r="J59" i="1" s="1"/>
  <c r="J66" i="1" s="1"/>
  <c r="J68" i="1" s="1"/>
  <c r="J72" i="1" s="1"/>
  <c r="J80" i="1" s="1"/>
  <c r="G58" i="1"/>
  <c r="J55" i="1"/>
  <c r="G55" i="1"/>
  <c r="J54" i="1"/>
  <c r="G54" i="1"/>
  <c r="J53" i="1"/>
  <c r="G53" i="1"/>
  <c r="I51" i="1"/>
  <c r="J51" i="1" s="1"/>
  <c r="G51" i="1"/>
  <c r="C50" i="1"/>
  <c r="J50" i="1" s="1"/>
  <c r="G49" i="1"/>
  <c r="G32" i="1"/>
  <c r="J32" i="1" s="1"/>
  <c r="J31" i="1"/>
  <c r="J30" i="1"/>
  <c r="J29" i="1"/>
  <c r="J28" i="1"/>
  <c r="J24" i="1"/>
  <c r="J21" i="1"/>
  <c r="J18" i="1"/>
  <c r="J16" i="1"/>
  <c r="G16" i="1"/>
  <c r="J15" i="1"/>
  <c r="G15" i="1"/>
  <c r="J14" i="1"/>
  <c r="G14" i="1"/>
  <c r="J12" i="1"/>
  <c r="G12" i="1"/>
  <c r="C11" i="1"/>
  <c r="J11" i="1" s="1"/>
  <c r="G10" i="1"/>
  <c r="G66" i="1" l="1"/>
  <c r="G68" i="1" s="1"/>
  <c r="G72" i="1" s="1"/>
  <c r="G80" i="1" s="1"/>
  <c r="J82" i="1" s="1"/>
  <c r="J83" i="1" s="1"/>
  <c r="G20" i="1"/>
  <c r="G22" i="1" s="1"/>
  <c r="G26" i="1" s="1"/>
  <c r="G34" i="1" s="1"/>
  <c r="J20" i="1"/>
  <c r="J22" i="1" s="1"/>
  <c r="J26" i="1" s="1"/>
  <c r="J34" i="1" s="1"/>
  <c r="J36" i="1" s="1"/>
  <c r="J37" i="1" s="1"/>
</calcChain>
</file>

<file path=xl/sharedStrings.xml><?xml version="1.0" encoding="utf-8"?>
<sst xmlns="http://schemas.openxmlformats.org/spreadsheetml/2006/main" count="133" uniqueCount="46">
  <si>
    <t>DATA:  ____ BASE PERIOD  __X__  FORECAST PERIOD</t>
  </si>
  <si>
    <t>Schedule M-2.3</t>
  </si>
  <si>
    <t>TYPE OF FILING: __X__ ORIGINAL  _____ UPDATED  _____ REVISED</t>
  </si>
  <si>
    <t>Page 11 of 25</t>
  </si>
  <si>
    <t>WORK PAPER REFERENCE NO(S):</t>
  </si>
  <si>
    <t>Witness:  W. S. SEELYE</t>
  </si>
  <si>
    <t>Present Rates</t>
  </si>
  <si>
    <t xml:space="preserve">Calculated </t>
  </si>
  <si>
    <t>Billing Periods</t>
  </si>
  <si>
    <t>Demand, kVA</t>
  </si>
  <si>
    <t>Total</t>
  </si>
  <si>
    <t xml:space="preserve">Unit </t>
  </si>
  <si>
    <t xml:space="preserve">Revenue at </t>
  </si>
  <si>
    <t>Proposed</t>
  </si>
  <si>
    <t>kWh</t>
  </si>
  <si>
    <t>Charges</t>
  </si>
  <si>
    <t>Rates</t>
  </si>
  <si>
    <t>Proposed Rates</t>
  </si>
  <si>
    <t>RETAIL TRANSMISSION SERVICE RATE RTS</t>
  </si>
  <si>
    <t>Basic Service Charge, Monthly</t>
  </si>
  <si>
    <t>Basic Service Charge, Daily</t>
  </si>
  <si>
    <t>Energy Charge</t>
  </si>
  <si>
    <t>Demand kVA Base</t>
  </si>
  <si>
    <t>Demand kVA Intermediate</t>
  </si>
  <si>
    <t>Demand kVA Peak</t>
  </si>
  <si>
    <t>Economic Development Rider</t>
  </si>
  <si>
    <t>Total Calculated at Base Rates</t>
  </si>
  <si>
    <t>Correction Factor</t>
  </si>
  <si>
    <t>Total After Application of Correction Factor</t>
  </si>
  <si>
    <t>Adjustment to Reflect Removal of Base ECR Revenue</t>
  </si>
  <si>
    <t>Total Base Revenues Net of ECR</t>
  </si>
  <si>
    <t>FAC Mechanism Revenue</t>
  </si>
  <si>
    <t>DSM Mechanism Revenue</t>
  </si>
  <si>
    <t>ECR Mechanism Revenue</t>
  </si>
  <si>
    <t>OSS Mechanism Revenue</t>
  </si>
  <si>
    <t>ECR Base Revenue</t>
  </si>
  <si>
    <t>Total Base Revenues Inclusive of Base ECR</t>
  </si>
  <si>
    <t>Proposed Increase</t>
  </si>
  <si>
    <t>Percentage Increase</t>
  </si>
  <si>
    <t>Page 12 of 25</t>
  </si>
  <si>
    <t>FLUCTUATING LOAD SERVICE RATE FLS</t>
  </si>
  <si>
    <t>Primary Delivery</t>
  </si>
  <si>
    <t>Demand Base</t>
  </si>
  <si>
    <t>Demand Intermediate</t>
  </si>
  <si>
    <t>Demand Peak</t>
  </si>
  <si>
    <t>Transmission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</si>
</sst>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General_)"/>
    <numFmt numFmtId="166" formatCode="_(* #,##0_);_(* \(#,##0\);_(* &quot;-&quot;??_);_(@_)"/>
    <numFmt numFmtId="167" formatCode="_(* #,##0_);_(* \(#,##0\);_(* &quot;0&quot;_);_(@_)"/>
    <numFmt numFmtId="168" formatCode="_(&quot;$&quot;* #,##0_);_(&quot;$&quot;* \(#,##0\);_(&quot;$&quot;* &quot;0&quot;_);_(@_)"/>
    <numFmt numFmtId="169" formatCode="_(&quot;$&quot;* #,##0_);_(&quot;$&quot;* \(#,##0\);_(&quot;$&quot;* &quot;-&quot;??_);_(@_)"/>
    <numFmt numFmtId="170" formatCode="_(&quot;$&quot;* #,##0.00000_);_(&quot;$&quot;* \(#,##0.00000\);_(&quot;$&quot;* &quot;-&quot;??_);_(@_)"/>
    <numFmt numFmtId="171" formatCode="_(&quot;$&quot;* #,##0.00000_);_(&quot;$&quot;* \(#,##0.00000\);_(&quot;$&quot;* &quot;0&quot;_);_(@_)"/>
    <numFmt numFmtId="172" formatCode="0.000000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4" fillId="0" borderId="0"/>
    <xf numFmtId="164" fontId="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/>
    <xf numFmtId="9" fontId="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7">
    <xf numFmtId="0" fontId="0" fillId="0" borderId="0" xfId="0"/>
    <xf numFmtId="43" fontId="3" fillId="0" borderId="0" xfId="1" applyFont="1" applyBorder="1" applyAlignment="1">
      <alignment horizontal="left"/>
    </xf>
    <xf numFmtId="41" fontId="5" fillId="0" borderId="0" xfId="3" applyFont="1" applyFill="1" applyBorder="1"/>
    <xf numFmtId="0" fontId="3" fillId="0" borderId="0" xfId="0" quotePrefix="1" applyFont="1" applyAlignment="1">
      <alignment horizontal="right"/>
    </xf>
    <xf numFmtId="41" fontId="3" fillId="0" borderId="0" xfId="3" applyFont="1" applyBorder="1" applyAlignment="1">
      <alignment horizontal="left"/>
    </xf>
    <xf numFmtId="0" fontId="3" fillId="0" borderId="0" xfId="0" applyFont="1" applyAlignment="1">
      <alignment horizontal="right"/>
    </xf>
    <xf numFmtId="41" fontId="5" fillId="0" borderId="0" xfId="3" applyFont="1" applyBorder="1" applyAlignment="1">
      <alignment horizontal="left"/>
    </xf>
    <xf numFmtId="165" fontId="7" fillId="0" borderId="1" xfId="4" applyNumberFormat="1" applyFont="1" applyFill="1" applyBorder="1" applyProtection="1"/>
    <xf numFmtId="41" fontId="3" fillId="0" borderId="1" xfId="3" quotePrefix="1" applyFont="1" applyFill="1" applyBorder="1" applyAlignment="1">
      <alignment horizontal="center"/>
    </xf>
    <xf numFmtId="41" fontId="5" fillId="0" borderId="1" xfId="3" applyFont="1" applyFill="1" applyBorder="1" applyAlignment="1">
      <alignment horizontal="center"/>
    </xf>
    <xf numFmtId="164" fontId="5" fillId="0" borderId="1" xfId="4" quotePrefix="1" applyFont="1" applyBorder="1" applyAlignment="1">
      <alignment horizontal="center"/>
    </xf>
    <xf numFmtId="166" fontId="5" fillId="0" borderId="1" xfId="5" applyNumberFormat="1" applyFont="1" applyFill="1" applyBorder="1" applyAlignment="1">
      <alignment horizontal="center"/>
    </xf>
    <xf numFmtId="165" fontId="7" fillId="0" borderId="0" xfId="4" applyNumberFormat="1" applyFont="1" applyFill="1" applyBorder="1" applyProtection="1"/>
    <xf numFmtId="41" fontId="5" fillId="0" borderId="0" xfId="3" applyFont="1" applyFill="1" applyBorder="1" applyAlignment="1">
      <alignment horizontal="center"/>
    </xf>
    <xf numFmtId="164" fontId="5" fillId="0" borderId="0" xfId="4" applyFont="1" applyBorder="1" applyAlignment="1">
      <alignment horizontal="center"/>
    </xf>
    <xf numFmtId="166" fontId="5" fillId="0" borderId="0" xfId="5" applyNumberFormat="1" applyFont="1" applyFill="1" applyBorder="1" applyAlignment="1">
      <alignment horizontal="center"/>
    </xf>
    <xf numFmtId="165" fontId="7" fillId="0" borderId="2" xfId="4" applyNumberFormat="1" applyFont="1" applyFill="1" applyBorder="1" applyProtection="1"/>
    <xf numFmtId="41" fontId="5" fillId="0" borderId="2" xfId="3" applyFont="1" applyFill="1" applyBorder="1"/>
    <xf numFmtId="41" fontId="5" fillId="0" borderId="2" xfId="3" quotePrefix="1" applyFont="1" applyFill="1" applyBorder="1" applyAlignment="1">
      <alignment horizontal="center"/>
    </xf>
    <xf numFmtId="41" fontId="5" fillId="0" borderId="2" xfId="3" applyFont="1" applyFill="1" applyBorder="1" applyAlignment="1">
      <alignment horizontal="center"/>
    </xf>
    <xf numFmtId="164" fontId="5" fillId="0" borderId="2" xfId="4" applyFont="1" applyBorder="1" applyAlignment="1">
      <alignment horizontal="center"/>
    </xf>
    <xf numFmtId="166" fontId="5" fillId="0" borderId="2" xfId="5" applyNumberFormat="1" applyFont="1" applyFill="1" applyBorder="1" applyAlignment="1">
      <alignment horizontal="center"/>
    </xf>
    <xf numFmtId="166" fontId="5" fillId="0" borderId="0" xfId="4" applyNumberFormat="1" applyFont="1" applyFill="1" applyBorder="1"/>
    <xf numFmtId="164" fontId="3" fillId="0" borderId="0" xfId="4" quotePrefix="1" applyFont="1" applyFill="1" applyBorder="1" applyAlignment="1">
      <alignment horizontal="left"/>
    </xf>
    <xf numFmtId="166" fontId="3" fillId="0" borderId="0" xfId="5" applyNumberFormat="1" applyFont="1" applyFill="1" applyBorder="1" applyAlignment="1">
      <alignment horizontal="left"/>
    </xf>
    <xf numFmtId="41" fontId="5" fillId="0" borderId="0" xfId="3" quotePrefix="1" applyFont="1" applyFill="1" applyBorder="1" applyAlignment="1"/>
    <xf numFmtId="167" fontId="5" fillId="0" borderId="0" xfId="3" applyNumberFormat="1" applyFont="1" applyFill="1" applyBorder="1"/>
    <xf numFmtId="44" fontId="5" fillId="0" borderId="0" xfId="2" applyFont="1" applyFill="1" applyBorder="1"/>
    <xf numFmtId="168" fontId="5" fillId="0" borderId="0" xfId="6" applyNumberFormat="1" applyFont="1" applyFill="1" applyBorder="1"/>
    <xf numFmtId="44" fontId="5" fillId="0" borderId="0" xfId="6" applyFont="1" applyFill="1" applyBorder="1" applyProtection="1">
      <protection locked="0"/>
    </xf>
    <xf numFmtId="169" fontId="5" fillId="0" borderId="0" xfId="6" applyNumberFormat="1" applyFont="1" applyFill="1" applyBorder="1"/>
    <xf numFmtId="44" fontId="5" fillId="0" borderId="0" xfId="2" applyFont="1" applyFill="1" applyBorder="1" applyProtection="1">
      <protection locked="0"/>
    </xf>
    <xf numFmtId="41" fontId="5" fillId="0" borderId="0" xfId="3" applyFont="1" applyFill="1" applyBorder="1" applyAlignment="1"/>
    <xf numFmtId="170" fontId="5" fillId="0" borderId="0" xfId="2" applyNumberFormat="1" applyFont="1" applyFill="1" applyBorder="1"/>
    <xf numFmtId="171" fontId="5" fillId="0" borderId="0" xfId="6" applyNumberFormat="1" applyFont="1" applyFill="1" applyBorder="1" applyProtection="1">
      <protection locked="0"/>
    </xf>
    <xf numFmtId="170" fontId="5" fillId="0" borderId="0" xfId="6" applyNumberFormat="1" applyFont="1" applyFill="1" applyBorder="1" applyProtection="1">
      <protection locked="0"/>
    </xf>
    <xf numFmtId="164" fontId="5" fillId="0" borderId="0" xfId="4" applyFont="1" applyFill="1" applyBorder="1"/>
    <xf numFmtId="41" fontId="5" fillId="0" borderId="0" xfId="3" quotePrefix="1" applyFont="1" applyFill="1" applyBorder="1" applyAlignment="1">
      <alignment horizontal="right"/>
    </xf>
    <xf numFmtId="41" fontId="5" fillId="0" borderId="0" xfId="7" applyFont="1" applyFill="1" applyBorder="1"/>
    <xf numFmtId="41" fontId="3" fillId="0" borderId="0" xfId="3" applyFont="1" applyFill="1" applyBorder="1" applyAlignment="1"/>
    <xf numFmtId="0" fontId="2" fillId="0" borderId="0" xfId="0" applyFont="1"/>
    <xf numFmtId="168" fontId="3" fillId="0" borderId="0" xfId="2" applyNumberFormat="1" applyFont="1" applyFill="1" applyBorder="1"/>
    <xf numFmtId="172" fontId="8" fillId="0" borderId="0" xfId="4" applyNumberFormat="1" applyFont="1" applyFill="1" applyBorder="1"/>
    <xf numFmtId="41" fontId="3" fillId="0" borderId="0" xfId="3" applyFont="1" applyFill="1" applyBorder="1" applyAlignment="1">
      <alignment horizontal="right"/>
    </xf>
    <xf numFmtId="164" fontId="3" fillId="0" borderId="0" xfId="4" applyFont="1" applyFill="1" applyBorder="1" applyAlignment="1">
      <alignment horizontal="right"/>
    </xf>
    <xf numFmtId="41" fontId="5" fillId="0" borderId="0" xfId="3" quotePrefix="1" applyFont="1" applyFill="1" applyBorder="1" applyAlignment="1">
      <alignment horizontal="left"/>
    </xf>
    <xf numFmtId="41" fontId="3" fillId="0" borderId="0" xfId="3" quotePrefix="1" applyFont="1" applyFill="1" applyBorder="1" applyAlignment="1"/>
    <xf numFmtId="168" fontId="9" fillId="0" borderId="0" xfId="2" applyNumberFormat="1" applyFont="1" applyFill="1" applyBorder="1"/>
    <xf numFmtId="41" fontId="5" fillId="0" borderId="0" xfId="3" applyFont="1" applyFill="1" applyBorder="1" applyAlignment="1">
      <alignment horizontal="left"/>
    </xf>
    <xf numFmtId="41" fontId="3" fillId="0" borderId="0" xfId="3" applyFont="1" applyFill="1" applyBorder="1" applyAlignment="1">
      <alignment horizontal="left"/>
    </xf>
    <xf numFmtId="168" fontId="3" fillId="0" borderId="0" xfId="6" applyNumberFormat="1" applyFont="1" applyFill="1" applyBorder="1"/>
    <xf numFmtId="10" fontId="5" fillId="0" borderId="0" xfId="8" applyNumberFormat="1" applyFont="1" applyFill="1" applyBorder="1"/>
    <xf numFmtId="164" fontId="3" fillId="0" borderId="0" xfId="4" applyFont="1" applyFill="1" applyBorder="1" applyAlignment="1">
      <alignment horizontal="left"/>
    </xf>
    <xf numFmtId="41" fontId="3" fillId="0" borderId="0" xfId="3" applyFont="1" applyFill="1" applyBorder="1"/>
    <xf numFmtId="44" fontId="5" fillId="0" borderId="0" xfId="6" applyNumberFormat="1" applyFont="1" applyFill="1" applyBorder="1" applyProtection="1">
      <protection locked="0"/>
    </xf>
    <xf numFmtId="166" fontId="5" fillId="0" borderId="0" xfId="5" applyNumberFormat="1" applyFont="1" applyFill="1" applyBorder="1"/>
    <xf numFmtId="169" fontId="10" fillId="0" borderId="0" xfId="6" applyNumberFormat="1" applyFont="1" applyFill="1" applyBorder="1"/>
    <xf numFmtId="169" fontId="11" fillId="0" borderId="0" xfId="6" applyNumberFormat="1" applyFont="1" applyFill="1" applyBorder="1"/>
    <xf numFmtId="41" fontId="5" fillId="0" borderId="3" xfId="3" applyFont="1" applyFill="1" applyBorder="1"/>
    <xf numFmtId="41" fontId="5" fillId="0" borderId="9" xfId="3" applyFont="1" applyFill="1" applyBorder="1"/>
    <xf numFmtId="41" fontId="5" fillId="0" borderId="4" xfId="3" applyFont="1" applyFill="1" applyBorder="1"/>
    <xf numFmtId="166" fontId="5" fillId="0" borderId="12" xfId="5" applyNumberFormat="1" applyFont="1" applyFill="1" applyBorder="1" applyAlignment="1">
      <alignment horizontal="center"/>
    </xf>
    <xf numFmtId="166" fontId="5" fillId="0" borderId="6" xfId="5" applyNumberFormat="1" applyFont="1" applyFill="1" applyBorder="1" applyAlignment="1">
      <alignment horizontal="center"/>
    </xf>
    <xf numFmtId="166" fontId="5" fillId="0" borderId="14" xfId="5" applyNumberFormat="1" applyFont="1" applyFill="1" applyBorder="1" applyAlignment="1">
      <alignment horizontal="center"/>
    </xf>
    <xf numFmtId="166" fontId="5" fillId="0" borderId="5" xfId="4" applyNumberFormat="1" applyFont="1" applyFill="1" applyBorder="1"/>
    <xf numFmtId="166" fontId="5" fillId="0" borderId="6" xfId="4" applyNumberFormat="1" applyFont="1" applyFill="1" applyBorder="1"/>
    <xf numFmtId="41" fontId="5" fillId="0" borderId="5" xfId="3" applyFont="1" applyFill="1" applyBorder="1"/>
    <xf numFmtId="41" fontId="5" fillId="0" borderId="6" xfId="3" applyFont="1" applyFill="1" applyBorder="1"/>
    <xf numFmtId="41" fontId="5" fillId="0" borderId="7" xfId="3" applyFont="1" applyFill="1" applyBorder="1"/>
    <xf numFmtId="41" fontId="5" fillId="0" borderId="10" xfId="3" applyFont="1" applyFill="1" applyBorder="1"/>
    <xf numFmtId="41" fontId="5" fillId="0" borderId="8" xfId="3" applyFont="1" applyFill="1" applyBorder="1"/>
    <xf numFmtId="41" fontId="3" fillId="0" borderId="11" xfId="3" quotePrefix="1" applyFont="1" applyFill="1" applyBorder="1" applyAlignment="1">
      <alignment horizontal="center"/>
    </xf>
    <xf numFmtId="41" fontId="5" fillId="0" borderId="5" xfId="3" applyFont="1" applyFill="1" applyBorder="1" applyAlignment="1">
      <alignment horizontal="center"/>
    </xf>
    <xf numFmtId="41" fontId="5" fillId="0" borderId="13" xfId="3" quotePrefix="1" applyFont="1" applyFill="1" applyBorder="1" applyAlignment="1">
      <alignment horizontal="center"/>
    </xf>
    <xf numFmtId="167" fontId="5" fillId="0" borderId="5" xfId="3" applyNumberFormat="1" applyFont="1" applyFill="1" applyBorder="1"/>
    <xf numFmtId="41" fontId="5" fillId="0" borderId="5" xfId="7" applyFont="1" applyFill="1" applyBorder="1"/>
    <xf numFmtId="0" fontId="2" fillId="0" borderId="0" xfId="0" applyFont="1" applyBorder="1"/>
  </cellXfs>
  <cellStyles count="16">
    <cellStyle name="Comma" xfId="1" builtinId="3"/>
    <cellStyle name="Comma 2" xfId="11" xr:uid="{00000000-0005-0000-0000-000001000000}"/>
    <cellStyle name="Comma 3" xfId="5" xr:uid="{00000000-0005-0000-0000-000002000000}"/>
    <cellStyle name="Comma 4" xfId="14" xr:uid="{00000000-0005-0000-0000-000003000000}"/>
    <cellStyle name="Currency" xfId="2" builtinId="4"/>
    <cellStyle name="Currency 2" xfId="10" xr:uid="{00000000-0005-0000-0000-000005000000}"/>
    <cellStyle name="Currency 3" xfId="6" xr:uid="{00000000-0005-0000-0000-000006000000}"/>
    <cellStyle name="Normal" xfId="0" builtinId="0"/>
    <cellStyle name="Normal 2" xfId="9" xr:uid="{00000000-0005-0000-0000-000008000000}"/>
    <cellStyle name="Normal 2 19" xfId="3" xr:uid="{00000000-0005-0000-0000-000009000000}"/>
    <cellStyle name="Normal 2 25" xfId="7" xr:uid="{00000000-0005-0000-0000-00000A000000}"/>
    <cellStyle name="Normal 3" xfId="13" xr:uid="{00000000-0005-0000-0000-00000B000000}"/>
    <cellStyle name="Normal_LGE Filed Test Period Billing Exhibits - SBR Summary" xfId="4" xr:uid="{00000000-0005-0000-0000-00000C000000}"/>
    <cellStyle name="Percent 2" xfId="8" xr:uid="{00000000-0005-0000-0000-00000D000000}"/>
    <cellStyle name="Percent 3" xfId="12" xr:uid="{00000000-0005-0000-0000-00000E000000}"/>
    <cellStyle name="Percent 4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DAVID/PSC/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NT/Profiles/e004977/Temporary%20Internet%20Files/OLK2D/Rate%20Case%20LGE%20La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5Plan/Utility%20Plan/Margin/100504%20Version%20of%20GM%202005%20Plan/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WINDOWS/TEMP/1999/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Financials/LG&amp;E/2008/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Users/Jeff/AppData/Local/Temp/eM%20Client%20temporary%20files/xsfgun54.yeh/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06Plan/Utility%20Plan/Supporting%20Schedules/Gross%20Margin/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onthly%20Reporting/Tax%20Report/LGE/LGELedger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imegroupllc.sharepoint.com/My%20Documents/Bellar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eturns"/>
      <sheetName val="Sheet2"/>
      <sheetName val="Book4"/>
    </sheetNames>
    <definedNames>
      <definedName name="Choices_Wrapper" refersTo="#REF!"/>
      <definedName name="Comp" refersTo="#REF!"/>
      <definedName name="test" refersTo="#REF!"/>
    </defined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workbookViewId="0">
      <selection activeCell="F10" sqref="F10"/>
    </sheetView>
  </sheetViews>
  <sheetFormatPr defaultRowHeight="15" x14ac:dyDescent="0.25"/>
  <cols>
    <col min="2" max="2" width="51.85546875" bestFit="1" customWidth="1"/>
    <col min="3" max="3" width="15.42578125" customWidth="1"/>
    <col min="4" max="4" width="14.42578125" customWidth="1"/>
    <col min="5" max="5" width="17.5703125" bestFit="1" customWidth="1"/>
    <col min="6" max="6" width="14.85546875" customWidth="1"/>
    <col min="7" max="7" width="19.140625" bestFit="1" customWidth="1"/>
    <col min="8" max="8" width="3.7109375" customWidth="1"/>
    <col min="9" max="9" width="11.5703125" bestFit="1" customWidth="1"/>
    <col min="10" max="10" width="19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3" t="s">
        <v>3</v>
      </c>
    </row>
    <row r="3" spans="1:10" x14ac:dyDescent="0.25">
      <c r="A3" s="4" t="s">
        <v>4</v>
      </c>
      <c r="B3" s="2"/>
      <c r="C3" s="2"/>
      <c r="D3" s="2"/>
      <c r="E3" s="2"/>
      <c r="F3" s="2"/>
      <c r="G3" s="2"/>
      <c r="H3" s="2"/>
      <c r="I3" s="2"/>
      <c r="J3" s="5" t="s">
        <v>5</v>
      </c>
    </row>
    <row r="4" spans="1:10" x14ac:dyDescent="0.25">
      <c r="A4" s="6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7"/>
      <c r="B5" s="8"/>
      <c r="C5" s="8"/>
      <c r="D5" s="8"/>
      <c r="E5" s="9"/>
      <c r="F5" s="10" t="s">
        <v>6</v>
      </c>
      <c r="G5" s="9" t="s">
        <v>7</v>
      </c>
      <c r="H5" s="11"/>
      <c r="I5" s="9"/>
      <c r="J5" s="9" t="s">
        <v>7</v>
      </c>
    </row>
    <row r="6" spans="1:10" x14ac:dyDescent="0.25">
      <c r="A6" s="12"/>
      <c r="B6" s="2"/>
      <c r="C6" s="13" t="s">
        <v>8</v>
      </c>
      <c r="D6" s="13" t="s">
        <v>9</v>
      </c>
      <c r="E6" s="13" t="s">
        <v>10</v>
      </c>
      <c r="F6" s="14" t="s">
        <v>11</v>
      </c>
      <c r="G6" s="13" t="s">
        <v>12</v>
      </c>
      <c r="H6" s="15"/>
      <c r="I6" s="13" t="s">
        <v>13</v>
      </c>
      <c r="J6" s="13" t="s">
        <v>12</v>
      </c>
    </row>
    <row r="7" spans="1:10" x14ac:dyDescent="0.25">
      <c r="A7" s="16"/>
      <c r="B7" s="17"/>
      <c r="C7" s="18"/>
      <c r="D7" s="18"/>
      <c r="E7" s="19" t="s">
        <v>14</v>
      </c>
      <c r="F7" s="20" t="s">
        <v>15</v>
      </c>
      <c r="G7" s="19" t="s">
        <v>6</v>
      </c>
      <c r="H7" s="21"/>
      <c r="I7" s="19" t="s">
        <v>16</v>
      </c>
      <c r="J7" s="19" t="s">
        <v>17</v>
      </c>
    </row>
    <row r="8" spans="1:10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5">
      <c r="A9" s="23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4"/>
      <c r="B10" s="25" t="s">
        <v>19</v>
      </c>
      <c r="C10" s="26">
        <v>300</v>
      </c>
      <c r="D10" s="2"/>
      <c r="E10" s="2"/>
      <c r="F10" s="27">
        <v>1500</v>
      </c>
      <c r="G10" s="28">
        <f>ROUND(F10*C10,2)</f>
        <v>450000</v>
      </c>
      <c r="H10" s="2"/>
      <c r="I10" s="29"/>
      <c r="J10" s="30"/>
    </row>
    <row r="11" spans="1:10" x14ac:dyDescent="0.25">
      <c r="A11" s="24"/>
      <c r="B11" s="25" t="s">
        <v>20</v>
      </c>
      <c r="C11" s="26">
        <f>C10*365.25/12</f>
        <v>9131.25</v>
      </c>
      <c r="D11" s="2"/>
      <c r="E11" s="2"/>
      <c r="F11" s="27"/>
      <c r="G11" s="30"/>
      <c r="H11" s="2"/>
      <c r="I11" s="31">
        <v>49.28</v>
      </c>
      <c r="J11" s="28">
        <f>ROUND(I11*C11,2)</f>
        <v>449988</v>
      </c>
    </row>
    <row r="12" spans="1:10" x14ac:dyDescent="0.25">
      <c r="A12" s="24"/>
      <c r="B12" s="32" t="s">
        <v>21</v>
      </c>
      <c r="C12" s="2"/>
      <c r="D12" s="2"/>
      <c r="E12" s="26">
        <v>1472660547.5768931</v>
      </c>
      <c r="F12" s="33">
        <v>3.058E-2</v>
      </c>
      <c r="G12" s="28">
        <f>ROUND(E12*F12,2)</f>
        <v>45033959.539999999</v>
      </c>
      <c r="H12" s="2"/>
      <c r="I12" s="34">
        <v>3.1009999999999999E-2</v>
      </c>
      <c r="J12" s="28">
        <f>ROUND(I12*E12,2)</f>
        <v>45667203.579999998</v>
      </c>
    </row>
    <row r="13" spans="1:10" x14ac:dyDescent="0.25">
      <c r="A13" s="24"/>
      <c r="B13" s="32"/>
      <c r="C13" s="2"/>
      <c r="D13" s="2"/>
      <c r="E13" s="2"/>
      <c r="F13" s="33"/>
      <c r="G13" s="30"/>
      <c r="H13" s="2"/>
      <c r="I13" s="35"/>
      <c r="J13" s="30"/>
    </row>
    <row r="14" spans="1:10" x14ac:dyDescent="0.25">
      <c r="A14" s="36"/>
      <c r="B14" s="32" t="s">
        <v>22</v>
      </c>
      <c r="C14" s="2"/>
      <c r="D14" s="26">
        <v>3357060.7426160532</v>
      </c>
      <c r="E14" s="2"/>
      <c r="F14" s="27">
        <v>2.23</v>
      </c>
      <c r="G14" s="28">
        <f>ROUND(F14*D14,2)</f>
        <v>7486245.46</v>
      </c>
      <c r="H14" s="2"/>
      <c r="I14" s="29">
        <v>1.97</v>
      </c>
      <c r="J14" s="28">
        <f>ROUND(D14*I14,2)</f>
        <v>6613409.6600000001</v>
      </c>
    </row>
    <row r="15" spans="1:10" x14ac:dyDescent="0.25">
      <c r="A15" s="36"/>
      <c r="B15" s="32" t="s">
        <v>23</v>
      </c>
      <c r="C15" s="2"/>
      <c r="D15" s="26">
        <v>2985941.3876636866</v>
      </c>
      <c r="E15" s="2"/>
      <c r="F15" s="27">
        <v>5.18</v>
      </c>
      <c r="G15" s="28">
        <f>ROUND(F15*D15,2)</f>
        <v>15467176.390000001</v>
      </c>
      <c r="H15" s="2"/>
      <c r="I15" s="29">
        <v>6.01</v>
      </c>
      <c r="J15" s="28">
        <f>ROUND(D15*I15,2)</f>
        <v>17945507.739999998</v>
      </c>
    </row>
    <row r="16" spans="1:10" x14ac:dyDescent="0.25">
      <c r="A16" s="36"/>
      <c r="B16" s="32" t="s">
        <v>24</v>
      </c>
      <c r="C16" s="2"/>
      <c r="D16" s="26">
        <v>2989289.232150346</v>
      </c>
      <c r="E16" s="2"/>
      <c r="F16" s="27">
        <v>6.55</v>
      </c>
      <c r="G16" s="28">
        <f>ROUND(F16*D16,2)</f>
        <v>19579844.469999999</v>
      </c>
      <c r="H16" s="2"/>
      <c r="I16" s="29">
        <v>7.59</v>
      </c>
      <c r="J16" s="28">
        <f>ROUND(D16*I16,2)</f>
        <v>22688705.27</v>
      </c>
    </row>
    <row r="17" spans="1:10" x14ac:dyDescent="0.25">
      <c r="A17" s="36"/>
      <c r="B17" s="37"/>
      <c r="C17" s="38"/>
      <c r="D17" s="38"/>
      <c r="E17" s="2"/>
      <c r="F17" s="29"/>
      <c r="G17" s="30"/>
      <c r="H17" s="2"/>
      <c r="I17" s="29"/>
      <c r="J17" s="30"/>
    </row>
    <row r="18" spans="1:10" x14ac:dyDescent="0.25">
      <c r="A18" s="36"/>
      <c r="B18" s="32" t="s">
        <v>25</v>
      </c>
      <c r="C18" s="38"/>
      <c r="D18" s="38"/>
      <c r="E18" s="2"/>
      <c r="F18" s="29"/>
      <c r="G18" s="28">
        <v>-214059.22</v>
      </c>
      <c r="H18" s="2"/>
      <c r="I18" s="29"/>
      <c r="J18" s="28">
        <f>G18</f>
        <v>-214059.22</v>
      </c>
    </row>
    <row r="19" spans="1:10" x14ac:dyDescent="0.25">
      <c r="A19" s="36"/>
      <c r="B19" s="37"/>
      <c r="C19" s="38"/>
      <c r="D19" s="38"/>
      <c r="E19" s="2"/>
      <c r="F19" s="29"/>
      <c r="G19" s="30"/>
      <c r="H19" s="2"/>
      <c r="I19" s="29"/>
      <c r="J19" s="30"/>
    </row>
    <row r="20" spans="1:10" x14ac:dyDescent="0.25">
      <c r="A20" s="24"/>
      <c r="B20" s="39" t="s">
        <v>26</v>
      </c>
      <c r="C20" s="2"/>
      <c r="D20" s="2"/>
      <c r="E20" s="40"/>
      <c r="F20" s="2"/>
      <c r="G20" s="41">
        <f>SUM(G10:G19)</f>
        <v>87803166.640000001</v>
      </c>
      <c r="H20" s="2"/>
      <c r="I20" s="2"/>
      <c r="J20" s="41">
        <f>SUM(J10:J19)</f>
        <v>93150755.029999986</v>
      </c>
    </row>
    <row r="21" spans="1:10" x14ac:dyDescent="0.25">
      <c r="A21" s="24"/>
      <c r="B21" s="32" t="s">
        <v>27</v>
      </c>
      <c r="C21" s="2"/>
      <c r="D21" s="2"/>
      <c r="E21" s="40"/>
      <c r="F21" s="2"/>
      <c r="G21" s="42">
        <v>1.0000000000582667</v>
      </c>
      <c r="H21" s="2"/>
      <c r="I21" s="2"/>
      <c r="J21" s="42">
        <f>G21</f>
        <v>1.0000000000582667</v>
      </c>
    </row>
    <row r="22" spans="1:10" x14ac:dyDescent="0.25">
      <c r="A22" s="24"/>
      <c r="B22" s="39" t="s">
        <v>28</v>
      </c>
      <c r="C22" s="2"/>
      <c r="D22" s="2"/>
      <c r="E22" s="40"/>
      <c r="F22" s="2"/>
      <c r="G22" s="41">
        <f>+ROUND(G20/G21,2)</f>
        <v>87803166.629999995</v>
      </c>
      <c r="H22" s="2"/>
      <c r="I22" s="2"/>
      <c r="J22" s="41">
        <f>+ROUND(J20/J21,2)</f>
        <v>93150755.019999996</v>
      </c>
    </row>
    <row r="23" spans="1:10" x14ac:dyDescent="0.25">
      <c r="A23" s="24"/>
      <c r="B23" s="2"/>
      <c r="C23" s="2"/>
      <c r="D23" s="2"/>
      <c r="E23" s="43"/>
      <c r="F23" s="2"/>
      <c r="G23" s="30"/>
      <c r="H23" s="2"/>
      <c r="I23" s="2"/>
      <c r="J23" s="2"/>
    </row>
    <row r="24" spans="1:10" x14ac:dyDescent="0.25">
      <c r="A24" s="44"/>
      <c r="B24" s="2" t="s">
        <v>29</v>
      </c>
      <c r="C24" s="2"/>
      <c r="D24" s="2"/>
      <c r="E24" s="2"/>
      <c r="F24" s="2"/>
      <c r="G24" s="28">
        <v>-6905895.6099999994</v>
      </c>
      <c r="H24" s="2"/>
      <c r="I24" s="2"/>
      <c r="J24" s="28">
        <f>G24</f>
        <v>-6905895.6099999994</v>
      </c>
    </row>
    <row r="25" spans="1:10" x14ac:dyDescent="0.25">
      <c r="A25" s="44"/>
      <c r="B25" s="45"/>
      <c r="C25" s="2"/>
      <c r="D25" s="2"/>
      <c r="E25" s="2"/>
      <c r="F25" s="2"/>
      <c r="G25" s="30"/>
      <c r="H25" s="2"/>
      <c r="I25" s="2"/>
      <c r="J25" s="30"/>
    </row>
    <row r="26" spans="1:10" ht="16.5" x14ac:dyDescent="0.35">
      <c r="A26" s="24"/>
      <c r="B26" s="46" t="s">
        <v>30</v>
      </c>
      <c r="C26" s="2"/>
      <c r="D26" s="2"/>
      <c r="E26" s="2"/>
      <c r="F26" s="2"/>
      <c r="G26" s="47">
        <f>SUM(G22:G24)</f>
        <v>80897271.019999996</v>
      </c>
      <c r="H26" s="2"/>
      <c r="I26" s="2"/>
      <c r="J26" s="47">
        <f>SUM(J22:J24)</f>
        <v>86244859.409999996</v>
      </c>
    </row>
    <row r="27" spans="1:10" x14ac:dyDescent="0.25">
      <c r="A27" s="24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4"/>
      <c r="B28" s="48" t="s">
        <v>31</v>
      </c>
      <c r="C28" s="2"/>
      <c r="D28" s="2"/>
      <c r="E28" s="2"/>
      <c r="F28" s="2"/>
      <c r="G28" s="28">
        <v>-2764931.95</v>
      </c>
      <c r="H28" s="2"/>
      <c r="I28" s="2"/>
      <c r="J28" s="28">
        <f t="shared" ref="J28:J31" si="0">G28</f>
        <v>-2764931.95</v>
      </c>
    </row>
    <row r="29" spans="1:10" x14ac:dyDescent="0.25">
      <c r="A29" s="24"/>
      <c r="B29" s="48" t="s">
        <v>32</v>
      </c>
      <c r="C29" s="2"/>
      <c r="D29" s="2"/>
      <c r="E29" s="2"/>
      <c r="F29" s="2"/>
      <c r="G29" s="28">
        <v>0</v>
      </c>
      <c r="H29" s="2"/>
      <c r="I29" s="2"/>
      <c r="J29" s="28">
        <f t="shared" si="0"/>
        <v>0</v>
      </c>
    </row>
    <row r="30" spans="1:10" x14ac:dyDescent="0.25">
      <c r="A30" s="24"/>
      <c r="B30" s="48" t="s">
        <v>33</v>
      </c>
      <c r="C30" s="2"/>
      <c r="D30" s="2"/>
      <c r="E30" s="2"/>
      <c r="F30" s="2"/>
      <c r="G30" s="28">
        <v>2344016.06</v>
      </c>
      <c r="H30" s="2"/>
      <c r="I30" s="2"/>
      <c r="J30" s="28">
        <f t="shared" si="0"/>
        <v>2344016.06</v>
      </c>
    </row>
    <row r="31" spans="1:10" x14ac:dyDescent="0.25">
      <c r="A31" s="24"/>
      <c r="B31" s="25" t="s">
        <v>34</v>
      </c>
      <c r="C31" s="2"/>
      <c r="D31" s="2"/>
      <c r="E31" s="2"/>
      <c r="F31" s="2"/>
      <c r="G31" s="28">
        <v>-25963.17</v>
      </c>
      <c r="H31" s="2"/>
      <c r="I31" s="2"/>
      <c r="J31" s="28">
        <f t="shared" si="0"/>
        <v>-25963.17</v>
      </c>
    </row>
    <row r="32" spans="1:10" x14ac:dyDescent="0.25">
      <c r="A32" s="24"/>
      <c r="B32" s="48" t="s">
        <v>35</v>
      </c>
      <c r="C32" s="2"/>
      <c r="D32" s="2"/>
      <c r="E32" s="2"/>
      <c r="F32" s="2"/>
      <c r="G32" s="28">
        <f>G24*-1</f>
        <v>6905895.6099999994</v>
      </c>
      <c r="H32" s="2"/>
      <c r="I32" s="2"/>
      <c r="J32" s="28">
        <f>G32</f>
        <v>6905895.6099999994</v>
      </c>
    </row>
    <row r="33" spans="1:10" x14ac:dyDescent="0.25">
      <c r="A33" s="24"/>
      <c r="B33" s="2"/>
      <c r="C33" s="2"/>
      <c r="D33" s="2"/>
      <c r="E33" s="2"/>
      <c r="F33" s="2"/>
      <c r="G33" s="2"/>
      <c r="H33" s="2"/>
      <c r="I33" s="2"/>
      <c r="J33" s="2"/>
    </row>
    <row r="34" spans="1:10" ht="16.5" x14ac:dyDescent="0.35">
      <c r="A34" s="36"/>
      <c r="B34" s="39" t="s">
        <v>36</v>
      </c>
      <c r="C34" s="2"/>
      <c r="D34" s="2"/>
      <c r="E34" s="2"/>
      <c r="F34" s="2"/>
      <c r="G34" s="47">
        <f>SUM(G26:G32)</f>
        <v>87356287.569999993</v>
      </c>
      <c r="H34" s="2"/>
      <c r="I34" s="2"/>
      <c r="J34" s="47">
        <f>SUM(J26:J32)</f>
        <v>92703875.959999993</v>
      </c>
    </row>
    <row r="35" spans="1:10" x14ac:dyDescent="0.25">
      <c r="A35" s="24"/>
      <c r="B35" s="13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4"/>
      <c r="B36" s="49" t="s">
        <v>37</v>
      </c>
      <c r="C36" s="2"/>
      <c r="D36" s="2"/>
      <c r="E36" s="2"/>
      <c r="F36" s="2"/>
      <c r="G36" s="2"/>
      <c r="H36" s="2"/>
      <c r="I36" s="2"/>
      <c r="J36" s="50">
        <f>J34-G34</f>
        <v>5347588.3900000006</v>
      </c>
    </row>
    <row r="37" spans="1:10" x14ac:dyDescent="0.25">
      <c r="A37" s="24"/>
      <c r="B37" s="48" t="s">
        <v>38</v>
      </c>
      <c r="C37" s="48"/>
      <c r="D37" s="48"/>
      <c r="E37" s="2"/>
      <c r="F37" s="2"/>
      <c r="G37" s="2"/>
      <c r="H37" s="2"/>
      <c r="I37" s="2"/>
      <c r="J37" s="51">
        <f>J36/G34</f>
        <v>6.1215838478883303E-2</v>
      </c>
    </row>
    <row r="38" spans="1:10" x14ac:dyDescent="0.25">
      <c r="A38" s="36"/>
      <c r="B38" s="48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1" t="s">
        <v>0</v>
      </c>
      <c r="B39" s="2"/>
      <c r="C39" s="2"/>
      <c r="D39" s="2"/>
      <c r="E39" s="2"/>
      <c r="F39" s="2"/>
      <c r="G39" s="2"/>
      <c r="H39" s="2"/>
      <c r="I39" s="2"/>
      <c r="J39" s="3" t="s">
        <v>1</v>
      </c>
    </row>
    <row r="40" spans="1:10" x14ac:dyDescent="0.25">
      <c r="A40" s="4" t="s">
        <v>2</v>
      </c>
      <c r="B40" s="2"/>
      <c r="C40" s="2"/>
      <c r="D40" s="2"/>
      <c r="E40" s="2"/>
      <c r="F40" s="2"/>
      <c r="G40" s="2"/>
      <c r="H40" s="2"/>
      <c r="I40" s="2"/>
      <c r="J40" s="3" t="s">
        <v>39</v>
      </c>
    </row>
    <row r="41" spans="1:10" x14ac:dyDescent="0.25">
      <c r="A41" s="4" t="s">
        <v>4</v>
      </c>
      <c r="B41" s="2"/>
      <c r="C41" s="2"/>
      <c r="D41" s="2"/>
      <c r="E41" s="2"/>
      <c r="F41" s="2"/>
      <c r="G41" s="2"/>
      <c r="H41" s="2"/>
      <c r="I41" s="2"/>
      <c r="J41" s="5" t="s">
        <v>5</v>
      </c>
    </row>
    <row r="42" spans="1:10" x14ac:dyDescent="0.25">
      <c r="A42" s="6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7"/>
      <c r="B43" s="8"/>
      <c r="C43" s="8"/>
      <c r="D43" s="8"/>
      <c r="E43" s="9"/>
      <c r="F43" s="10" t="s">
        <v>6</v>
      </c>
      <c r="G43" s="9" t="s">
        <v>7</v>
      </c>
      <c r="H43" s="11"/>
      <c r="I43" s="9"/>
      <c r="J43" s="9" t="s">
        <v>7</v>
      </c>
    </row>
    <row r="44" spans="1:10" x14ac:dyDescent="0.25">
      <c r="A44" s="12"/>
      <c r="B44" s="2"/>
      <c r="C44" s="13" t="s">
        <v>8</v>
      </c>
      <c r="D44" s="13" t="s">
        <v>9</v>
      </c>
      <c r="E44" s="13" t="s">
        <v>10</v>
      </c>
      <c r="F44" s="14" t="s">
        <v>11</v>
      </c>
      <c r="G44" s="13" t="s">
        <v>12</v>
      </c>
      <c r="H44" s="15"/>
      <c r="I44" s="13" t="s">
        <v>13</v>
      </c>
      <c r="J44" s="13" t="s">
        <v>12</v>
      </c>
    </row>
    <row r="45" spans="1:10" x14ac:dyDescent="0.25">
      <c r="A45" s="16"/>
      <c r="B45" s="17"/>
      <c r="C45" s="18"/>
      <c r="D45" s="18"/>
      <c r="E45" s="19" t="s">
        <v>14</v>
      </c>
      <c r="F45" s="20" t="s">
        <v>15</v>
      </c>
      <c r="G45" s="19" t="s">
        <v>6</v>
      </c>
      <c r="H45" s="21"/>
      <c r="I45" s="19" t="s">
        <v>16</v>
      </c>
      <c r="J45" s="19" t="s">
        <v>17</v>
      </c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52" t="s">
        <v>40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52"/>
      <c r="B48" s="53" t="s">
        <v>41</v>
      </c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4"/>
      <c r="B49" s="25" t="s">
        <v>19</v>
      </c>
      <c r="C49" s="26">
        <v>0</v>
      </c>
      <c r="D49" s="2"/>
      <c r="E49" s="2"/>
      <c r="F49" s="27">
        <v>330</v>
      </c>
      <c r="G49" s="28">
        <f>ROUND(F49*C49,2)</f>
        <v>0</v>
      </c>
      <c r="H49" s="2"/>
      <c r="I49" s="29"/>
      <c r="J49" s="30"/>
    </row>
    <row r="50" spans="1:10" x14ac:dyDescent="0.25">
      <c r="A50" s="24"/>
      <c r="B50" s="25" t="s">
        <v>20</v>
      </c>
      <c r="C50" s="26">
        <f>C49*365.25/12</f>
        <v>0</v>
      </c>
      <c r="D50" s="2"/>
      <c r="E50" s="2"/>
      <c r="F50" s="27"/>
      <c r="G50" s="30"/>
      <c r="H50" s="2"/>
      <c r="I50" s="31">
        <v>10.84</v>
      </c>
      <c r="J50" s="28">
        <f>ROUND(I50*C50,2)</f>
        <v>0</v>
      </c>
    </row>
    <row r="51" spans="1:10" x14ac:dyDescent="0.25">
      <c r="A51" s="24"/>
      <c r="B51" s="32" t="s">
        <v>21</v>
      </c>
      <c r="C51" s="2"/>
      <c r="D51" s="2"/>
      <c r="E51" s="26">
        <v>0</v>
      </c>
      <c r="F51" s="33">
        <v>3.1359999999999999E-2</v>
      </c>
      <c r="G51" s="28">
        <f>ROUND(E51*F51,2)</f>
        <v>0</v>
      </c>
      <c r="H51" s="2"/>
      <c r="I51" s="34" t="e">
        <f>#REF!</f>
        <v>#REF!</v>
      </c>
      <c r="J51" s="28" t="e">
        <f>ROUND(I51*E51,2)</f>
        <v>#REF!</v>
      </c>
    </row>
    <row r="52" spans="1:10" x14ac:dyDescent="0.25">
      <c r="A52" s="24"/>
      <c r="B52" s="32"/>
      <c r="C52" s="2"/>
      <c r="D52" s="2"/>
      <c r="E52" s="2"/>
      <c r="F52" s="33"/>
      <c r="G52" s="30"/>
      <c r="H52" s="2"/>
      <c r="I52" s="35"/>
      <c r="J52" s="27"/>
    </row>
    <row r="53" spans="1:10" x14ac:dyDescent="0.25">
      <c r="A53" s="36"/>
      <c r="B53" s="32" t="s">
        <v>42</v>
      </c>
      <c r="C53" s="2"/>
      <c r="D53" s="26">
        <v>0</v>
      </c>
      <c r="E53" s="2"/>
      <c r="F53" s="27">
        <v>2.57</v>
      </c>
      <c r="G53" s="28">
        <f>ROUND(F53*D53,2)</f>
        <v>0</v>
      </c>
      <c r="H53" s="2"/>
      <c r="I53" s="29">
        <v>2.68</v>
      </c>
      <c r="J53" s="28">
        <f>ROUND(D53*I53,2)</f>
        <v>0</v>
      </c>
    </row>
    <row r="54" spans="1:10" x14ac:dyDescent="0.25">
      <c r="A54" s="36"/>
      <c r="B54" s="32" t="s">
        <v>43</v>
      </c>
      <c r="C54" s="2"/>
      <c r="D54" s="26">
        <v>0</v>
      </c>
      <c r="E54" s="2"/>
      <c r="F54" s="27">
        <v>4.5999999999999996</v>
      </c>
      <c r="G54" s="28">
        <f>ROUND(F54*D54,2)</f>
        <v>0</v>
      </c>
      <c r="H54" s="2"/>
      <c r="I54" s="54">
        <v>5.8</v>
      </c>
      <c r="J54" s="28">
        <f>ROUND(I54*E54,2)</f>
        <v>0</v>
      </c>
    </row>
    <row r="55" spans="1:10" x14ac:dyDescent="0.25">
      <c r="A55" s="36"/>
      <c r="B55" s="32" t="s">
        <v>44</v>
      </c>
      <c r="C55" s="2"/>
      <c r="D55" s="26">
        <v>0</v>
      </c>
      <c r="E55" s="2"/>
      <c r="F55" s="27">
        <v>6.03</v>
      </c>
      <c r="G55" s="28">
        <f>ROUND(F55*D55,2)</f>
        <v>0</v>
      </c>
      <c r="H55" s="2"/>
      <c r="I55" s="29">
        <v>7.4</v>
      </c>
      <c r="J55" s="28">
        <f>ROUND(I55*E55,2)</f>
        <v>0</v>
      </c>
    </row>
    <row r="56" spans="1:10" x14ac:dyDescent="0.25">
      <c r="A56" s="36"/>
      <c r="B56" s="32"/>
      <c r="C56" s="2"/>
      <c r="D56" s="2"/>
      <c r="E56" s="2"/>
      <c r="F56" s="27"/>
      <c r="G56" s="30"/>
      <c r="H56" s="2"/>
      <c r="I56" s="29"/>
      <c r="J56" s="27"/>
    </row>
    <row r="57" spans="1:10" x14ac:dyDescent="0.25">
      <c r="A57" s="2"/>
      <c r="B57" s="53" t="s">
        <v>45</v>
      </c>
      <c r="C57" s="2"/>
      <c r="D57" s="2"/>
      <c r="E57" s="2"/>
      <c r="F57" s="2"/>
      <c r="G57" s="30"/>
      <c r="H57" s="2"/>
      <c r="I57" s="2"/>
      <c r="J57" s="2"/>
    </row>
    <row r="58" spans="1:10" x14ac:dyDescent="0.25">
      <c r="A58" s="24"/>
      <c r="B58" s="25" t="s">
        <v>19</v>
      </c>
      <c r="C58" s="26">
        <v>12</v>
      </c>
      <c r="D58" s="2"/>
      <c r="E58" s="2"/>
      <c r="F58" s="27">
        <v>1500</v>
      </c>
      <c r="G58" s="28">
        <f>ROUND(F58*C58,2)</f>
        <v>18000</v>
      </c>
      <c r="H58" s="2"/>
      <c r="I58" s="29"/>
      <c r="J58" s="30"/>
    </row>
    <row r="59" spans="1:10" x14ac:dyDescent="0.25">
      <c r="A59" s="24"/>
      <c r="B59" s="25" t="s">
        <v>20</v>
      </c>
      <c r="C59" s="26">
        <f>C58*365.25/12</f>
        <v>365.25</v>
      </c>
      <c r="D59" s="2"/>
      <c r="E59" s="2"/>
      <c r="F59" s="27"/>
      <c r="G59" s="30"/>
      <c r="H59" s="2"/>
      <c r="I59" s="31">
        <v>49.28</v>
      </c>
      <c r="J59" s="28">
        <f>ROUND(I59*C59,2)</f>
        <v>17999.52</v>
      </c>
    </row>
    <row r="60" spans="1:10" x14ac:dyDescent="0.25">
      <c r="A60" s="24"/>
      <c r="B60" s="32" t="s">
        <v>21</v>
      </c>
      <c r="C60" s="2"/>
      <c r="D60" s="2"/>
      <c r="E60" s="26">
        <v>622487993.88829482</v>
      </c>
      <c r="F60" s="33">
        <v>3.0360000000000002E-2</v>
      </c>
      <c r="G60" s="28">
        <f>ROUND(E60*F60,2)</f>
        <v>18898735.489999998</v>
      </c>
      <c r="H60" s="2"/>
      <c r="I60" s="34">
        <f>I12</f>
        <v>3.1009999999999999E-2</v>
      </c>
      <c r="J60" s="28">
        <f>ROUND(I60*E60,2)</f>
        <v>19303352.690000001</v>
      </c>
    </row>
    <row r="61" spans="1:10" x14ac:dyDescent="0.25">
      <c r="A61" s="24"/>
      <c r="B61" s="32"/>
      <c r="C61" s="2"/>
      <c r="D61" s="2"/>
      <c r="E61" s="2"/>
      <c r="F61" s="33"/>
      <c r="G61" s="30"/>
      <c r="H61" s="2"/>
      <c r="I61" s="35"/>
      <c r="J61" s="55"/>
    </row>
    <row r="62" spans="1:10" x14ac:dyDescent="0.25">
      <c r="A62" s="36"/>
      <c r="B62" s="32" t="s">
        <v>42</v>
      </c>
      <c r="C62" s="2"/>
      <c r="D62" s="26">
        <v>2388365</v>
      </c>
      <c r="E62" s="2"/>
      <c r="F62" s="27">
        <v>1.65</v>
      </c>
      <c r="G62" s="28">
        <f>ROUND(F62*D62,2)</f>
        <v>3940802.25</v>
      </c>
      <c r="H62" s="2"/>
      <c r="I62" s="29">
        <v>1.65</v>
      </c>
      <c r="J62" s="28">
        <f>ROUND(D62*I62,2)</f>
        <v>3940802.25</v>
      </c>
    </row>
    <row r="63" spans="1:10" x14ac:dyDescent="0.25">
      <c r="A63" s="36"/>
      <c r="B63" s="32" t="s">
        <v>43</v>
      </c>
      <c r="C63" s="2"/>
      <c r="D63" s="26">
        <v>2381325</v>
      </c>
      <c r="E63" s="2"/>
      <c r="F63" s="27">
        <v>2.41</v>
      </c>
      <c r="G63" s="28">
        <f>ROUND(F63*D63,2)</f>
        <v>5738993.25</v>
      </c>
      <c r="H63" s="2"/>
      <c r="I63" s="29">
        <v>2.7600000000000002</v>
      </c>
      <c r="J63" s="28">
        <f>ROUND(I63*D63,2)</f>
        <v>6572457</v>
      </c>
    </row>
    <row r="64" spans="1:10" x14ac:dyDescent="0.25">
      <c r="A64" s="36"/>
      <c r="B64" s="32" t="s">
        <v>44</v>
      </c>
      <c r="C64" s="2"/>
      <c r="D64" s="26">
        <v>1646469</v>
      </c>
      <c r="E64" s="2"/>
      <c r="F64" s="27">
        <v>3.37</v>
      </c>
      <c r="G64" s="28">
        <f>ROUND(F64*D64,2)</f>
        <v>5548600.5300000003</v>
      </c>
      <c r="H64" s="2"/>
      <c r="I64" s="29">
        <v>3.88</v>
      </c>
      <c r="J64" s="28">
        <f>ROUND(I64*D64,2)</f>
        <v>6388299.7199999997</v>
      </c>
    </row>
    <row r="65" spans="1:10" ht="16.5" x14ac:dyDescent="0.35">
      <c r="A65" s="24"/>
      <c r="B65" s="37"/>
      <c r="C65" s="2"/>
      <c r="D65" s="2"/>
      <c r="E65" s="2"/>
      <c r="F65" s="29"/>
      <c r="G65" s="56"/>
      <c r="H65" s="2"/>
      <c r="I65" s="29"/>
      <c r="J65" s="56"/>
    </row>
    <row r="66" spans="1:10" x14ac:dyDescent="0.25">
      <c r="A66" s="24"/>
      <c r="B66" s="39" t="s">
        <v>26</v>
      </c>
      <c r="C66" s="2"/>
      <c r="D66" s="2"/>
      <c r="E66" s="40"/>
      <c r="F66" s="2"/>
      <c r="G66" s="41">
        <f>SUM(G58:G65)</f>
        <v>34145131.519999996</v>
      </c>
      <c r="H66" s="2"/>
      <c r="I66" s="2"/>
      <c r="J66" s="41">
        <f>SUM(J58:J65)</f>
        <v>36222911.18</v>
      </c>
    </row>
    <row r="67" spans="1:10" x14ac:dyDescent="0.25">
      <c r="A67" s="24"/>
      <c r="B67" s="32" t="s">
        <v>27</v>
      </c>
      <c r="C67" s="2"/>
      <c r="D67" s="2"/>
      <c r="E67" s="40"/>
      <c r="F67" s="2"/>
      <c r="G67" s="42">
        <v>0.99999999797501482</v>
      </c>
      <c r="H67" s="2"/>
      <c r="I67" s="2"/>
      <c r="J67" s="42">
        <f>G67</f>
        <v>0.99999999797501482</v>
      </c>
    </row>
    <row r="68" spans="1:10" x14ac:dyDescent="0.25">
      <c r="A68" s="24"/>
      <c r="B68" s="39" t="s">
        <v>28</v>
      </c>
      <c r="C68" s="2"/>
      <c r="D68" s="2"/>
      <c r="E68" s="40"/>
      <c r="F68" s="2"/>
      <c r="G68" s="41">
        <f>+ROUND(G66/G67,2)</f>
        <v>34145131.590000004</v>
      </c>
      <c r="H68" s="2"/>
      <c r="I68" s="2"/>
      <c r="J68" s="41">
        <f>+ROUND(J66/J67,2)</f>
        <v>36222911.25</v>
      </c>
    </row>
    <row r="69" spans="1:10" x14ac:dyDescent="0.25">
      <c r="A69" s="24"/>
      <c r="B69" s="2"/>
      <c r="C69" s="2"/>
      <c r="D69" s="2"/>
      <c r="E69" s="43"/>
      <c r="F69" s="2"/>
      <c r="G69" s="30"/>
      <c r="H69" s="2"/>
      <c r="I69" s="2"/>
      <c r="J69" s="2"/>
    </row>
    <row r="70" spans="1:10" x14ac:dyDescent="0.25">
      <c r="A70" s="44"/>
      <c r="B70" s="2" t="s">
        <v>29</v>
      </c>
      <c r="C70" s="2"/>
      <c r="D70" s="2"/>
      <c r="E70" s="2"/>
      <c r="F70" s="2"/>
      <c r="G70" s="28">
        <v>-2438140.42</v>
      </c>
      <c r="H70" s="2"/>
      <c r="I70" s="2"/>
      <c r="J70" s="28">
        <f>G70</f>
        <v>-2438140.42</v>
      </c>
    </row>
    <row r="71" spans="1:10" x14ac:dyDescent="0.25">
      <c r="A71" s="44"/>
      <c r="B71" s="45"/>
      <c r="C71" s="2"/>
      <c r="D71" s="2"/>
      <c r="E71" s="2"/>
      <c r="F71" s="2"/>
      <c r="G71" s="30"/>
      <c r="H71" s="2"/>
      <c r="I71" s="2"/>
      <c r="J71" s="30"/>
    </row>
    <row r="72" spans="1:10" ht="16.5" x14ac:dyDescent="0.35">
      <c r="A72" s="36"/>
      <c r="B72" s="46" t="s">
        <v>30</v>
      </c>
      <c r="C72" s="2"/>
      <c r="D72" s="2"/>
      <c r="E72" s="2"/>
      <c r="F72" s="2"/>
      <c r="G72" s="47">
        <f>SUM(G68:G70)</f>
        <v>31706991.170000002</v>
      </c>
      <c r="H72" s="2"/>
      <c r="I72" s="2"/>
      <c r="J72" s="47">
        <f>SUM(J68:J70)</f>
        <v>33784770.829999998</v>
      </c>
    </row>
    <row r="73" spans="1:10" x14ac:dyDescent="0.25">
      <c r="A73" s="36"/>
      <c r="B73" s="48"/>
      <c r="C73" s="2"/>
      <c r="D73" s="2"/>
      <c r="E73" s="2"/>
      <c r="F73" s="2"/>
      <c r="G73" s="30"/>
      <c r="H73" s="2"/>
      <c r="I73" s="2"/>
      <c r="J73" s="30"/>
    </row>
    <row r="74" spans="1:10" x14ac:dyDescent="0.25">
      <c r="A74" s="36"/>
      <c r="B74" s="48" t="s">
        <v>31</v>
      </c>
      <c r="C74" s="2"/>
      <c r="D74" s="2"/>
      <c r="E74" s="2"/>
      <c r="F74" s="2"/>
      <c r="G74" s="28">
        <v>-1174141.57</v>
      </c>
      <c r="H74" s="2"/>
      <c r="I74" s="2"/>
      <c r="J74" s="28">
        <f t="shared" ref="J74:J77" si="1">G74</f>
        <v>-1174141.57</v>
      </c>
    </row>
    <row r="75" spans="1:10" x14ac:dyDescent="0.25">
      <c r="A75" s="36"/>
      <c r="B75" s="48" t="s">
        <v>32</v>
      </c>
      <c r="C75" s="2"/>
      <c r="D75" s="2"/>
      <c r="E75" s="2"/>
      <c r="F75" s="2"/>
      <c r="G75" s="28">
        <v>0</v>
      </c>
      <c r="H75" s="2"/>
      <c r="I75" s="2"/>
      <c r="J75" s="28">
        <f t="shared" si="1"/>
        <v>0</v>
      </c>
    </row>
    <row r="76" spans="1:10" x14ac:dyDescent="0.25">
      <c r="A76" s="36"/>
      <c r="B76" s="48" t="s">
        <v>33</v>
      </c>
      <c r="C76" s="2"/>
      <c r="D76" s="2"/>
      <c r="E76" s="2"/>
      <c r="F76" s="2"/>
      <c r="G76" s="28">
        <v>971000.59</v>
      </c>
      <c r="H76" s="2"/>
      <c r="I76" s="2"/>
      <c r="J76" s="28">
        <f t="shared" si="1"/>
        <v>971000.59</v>
      </c>
    </row>
    <row r="77" spans="1:10" x14ac:dyDescent="0.25">
      <c r="A77" s="36"/>
      <c r="B77" s="25" t="s">
        <v>34</v>
      </c>
      <c r="C77" s="2"/>
      <c r="D77" s="2"/>
      <c r="E77" s="2"/>
      <c r="F77" s="2"/>
      <c r="G77" s="28">
        <v>-11229.92</v>
      </c>
      <c r="H77" s="2"/>
      <c r="I77" s="2"/>
      <c r="J77" s="28">
        <f t="shared" si="1"/>
        <v>-11229.92</v>
      </c>
    </row>
    <row r="78" spans="1:10" x14ac:dyDescent="0.25">
      <c r="A78" s="36"/>
      <c r="B78" s="48" t="s">
        <v>35</v>
      </c>
      <c r="C78" s="2"/>
      <c r="D78" s="2"/>
      <c r="E78" s="2"/>
      <c r="F78" s="2"/>
      <c r="G78" s="28">
        <f>G70*-1</f>
        <v>2438140.42</v>
      </c>
      <c r="H78" s="2"/>
      <c r="I78" s="2"/>
      <c r="J78" s="28">
        <f>G78</f>
        <v>2438140.42</v>
      </c>
    </row>
    <row r="79" spans="1:10" x14ac:dyDescent="0.25">
      <c r="A79" s="24"/>
      <c r="B79" s="2"/>
      <c r="C79" s="2"/>
      <c r="D79" s="2"/>
      <c r="E79" s="2"/>
      <c r="F79" s="2"/>
      <c r="G79" s="2"/>
      <c r="H79" s="2"/>
      <c r="I79" s="2"/>
      <c r="J79" s="2"/>
    </row>
    <row r="80" spans="1:10" ht="16.5" x14ac:dyDescent="0.35">
      <c r="A80" s="24"/>
      <c r="B80" s="39" t="s">
        <v>36</v>
      </c>
      <c r="C80" s="2"/>
      <c r="D80" s="2"/>
      <c r="E80" s="2"/>
      <c r="F80" s="2"/>
      <c r="G80" s="47">
        <f>SUM(G72:G78)</f>
        <v>33930760.689999998</v>
      </c>
      <c r="H80" s="2"/>
      <c r="I80" s="2"/>
      <c r="J80" s="47">
        <f>SUM(J72:J78)</f>
        <v>36008540.350000001</v>
      </c>
    </row>
    <row r="81" spans="1:10" x14ac:dyDescent="0.25">
      <c r="A81" s="24"/>
      <c r="B81" s="13"/>
      <c r="C81" s="2"/>
      <c r="D81" s="2"/>
      <c r="E81" s="2"/>
      <c r="F81" s="2"/>
      <c r="G81" s="30"/>
      <c r="H81" s="2"/>
      <c r="I81" s="2"/>
      <c r="J81" s="30"/>
    </row>
    <row r="82" spans="1:10" ht="16.5" x14ac:dyDescent="0.35">
      <c r="A82" s="24"/>
      <c r="B82" s="49" t="s">
        <v>37</v>
      </c>
      <c r="C82" s="2"/>
      <c r="D82" s="2"/>
      <c r="E82" s="2"/>
      <c r="F82" s="2"/>
      <c r="G82" s="57"/>
      <c r="H82" s="2"/>
      <c r="I82" s="2"/>
      <c r="J82" s="50">
        <f>J80-G80</f>
        <v>2077779.6600000039</v>
      </c>
    </row>
    <row r="83" spans="1:10" x14ac:dyDescent="0.25">
      <c r="A83" s="24"/>
      <c r="B83" s="48" t="s">
        <v>38</v>
      </c>
      <c r="C83" s="48"/>
      <c r="D83" s="48"/>
      <c r="E83" s="2"/>
      <c r="F83" s="2"/>
      <c r="G83" s="2"/>
      <c r="H83" s="2"/>
      <c r="I83" s="2"/>
      <c r="J83" s="51">
        <f>J82/G80</f>
        <v>6.1235870276623736E-2</v>
      </c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tabSelected="1" workbookViewId="0">
      <selection activeCell="B10" sqref="B10"/>
    </sheetView>
  </sheetViews>
  <sheetFormatPr defaultRowHeight="15" x14ac:dyDescent="0.25"/>
  <cols>
    <col min="2" max="2" width="51.85546875" bestFit="1" customWidth="1"/>
    <col min="3" max="3" width="15.42578125" customWidth="1"/>
    <col min="4" max="4" width="14.42578125" customWidth="1"/>
    <col min="5" max="5" width="17.5703125" bestFit="1" customWidth="1"/>
    <col min="6" max="6" width="14.85546875" customWidth="1"/>
    <col min="7" max="7" width="19.140625" bestFit="1" customWidth="1"/>
    <col min="8" max="8" width="3.7109375" customWidth="1"/>
    <col min="9" max="9" width="11.5703125" bestFit="1" customWidth="1"/>
    <col min="10" max="10" width="19.42578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x14ac:dyDescent="0.25">
      <c r="A2" s="4" t="s">
        <v>2</v>
      </c>
      <c r="B2" s="2"/>
      <c r="C2" s="2"/>
      <c r="D2" s="2"/>
      <c r="E2" s="2"/>
      <c r="F2" s="2"/>
      <c r="G2" s="2"/>
      <c r="H2" s="2"/>
      <c r="I2" s="2"/>
      <c r="J2" s="3" t="s">
        <v>3</v>
      </c>
    </row>
    <row r="3" spans="1:10" ht="15.75" thickBot="1" x14ac:dyDescent="0.3">
      <c r="A3" s="4" t="s">
        <v>4</v>
      </c>
      <c r="B3" s="2"/>
      <c r="C3" s="2"/>
      <c r="D3" s="2"/>
      <c r="E3" s="2"/>
      <c r="F3" s="2"/>
      <c r="G3" s="2"/>
      <c r="H3" s="2"/>
      <c r="I3" s="2"/>
      <c r="J3" s="5" t="s">
        <v>5</v>
      </c>
    </row>
    <row r="4" spans="1:10" x14ac:dyDescent="0.25">
      <c r="A4" s="6"/>
      <c r="B4" s="2"/>
      <c r="C4" s="2"/>
      <c r="D4" s="58"/>
      <c r="E4" s="59"/>
      <c r="F4" s="59"/>
      <c r="G4" s="59"/>
      <c r="H4" s="60"/>
      <c r="I4" s="2"/>
      <c r="J4" s="2"/>
    </row>
    <row r="5" spans="1:10" x14ac:dyDescent="0.25">
      <c r="A5" s="7"/>
      <c r="B5" s="8"/>
      <c r="C5" s="8"/>
      <c r="D5" s="71"/>
      <c r="E5" s="9"/>
      <c r="F5" s="10" t="s">
        <v>6</v>
      </c>
      <c r="G5" s="9" t="s">
        <v>7</v>
      </c>
      <c r="H5" s="61"/>
      <c r="I5" s="9"/>
      <c r="J5" s="9" t="s">
        <v>7</v>
      </c>
    </row>
    <row r="6" spans="1:10" x14ac:dyDescent="0.25">
      <c r="A6" s="12"/>
      <c r="B6" s="2"/>
      <c r="C6" s="13" t="s">
        <v>8</v>
      </c>
      <c r="D6" s="72" t="s">
        <v>9</v>
      </c>
      <c r="E6" s="13" t="s">
        <v>10</v>
      </c>
      <c r="F6" s="14" t="s">
        <v>11</v>
      </c>
      <c r="G6" s="13" t="s">
        <v>12</v>
      </c>
      <c r="H6" s="62"/>
      <c r="I6" s="13" t="s">
        <v>13</v>
      </c>
      <c r="J6" s="13" t="s">
        <v>12</v>
      </c>
    </row>
    <row r="7" spans="1:10" x14ac:dyDescent="0.25">
      <c r="A7" s="16"/>
      <c r="B7" s="17"/>
      <c r="C7" s="18"/>
      <c r="D7" s="73"/>
      <c r="E7" s="19" t="s">
        <v>14</v>
      </c>
      <c r="F7" s="20" t="s">
        <v>15</v>
      </c>
      <c r="G7" s="19" t="s">
        <v>6</v>
      </c>
      <c r="H7" s="63"/>
      <c r="I7" s="19" t="s">
        <v>16</v>
      </c>
      <c r="J7" s="19" t="s">
        <v>17</v>
      </c>
    </row>
    <row r="8" spans="1:10" x14ac:dyDescent="0.25">
      <c r="A8" s="22"/>
      <c r="B8" s="22"/>
      <c r="C8" s="22"/>
      <c r="D8" s="64"/>
      <c r="E8" s="22"/>
      <c r="F8" s="22"/>
      <c r="G8" s="22"/>
      <c r="H8" s="65"/>
      <c r="I8" s="22"/>
      <c r="J8" s="22"/>
    </row>
    <row r="9" spans="1:10" x14ac:dyDescent="0.25">
      <c r="A9" s="23" t="s">
        <v>18</v>
      </c>
      <c r="B9" s="2"/>
      <c r="C9" s="2"/>
      <c r="D9" s="66"/>
      <c r="E9" s="2"/>
      <c r="F9" s="2"/>
      <c r="G9" s="2"/>
      <c r="H9" s="67"/>
      <c r="I9" s="2"/>
      <c r="J9" s="2"/>
    </row>
    <row r="10" spans="1:10" x14ac:dyDescent="0.25">
      <c r="A10" s="24"/>
      <c r="B10" s="25" t="s">
        <v>19</v>
      </c>
      <c r="C10" s="26">
        <v>12</v>
      </c>
      <c r="D10" s="66"/>
      <c r="E10" s="2"/>
      <c r="F10" s="27">
        <v>1500</v>
      </c>
      <c r="G10" s="28">
        <f>ROUND(F10*C10,2)</f>
        <v>18000</v>
      </c>
      <c r="H10" s="67"/>
      <c r="I10" s="29"/>
      <c r="J10" s="30"/>
    </row>
    <row r="11" spans="1:10" x14ac:dyDescent="0.25">
      <c r="A11" s="24"/>
      <c r="B11" s="25" t="s">
        <v>20</v>
      </c>
      <c r="C11" s="26">
        <f>C10*365.25/12</f>
        <v>365.25</v>
      </c>
      <c r="D11" s="66"/>
      <c r="E11" s="2"/>
      <c r="F11" s="27"/>
      <c r="G11" s="30"/>
      <c r="H11" s="67"/>
      <c r="I11" s="31">
        <v>49.28</v>
      </c>
      <c r="J11" s="28">
        <f>ROUND(I11*C11,2)</f>
        <v>17999.52</v>
      </c>
    </row>
    <row r="12" spans="1:10" x14ac:dyDescent="0.25">
      <c r="A12" s="24"/>
      <c r="B12" s="32" t="s">
        <v>21</v>
      </c>
      <c r="C12" s="2"/>
      <c r="D12" s="66"/>
      <c r="E12" s="26">
        <f>360000000*0</f>
        <v>0</v>
      </c>
      <c r="F12" s="33">
        <v>3.058E-2</v>
      </c>
      <c r="G12" s="28">
        <f>ROUND(E12*F12,2)</f>
        <v>0</v>
      </c>
      <c r="H12" s="67"/>
      <c r="I12" s="34">
        <v>3.1009999999999999E-2</v>
      </c>
      <c r="J12" s="28">
        <f>ROUND(I12*E12,2)</f>
        <v>0</v>
      </c>
    </row>
    <row r="13" spans="1:10" x14ac:dyDescent="0.25">
      <c r="A13" s="24"/>
      <c r="B13" s="32"/>
      <c r="C13" s="2"/>
      <c r="D13" s="66"/>
      <c r="E13" s="2"/>
      <c r="F13" s="33"/>
      <c r="G13" s="30"/>
      <c r="H13" s="67"/>
      <c r="I13" s="35"/>
      <c r="J13" s="30"/>
    </row>
    <row r="14" spans="1:10" x14ac:dyDescent="0.25">
      <c r="A14" s="36"/>
      <c r="B14" s="32" t="s">
        <v>22</v>
      </c>
      <c r="C14" s="2"/>
      <c r="D14" s="74">
        <f>50000*12</f>
        <v>600000</v>
      </c>
      <c r="E14" s="2"/>
      <c r="F14" s="27">
        <v>2.23</v>
      </c>
      <c r="G14" s="28">
        <f>ROUND(F14*D14,2)</f>
        <v>1338000</v>
      </c>
      <c r="H14" s="67"/>
      <c r="I14" s="29">
        <v>1.97</v>
      </c>
      <c r="J14" s="28">
        <f>ROUND(D14*I14,2)</f>
        <v>1182000</v>
      </c>
    </row>
    <row r="15" spans="1:10" x14ac:dyDescent="0.25">
      <c r="A15" s="36"/>
      <c r="B15" s="32" t="s">
        <v>23</v>
      </c>
      <c r="C15" s="2"/>
      <c r="D15" s="74">
        <f>D$14*('RTS-FLS'!D15/'RTS-FLS'!D$14)</f>
        <v>533670.66310575639</v>
      </c>
      <c r="E15" s="2"/>
      <c r="F15" s="27">
        <v>5.18</v>
      </c>
      <c r="G15" s="28">
        <f>ROUND(F15*D15,2)</f>
        <v>2764414.03</v>
      </c>
      <c r="H15" s="67"/>
      <c r="I15" s="29">
        <v>6.01</v>
      </c>
      <c r="J15" s="28">
        <f>ROUND(D15*I15,2)</f>
        <v>3207360.69</v>
      </c>
    </row>
    <row r="16" spans="1:10" x14ac:dyDescent="0.25">
      <c r="A16" s="36"/>
      <c r="B16" s="32" t="s">
        <v>24</v>
      </c>
      <c r="C16" s="2"/>
      <c r="D16" s="74">
        <f>D$14*('RTS-FLS'!D16/'RTS-FLS'!D$14)</f>
        <v>534269.01590482739</v>
      </c>
      <c r="E16" s="2"/>
      <c r="F16" s="27">
        <v>6.55</v>
      </c>
      <c r="G16" s="28">
        <f>ROUND(F16*D16,2)</f>
        <v>3499462.05</v>
      </c>
      <c r="H16" s="67"/>
      <c r="I16" s="29">
        <v>7.59</v>
      </c>
      <c r="J16" s="28">
        <f>ROUND(D16*I16,2)</f>
        <v>4055101.83</v>
      </c>
    </row>
    <row r="17" spans="1:10" x14ac:dyDescent="0.25">
      <c r="A17" s="36"/>
      <c r="B17" s="37"/>
      <c r="C17" s="38"/>
      <c r="D17" s="75"/>
      <c r="E17" s="2"/>
      <c r="F17" s="29"/>
      <c r="G17" s="30"/>
      <c r="H17" s="67"/>
      <c r="I17" s="29"/>
      <c r="J17" s="30"/>
    </row>
    <row r="18" spans="1:10" x14ac:dyDescent="0.25">
      <c r="A18" s="36"/>
      <c r="B18" s="32" t="s">
        <v>25</v>
      </c>
      <c r="C18" s="38"/>
      <c r="D18" s="75"/>
      <c r="E18" s="2"/>
      <c r="F18" s="29"/>
      <c r="G18" s="28">
        <v>0</v>
      </c>
      <c r="H18" s="67"/>
      <c r="I18" s="29"/>
      <c r="J18" s="28">
        <f>G18</f>
        <v>0</v>
      </c>
    </row>
    <row r="19" spans="1:10" x14ac:dyDescent="0.25">
      <c r="A19" s="36"/>
      <c r="B19" s="37"/>
      <c r="C19" s="38"/>
      <c r="D19" s="75"/>
      <c r="E19" s="2"/>
      <c r="F19" s="29"/>
      <c r="G19" s="30"/>
      <c r="H19" s="67"/>
      <c r="I19" s="29"/>
      <c r="J19" s="30"/>
    </row>
    <row r="20" spans="1:10" x14ac:dyDescent="0.25">
      <c r="A20" s="24"/>
      <c r="B20" s="39" t="s">
        <v>26</v>
      </c>
      <c r="C20" s="2"/>
      <c r="D20" s="66"/>
      <c r="E20" s="76"/>
      <c r="F20" s="2"/>
      <c r="G20" s="41">
        <f>SUM(G10:G19)</f>
        <v>7619876.0800000001</v>
      </c>
      <c r="H20" s="67"/>
      <c r="I20" s="2"/>
      <c r="J20" s="41">
        <f>SUM(J10:J19)</f>
        <v>8462462.0399999991</v>
      </c>
    </row>
    <row r="21" spans="1:10" x14ac:dyDescent="0.25">
      <c r="A21" s="24"/>
      <c r="B21" s="32" t="s">
        <v>27</v>
      </c>
      <c r="C21" s="2"/>
      <c r="D21" s="66"/>
      <c r="E21" s="76"/>
      <c r="F21" s="2"/>
      <c r="G21" s="42">
        <v>1.0000000000582667</v>
      </c>
      <c r="H21" s="67"/>
      <c r="I21" s="2"/>
      <c r="J21" s="42">
        <f>G21</f>
        <v>1.0000000000582667</v>
      </c>
    </row>
    <row r="22" spans="1:10" x14ac:dyDescent="0.25">
      <c r="A22" s="24"/>
      <c r="B22" s="39" t="s">
        <v>28</v>
      </c>
      <c r="C22" s="2"/>
      <c r="D22" s="66"/>
      <c r="E22" s="76"/>
      <c r="F22" s="2"/>
      <c r="G22" s="41">
        <f>+ROUND(G20/G21,2)</f>
        <v>7619876.0800000001</v>
      </c>
      <c r="H22" s="67"/>
      <c r="I22" s="2"/>
      <c r="J22" s="41">
        <f>+ROUND(J20/J21,2)</f>
        <v>8462462.0399999991</v>
      </c>
    </row>
    <row r="23" spans="1:10" x14ac:dyDescent="0.25">
      <c r="A23" s="24"/>
      <c r="B23" s="2"/>
      <c r="C23" s="2"/>
      <c r="D23" s="66"/>
      <c r="E23" s="43"/>
      <c r="F23" s="2"/>
      <c r="G23" s="30"/>
      <c r="H23" s="67"/>
      <c r="I23" s="2"/>
      <c r="J23" s="2"/>
    </row>
    <row r="24" spans="1:10" x14ac:dyDescent="0.25">
      <c r="A24" s="44"/>
      <c r="B24" s="2" t="s">
        <v>29</v>
      </c>
      <c r="C24" s="2"/>
      <c r="D24" s="66"/>
      <c r="E24" s="2"/>
      <c r="F24" s="2"/>
      <c r="G24" s="28">
        <f>-6905895.61*0</f>
        <v>0</v>
      </c>
      <c r="H24" s="67"/>
      <c r="I24" s="2"/>
      <c r="J24" s="28">
        <f>G24</f>
        <v>0</v>
      </c>
    </row>
    <row r="25" spans="1:10" x14ac:dyDescent="0.25">
      <c r="A25" s="44"/>
      <c r="B25" s="45"/>
      <c r="C25" s="2"/>
      <c r="D25" s="66"/>
      <c r="E25" s="2"/>
      <c r="F25" s="2"/>
      <c r="G25" s="30"/>
      <c r="H25" s="67"/>
      <c r="I25" s="2"/>
      <c r="J25" s="30"/>
    </row>
    <row r="26" spans="1:10" ht="16.5" x14ac:dyDescent="0.35">
      <c r="A26" s="24"/>
      <c r="B26" s="46" t="s">
        <v>30</v>
      </c>
      <c r="C26" s="2"/>
      <c r="D26" s="66"/>
      <c r="E26" s="2"/>
      <c r="F26" s="2"/>
      <c r="G26" s="47">
        <f>SUM(G22:G24)</f>
        <v>7619876.0800000001</v>
      </c>
      <c r="H26" s="67"/>
      <c r="I26" s="2"/>
      <c r="J26" s="47">
        <f>SUM(J22:J24)</f>
        <v>8462462.0399999991</v>
      </c>
    </row>
    <row r="27" spans="1:10" x14ac:dyDescent="0.25">
      <c r="A27" s="24"/>
      <c r="B27" s="2"/>
      <c r="C27" s="2"/>
      <c r="D27" s="66"/>
      <c r="E27" s="2"/>
      <c r="F27" s="2"/>
      <c r="G27" s="2"/>
      <c r="H27" s="67"/>
      <c r="I27" s="2"/>
      <c r="J27" s="2"/>
    </row>
    <row r="28" spans="1:10" x14ac:dyDescent="0.25">
      <c r="A28" s="24"/>
      <c r="B28" s="48" t="s">
        <v>31</v>
      </c>
      <c r="C28" s="2"/>
      <c r="D28" s="66"/>
      <c r="E28" s="2"/>
      <c r="F28" s="2"/>
      <c r="G28" s="28">
        <f>-2764931.95*0</f>
        <v>0</v>
      </c>
      <c r="H28" s="67"/>
      <c r="I28" s="2"/>
      <c r="J28" s="28">
        <f t="shared" ref="J28:J31" si="0">G28</f>
        <v>0</v>
      </c>
    </row>
    <row r="29" spans="1:10" x14ac:dyDescent="0.25">
      <c r="A29" s="24"/>
      <c r="B29" s="48" t="s">
        <v>32</v>
      </c>
      <c r="C29" s="2"/>
      <c r="D29" s="66"/>
      <c r="E29" s="2"/>
      <c r="F29" s="2"/>
      <c r="G29" s="28">
        <v>0</v>
      </c>
      <c r="H29" s="67"/>
      <c r="I29" s="2"/>
      <c r="J29" s="28">
        <f t="shared" si="0"/>
        <v>0</v>
      </c>
    </row>
    <row r="30" spans="1:10" x14ac:dyDescent="0.25">
      <c r="A30" s="24"/>
      <c r="B30" s="48" t="s">
        <v>33</v>
      </c>
      <c r="C30" s="2"/>
      <c r="D30" s="66"/>
      <c r="E30" s="2"/>
      <c r="F30" s="2"/>
      <c r="G30" s="28">
        <f>2344016.06*0</f>
        <v>0</v>
      </c>
      <c r="H30" s="67"/>
      <c r="I30" s="2"/>
      <c r="J30" s="28">
        <f t="shared" si="0"/>
        <v>0</v>
      </c>
    </row>
    <row r="31" spans="1:10" x14ac:dyDescent="0.25">
      <c r="A31" s="24"/>
      <c r="B31" s="25" t="s">
        <v>34</v>
      </c>
      <c r="C31" s="2"/>
      <c r="D31" s="66"/>
      <c r="E31" s="2"/>
      <c r="F31" s="2"/>
      <c r="G31" s="28">
        <f>-25963.17*0</f>
        <v>0</v>
      </c>
      <c r="H31" s="67"/>
      <c r="I31" s="2"/>
      <c r="J31" s="28">
        <f t="shared" si="0"/>
        <v>0</v>
      </c>
    </row>
    <row r="32" spans="1:10" x14ac:dyDescent="0.25">
      <c r="A32" s="24"/>
      <c r="B32" s="48" t="s">
        <v>35</v>
      </c>
      <c r="C32" s="2"/>
      <c r="D32" s="66"/>
      <c r="E32" s="2"/>
      <c r="F32" s="2"/>
      <c r="G32" s="28">
        <f>G24*-1</f>
        <v>0</v>
      </c>
      <c r="H32" s="67"/>
      <c r="I32" s="2"/>
      <c r="J32" s="28">
        <f>G32</f>
        <v>0</v>
      </c>
    </row>
    <row r="33" spans="1:10" x14ac:dyDescent="0.25">
      <c r="A33" s="24"/>
      <c r="B33" s="2"/>
      <c r="C33" s="2"/>
      <c r="D33" s="66"/>
      <c r="E33" s="2"/>
      <c r="F33" s="2"/>
      <c r="G33" s="2"/>
      <c r="H33" s="67"/>
      <c r="I33" s="2"/>
      <c r="J33" s="2"/>
    </row>
    <row r="34" spans="1:10" ht="16.5" x14ac:dyDescent="0.35">
      <c r="A34" s="36"/>
      <c r="B34" s="39" t="s">
        <v>36</v>
      </c>
      <c r="C34" s="2"/>
      <c r="D34" s="66"/>
      <c r="E34" s="2"/>
      <c r="F34" s="2"/>
      <c r="G34" s="47">
        <f>SUM(G26:G32)</f>
        <v>7619876.0800000001</v>
      </c>
      <c r="H34" s="67"/>
      <c r="I34" s="2"/>
      <c r="J34" s="47">
        <f>SUM(J26:J32)</f>
        <v>8462462.0399999991</v>
      </c>
    </row>
    <row r="35" spans="1:10" x14ac:dyDescent="0.25">
      <c r="A35" s="24"/>
      <c r="B35" s="13"/>
      <c r="C35" s="2"/>
      <c r="D35" s="66"/>
      <c r="E35" s="2"/>
      <c r="F35" s="2"/>
      <c r="G35" s="2"/>
      <c r="H35" s="67"/>
      <c r="I35" s="2"/>
      <c r="J35" s="2"/>
    </row>
    <row r="36" spans="1:10" ht="15.75" thickBot="1" x14ac:dyDescent="0.3">
      <c r="A36" s="24"/>
      <c r="B36" s="49" t="s">
        <v>37</v>
      </c>
      <c r="C36" s="2"/>
      <c r="D36" s="68"/>
      <c r="E36" s="69"/>
      <c r="F36" s="69"/>
      <c r="G36" s="69"/>
      <c r="H36" s="70"/>
      <c r="I36" s="2"/>
      <c r="J36" s="50">
        <f>J34-G34</f>
        <v>842585.95999999903</v>
      </c>
    </row>
    <row r="37" spans="1:10" x14ac:dyDescent="0.25">
      <c r="A37" s="24"/>
      <c r="B37" s="48" t="s">
        <v>38</v>
      </c>
      <c r="C37" s="48"/>
      <c r="D37" s="48"/>
      <c r="E37" s="2"/>
      <c r="F37" s="2"/>
      <c r="G37" s="2"/>
      <c r="H37" s="2"/>
      <c r="I37" s="2"/>
      <c r="J37" s="51">
        <f>J36/G34</f>
        <v>0.11057738356290947</v>
      </c>
    </row>
    <row r="38" spans="1:10" x14ac:dyDescent="0.25">
      <c r="A38" s="36"/>
      <c r="B38" s="48"/>
      <c r="C38" s="2"/>
      <c r="D38" s="2"/>
      <c r="E38" s="2"/>
      <c r="F38" s="2"/>
      <c r="G38" s="2"/>
      <c r="H38" s="2"/>
      <c r="I38" s="2"/>
      <c r="J38" s="2"/>
    </row>
  </sheetData>
  <pageMargins left="0.7" right="0.7" top="0.75" bottom="0.75" header="0.3" footer="0.3"/>
  <pageSetup scale="83" orientation="landscape" r:id="rId1"/>
  <headerFooter>
    <oddHeader>&amp;R&amp;"Calibri,Bold"&amp;14INTERMEDIATE AND PEAK DEMANDS BASED ON RTS AVERAGE RATIO TO BASE
ENERGY CHARGE REVENUES ASSUMED FULLY OFFSET BY INCREMENTAL COSTS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RTS-FLS</vt:lpstr>
      <vt:lpstr>Paper Mill</vt:lpstr>
      <vt:lpstr>'Paper Mill'!Print_Area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Kim Walton</cp:lastModifiedBy>
  <cp:lastPrinted>2019-01-09T21:06:27Z</cp:lastPrinted>
  <dcterms:created xsi:type="dcterms:W3CDTF">2019-01-07T23:24:17Z</dcterms:created>
  <dcterms:modified xsi:type="dcterms:W3CDTF">2019-02-14T16:32:21Z</dcterms:modified>
</cp:coreProperties>
</file>