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200" windowHeight="24900"/>
  </bookViews>
  <sheets>
    <sheet name="KU" sheetId="1" r:id="rId1"/>
  </sheets>
  <definedNames>
    <definedName name="_xlnm.Print_Area" localSheetId="0">KU!$B$1:$F$52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D12" i="1"/>
  <c r="D26" i="1"/>
  <c r="E25" i="1"/>
  <c r="F25" i="1" s="1"/>
  <c r="F24" i="1"/>
  <c r="E16" i="1" l="1"/>
  <c r="E15" i="1"/>
  <c r="E29" i="1" s="1"/>
  <c r="F29" i="1" s="1"/>
  <c r="F11" i="1"/>
  <c r="F10" i="1"/>
  <c r="D17" i="1"/>
  <c r="D19" i="1" s="1"/>
  <c r="E22" i="1" l="1"/>
  <c r="F22" i="1" s="1"/>
  <c r="E30" i="1"/>
  <c r="F30" i="1" s="1"/>
  <c r="F15" i="1"/>
  <c r="F17" i="1" s="1"/>
  <c r="F16" i="1"/>
  <c r="F59" i="1"/>
  <c r="D31" i="1"/>
  <c r="F12" i="1"/>
  <c r="F31" i="1" l="1"/>
  <c r="F43" i="1" s="1"/>
  <c r="F19" i="1"/>
  <c r="G59" i="1"/>
  <c r="H60" i="1"/>
  <c r="H61" i="1" s="1"/>
  <c r="F50" i="1"/>
  <c r="F26" i="1" l="1"/>
  <c r="F42" i="1" s="1"/>
  <c r="F36" i="1" l="1"/>
  <c r="F35" i="1"/>
  <c r="F38" i="1" l="1"/>
  <c r="F37" i="1" s="1"/>
  <c r="F40" i="1" s="1"/>
  <c r="F45" i="1" s="1"/>
  <c r="F47" i="1" s="1"/>
  <c r="F52" i="1" s="1"/>
</calcChain>
</file>

<file path=xl/sharedStrings.xml><?xml version="1.0" encoding="utf-8"?>
<sst xmlns="http://schemas.openxmlformats.org/spreadsheetml/2006/main" count="46" uniqueCount="40">
  <si>
    <t>Residential Customer Cost Analysis</t>
  </si>
  <si>
    <t>Residential</t>
  </si>
  <si>
    <t>Gross Plant</t>
  </si>
  <si>
    <t>369</t>
  </si>
  <si>
    <t>Services</t>
  </si>
  <si>
    <t>Meters</t>
  </si>
  <si>
    <t>Total Gross Plant</t>
  </si>
  <si>
    <t>Total Depreciation Reserve</t>
  </si>
  <si>
    <t>Total Net Plant</t>
  </si>
  <si>
    <t>Operation &amp; Maintenance Expenses</t>
  </si>
  <si>
    <t>Dist Oper - Meter</t>
  </si>
  <si>
    <t>Maintenance-Meters</t>
  </si>
  <si>
    <t>Meter Reading</t>
  </si>
  <si>
    <t>Records &amp; Collections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</si>
  <si>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</si>
  <si>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</si>
  <si>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</si>
  <si>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</si>
  <si>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</si>
  <si>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</si>
  <si>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Revenue For Return</t>
  </si>
  <si>
    <t>O &amp; M Expenses</t>
  </si>
  <si>
    <t>Subtotal Customer Revenue Requirement</t>
  </si>
  <si>
    <t>Total Revenue Requirement</t>
  </si>
  <si>
    <t>Number of Customers</t>
  </si>
  <si>
    <t>Number of Bills</t>
  </si>
  <si>
    <t>TOTAL MONTHLY CUSTOMER COST</t>
  </si>
  <si>
    <t>KENTUCKY UTILITIES COMPANY</t>
  </si>
  <si>
    <t>Total</t>
  </si>
  <si>
    <t>Company</t>
  </si>
  <si>
    <t>Cost of Capital</t>
  </si>
  <si>
    <t>Debt</t>
  </si>
  <si>
    <t>Equity</t>
  </si>
  <si>
    <t>Factor</t>
  </si>
  <si>
    <t>Allocation</t>
  </si>
  <si>
    <t>Federal Income Tax @21.00%</t>
  </si>
  <si>
    <t>State Income Taxes @ 5.00%</t>
  </si>
  <si>
    <t>Depreciation Reserve</t>
  </si>
  <si>
    <t>Page 1 of 2</t>
  </si>
  <si>
    <t>Schedule GAW-5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</si>
</sst>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&quot;$&quot;#,##0.00"/>
    <numFmt numFmtId="167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3" applyNumberFormat="1" applyFont="1" applyAlignment="1">
      <alignment horizontal="center"/>
    </xf>
    <xf numFmtId="0" fontId="6" fillId="0" borderId="0" xfId="3" applyNumberFormat="1" applyFont="1" applyAlignment="1">
      <alignment horizontal="centerContinuous" wrapText="1"/>
    </xf>
    <xf numFmtId="0" fontId="6" fillId="0" borderId="0" xfId="3" applyFont="1"/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3" applyNumberFormat="1" applyFont="1" applyBorder="1" applyAlignment="1">
      <alignment horizontal="center"/>
    </xf>
    <xf numFmtId="0" fontId="6" fillId="0" borderId="1" xfId="3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0" xfId="3" applyNumberFormat="1" applyFont="1" applyAlignment="1"/>
    <xf numFmtId="0" fontId="5" fillId="0" borderId="0" xfId="3" applyNumberFormat="1" applyFont="1" applyBorder="1" applyAlignment="1"/>
    <xf numFmtId="1" fontId="5" fillId="0" borderId="0" xfId="3" applyNumberFormat="1" applyFont="1" applyAlignment="1">
      <alignment horizontal="center"/>
    </xf>
    <xf numFmtId="0" fontId="6" fillId="0" borderId="0" xfId="3" applyNumberFormat="1" applyFont="1" applyAlignment="1">
      <alignment horizontal="right"/>
    </xf>
    <xf numFmtId="0" fontId="6" fillId="0" borderId="0" xfId="3" applyNumberFormat="1" applyFont="1" applyAlignment="1"/>
    <xf numFmtId="164" fontId="6" fillId="0" borderId="0" xfId="3" applyNumberFormat="1" applyFont="1" applyAlignment="1"/>
    <xf numFmtId="164" fontId="2" fillId="0" borderId="0" xfId="0" applyNumberFormat="1" applyFont="1"/>
    <xf numFmtId="0" fontId="5" fillId="0" borderId="2" xfId="3" applyNumberFormat="1" applyFont="1" applyBorder="1" applyAlignment="1"/>
    <xf numFmtId="164" fontId="5" fillId="0" borderId="2" xfId="3" applyNumberFormat="1" applyFont="1" applyBorder="1" applyAlignment="1"/>
    <xf numFmtId="164" fontId="5" fillId="0" borderId="0" xfId="3" applyNumberFormat="1" applyFont="1" applyAlignment="1">
      <alignment horizontal="center"/>
    </xf>
    <xf numFmtId="164" fontId="5" fillId="0" borderId="0" xfId="3" applyNumberFormat="1" applyFont="1" applyAlignment="1"/>
    <xf numFmtId="165" fontId="5" fillId="0" borderId="2" xfId="3" applyNumberFormat="1" applyFont="1" applyBorder="1" applyAlignment="1"/>
    <xf numFmtId="165" fontId="6" fillId="0" borderId="0" xfId="3" applyNumberFormat="1" applyFont="1" applyAlignment="1"/>
    <xf numFmtId="165" fontId="5" fillId="0" borderId="0" xfId="3" applyNumberFormat="1" applyFont="1" applyAlignment="1"/>
    <xf numFmtId="164" fontId="6" fillId="0" borderId="1" xfId="3" applyNumberFormat="1" applyFont="1" applyBorder="1" applyAlignment="1"/>
    <xf numFmtId="165" fontId="2" fillId="0" borderId="0" xfId="0" applyNumberFormat="1" applyFont="1"/>
    <xf numFmtId="3" fontId="6" fillId="0" borderId="0" xfId="3" applyNumberFormat="1" applyFont="1" applyAlignment="1"/>
    <xf numFmtId="3" fontId="2" fillId="0" borderId="0" xfId="0" applyNumberFormat="1" applyFont="1"/>
    <xf numFmtId="3" fontId="6" fillId="0" borderId="0" xfId="3" applyNumberFormat="1" applyFont="1"/>
    <xf numFmtId="0" fontId="6" fillId="0" borderId="3" xfId="3" applyFont="1" applyBorder="1"/>
    <xf numFmtId="0" fontId="2" fillId="0" borderId="3" xfId="0" applyFont="1" applyBorder="1"/>
    <xf numFmtId="0" fontId="5" fillId="0" borderId="0" xfId="3" applyFont="1"/>
    <xf numFmtId="7" fontId="6" fillId="0" borderId="0" xfId="1" applyNumberFormat="1" applyFont="1"/>
    <xf numFmtId="166" fontId="2" fillId="0" borderId="0" xfId="0" applyNumberFormat="1" applyFont="1"/>
    <xf numFmtId="10" fontId="2" fillId="0" borderId="0" xfId="2" applyNumberFormat="1" applyFont="1"/>
    <xf numFmtId="10" fontId="2" fillId="0" borderId="1" xfId="2" applyNumberFormat="1" applyFont="1" applyBorder="1"/>
    <xf numFmtId="0" fontId="5" fillId="0" borderId="1" xfId="3" applyNumberFormat="1" applyFont="1" applyBorder="1" applyAlignment="1"/>
    <xf numFmtId="0" fontId="5" fillId="0" borderId="0" xfId="3" applyNumberFormat="1" applyFont="1" applyAlignment="1">
      <alignment wrapText="1"/>
    </xf>
    <xf numFmtId="167" fontId="3" fillId="0" borderId="0" xfId="2" applyNumberFormat="1" applyFont="1"/>
    <xf numFmtId="167" fontId="6" fillId="0" borderId="0" xfId="2" applyNumberFormat="1" applyFont="1" applyAlignment="1">
      <alignment horizontal="centerContinuous" wrapText="1"/>
    </xf>
    <xf numFmtId="167" fontId="3" fillId="0" borderId="0" xfId="2" applyNumberFormat="1" applyFont="1" applyAlignment="1">
      <alignment horizontal="center"/>
    </xf>
    <xf numFmtId="167" fontId="3" fillId="0" borderId="1" xfId="2" applyNumberFormat="1" applyFont="1" applyBorder="1" applyAlignment="1">
      <alignment horizontal="center"/>
    </xf>
    <xf numFmtId="167" fontId="5" fillId="0" borderId="0" xfId="2" applyNumberFormat="1" applyFont="1" applyBorder="1" applyAlignment="1"/>
    <xf numFmtId="167" fontId="6" fillId="0" borderId="0" xfId="2" applyNumberFormat="1" applyFont="1" applyAlignment="1"/>
    <xf numFmtId="167" fontId="5" fillId="0" borderId="2" xfId="2" applyNumberFormat="1" applyFont="1" applyBorder="1" applyAlignment="1"/>
    <xf numFmtId="167" fontId="6" fillId="0" borderId="0" xfId="2" applyNumberFormat="1" applyFont="1"/>
    <xf numFmtId="167" fontId="5" fillId="0" borderId="0" xfId="2" applyNumberFormat="1" applyFont="1" applyAlignment="1"/>
    <xf numFmtId="167" fontId="6" fillId="0" borderId="1" xfId="2" applyNumberFormat="1" applyFont="1" applyBorder="1" applyAlignment="1"/>
    <xf numFmtId="167" fontId="2" fillId="0" borderId="0" xfId="2" applyNumberFormat="1" applyFont="1"/>
    <xf numFmtId="167" fontId="6" fillId="0" borderId="3" xfId="2" applyNumberFormat="1" applyFont="1" applyBorder="1"/>
    <xf numFmtId="167" fontId="6" fillId="0" borderId="1" xfId="2" applyNumberFormat="1" applyFont="1" applyBorder="1"/>
    <xf numFmtId="167" fontId="2" fillId="0" borderId="1" xfId="2" applyNumberFormat="1" applyFont="1" applyBorder="1"/>
    <xf numFmtId="0" fontId="6" fillId="0" borderId="1" xfId="3" applyFont="1" applyBorder="1" applyAlignment="1">
      <alignment horizontal="center"/>
    </xf>
    <xf numFmtId="0" fontId="5" fillId="0" borderId="0" xfId="3" applyNumberFormat="1" applyFont="1" applyAlignment="1">
      <alignment horizontal="center" wrapText="1"/>
    </xf>
    <xf numFmtId="0" fontId="5" fillId="0" borderId="1" xfId="3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workbookViewId="0">
      <pane xSplit="3" ySplit="8" topLeftCell="D38" activePane="bottomRight" state="frozen"/>
      <selection pane="topRight" activeCell="D1" sqref="D1"/>
      <selection pane="bottomLeft" activeCell="A9" sqref="A9"/>
      <selection pane="bottomRight" activeCell="B3" sqref="B3"/>
    </sheetView>
  </sheetViews>
  <sheetFormatPr defaultColWidth="9.140625" defaultRowHeight="12.75" x14ac:dyDescent="0.2"/>
  <cols>
    <col min="1" max="1" width="9.140625" style="1"/>
    <col min="2" max="2" width="8" style="1" customWidth="1"/>
    <col min="3" max="3" width="50" style="1" bestFit="1" customWidth="1"/>
    <col min="4" max="4" width="12.7109375" style="1" bestFit="1" customWidth="1"/>
    <col min="5" max="5" width="12.7109375" style="51" customWidth="1"/>
    <col min="6" max="6" width="16.5703125" style="1" customWidth="1"/>
    <col min="7" max="7" width="17.85546875" style="1" customWidth="1"/>
    <col min="8" max="9" width="9.140625" style="1"/>
    <col min="10" max="10" width="10.140625" style="1" bestFit="1" customWidth="1"/>
    <col min="11" max="11" width="11.140625" style="1" bestFit="1" customWidth="1"/>
    <col min="12" max="12" width="12.7109375" style="1" bestFit="1" customWidth="1"/>
    <col min="13" max="16384" width="9.140625" style="1"/>
  </cols>
  <sheetData>
    <row r="1" spans="1:7" x14ac:dyDescent="0.2">
      <c r="D1" s="2"/>
      <c r="E1" s="41"/>
      <c r="F1" s="2" t="s">
        <v>39</v>
      </c>
    </row>
    <row r="2" spans="1:7" x14ac:dyDescent="0.2">
      <c r="D2" s="2"/>
      <c r="E2" s="41"/>
      <c r="F2" s="2" t="s">
        <v>38</v>
      </c>
    </row>
    <row r="3" spans="1:7" x14ac:dyDescent="0.2">
      <c r="D3" s="2"/>
      <c r="E3" s="41"/>
    </row>
    <row r="4" spans="1:7" x14ac:dyDescent="0.2">
      <c r="A4" s="3"/>
      <c r="B4" s="4"/>
      <c r="C4" s="4"/>
      <c r="D4" s="4"/>
      <c r="E4" s="42"/>
    </row>
    <row r="5" spans="1:7" ht="15.75" customHeight="1" x14ac:dyDescent="0.2">
      <c r="A5" s="3"/>
      <c r="B5" s="56" t="s">
        <v>27</v>
      </c>
      <c r="C5" s="56"/>
      <c r="D5" s="56"/>
      <c r="E5" s="56"/>
      <c r="F5" s="56"/>
      <c r="G5" s="40"/>
    </row>
    <row r="6" spans="1:7" ht="15.75" customHeight="1" x14ac:dyDescent="0.2">
      <c r="A6" s="3"/>
      <c r="B6" s="57" t="s">
        <v>0</v>
      </c>
      <c r="C6" s="57"/>
      <c r="D6" s="57"/>
      <c r="E6" s="57"/>
      <c r="F6" s="57"/>
      <c r="G6" s="39"/>
    </row>
    <row r="7" spans="1:7" x14ac:dyDescent="0.2">
      <c r="A7" s="3"/>
      <c r="B7" s="5"/>
      <c r="C7" s="3"/>
      <c r="D7" s="6" t="s">
        <v>28</v>
      </c>
      <c r="E7" s="43" t="s">
        <v>34</v>
      </c>
      <c r="F7" s="7"/>
      <c r="G7" s="7"/>
    </row>
    <row r="8" spans="1:7" s="12" customFormat="1" x14ac:dyDescent="0.2">
      <c r="A8" s="8"/>
      <c r="B8" s="9"/>
      <c r="C8" s="8"/>
      <c r="D8" s="10" t="s">
        <v>29</v>
      </c>
      <c r="E8" s="44" t="s">
        <v>33</v>
      </c>
      <c r="F8" s="11" t="s">
        <v>1</v>
      </c>
      <c r="G8" s="11"/>
    </row>
    <row r="9" spans="1:7" x14ac:dyDescent="0.2">
      <c r="A9" s="3"/>
      <c r="B9" s="13" t="s">
        <v>2</v>
      </c>
      <c r="C9" s="13"/>
      <c r="D9" s="14"/>
      <c r="E9" s="45"/>
    </row>
    <row r="10" spans="1:7" x14ac:dyDescent="0.2">
      <c r="A10" s="15"/>
      <c r="B10" s="16" t="s">
        <v>3</v>
      </c>
      <c r="C10" s="17" t="s">
        <v>4</v>
      </c>
      <c r="D10" s="18">
        <v>108672088</v>
      </c>
      <c r="E10" s="46">
        <v>0.70169269999999995</v>
      </c>
      <c r="F10" s="19">
        <f>D10*E10</f>
        <v>76254410.843357593</v>
      </c>
      <c r="G10" s="19"/>
    </row>
    <row r="11" spans="1:7" x14ac:dyDescent="0.2">
      <c r="A11" s="15"/>
      <c r="B11" s="17">
        <v>370</v>
      </c>
      <c r="C11" s="17" t="s">
        <v>5</v>
      </c>
      <c r="D11" s="18">
        <v>77500987</v>
      </c>
      <c r="E11" s="46">
        <v>0.61579399999999995</v>
      </c>
      <c r="F11" s="19">
        <f>D11*E11</f>
        <v>47724642.788677998</v>
      </c>
      <c r="G11" s="19"/>
    </row>
    <row r="12" spans="1:7" x14ac:dyDescent="0.2">
      <c r="A12" s="15"/>
      <c r="B12" s="13"/>
      <c r="C12" s="20" t="s">
        <v>6</v>
      </c>
      <c r="D12" s="21">
        <f>D10+D11</f>
        <v>186173075</v>
      </c>
      <c r="E12" s="47"/>
      <c r="F12" s="21">
        <f>F10+F11</f>
        <v>123979053.63203558</v>
      </c>
      <c r="G12" s="21"/>
    </row>
    <row r="13" spans="1:7" x14ac:dyDescent="0.2">
      <c r="A13" s="15"/>
      <c r="B13" s="13"/>
      <c r="C13" s="5"/>
      <c r="D13" s="18"/>
      <c r="E13" s="46"/>
    </row>
    <row r="14" spans="1:7" x14ac:dyDescent="0.2">
      <c r="A14" s="3"/>
      <c r="B14" s="13" t="s">
        <v>37</v>
      </c>
      <c r="C14" s="5"/>
      <c r="D14" s="5"/>
      <c r="E14" s="48"/>
    </row>
    <row r="15" spans="1:7" s="19" customFormat="1" x14ac:dyDescent="0.2">
      <c r="A15" s="22"/>
      <c r="B15" s="23"/>
      <c r="C15" s="18" t="s">
        <v>4</v>
      </c>
      <c r="D15" s="18">
        <v>38258338</v>
      </c>
      <c r="E15" s="46">
        <f>E10</f>
        <v>0.70169269999999995</v>
      </c>
      <c r="F15" s="19">
        <f>D15*E15</f>
        <v>26845596.488732599</v>
      </c>
    </row>
    <row r="16" spans="1:7" s="19" customFormat="1" x14ac:dyDescent="0.2">
      <c r="A16" s="22"/>
      <c r="B16" s="23"/>
      <c r="C16" s="18" t="s">
        <v>5</v>
      </c>
      <c r="D16" s="18">
        <v>27336849</v>
      </c>
      <c r="E16" s="46">
        <f>E11</f>
        <v>0.61579399999999995</v>
      </c>
      <c r="F16" s="19">
        <f>D16*E16</f>
        <v>16833867.593105998</v>
      </c>
    </row>
    <row r="17" spans="1:8" x14ac:dyDescent="0.2">
      <c r="A17" s="15"/>
      <c r="B17" s="13"/>
      <c r="C17" s="20" t="s">
        <v>7</v>
      </c>
      <c r="D17" s="24">
        <f>D15+D16</f>
        <v>65595187</v>
      </c>
      <c r="E17" s="47"/>
      <c r="F17" s="24">
        <f>F15+F16</f>
        <v>43679464.081838593</v>
      </c>
      <c r="G17" s="24"/>
    </row>
    <row r="18" spans="1:8" x14ac:dyDescent="0.2">
      <c r="A18" s="15"/>
      <c r="B18" s="13"/>
      <c r="C18" s="5"/>
      <c r="D18" s="25"/>
      <c r="E18" s="46"/>
    </row>
    <row r="19" spans="1:8" x14ac:dyDescent="0.2">
      <c r="A19" s="15"/>
      <c r="B19" s="13" t="s">
        <v>8</v>
      </c>
      <c r="C19" s="5"/>
      <c r="D19" s="26">
        <f>D12-D17</f>
        <v>120577888</v>
      </c>
      <c r="E19" s="49"/>
      <c r="F19" s="26">
        <f>F12-F17</f>
        <v>80299589.55019699</v>
      </c>
      <c r="G19" s="26"/>
    </row>
    <row r="20" spans="1:8" x14ac:dyDescent="0.2">
      <c r="A20" s="15"/>
      <c r="B20" s="13"/>
      <c r="C20" s="5"/>
      <c r="D20" s="18"/>
      <c r="E20" s="46"/>
    </row>
    <row r="21" spans="1:8" x14ac:dyDescent="0.2">
      <c r="A21" s="3"/>
      <c r="B21" s="13" t="s">
        <v>9</v>
      </c>
      <c r="C21" s="5"/>
      <c r="D21" s="18"/>
      <c r="E21" s="46"/>
    </row>
    <row r="22" spans="1:8" x14ac:dyDescent="0.2">
      <c r="A22" s="3"/>
      <c r="B22" s="17">
        <v>586</v>
      </c>
      <c r="C22" s="17" t="s">
        <v>10</v>
      </c>
      <c r="D22" s="18">
        <v>8624080</v>
      </c>
      <c r="E22" s="46">
        <f>E16</f>
        <v>0.61579399999999995</v>
      </c>
      <c r="F22" s="19">
        <f>D22*E22</f>
        <v>5310656.7195199998</v>
      </c>
      <c r="G22" s="19"/>
    </row>
    <row r="23" spans="1:8" x14ac:dyDescent="0.2">
      <c r="A23" s="3"/>
      <c r="B23" s="17">
        <v>597</v>
      </c>
      <c r="C23" s="17" t="s">
        <v>11</v>
      </c>
      <c r="D23" s="18">
        <v>0</v>
      </c>
      <c r="E23" s="46"/>
      <c r="F23" s="19">
        <v>0</v>
      </c>
      <c r="G23" s="19"/>
    </row>
    <row r="24" spans="1:8" x14ac:dyDescent="0.2">
      <c r="A24" s="3"/>
      <c r="B24" s="17">
        <v>902</v>
      </c>
      <c r="C24" s="17" t="s">
        <v>12</v>
      </c>
      <c r="D24" s="18">
        <v>8696616</v>
      </c>
      <c r="E24" s="46">
        <v>0.64251999999999998</v>
      </c>
      <c r="F24" s="19">
        <f>D24*E24</f>
        <v>5587749.7123199999</v>
      </c>
      <c r="G24" s="19"/>
    </row>
    <row r="25" spans="1:8" x14ac:dyDescent="0.2">
      <c r="A25" s="3"/>
      <c r="B25" s="17">
        <v>903</v>
      </c>
      <c r="C25" s="17" t="s">
        <v>13</v>
      </c>
      <c r="D25" s="18">
        <v>20079309</v>
      </c>
      <c r="E25" s="46">
        <f>E24</f>
        <v>0.64251999999999998</v>
      </c>
      <c r="F25" s="19">
        <f>D25*E25</f>
        <v>12901357.61868</v>
      </c>
      <c r="G25" s="19"/>
    </row>
    <row r="26" spans="1:8" x14ac:dyDescent="0.2">
      <c r="A26" s="15"/>
      <c r="B26" s="13"/>
      <c r="C26" s="20" t="s">
        <v>14</v>
      </c>
      <c r="D26" s="21">
        <f>SUM(D22:D25)</f>
        <v>37400005</v>
      </c>
      <c r="E26" s="47"/>
      <c r="F26" s="21">
        <f>SUM(F22:F25)</f>
        <v>23799764.050519999</v>
      </c>
      <c r="G26" s="21"/>
    </row>
    <row r="27" spans="1:8" x14ac:dyDescent="0.2">
      <c r="A27" s="15"/>
      <c r="B27" s="13"/>
      <c r="C27" s="5"/>
      <c r="D27" s="18"/>
      <c r="E27" s="46"/>
    </row>
    <row r="28" spans="1:8" x14ac:dyDescent="0.2">
      <c r="A28" s="15"/>
      <c r="B28" s="13" t="s">
        <v>15</v>
      </c>
      <c r="C28" s="5"/>
      <c r="D28" s="18"/>
      <c r="E28" s="46"/>
    </row>
    <row r="29" spans="1:8" x14ac:dyDescent="0.2">
      <c r="A29" s="15"/>
      <c r="B29" s="17"/>
      <c r="C29" s="17" t="s">
        <v>4</v>
      </c>
      <c r="D29" s="18">
        <v>2609877</v>
      </c>
      <c r="E29" s="46">
        <f>E15</f>
        <v>0.70169269999999995</v>
      </c>
      <c r="F29" s="18">
        <f>D29*E29</f>
        <v>1831331.6387978999</v>
      </c>
      <c r="G29" s="18"/>
      <c r="H29" s="19"/>
    </row>
    <row r="30" spans="1:8" x14ac:dyDescent="0.2">
      <c r="A30" s="15"/>
      <c r="B30" s="17"/>
      <c r="C30" s="17" t="s">
        <v>5</v>
      </c>
      <c r="D30" s="27">
        <v>1864844</v>
      </c>
      <c r="E30" s="50">
        <f>E16</f>
        <v>0.61579399999999995</v>
      </c>
      <c r="F30" s="27">
        <f>D30*E30</f>
        <v>1148359.7461359999</v>
      </c>
      <c r="G30" s="18"/>
      <c r="H30" s="19"/>
    </row>
    <row r="31" spans="1:8" x14ac:dyDescent="0.2">
      <c r="A31" s="15"/>
      <c r="B31" s="13"/>
      <c r="C31" s="20" t="s">
        <v>16</v>
      </c>
      <c r="D31" s="19">
        <f>SUM(D29:D30)</f>
        <v>4474721</v>
      </c>
      <c r="F31" s="19">
        <f>SUM(F29:F30)</f>
        <v>2979691.3849339001</v>
      </c>
      <c r="G31" s="19"/>
    </row>
    <row r="32" spans="1:8" x14ac:dyDescent="0.2">
      <c r="A32" s="15"/>
      <c r="B32" s="13"/>
      <c r="C32" s="5"/>
      <c r="D32" s="18"/>
      <c r="E32" s="46"/>
    </row>
    <row r="33" spans="1:12" x14ac:dyDescent="0.2">
      <c r="A33" s="15"/>
      <c r="B33" s="13" t="s">
        <v>17</v>
      </c>
      <c r="C33" s="5"/>
      <c r="D33" s="5"/>
      <c r="E33" s="48"/>
    </row>
    <row r="34" spans="1:12" x14ac:dyDescent="0.2">
      <c r="A34" s="15"/>
      <c r="B34" s="13"/>
      <c r="C34" s="5"/>
      <c r="D34" s="5"/>
      <c r="E34" s="48"/>
    </row>
    <row r="35" spans="1:12" x14ac:dyDescent="0.2">
      <c r="A35" s="15"/>
      <c r="B35" s="13"/>
      <c r="C35" s="17" t="s">
        <v>18</v>
      </c>
      <c r="D35" s="25"/>
      <c r="E35" s="46"/>
      <c r="F35" s="19">
        <f>F19*H59</f>
        <v>1646141.5857790383</v>
      </c>
      <c r="G35" s="28"/>
    </row>
    <row r="36" spans="1:12" x14ac:dyDescent="0.2">
      <c r="A36" s="15"/>
      <c r="B36" s="13"/>
      <c r="C36" s="17" t="s">
        <v>19</v>
      </c>
      <c r="D36" s="25"/>
      <c r="E36" s="46"/>
      <c r="F36" s="19">
        <f>F19*H60</f>
        <v>4421237.5849293694</v>
      </c>
      <c r="G36" s="19"/>
    </row>
    <row r="37" spans="1:12" x14ac:dyDescent="0.2">
      <c r="A37" s="15"/>
      <c r="B37" s="13"/>
      <c r="C37" s="17" t="s">
        <v>36</v>
      </c>
      <c r="D37" s="25"/>
      <c r="E37" s="46"/>
      <c r="F37" s="19">
        <f>(F36+F38)*(0.05/(1-0.05))</f>
        <v>294552.8037927628</v>
      </c>
      <c r="G37" s="28"/>
    </row>
    <row r="38" spans="1:12" x14ac:dyDescent="0.2">
      <c r="A38" s="15"/>
      <c r="B38" s="13"/>
      <c r="C38" s="17" t="s">
        <v>35</v>
      </c>
      <c r="D38" s="25"/>
      <c r="E38" s="46"/>
      <c r="F38" s="19">
        <f>(F36)*(0.21/(1-0.21))</f>
        <v>1175265.6871331234</v>
      </c>
      <c r="G38" s="28"/>
      <c r="J38" s="19"/>
      <c r="K38" s="36"/>
      <c r="L38" s="36"/>
    </row>
    <row r="39" spans="1:12" x14ac:dyDescent="0.2">
      <c r="A39" s="15"/>
      <c r="B39" s="13"/>
      <c r="C39" s="5"/>
      <c r="D39" s="25"/>
      <c r="E39" s="46"/>
      <c r="F39" s="19"/>
    </row>
    <row r="40" spans="1:12" x14ac:dyDescent="0.2">
      <c r="A40" s="15"/>
      <c r="B40" s="13"/>
      <c r="C40" s="17" t="s">
        <v>20</v>
      </c>
      <c r="D40" s="29"/>
      <c r="E40" s="46"/>
      <c r="F40" s="19">
        <f>SUM(F35:F38)</f>
        <v>7537197.6616342934</v>
      </c>
      <c r="G40" s="19"/>
    </row>
    <row r="41" spans="1:12" x14ac:dyDescent="0.2">
      <c r="A41" s="15"/>
      <c r="B41" s="13"/>
      <c r="C41" s="5"/>
      <c r="D41" s="5"/>
      <c r="E41" s="48"/>
      <c r="F41" s="19"/>
    </row>
    <row r="42" spans="1:12" x14ac:dyDescent="0.2">
      <c r="A42" s="15"/>
      <c r="B42" s="13"/>
      <c r="C42" s="17" t="s">
        <v>21</v>
      </c>
      <c r="D42" s="18"/>
      <c r="E42" s="46"/>
      <c r="F42" s="19">
        <f>F26</f>
        <v>23799764.050519999</v>
      </c>
      <c r="G42" s="19"/>
    </row>
    <row r="43" spans="1:12" x14ac:dyDescent="0.2">
      <c r="A43" s="15"/>
      <c r="B43" s="13"/>
      <c r="C43" s="17" t="s">
        <v>15</v>
      </c>
      <c r="D43" s="18"/>
      <c r="E43" s="46"/>
      <c r="F43" s="19">
        <f>F31</f>
        <v>2979691.3849339001</v>
      </c>
      <c r="G43" s="19"/>
    </row>
    <row r="44" spans="1:12" x14ac:dyDescent="0.2">
      <c r="A44" s="15"/>
      <c r="B44" s="13"/>
      <c r="C44" s="5"/>
      <c r="D44" s="5"/>
      <c r="E44" s="48"/>
      <c r="F44" s="19"/>
    </row>
    <row r="45" spans="1:12" x14ac:dyDescent="0.2">
      <c r="A45" s="15"/>
      <c r="B45" s="13"/>
      <c r="C45" s="17" t="s">
        <v>22</v>
      </c>
      <c r="D45" s="18"/>
      <c r="E45" s="46"/>
      <c r="F45" s="19">
        <f>SUM(F40:F43)</f>
        <v>34316653.097088188</v>
      </c>
      <c r="G45" s="19"/>
    </row>
    <row r="46" spans="1:12" x14ac:dyDescent="0.2">
      <c r="A46" s="15"/>
      <c r="B46" s="13"/>
      <c r="C46" s="17"/>
      <c r="D46" s="18"/>
      <c r="E46" s="46"/>
      <c r="F46" s="19"/>
    </row>
    <row r="47" spans="1:12" x14ac:dyDescent="0.2">
      <c r="A47" s="15"/>
      <c r="B47" s="13"/>
      <c r="C47" s="20" t="s">
        <v>23</v>
      </c>
      <c r="D47" s="21"/>
      <c r="E47" s="47"/>
      <c r="F47" s="21">
        <f>F45</f>
        <v>34316653.097088188</v>
      </c>
      <c r="G47" s="21"/>
    </row>
    <row r="48" spans="1:12" x14ac:dyDescent="0.2">
      <c r="A48" s="15"/>
      <c r="B48" s="13"/>
      <c r="C48" s="5"/>
      <c r="D48" s="18"/>
      <c r="E48" s="46"/>
    </row>
    <row r="49" spans="1:8" x14ac:dyDescent="0.2">
      <c r="A49" s="15"/>
      <c r="B49" s="13"/>
      <c r="C49" s="5" t="s">
        <v>24</v>
      </c>
      <c r="D49" s="29"/>
      <c r="E49" s="46"/>
      <c r="F49" s="30">
        <v>436423</v>
      </c>
      <c r="G49" s="30"/>
    </row>
    <row r="50" spans="1:8" x14ac:dyDescent="0.2">
      <c r="A50" s="15"/>
      <c r="B50" s="13"/>
      <c r="C50" s="17" t="s">
        <v>25</v>
      </c>
      <c r="D50" s="31"/>
      <c r="E50" s="48"/>
      <c r="F50" s="30">
        <f>F49*12</f>
        <v>5237076</v>
      </c>
      <c r="G50" s="30"/>
    </row>
    <row r="51" spans="1:8" ht="13.5" thickBot="1" x14ac:dyDescent="0.25">
      <c r="A51" s="15"/>
      <c r="B51" s="13"/>
      <c r="C51" s="32"/>
      <c r="D51" s="32"/>
      <c r="E51" s="52"/>
      <c r="F51" s="33"/>
      <c r="G51" s="33"/>
    </row>
    <row r="52" spans="1:8" ht="13.5" thickTop="1" x14ac:dyDescent="0.2">
      <c r="A52" s="15"/>
      <c r="B52" s="13"/>
      <c r="C52" s="34" t="s">
        <v>26</v>
      </c>
      <c r="D52" s="35"/>
      <c r="E52" s="48"/>
      <c r="F52" s="36">
        <f>F47/F50</f>
        <v>6.5526360696480612</v>
      </c>
      <c r="G52" s="36"/>
    </row>
    <row r="53" spans="1:8" x14ac:dyDescent="0.2">
      <c r="A53" s="15"/>
      <c r="B53" s="39"/>
      <c r="C53" s="9"/>
      <c r="D53" s="9"/>
      <c r="E53" s="53"/>
      <c r="F53" s="12"/>
      <c r="G53" s="12"/>
    </row>
    <row r="54" spans="1:8" x14ac:dyDescent="0.2">
      <c r="A54" s="15"/>
      <c r="B54" s="17"/>
      <c r="C54" s="19"/>
      <c r="D54" s="5"/>
      <c r="E54" s="48"/>
    </row>
    <row r="55" spans="1:8" x14ac:dyDescent="0.2">
      <c r="A55" s="15"/>
      <c r="B55" s="17"/>
      <c r="C55" s="19"/>
      <c r="D55" s="5"/>
      <c r="E55" s="48"/>
    </row>
    <row r="56" spans="1:8" x14ac:dyDescent="0.2">
      <c r="A56" s="15"/>
      <c r="B56" s="17"/>
      <c r="C56" s="19"/>
      <c r="D56" s="5"/>
      <c r="E56" s="48"/>
    </row>
    <row r="57" spans="1:8" x14ac:dyDescent="0.2">
      <c r="A57" s="15"/>
      <c r="B57" s="17"/>
      <c r="C57" s="19"/>
      <c r="D57" s="5"/>
      <c r="E57" s="48"/>
    </row>
    <row r="58" spans="1:8" x14ac:dyDescent="0.2">
      <c r="A58" s="15"/>
      <c r="B58" s="13"/>
      <c r="C58" s="5"/>
      <c r="D58" s="55" t="s">
        <v>30</v>
      </c>
      <c r="E58" s="55"/>
      <c r="F58" s="55"/>
      <c r="G58" s="55"/>
      <c r="H58" s="55"/>
    </row>
    <row r="59" spans="1:8" x14ac:dyDescent="0.2">
      <c r="D59" s="1" t="s">
        <v>31</v>
      </c>
      <c r="F59" s="37">
        <f>1-F60</f>
        <v>0.47160000000000002</v>
      </c>
      <c r="G59" s="37">
        <f>H59/F59</f>
        <v>4.3469041560644614E-2</v>
      </c>
      <c r="H59" s="37">
        <f>0.0004+0.0201</f>
        <v>2.0500000000000001E-2</v>
      </c>
    </row>
    <row r="60" spans="1:8" x14ac:dyDescent="0.2">
      <c r="D60" s="12" t="s">
        <v>32</v>
      </c>
      <c r="E60" s="54"/>
      <c r="F60" s="38">
        <v>0.52839999999999998</v>
      </c>
      <c r="G60" s="38">
        <v>0.1042</v>
      </c>
      <c r="H60" s="38">
        <f>G60*F60</f>
        <v>5.5059279999999995E-2</v>
      </c>
    </row>
    <row r="61" spans="1:8" x14ac:dyDescent="0.2">
      <c r="D61" s="1" t="s">
        <v>28</v>
      </c>
      <c r="F61" s="37"/>
      <c r="G61" s="37"/>
      <c r="H61" s="37">
        <f>H60+H59</f>
        <v>7.5559279999999993E-2</v>
      </c>
    </row>
  </sheetData>
  <mergeCells count="3">
    <mergeCell ref="D58:H58"/>
    <mergeCell ref="B5:F5"/>
    <mergeCell ref="B6:F6"/>
  </mergeCells>
  <printOptions horizontalCentered="1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</vt:lpstr>
      <vt:lpstr>KU!Print_Area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2019-01-16T21:38:50Z</dcterms:created>
  <dcterms:modified xsi:type="dcterms:W3CDTF">2019-01-16T21:38:52Z</dcterms:modified>
</cp:coreProperties>
</file>