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6" windowHeight="9636" tabRatio="601" activeTab="3"/>
  </bookViews>
  <sheets>
    <sheet name="WSS-27" sheetId="1" r:id="rId1"/>
    <sheet name="WSS-29" sheetId="2" r:id="rId2"/>
    <sheet name="Subsidy Calcs" sheetId="3" r:id="rId3"/>
    <sheet name="Exhibit JTS-2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0" hidden="1">'WSS-27'!$C$2:$D$669</definedName>
    <definedName name="_xlnm._FilterDatabase" localSheetId="1" hidden="1">'WSS-29'!$D$2:$E$1143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[6]!Choices_Wrapper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[6]!Comp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'[7]1'!#REF!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'[8]#REF'!#REF!</definedName>
    <definedName name="EXHIB1B">#REF!</definedName>
    <definedName name="EXHIB1C">#REF!</definedName>
    <definedName name="EXHIB2B">'[9]Ex 2'!#REF!</definedName>
    <definedName name="EXHIB3">#REF!</definedName>
    <definedName name="EXHIB6">'[9]not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'[10]12MonResults'!$K$4:$K$459</definedName>
    <definedName name="L_12MonResults_RateClass">'[10]12MonResults'!$C$4:$C$459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0">'WSS-27'!$A$1:$AE$669</definedName>
    <definedName name="_xlnm.Print_Area" localSheetId="1">'WSS-29'!$A$1:$U$1005</definedName>
    <definedName name="_xlnm.Print_Titles" localSheetId="0">'WSS-27'!$A:$E,'WSS-27'!$2:$4</definedName>
    <definedName name="_xlnm.Print_Titles" localSheetId="1">'WSS-29'!$A:$E,'WSS-29'!$2:$4</definedName>
    <definedName name="PRINT1">#REF!</definedName>
    <definedName name="PWRGENBAL">#REF!</definedName>
    <definedName name="PWRGENCASH">#REF!</definedName>
    <definedName name="QtrbyMonth">#REF!</definedName>
    <definedName name="RangeRptgMo">[11]Main!$K$11</definedName>
    <definedName name="RangeRptgYr">[12]Main!$G$5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[13]RevDatabase!#REF!</definedName>
    <definedName name="RevCol02">#REF!</definedName>
    <definedName name="RevCol02A">#REF!</definedName>
    <definedName name="RevCol02B">[13]RevDatabase!#REF!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[13]RevDatabase!#REF!</definedName>
    <definedName name="RevColTmpA">[13]RevDatabase!#REF!</definedName>
    <definedName name="RevColTmpB">[13]RevDatabase!#REF!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Factor">'Subsidy Calcs'!$B$21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[6]!test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62913" iterate="1" iterateCount="200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3" l="1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G30" i="4" l="1"/>
  <c r="H30" i="4" s="1"/>
  <c r="G14" i="4"/>
  <c r="D30" i="4"/>
  <c r="E30" i="4" s="1"/>
  <c r="D15" i="4"/>
  <c r="D14" i="4"/>
  <c r="B15" i="4"/>
  <c r="G15" i="4" s="1"/>
  <c r="Q15" i="3"/>
  <c r="P15" i="3"/>
  <c r="O15" i="3"/>
  <c r="N15" i="3"/>
  <c r="M15" i="3"/>
  <c r="L15" i="3"/>
  <c r="K15" i="3"/>
  <c r="J15" i="3"/>
  <c r="B15" i="3" s="1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14" i="3" s="1"/>
  <c r="C14" i="3"/>
  <c r="J16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F15" i="4" s="1"/>
  <c r="C10" i="3"/>
  <c r="F14" i="4" s="1"/>
  <c r="B9" i="3"/>
  <c r="Q7" i="3"/>
  <c r="Q6" i="3"/>
  <c r="Q8" i="3" s="1"/>
  <c r="P7" i="3"/>
  <c r="P8" i="3" s="1"/>
  <c r="P6" i="3"/>
  <c r="O7" i="3"/>
  <c r="O6" i="3"/>
  <c r="O8" i="3" s="1"/>
  <c r="N7" i="3"/>
  <c r="N8" i="3" s="1"/>
  <c r="N6" i="3"/>
  <c r="M7" i="3"/>
  <c r="M6" i="3"/>
  <c r="M8" i="3" s="1"/>
  <c r="L7" i="3"/>
  <c r="L6" i="3"/>
  <c r="L8" i="3" s="1"/>
  <c r="K7" i="3"/>
  <c r="K8" i="3" s="1"/>
  <c r="K6" i="3"/>
  <c r="J7" i="3"/>
  <c r="J6" i="3"/>
  <c r="J8" i="3" s="1"/>
  <c r="I7" i="3"/>
  <c r="I6" i="3"/>
  <c r="I8" i="3" s="1"/>
  <c r="H8" i="3"/>
  <c r="H7" i="3"/>
  <c r="H6" i="3"/>
  <c r="G7" i="3"/>
  <c r="G6" i="3"/>
  <c r="G8" i="3" s="1"/>
  <c r="F7" i="3"/>
  <c r="F8" i="3" s="1"/>
  <c r="F6" i="3"/>
  <c r="E7" i="3"/>
  <c r="E8" i="3" s="1"/>
  <c r="E6" i="3"/>
  <c r="D7" i="3"/>
  <c r="D8" i="3" s="1"/>
  <c r="D6" i="3"/>
  <c r="C8" i="3"/>
  <c r="C7" i="3"/>
  <c r="C6" i="3"/>
  <c r="F16" i="4" l="1"/>
  <c r="H15" i="4"/>
  <c r="E14" i="4"/>
  <c r="H14" i="4"/>
  <c r="E15" i="4"/>
  <c r="N16" i="3"/>
  <c r="H18" i="3"/>
  <c r="B16" i="3"/>
  <c r="B17" i="3" s="1"/>
  <c r="J18" i="3"/>
  <c r="C18" i="3"/>
  <c r="I14" i="4" s="1"/>
  <c r="K18" i="3"/>
  <c r="D18" i="3"/>
  <c r="I15" i="4" s="1"/>
  <c r="F18" i="3"/>
  <c r="C16" i="3"/>
  <c r="C17" i="3" s="1"/>
  <c r="K16" i="3"/>
  <c r="L16" i="3"/>
  <c r="F16" i="3"/>
  <c r="N18" i="3"/>
  <c r="G16" i="3"/>
  <c r="G17" i="3" s="1"/>
  <c r="O16" i="3"/>
  <c r="E16" i="3"/>
  <c r="M16" i="3"/>
  <c r="M17" i="3" s="1"/>
  <c r="H16" i="3"/>
  <c r="P16" i="3"/>
  <c r="D16" i="3"/>
  <c r="I16" i="3"/>
  <c r="I17" i="3" s="1"/>
  <c r="Q16" i="3"/>
  <c r="Q17" i="3" s="1"/>
  <c r="B10" i="3"/>
  <c r="B6" i="3"/>
  <c r="B7" i="3"/>
  <c r="T811" i="2"/>
  <c r="G16" i="4" l="1"/>
  <c r="H16" i="4" s="1"/>
  <c r="D16" i="4"/>
  <c r="E16" i="4" s="1"/>
  <c r="E17" i="3"/>
  <c r="O18" i="3"/>
  <c r="N17" i="3"/>
  <c r="O17" i="3"/>
  <c r="G18" i="3"/>
  <c r="P18" i="3"/>
  <c r="D17" i="3"/>
  <c r="F17" i="3"/>
  <c r="M18" i="3"/>
  <c r="J17" i="3"/>
  <c r="P17" i="3"/>
  <c r="L17" i="3"/>
  <c r="I16" i="4"/>
  <c r="Q18" i="3"/>
  <c r="H17" i="3"/>
  <c r="K17" i="3"/>
  <c r="L18" i="3"/>
  <c r="I18" i="3"/>
  <c r="B8" i="3"/>
  <c r="Q9" i="3" s="1"/>
  <c r="M9" i="3"/>
  <c r="H811" i="2"/>
  <c r="G811" i="2"/>
  <c r="S814" i="2"/>
  <c r="AA814" i="2" s="1"/>
  <c r="AB814" i="2" s="1"/>
  <c r="F815" i="2"/>
  <c r="F829" i="2" s="1"/>
  <c r="F826" i="2"/>
  <c r="G17" i="4" l="1"/>
  <c r="H17" i="4" s="1"/>
  <c r="D17" i="4"/>
  <c r="E17" i="4" s="1"/>
  <c r="F17" i="4"/>
  <c r="I17" i="4"/>
  <c r="I18" i="4"/>
  <c r="B18" i="3"/>
  <c r="O9" i="3"/>
  <c r="P9" i="3"/>
  <c r="D9" i="3"/>
  <c r="F9" i="3"/>
  <c r="C9" i="3"/>
  <c r="N9" i="3"/>
  <c r="G9" i="3"/>
  <c r="H9" i="3"/>
  <c r="I9" i="3"/>
  <c r="J9" i="3"/>
  <c r="L9" i="3"/>
  <c r="E9" i="3"/>
  <c r="K9" i="3"/>
  <c r="F827" i="2"/>
  <c r="G18" i="4" l="1"/>
  <c r="H18" i="4" s="1"/>
  <c r="D18" i="4"/>
  <c r="E18" i="4" s="1"/>
  <c r="F18" i="4"/>
  <c r="F43" i="1"/>
  <c r="D19" i="4" l="1"/>
  <c r="E19" i="4" s="1"/>
  <c r="G19" i="4"/>
  <c r="H19" i="4" s="1"/>
  <c r="F19" i="4"/>
  <c r="I19" i="4"/>
  <c r="F721" i="2"/>
  <c r="D20" i="4" l="1"/>
  <c r="E20" i="4" s="1"/>
  <c r="G20" i="4"/>
  <c r="H20" i="4" s="1"/>
  <c r="F20" i="4"/>
  <c r="I20" i="4"/>
  <c r="B21" i="4"/>
  <c r="F77" i="1"/>
  <c r="G21" i="4" l="1"/>
  <c r="H21" i="4" s="1"/>
  <c r="F21" i="4"/>
  <c r="D21" i="4"/>
  <c r="E21" i="4" s="1"/>
  <c r="I21" i="4"/>
  <c r="B22" i="4"/>
  <c r="F799" i="2"/>
  <c r="F598" i="1"/>
  <c r="F327" i="1"/>
  <c r="F296" i="1"/>
  <c r="F219" i="1"/>
  <c r="F214" i="1"/>
  <c r="F149" i="1"/>
  <c r="F148" i="1"/>
  <c r="F698" i="2"/>
  <c r="G22" i="4" l="1"/>
  <c r="H22" i="4" s="1"/>
  <c r="D22" i="4"/>
  <c r="E22" i="4" s="1"/>
  <c r="F22" i="4"/>
  <c r="I22" i="4"/>
  <c r="B23" i="4"/>
  <c r="U938" i="2"/>
  <c r="T938" i="2"/>
  <c r="G23" i="4" l="1"/>
  <c r="H23" i="4" s="1"/>
  <c r="D23" i="4"/>
  <c r="E23" i="4" s="1"/>
  <c r="F23" i="4"/>
  <c r="I23" i="4"/>
  <c r="B24" i="4"/>
  <c r="F318" i="1"/>
  <c r="F317" i="1"/>
  <c r="G24" i="4" l="1"/>
  <c r="H24" i="4" s="1"/>
  <c r="D24" i="4"/>
  <c r="E24" i="4" s="1"/>
  <c r="F24" i="4"/>
  <c r="I24" i="4"/>
  <c r="B25" i="4"/>
  <c r="F577" i="1"/>
  <c r="G25" i="4" l="1"/>
  <c r="H25" i="4" s="1"/>
  <c r="D25" i="4"/>
  <c r="E25" i="4" s="1"/>
  <c r="F25" i="4"/>
  <c r="I25" i="4"/>
  <c r="B26" i="4"/>
  <c r="S974" i="2"/>
  <c r="S953" i="2"/>
  <c r="S960" i="2" s="1"/>
  <c r="T924" i="2"/>
  <c r="G26" i="4" l="1"/>
  <c r="H26" i="4" s="1"/>
  <c r="D26" i="4"/>
  <c r="E26" i="4" s="1"/>
  <c r="F26" i="4"/>
  <c r="I26" i="4"/>
  <c r="B27" i="4"/>
  <c r="M701" i="2"/>
  <c r="L701" i="2"/>
  <c r="K701" i="2"/>
  <c r="AA701" i="2" s="1"/>
  <c r="D27" i="4" l="1"/>
  <c r="E27" i="4" s="1"/>
  <c r="G27" i="4"/>
  <c r="H27" i="4" s="1"/>
  <c r="F27" i="4"/>
  <c r="I27" i="4"/>
  <c r="B28" i="4"/>
  <c r="M872" i="2"/>
  <c r="L872" i="2"/>
  <c r="K872" i="2"/>
  <c r="J872" i="2"/>
  <c r="I872" i="2"/>
  <c r="H872" i="2"/>
  <c r="G872" i="2"/>
  <c r="D28" i="4" l="1"/>
  <c r="E28" i="4" s="1"/>
  <c r="G28" i="4"/>
  <c r="H28" i="4" s="1"/>
  <c r="F28" i="4"/>
  <c r="F30" i="4" s="1"/>
  <c r="I28" i="4"/>
  <c r="I30" i="4" s="1"/>
  <c r="U924" i="2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F38" i="1" l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45" i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Q958" i="2" l="1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79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79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79" i="1"/>
  <c r="M96" i="1" s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939" i="2" l="1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F604" i="2" s="1"/>
  <c r="V108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V30" i="2"/>
  <c r="N30" i="2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586" i="1"/>
  <c r="W588" i="1" s="1"/>
  <c r="F378" i="2" s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Z939" i="2" l="1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AA911" i="2"/>
  <c r="AB911" i="2" s="1"/>
  <c r="G912" i="2"/>
  <c r="X105" i="1"/>
  <c r="X77" i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79" i="1"/>
  <c r="X96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AA939" i="2" l="1"/>
  <c r="AB939" i="2" s="1"/>
  <c r="AA912" i="2"/>
  <c r="AB912" i="2" s="1"/>
  <c r="S436" i="2"/>
  <c r="V436" i="2"/>
  <c r="G436" i="2"/>
  <c r="G437" i="2" s="1"/>
  <c r="P436" i="2"/>
  <c r="Z436" i="2"/>
  <c r="M436" i="2"/>
  <c r="R436" i="2"/>
  <c r="R437" i="2" s="1"/>
  <c r="Y436" i="2"/>
  <c r="I436" i="2"/>
  <c r="O436" i="2"/>
  <c r="U436" i="2"/>
  <c r="U437" i="2" s="1"/>
  <c r="X436" i="2"/>
  <c r="L436" i="2"/>
  <c r="Q436" i="2"/>
  <c r="T436" i="2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Z379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S141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8" i="1"/>
  <c r="Z307" i="2"/>
  <c r="V547" i="2"/>
  <c r="S547" i="2"/>
  <c r="AA31" i="2"/>
  <c r="AB31" i="2" s="1"/>
  <c r="Y605" i="2"/>
  <c r="J32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1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8" i="1"/>
  <c r="L437" i="2"/>
  <c r="T437" i="2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O437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S437" i="2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V437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AA436" i="2"/>
  <c r="AB436" i="2" s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N245" i="2" l="1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167" i="1"/>
  <c r="V33" i="2"/>
  <c r="Y33" i="2"/>
  <c r="V324" i="1"/>
  <c r="W33" i="2"/>
  <c r="V490" i="2"/>
  <c r="T490" i="2"/>
  <c r="AA547" i="2"/>
  <c r="AB547" i="2" s="1"/>
  <c r="Y242" i="1"/>
  <c r="T33" i="2"/>
  <c r="K33" i="2"/>
  <c r="S33" i="2"/>
  <c r="Q33" i="2"/>
  <c r="U33" i="2"/>
  <c r="M33" i="2"/>
  <c r="Z229" i="1"/>
  <c r="Z240" i="1"/>
  <c r="N33" i="2"/>
  <c r="R33" i="2"/>
  <c r="J33" i="2"/>
  <c r="Z235" i="1"/>
  <c r="Z227" i="1"/>
  <c r="W251" i="2"/>
  <c r="I33" i="2"/>
  <c r="P33" i="2"/>
  <c r="U331" i="1"/>
  <c r="U333" i="1" s="1"/>
  <c r="U335" i="1" s="1"/>
  <c r="U113" i="1" s="1"/>
  <c r="U117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M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Z139" i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Z667" i="1"/>
  <c r="Z594" i="1"/>
  <c r="Z596" i="1" s="1"/>
  <c r="F445" i="2" s="1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G322" i="2" l="1"/>
  <c r="G34" i="2"/>
  <c r="G35" i="2" s="1"/>
  <c r="P34" i="2"/>
  <c r="P35" i="2" s="1"/>
  <c r="F35" i="2"/>
  <c r="J34" i="2"/>
  <c r="J35" i="2" s="1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Q35" i="2" s="1"/>
  <c r="I34" i="2"/>
  <c r="I35" i="2" s="1"/>
  <c r="N34" i="2"/>
  <c r="N35" i="2" s="1"/>
  <c r="R34" i="2"/>
  <c r="W34" i="2"/>
  <c r="W35" i="2" s="1"/>
  <c r="L34" i="2"/>
  <c r="L35" i="2" s="1"/>
  <c r="X34" i="2"/>
  <c r="X35" i="2" s="1"/>
  <c r="S34" i="2"/>
  <c r="S35" i="2" s="1"/>
  <c r="K34" i="2"/>
  <c r="K35" i="2" s="1"/>
  <c r="H34" i="2"/>
  <c r="H35" i="2" s="1"/>
  <c r="T34" i="2"/>
  <c r="T35" i="2" s="1"/>
  <c r="U34" i="2"/>
  <c r="U35" i="2" s="1"/>
  <c r="O34" i="2"/>
  <c r="O35" i="2" s="1"/>
  <c r="V34" i="2"/>
  <c r="V35" i="2" s="1"/>
  <c r="Y34" i="2"/>
  <c r="Y35" i="2" s="1"/>
  <c r="Z35" i="2"/>
  <c r="X769" i="2"/>
  <c r="Y15" i="2"/>
  <c r="Y700" i="2" s="1"/>
  <c r="AA105" i="1"/>
  <c r="AA77" i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7" i="1"/>
  <c r="AB156" i="1" s="1"/>
  <c r="Q387" i="2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79" i="1"/>
  <c r="AA96" i="1" s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L384" i="2" l="1"/>
  <c r="I384" i="2"/>
  <c r="Z669" i="1"/>
  <c r="G700" i="2"/>
  <c r="AA902" i="2"/>
  <c r="AB902" i="2" s="1"/>
  <c r="F904" i="2"/>
  <c r="P205" i="2"/>
  <c r="AA34" i="2"/>
  <c r="AB34" i="2" s="1"/>
  <c r="R35" i="2"/>
  <c r="AA35" i="2" s="1"/>
  <c r="AB35" i="2" s="1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Z110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N330" i="2" l="1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9" i="1"/>
  <c r="AC96" i="1" s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327" i="2" l="1"/>
  <c r="I327" i="2"/>
  <c r="M327" i="2"/>
  <c r="Y920" i="2"/>
  <c r="Y183" i="2" s="1"/>
  <c r="Y913" i="2"/>
  <c r="V920" i="2"/>
  <c r="V184" i="2" s="1"/>
  <c r="V913" i="2"/>
  <c r="X920" i="2"/>
  <c r="X913" i="2"/>
  <c r="V240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Y241" i="2"/>
  <c r="Y240" i="2"/>
  <c r="Y182" i="2"/>
  <c r="AA904" i="2"/>
  <c r="AB904" i="2" s="1"/>
  <c r="G905" i="2"/>
  <c r="AA43" i="2"/>
  <c r="AB43" i="2" s="1"/>
  <c r="AD105" i="1"/>
  <c r="AD77" i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79" i="1"/>
  <c r="AD96" i="1" s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920" i="2" l="1"/>
  <c r="AB920" i="2" s="1"/>
  <c r="Y184" i="2"/>
  <c r="Y188" i="2" s="1"/>
  <c r="X240" i="2"/>
  <c r="AA240" i="2" s="1"/>
  <c r="AB240" i="2" s="1"/>
  <c r="V182" i="2"/>
  <c r="X184" i="2"/>
  <c r="V241" i="2"/>
  <c r="AA241" i="2" s="1"/>
  <c r="AB241" i="2" s="1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Y245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V245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G499" i="2" l="1"/>
  <c r="AA184" i="2"/>
  <c r="AB184" i="2" s="1"/>
  <c r="AA183" i="2"/>
  <c r="AB183" i="2" s="1"/>
  <c r="M499" i="2"/>
  <c r="L499" i="2"/>
  <c r="V188" i="2"/>
  <c r="X245" i="2"/>
  <c r="AA245" i="2" s="1"/>
  <c r="AB245" i="2" s="1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125" i="2" l="1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M52" i="2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G156" i="2" l="1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H764" i="2"/>
  <c r="H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J736" i="2" l="1"/>
  <c r="K736" i="2"/>
  <c r="M736" i="2"/>
  <c r="O992" i="2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705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H991" i="2"/>
  <c r="N991" i="2"/>
  <c r="N992" i="2" s="1"/>
  <c r="N705" i="2" s="1"/>
  <c r="P992" i="2"/>
  <c r="P705" i="2" s="1"/>
  <c r="P815" i="2"/>
  <c r="Q992" i="2"/>
  <c r="Q815" i="2"/>
  <c r="G992" i="2"/>
  <c r="G705" i="2" s="1"/>
  <c r="G815" i="2"/>
  <c r="R992" i="2"/>
  <c r="R705" i="2" s="1"/>
  <c r="R815" i="2"/>
  <c r="H992" i="2"/>
  <c r="H815" i="2"/>
  <c r="J991" i="2"/>
  <c r="K991" i="2"/>
  <c r="K704" i="2" s="1"/>
  <c r="I991" i="2"/>
  <c r="I704" i="2" s="1"/>
  <c r="M991" i="2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729" i="2"/>
  <c r="N729" i="2"/>
  <c r="U729" i="2"/>
  <c r="Q729" i="2"/>
  <c r="H729" i="2"/>
  <c r="J729" i="2"/>
  <c r="O709" i="2"/>
  <c r="F789" i="2"/>
  <c r="K990" i="2"/>
  <c r="U705" i="2"/>
  <c r="P704" i="2"/>
  <c r="H704" i="2"/>
  <c r="Q704" i="2"/>
  <c r="L990" i="2"/>
  <c r="J990" i="2"/>
  <c r="T990" i="2"/>
  <c r="Q705" i="2"/>
  <c r="R990" i="2"/>
  <c r="S705" i="2"/>
  <c r="T729" i="2"/>
  <c r="I729" i="2"/>
  <c r="R729" i="2"/>
  <c r="P729" i="2"/>
  <c r="M729" i="2"/>
  <c r="S729" i="2"/>
  <c r="U990" i="2"/>
  <c r="H990" i="2"/>
  <c r="P990" i="2"/>
  <c r="H705" i="2"/>
  <c r="Q990" i="2"/>
  <c r="G990" i="2"/>
  <c r="G704" i="2"/>
  <c r="J704" i="2"/>
  <c r="T704" i="2"/>
  <c r="M704" i="2"/>
  <c r="N990" i="2"/>
  <c r="R704" i="2"/>
  <c r="S704" i="2"/>
  <c r="N704" i="2"/>
  <c r="O836" i="2" l="1"/>
  <c r="N815" i="2"/>
  <c r="M992" i="2"/>
  <c r="M705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L785" i="2"/>
  <c r="L787" i="2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M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J785" i="2"/>
  <c r="J787" i="2" s="1"/>
  <c r="H785" i="2"/>
  <c r="H787" i="2" s="1"/>
  <c r="N785" i="2"/>
  <c r="N787" i="2" s="1"/>
  <c r="U709" i="2"/>
  <c r="Y721" i="2"/>
  <c r="Y725" i="2" s="1"/>
  <c r="Y767" i="2"/>
  <c r="N709" i="2"/>
  <c r="G709" i="2"/>
  <c r="Z767" i="2"/>
  <c r="Z721" i="2"/>
  <c r="Z725" i="2" s="1"/>
  <c r="P785" i="2"/>
  <c r="P787" i="2" s="1"/>
  <c r="I785" i="2"/>
  <c r="I787" i="2" s="1"/>
  <c r="T785" i="2"/>
  <c r="T787" i="2" s="1"/>
  <c r="H709" i="2"/>
  <c r="AA704" i="2"/>
  <c r="AB704" i="2" s="1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H836" i="2" l="1"/>
  <c r="U836" i="2"/>
  <c r="Q836" i="2"/>
  <c r="I836" i="2"/>
  <c r="K836" i="2"/>
  <c r="P836" i="2"/>
  <c r="R836" i="2"/>
  <c r="M836" i="2"/>
  <c r="J836" i="2"/>
  <c r="S836" i="2"/>
  <c r="T836" i="2"/>
  <c r="N836" i="2"/>
  <c r="L836" i="2"/>
  <c r="O808" i="2"/>
  <c r="L709" i="2"/>
  <c r="L748" i="2" s="1"/>
  <c r="L754" i="2" s="1"/>
  <c r="I709" i="2"/>
  <c r="R734" i="2"/>
  <c r="R740" i="2" s="1"/>
  <c r="R721" i="2" s="1"/>
  <c r="R725" i="2" s="1"/>
  <c r="J709" i="2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AA785" i="2"/>
  <c r="AB785" i="2" s="1"/>
  <c r="O721" i="2"/>
  <c r="O725" i="2" s="1"/>
  <c r="O767" i="2"/>
  <c r="W727" i="2"/>
  <c r="Z727" i="2"/>
  <c r="R76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L734" i="2"/>
  <c r="L740" i="2" s="1"/>
  <c r="L773" i="2" s="1"/>
  <c r="M748" i="2"/>
  <c r="M754" i="2" s="1"/>
  <c r="M734" i="2"/>
  <c r="M740" i="2" s="1"/>
  <c r="M773" i="2" s="1"/>
  <c r="S721" i="2"/>
  <c r="S725" i="2" s="1"/>
  <c r="V776" i="2"/>
  <c r="V823" i="2" s="1"/>
  <c r="H734" i="2"/>
  <c r="H740" i="2" s="1"/>
  <c r="H773" i="2" s="1"/>
  <c r="H748" i="2"/>
  <c r="H754" i="2" s="1"/>
  <c r="G748" i="2"/>
  <c r="G734" i="2"/>
  <c r="N734" i="2"/>
  <c r="N740" i="2" s="1"/>
  <c r="N773" i="2" s="1"/>
  <c r="N748" i="2"/>
  <c r="N754" i="2" s="1"/>
  <c r="J734" i="2"/>
  <c r="J740" i="2" s="1"/>
  <c r="J773" i="2" s="1"/>
  <c r="J748" i="2"/>
  <c r="J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S767" i="2" l="1"/>
  <c r="H808" i="2"/>
  <c r="G836" i="2"/>
  <c r="K808" i="2"/>
  <c r="L808" i="2"/>
  <c r="S808" i="2"/>
  <c r="T808" i="2"/>
  <c r="R808" i="2"/>
  <c r="J808" i="2"/>
  <c r="Q808" i="2"/>
  <c r="N808" i="2"/>
  <c r="P808" i="2"/>
  <c r="M808" i="2"/>
  <c r="U808" i="2"/>
  <c r="R793" i="2"/>
  <c r="AA709" i="2"/>
  <c r="AB709" i="2" s="1"/>
  <c r="R773" i="2"/>
  <c r="R776" i="2" s="1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S776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J793" i="2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O776" i="2"/>
  <c r="O727" i="2"/>
  <c r="AA787" i="2"/>
  <c r="AB787" i="2" s="1"/>
  <c r="S774" i="2"/>
  <c r="S795" i="2" s="1"/>
  <c r="R774" i="2"/>
  <c r="R795" i="2" s="1"/>
  <c r="I721" i="2" l="1"/>
  <c r="I725" i="2" s="1"/>
  <c r="G808" i="2"/>
  <c r="R823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R801" i="2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I727" i="2"/>
  <c r="S801" i="2"/>
  <c r="I774" i="2"/>
  <c r="I795" i="2" s="1"/>
  <c r="U727" i="2"/>
  <c r="N774" i="2"/>
  <c r="N795" i="2" s="1"/>
  <c r="N776" i="2"/>
  <c r="J776" i="2"/>
  <c r="Q776" i="2"/>
  <c r="R778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I776" i="2" l="1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801" i="2"/>
  <c r="M801" i="2"/>
  <c r="H801" i="2"/>
  <c r="R789" i="2"/>
  <c r="R783" i="2"/>
  <c r="AA836" i="2"/>
  <c r="AB836" i="2" s="1"/>
  <c r="S789" i="2"/>
  <c r="S783" i="2"/>
  <c r="J801" i="2"/>
  <c r="AA721" i="2"/>
  <c r="AB721" i="2" s="1"/>
  <c r="U778" i="2"/>
  <c r="U801" i="2"/>
  <c r="I778" i="2"/>
  <c r="O789" i="2"/>
  <c r="O783" i="2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G823" i="2" l="1"/>
  <c r="I823" i="2"/>
  <c r="T789" i="2"/>
  <c r="AA776" i="2"/>
  <c r="G778" i="2"/>
  <c r="P789" i="2"/>
  <c r="P783" i="2"/>
  <c r="N783" i="2"/>
  <c r="N789" i="2"/>
  <c r="Q789" i="2"/>
  <c r="Q783" i="2"/>
  <c r="M789" i="2"/>
  <c r="M783" i="2"/>
  <c r="AA774" i="2"/>
  <c r="AB774" i="2" s="1"/>
  <c r="I789" i="2"/>
  <c r="I783" i="2"/>
  <c r="AA725" i="2"/>
  <c r="AB725" i="2" s="1"/>
  <c r="G727" i="2"/>
  <c r="AA727" i="2" s="1"/>
  <c r="AB727" i="2" s="1"/>
  <c r="AA811" i="2"/>
  <c r="AB811" i="2" s="1"/>
  <c r="J783" i="2"/>
  <c r="J789" i="2"/>
  <c r="K789" i="2"/>
  <c r="K783" i="2"/>
  <c r="L783" i="2"/>
  <c r="L789" i="2"/>
  <c r="H783" i="2"/>
  <c r="H789" i="2"/>
  <c r="AA808" i="2"/>
  <c r="AB808" i="2" s="1"/>
  <c r="U783" i="2"/>
  <c r="U789" i="2"/>
  <c r="AB776" i="2" l="1"/>
  <c r="AA778" i="2"/>
  <c r="AB778" i="2" s="1"/>
  <c r="AA795" i="2"/>
  <c r="AB795" i="2" s="1"/>
  <c r="G801" i="2"/>
  <c r="AA801" i="2" s="1"/>
  <c r="AB801" i="2" s="1"/>
  <c r="G783" i="2"/>
  <c r="G789" i="2"/>
  <c r="AA823" i="2" l="1"/>
  <c r="AB823" i="2" s="1"/>
  <c r="F818" i="2" l="1"/>
  <c r="Y829" i="2"/>
  <c r="Y831" i="2" s="1"/>
  <c r="V829" i="2"/>
  <c r="V831" i="2" s="1"/>
  <c r="Z818" i="2"/>
  <c r="W829" i="2"/>
  <c r="W831" i="2" s="1"/>
  <c r="F831" i="2"/>
  <c r="T829" i="2" l="1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G827" i="2"/>
  <c r="K826" i="2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J834" i="2"/>
  <c r="J838" i="2" s="1"/>
  <c r="O818" i="2"/>
  <c r="K831" i="2"/>
  <c r="R818" i="2"/>
  <c r="P818" i="2"/>
  <c r="N818" i="2"/>
  <c r="L818" i="2"/>
  <c r="I818" i="2"/>
  <c r="S818" i="2"/>
  <c r="M818" i="2"/>
  <c r="Q818" i="2"/>
  <c r="T834" i="2"/>
  <c r="T838" i="2" s="1"/>
  <c r="H831" i="2"/>
  <c r="G831" i="2" l="1"/>
  <c r="Q831" i="2"/>
  <c r="AA827" i="2"/>
  <c r="AB827" i="2" s="1"/>
  <c r="U834" i="2"/>
  <c r="U838" i="2" s="1"/>
  <c r="S831" i="2"/>
  <c r="AA826" i="2"/>
  <c r="AB826" i="2" s="1"/>
  <c r="R831" i="2"/>
  <c r="N831" i="2"/>
  <c r="M831" i="2"/>
  <c r="L831" i="2"/>
  <c r="I831" i="2"/>
  <c r="I834" i="2" s="1"/>
  <c r="I838" i="2" s="1"/>
  <c r="O831" i="2"/>
  <c r="K834" i="2"/>
  <c r="K838" i="2" s="1"/>
  <c r="P831" i="2"/>
  <c r="H834" i="2"/>
  <c r="H838" i="2" s="1"/>
  <c r="AA829" i="2"/>
  <c r="AB829" i="2" s="1"/>
  <c r="Q834" i="2"/>
  <c r="Q838" i="2" s="1"/>
  <c r="AA818" i="2"/>
  <c r="AB818" i="2" s="1"/>
  <c r="G834" i="2" l="1"/>
  <c r="G838" i="2" s="1"/>
  <c r="S834" i="2"/>
  <c r="S838" i="2" s="1"/>
  <c r="R834" i="2"/>
  <c r="R838" i="2" s="1"/>
  <c r="M834" i="2"/>
  <c r="M838" i="2" s="1"/>
  <c r="L834" i="2"/>
  <c r="L838" i="2" s="1"/>
  <c r="N834" i="2"/>
  <c r="N838" i="2" s="1"/>
  <c r="O834" i="2"/>
  <c r="O838" i="2" s="1"/>
  <c r="P834" i="2"/>
  <c r="P838" i="2" s="1"/>
  <c r="AA831" i="2"/>
  <c r="AB831" i="2" s="1"/>
  <c r="AA834" i="2" l="1"/>
  <c r="AB834" i="2" s="1"/>
</calcChain>
</file>

<file path=xl/sharedStrings.xml><?xml version="1.0" encoding="utf-8"?>
<sst xmlns="http://schemas.openxmlformats.org/spreadsheetml/2006/main" count="3041" uniqueCount="1310">
  <si>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</si>
  <si>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</si>
  <si>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</si>
  <si>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</si>
  <si>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</si>
  <si>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</si>
  <si>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</si>
  <si>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</si>
  <si>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</si>
  <si>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</si>
  <si>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</si>
  <si>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</si>
  <si>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</si>
  <si>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</si>
  <si>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</si>
  <si>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</si>
  <si>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</si>
  <si>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</si>
  <si>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</si>
  <si>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</si>
  <si>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</si>
  <si>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</si>
  <si>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</si>
  <si>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</si>
  <si>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</si>
  <si>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</si>
  <si>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</si>
  <si>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</si>
  <si>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</si>
  <si>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</si>
  <si>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</si>
  <si>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</si>
  <si>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</si>
  <si>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</si>
  <si>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</si>
  <si>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</si>
  <si>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</si>
  <si>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</si>
  <si>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</si>
  <si>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</si>
  <si>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</si>
  <si>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</si>
  <si>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</si>
  <si>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</si>
  <si>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</si>
  <si>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</si>
  <si>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</si>
  <si>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</si>
  <si>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</si>
  <si>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</si>
  <si>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</si>
  <si>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</si>
  <si>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</si>
  <si>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</si>
  <si>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</si>
  <si>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</si>
  <si>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</si>
  <si>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</si>
  <si>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</si>
  <si>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</si>
  <si>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</si>
  <si>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</si>
  <si>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</si>
  <si>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</si>
  <si>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</si>
  <si>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</si>
  <si>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</si>
  <si>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</si>
  <si>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</si>
  <si>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</si>
  <si>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</si>
  <si>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</si>
  <si>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</si>
  <si>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</si>
  <si>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</si>
  <si>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</si>
  <si>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</si>
  <si>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</si>
  <si>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</si>
  <si>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</si>
  <si>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</si>
  <si>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</si>
  <si>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</si>
  <si>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</si>
  <si>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</si>
  <si>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</si>
  <si>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</si>
  <si>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</si>
  <si>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</si>
  <si>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</si>
  <si>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</si>
  <si>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</si>
  <si>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</si>
  <si>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</si>
  <si>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</si>
  <si>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</si>
  <si>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</si>
  <si>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</si>
  <si>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</si>
  <si>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</si>
  <si>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</si>
  <si>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</si>
  <si>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</si>
  <si>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</si>
  <si>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</si>
  <si>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</si>
  <si>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</si>
  <si>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</si>
  <si>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</si>
  <si>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</si>
  <si>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</si>
  <si>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</si>
  <si>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</si>
  <si>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</si>
  <si>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</si>
  <si>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</si>
  <si>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</si>
  <si>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</si>
  <si>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</si>
  <si>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</si>
  <si>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</si>
  <si>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</si>
  <si>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</si>
  <si>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</si>
  <si>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</si>
  <si>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</si>
  <si>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</si>
  <si>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</si>
  <si>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</si>
  <si>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</si>
  <si>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</si>
  <si>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</si>
  <si>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</si>
  <si>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</si>
  <si>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</si>
  <si>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</si>
  <si>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</si>
  <si>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</si>
  <si>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</si>
  <si>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</si>
  <si>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</si>
  <si>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</si>
  <si>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</si>
  <si>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</si>
  <si>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</si>
  <si>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</si>
  <si>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</si>
  <si>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</si>
  <si>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</si>
  <si>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</si>
  <si>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</si>
  <si>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</si>
  <si>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</si>
  <si>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</si>
  <si>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</si>
  <si>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</si>
  <si>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</si>
  <si>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</si>
  <si>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</si>
  <si>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</si>
  <si>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</si>
  <si>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</si>
  <si>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</si>
  <si>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</si>
  <si>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</si>
  <si>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</si>
  <si>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</si>
  <si>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</si>
  <si>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</si>
  <si>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</si>
  <si>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</si>
  <si>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</si>
  <si>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</si>
  <si>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</si>
  <si>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</si>
  <si>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</si>
  <si>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</si>
  <si>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</si>
  <si>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</si>
  <si>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</si>
  <si>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</si>
  <si>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</si>
  <si>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</si>
  <si>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</si>
  <si>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</si>
  <si>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</si>
  <si>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</si>
  <si>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</si>
  <si>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</si>
  <si>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</si>
  <si>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</si>
  <si>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</si>
  <si>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</si>
  <si>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</si>
  <si>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</si>
  <si>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</si>
  <si>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</si>
  <si>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</si>
  <si>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</si>
  <si>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</si>
  <si>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</si>
  <si>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</si>
  <si>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</si>
  <si>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</si>
  <si>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</si>
  <si>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</si>
  <si>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</si>
  <si>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</si>
  <si>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</si>
  <si>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</si>
  <si>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</si>
  <si>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</si>
  <si>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</si>
  <si>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</si>
  <si>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</si>
  <si>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</si>
  <si>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</si>
  <si>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</si>
  <si>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</si>
  <si>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</si>
  <si>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</si>
  <si>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</si>
  <si>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</si>
  <si>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</si>
  <si>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</si>
  <si>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</si>
  <si>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</si>
  <si>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</si>
  <si>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</si>
  <si>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</si>
  <si>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</si>
  <si>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</si>
  <si>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</si>
  <si>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</si>
  <si>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</si>
  <si>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</si>
  <si>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</si>
  <si>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</si>
  <si>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</si>
  <si>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</si>
  <si>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</si>
  <si>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</si>
  <si>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</si>
  <si>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</si>
  <si>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</si>
  <si>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</si>
  <si>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</si>
  <si>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</si>
  <si>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</si>
  <si>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</si>
  <si>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</si>
  <si>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</si>
  <si>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</si>
  <si>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</si>
  <si>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</si>
  <si>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</si>
  <si>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</si>
  <si>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</si>
  <si>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</si>
  <si>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</si>
  <si>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</si>
  <si>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</si>
  <si>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</si>
  <si>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</si>
  <si>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</si>
  <si>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</si>
  <si>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</si>
  <si>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</si>
  <si>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</si>
  <si>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</si>
  <si>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</si>
  <si>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</si>
  <si>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</si>
  <si>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</si>
  <si>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</si>
  <si>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</si>
  <si>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</si>
  <si>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</si>
  <si>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</si>
  <si>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</si>
  <si>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</si>
  <si>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</si>
  <si>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</si>
  <si>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</si>
  <si>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</si>
  <si>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</si>
  <si>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</si>
  <si>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</si>
  <si>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</si>
  <si>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</si>
  <si>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</si>
  <si>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</si>
  <si>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</si>
  <si>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</si>
  <si>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</si>
  <si>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</si>
  <si>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</si>
  <si>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</si>
  <si>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</si>
  <si>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</si>
  <si>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</si>
  <si>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</si>
  <si>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</si>
  <si>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</si>
  <si>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</si>
  <si>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</si>
  <si>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</si>
  <si>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</si>
  <si>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</si>
  <si>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</si>
  <si>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</si>
  <si>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</si>
  <si>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</si>
  <si>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</si>
  <si>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</si>
  <si>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</si>
  <si>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</si>
  <si>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</si>
  <si>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</si>
  <si>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</si>
  <si>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</si>
  <si>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</si>
  <si>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</si>
  <si>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</si>
  <si>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</si>
  <si>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</si>
  <si>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</si>
  <si>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</si>
  <si>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</si>
  <si>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</si>
  <si>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</si>
  <si>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</si>
  <si>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</si>
  <si>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</si>
  <si>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</si>
  <si>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</si>
  <si>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</si>
  <si>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</si>
  <si>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</si>
  <si>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</si>
  <si>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</si>
  <si>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</si>
  <si>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</si>
  <si>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</si>
  <si>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</si>
  <si>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</si>
  <si>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</si>
  <si>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</si>
  <si>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</si>
  <si>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</si>
  <si>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</si>
  <si>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</si>
  <si>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</si>
  <si>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</si>
  <si>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</si>
  <si>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</si>
  <si>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</si>
  <si>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</si>
  <si>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</si>
  <si>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</si>
  <si>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</si>
  <si>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</si>
  <si>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</si>
  <si>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</si>
  <si>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</si>
  <si>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</si>
  <si>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</si>
  <si>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</si>
  <si>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</si>
  <si>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</si>
  <si>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</si>
  <si>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</si>
  <si>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</si>
  <si>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</si>
  <si>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</si>
  <si>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</si>
  <si>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</si>
  <si>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</si>
  <si>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</si>
  <si>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</si>
  <si>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</si>
  <si>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</si>
  <si>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</si>
  <si>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</si>
  <si>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</si>
  <si>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</si>
  <si>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</si>
  <si>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</si>
  <si>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</si>
  <si>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</si>
  <si>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</si>
  <si>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</si>
  <si>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</si>
  <si>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</si>
  <si>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</si>
  <si>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</si>
  <si>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</si>
  <si>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</si>
  <si>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</si>
  <si>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</si>
  <si>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</si>
  <si>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</si>
  <si>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</si>
  <si>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</si>
  <si>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</si>
  <si>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</si>
  <si>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</si>
  <si>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</si>
  <si>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</si>
  <si>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</si>
  <si>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</si>
  <si>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</si>
  <si>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</si>
  <si>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</si>
  <si>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</si>
  <si>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</si>
  <si>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</si>
  <si>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</si>
  <si>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</si>
  <si>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</si>
  <si>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</si>
  <si>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</si>
  <si>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</si>
  <si>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</si>
  <si>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</si>
  <si>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</si>
  <si>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</si>
  <si>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</si>
  <si>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</si>
  <si>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</si>
  <si>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</si>
  <si>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</si>
  <si>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</si>
  <si>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</si>
  <si>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</si>
  <si>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</si>
  <si>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</si>
  <si>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</si>
  <si>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</si>
  <si>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</si>
  <si>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</si>
  <si>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</si>
  <si>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</si>
  <si>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</si>
  <si>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</si>
  <si>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</si>
  <si>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</si>
  <si>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</si>
  <si>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</si>
  <si>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</si>
  <si>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</si>
  <si>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</si>
  <si>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</si>
  <si>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</si>
  <si>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</si>
  <si>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</si>
  <si>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</si>
  <si>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</si>
  <si>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</si>
  <si>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</si>
  <si>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</si>
  <si>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</si>
  <si>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</si>
  <si>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</si>
  <si>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</si>
  <si>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</si>
  <si>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</si>
  <si>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</si>
  <si>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</si>
  <si>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</si>
  <si>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</si>
  <si>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</si>
  <si>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</si>
  <si>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</si>
  <si>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</si>
  <si>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</si>
  <si>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</si>
  <si>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</si>
  <si>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</si>
  <si>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</si>
  <si>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</si>
  <si>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</si>
  <si>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</si>
  <si>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</si>
  <si>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</si>
  <si>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</si>
  <si>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</si>
  <si>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</si>
  <si>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</si>
  <si>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</si>
  <si>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</si>
  <si>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</si>
  <si>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</si>
  <si>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</si>
  <si>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</si>
  <si>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</si>
  <si>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</si>
  <si>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</si>
  <si>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</si>
  <si>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</si>
  <si>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</si>
  <si>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</si>
  <si>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</si>
  <si>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</si>
  <si>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</si>
  <si>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</si>
  <si>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</si>
  <si>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</si>
  <si>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</si>
  <si>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</si>
  <si>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</si>
  <si>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</si>
  <si>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</si>
  <si>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</si>
  <si>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</si>
  <si>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</si>
  <si>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</si>
  <si>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</si>
  <si>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</si>
  <si>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</si>
  <si>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</si>
  <si>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</si>
  <si>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</si>
  <si>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</si>
  <si>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</si>
  <si>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</si>
  <si>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</si>
  <si>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</si>
  <si>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</si>
  <si>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</si>
  <si>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</si>
  <si>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</si>
  <si>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</si>
  <si>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</si>
  <si>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</si>
  <si>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</si>
  <si>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</si>
  <si>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</si>
  <si>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</si>
  <si>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</si>
  <si>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</si>
  <si>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</si>
  <si>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</si>
  <si>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</si>
  <si>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</si>
  <si>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</si>
  <si>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</si>
  <si>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</si>
  <si>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</si>
  <si>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</si>
  <si>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</si>
  <si>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</si>
  <si>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</si>
  <si>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</si>
  <si>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</si>
  <si>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</si>
  <si>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</si>
  <si>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</si>
  <si>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</si>
  <si>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</si>
  <si>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</si>
  <si>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</si>
  <si>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</si>
  <si>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</si>
  <si>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</si>
  <si>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</si>
  <si>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</si>
  <si>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</si>
  <si>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</si>
  <si>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</si>
  <si>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</si>
  <si>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</si>
  <si>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</si>
  <si>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</si>
  <si>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</si>
  <si>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</si>
  <si>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</si>
  <si>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</si>
  <si>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</si>
  <si>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</si>
  <si>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</si>
  <si>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</si>
  <si>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</si>
  <si>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</si>
  <si>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</si>
  <si>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</si>
  <si>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</si>
  <si>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</si>
  <si>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</si>
  <si>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</si>
  <si>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</si>
  <si>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</si>
  <si>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</si>
  <si>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</si>
  <si>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</si>
  <si>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</si>
  <si>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</si>
  <si>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</si>
  <si>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</si>
  <si>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</si>
  <si>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</si>
  <si>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</si>
  <si>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</si>
  <si>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</si>
  <si>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</si>
  <si>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</si>
  <si>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</si>
  <si>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</si>
  <si>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</si>
  <si>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</si>
  <si>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</si>
  <si>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</si>
  <si>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</si>
  <si>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</si>
  <si>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</si>
  <si>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</si>
  <si>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</si>
  <si>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</si>
  <si>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</si>
  <si>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</si>
  <si>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</si>
  <si>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</si>
  <si>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</si>
  <si>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</si>
  <si>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</si>
  <si>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</si>
  <si>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</si>
  <si>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</si>
  <si>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</si>
  <si>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</si>
  <si>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</si>
  <si>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</si>
  <si>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</si>
  <si>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</si>
  <si>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</si>
  <si>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</si>
  <si>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</si>
  <si>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</si>
  <si>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</si>
  <si>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</si>
  <si>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</si>
  <si>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</si>
  <si>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</si>
  <si>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</si>
  <si>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</si>
  <si>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</si>
  <si>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</si>
  <si>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</si>
  <si>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</si>
  <si>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</si>
  <si>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</si>
  <si>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</si>
  <si>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</si>
  <si>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</si>
  <si>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</si>
  <si>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</si>
  <si>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</si>
  <si>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</si>
  <si>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</si>
  <si>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</si>
  <si>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</si>
  <si>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</si>
  <si>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</si>
  <si>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</si>
  <si>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</si>
  <si>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</si>
  <si>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</si>
  <si>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</si>
  <si>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</si>
  <si>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</si>
  <si>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</si>
  <si>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</si>
  <si>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</si>
  <si>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</si>
  <si>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</si>
  <si>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</si>
  <si>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</si>
  <si>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</si>
  <si>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</si>
  <si>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</si>
  <si>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</si>
  <si>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</si>
  <si>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</si>
  <si>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</si>
  <si>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</si>
  <si>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</si>
  <si>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</si>
  <si>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</si>
  <si>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</si>
  <si>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</si>
  <si>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</si>
  <si>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</si>
  <si>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</si>
  <si>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</si>
  <si>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</si>
  <si>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</si>
  <si>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</si>
  <si>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</si>
  <si>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</si>
  <si>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</si>
  <si>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</si>
  <si>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</si>
  <si>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</si>
  <si>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</si>
  <si>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</si>
  <si>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</si>
  <si>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</si>
  <si>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</si>
  <si>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</si>
  <si>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</si>
  <si>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</si>
  <si>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</si>
  <si>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</si>
  <si>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</si>
  <si>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</si>
  <si>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</si>
  <si>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</si>
  <si>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</si>
  <si>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</si>
  <si>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</si>
  <si>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</si>
  <si>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</si>
  <si>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</si>
  <si>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</si>
  <si>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</si>
  <si>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</si>
  <si>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</si>
  <si>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</si>
  <si>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</si>
  <si>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</si>
  <si>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</si>
  <si>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</si>
  <si>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</si>
  <si>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</si>
  <si>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</si>
  <si>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</si>
  <si>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</si>
  <si>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</si>
  <si>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</si>
  <si>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</si>
  <si>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</si>
  <si>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</si>
  <si>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</si>
  <si>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</si>
  <si>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</si>
  <si>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</si>
  <si>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</si>
  <si>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</si>
  <si>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</si>
  <si>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</si>
  <si>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</si>
  <si>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</si>
  <si>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</si>
  <si>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</si>
  <si>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</si>
  <si>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</si>
  <si>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</si>
  <si>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</si>
  <si>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</si>
  <si>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</si>
  <si>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</si>
  <si>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</si>
  <si>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</si>
  <si>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</si>
  <si>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</si>
  <si>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</si>
  <si>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</si>
  <si>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</si>
  <si>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</si>
  <si>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</si>
  <si>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</si>
  <si>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</si>
  <si>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</si>
  <si>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</si>
  <si>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</si>
  <si>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</si>
  <si>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</si>
  <si>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</si>
  <si>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</si>
  <si>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</si>
  <si>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</si>
  <si>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</si>
  <si>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</si>
  <si>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</si>
  <si>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</si>
  <si>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</si>
  <si>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</si>
  <si>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</si>
  <si>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</si>
  <si>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</si>
  <si>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</si>
  <si>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</si>
  <si>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</si>
  <si>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</si>
  <si>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</si>
  <si>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</si>
  <si>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</si>
  <si>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</si>
  <si>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</si>
  <si>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</si>
  <si>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</si>
  <si>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</si>
  <si>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</si>
  <si>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</si>
  <si>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</si>
  <si>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</si>
  <si>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</si>
  <si>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</si>
  <si>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</si>
  <si>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</si>
  <si>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</si>
  <si>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</si>
  <si>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</si>
  <si>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</si>
  <si>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</si>
  <si>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</si>
  <si>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</si>
  <si>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</si>
  <si>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</si>
  <si>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</si>
  <si>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</si>
  <si>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</si>
  <si>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</si>
  <si>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</si>
  <si>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</si>
  <si>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</si>
  <si>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</si>
  <si>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</si>
  <si>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</si>
  <si>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</si>
  <si>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</si>
  <si>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</si>
  <si>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</si>
  <si>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</si>
  <si>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</si>
  <si>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</si>
  <si>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</si>
  <si>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</si>
  <si>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</si>
  <si>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</si>
  <si>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</si>
  <si>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</si>
  <si>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</si>
  <si>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</si>
  <si>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</si>
  <si>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</si>
  <si>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</si>
  <si>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</si>
  <si>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</si>
  <si>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</si>
  <si>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</si>
  <si>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</si>
  <si>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</si>
  <si>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</si>
  <si>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</si>
  <si>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</si>
  <si>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</si>
  <si>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</si>
  <si>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</si>
  <si>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</si>
  <si>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</si>
  <si>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</si>
  <si>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</si>
  <si>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</si>
  <si>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</si>
  <si>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</si>
  <si>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</si>
  <si>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</si>
  <si>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</si>
  <si>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</si>
  <si>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</si>
  <si>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</si>
  <si>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</si>
  <si>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</si>
  <si>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</si>
  <si>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</si>
  <si>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</si>
  <si>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</si>
  <si>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</si>
  <si>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</si>
  <si>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</si>
  <si>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</si>
  <si>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</si>
  <si>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</si>
  <si>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</si>
  <si>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</si>
  <si>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</si>
  <si>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</si>
  <si>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</si>
  <si>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</si>
  <si>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</si>
  <si>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</si>
  <si>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</si>
  <si>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</si>
  <si>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</si>
  <si>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</si>
  <si>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</si>
  <si>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</si>
  <si>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</si>
  <si>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</si>
  <si>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</si>
  <si>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</si>
  <si>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</si>
  <si>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</si>
  <si>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</si>
  <si>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</si>
  <si>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</si>
  <si>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</si>
  <si>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</si>
  <si>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</si>
  <si>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</si>
  <si>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</si>
  <si>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</si>
  <si>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</si>
  <si>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</si>
  <si>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</si>
  <si>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</si>
  <si>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</si>
  <si>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</si>
  <si>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</si>
  <si>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</si>
  <si>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</si>
  <si>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</si>
  <si>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</si>
  <si>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</si>
  <si>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</si>
  <si>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</si>
  <si>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</si>
  <si>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</si>
  <si>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</si>
  <si>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</si>
  <si>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</si>
  <si>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</si>
  <si>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</si>
  <si>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</si>
  <si>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</si>
  <si>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</si>
  <si>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</si>
  <si>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</si>
  <si>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</si>
  <si>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</si>
  <si>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</si>
  <si>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</si>
  <si>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</si>
  <si>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</si>
  <si>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</si>
  <si>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</si>
  <si>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</si>
  <si>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</si>
  <si>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</si>
  <si>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</si>
  <si>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</si>
  <si>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</si>
  <si>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</si>
  <si>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</si>
  <si>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</si>
  <si>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</si>
  <si>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</si>
  <si>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</si>
  <si>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</si>
  <si>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</si>
  <si>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</si>
  <si>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</si>
  <si>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</si>
  <si>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</si>
  <si>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</si>
  <si>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</si>
  <si>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</si>
  <si>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</si>
  <si>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</si>
  <si>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</si>
  <si>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</si>
  <si>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</si>
  <si>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</si>
  <si>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</si>
  <si>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</si>
  <si>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</si>
  <si>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</si>
  <si>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</si>
  <si>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</si>
  <si>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</si>
  <si>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</si>
  <si>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</si>
  <si>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</si>
  <si>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</si>
  <si>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</si>
  <si>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</si>
  <si>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</si>
  <si>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</si>
  <si>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</si>
  <si>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</si>
  <si>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</si>
  <si>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</si>
  <si>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</si>
  <si>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</si>
  <si>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</si>
  <si>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</si>
  <si>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</si>
  <si>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</si>
  <si>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</si>
  <si>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</si>
  <si>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</si>
  <si>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</si>
  <si>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</si>
  <si>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</si>
  <si>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</si>
  <si>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</si>
  <si>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</si>
  <si>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</si>
  <si>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</si>
  <si>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</si>
  <si>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</si>
  <si>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</si>
  <si>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</si>
  <si>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</si>
  <si>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</si>
  <si>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</si>
  <si>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</si>
  <si>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</si>
  <si>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</si>
  <si>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</si>
  <si>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</si>
  <si>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</si>
  <si>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</si>
  <si>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</si>
  <si>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</si>
  <si>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</si>
  <si>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</si>
  <si>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</si>
  <si>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</si>
  <si>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</si>
  <si>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</si>
  <si>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</si>
  <si>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</si>
  <si>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</si>
  <si>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</si>
  <si>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</si>
  <si>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</si>
  <si>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</si>
  <si>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</si>
  <si>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</si>
  <si>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</si>
  <si>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</si>
  <si>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</si>
  <si>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</si>
  <si>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</si>
  <si>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</si>
  <si>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</si>
  <si>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</si>
  <si>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</si>
  <si>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</si>
  <si>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</si>
  <si>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</si>
  <si>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</si>
  <si>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</si>
  <si>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</si>
  <si>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</si>
  <si>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</si>
  <si>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</si>
  <si>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</si>
  <si>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</si>
  <si>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</si>
  <si>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</si>
  <si>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</si>
  <si>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</si>
  <si>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</si>
  <si>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</si>
  <si>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</si>
  <si>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</si>
  <si>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</si>
  <si>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</si>
  <si>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</si>
  <si>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</si>
  <si>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</si>
  <si>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</si>
  <si>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</si>
  <si>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</si>
  <si>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</si>
  <si>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</si>
  <si>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</si>
  <si>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</si>
  <si>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</si>
  <si>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</si>
  <si>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</si>
  <si>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</si>
  <si>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</si>
  <si>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</si>
  <si>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</si>
  <si>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</si>
  <si>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</si>
  <si>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</si>
  <si>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</si>
  <si>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</si>
  <si>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</si>
  <si>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</si>
  <si>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</si>
  <si>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</si>
  <si>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</si>
  <si>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</si>
  <si>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</si>
  <si>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</si>
  <si>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</si>
  <si>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</si>
  <si>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</si>
  <si>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</si>
  <si>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</si>
  <si>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</si>
  <si>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</si>
  <si>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</si>
  <si>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</si>
  <si>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</si>
  <si>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</si>
  <si>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</si>
  <si>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</si>
  <si>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</si>
  <si>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</si>
  <si>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</si>
  <si>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</si>
  <si>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</si>
  <si>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</si>
  <si>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</si>
  <si>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</si>
  <si>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</si>
  <si>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</si>
  <si>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</si>
  <si>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</si>
  <si>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</si>
  <si>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</si>
  <si>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</si>
  <si>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</si>
  <si>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</si>
  <si>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</si>
  <si>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</si>
  <si>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</si>
  <si>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</si>
  <si>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</si>
  <si>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</si>
  <si>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</si>
  <si>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</si>
  <si>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</si>
  <si>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</si>
  <si>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</si>
  <si>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</si>
  <si>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</si>
  <si>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</si>
  <si>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</si>
  <si>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</si>
  <si>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</si>
  <si>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</si>
  <si>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</si>
  <si>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</si>
  <si>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</si>
  <si>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</si>
  <si>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</si>
  <si>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</si>
  <si>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</si>
  <si>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</si>
  <si>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</si>
  <si>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</si>
  <si>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</si>
  <si>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</si>
  <si>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</si>
  <si>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</si>
  <si>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</si>
  <si>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</si>
  <si>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</si>
  <si>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</si>
  <si>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</si>
  <si>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</si>
  <si>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</si>
  <si>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</si>
  <si>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</si>
  <si>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</si>
  <si>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</si>
  <si>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</si>
  <si>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</si>
  <si>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</si>
  <si>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</si>
  <si>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</si>
  <si>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</si>
  <si>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</si>
  <si>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</si>
  <si>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</si>
  <si>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</si>
  <si>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</si>
  <si>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</si>
  <si>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</si>
  <si>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</si>
  <si>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</si>
  <si>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</si>
  <si>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</si>
  <si>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</si>
  <si>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</si>
  <si>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</si>
  <si>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</si>
  <si>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</si>
  <si>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</si>
  <si>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</si>
  <si>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</si>
  <si>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</si>
  <si>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</si>
  <si>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</si>
  <si>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</si>
  <si>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</si>
  <si>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</si>
  <si>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</si>
  <si>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</si>
  <si>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</si>
  <si>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</si>
  <si>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</si>
  <si>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</si>
  <si>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</si>
  <si>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</si>
  <si>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</si>
  <si>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</si>
  <si>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</si>
  <si>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</si>
  <si>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</si>
  <si>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</si>
  <si>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</si>
  <si>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</si>
  <si>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</si>
  <si>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</si>
  <si>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</si>
  <si>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</si>
  <si>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</si>
  <si>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</si>
  <si>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</si>
  <si>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</si>
  <si>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</si>
  <si>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</si>
  <si>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</si>
  <si>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</si>
  <si>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</si>
  <si>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</si>
  <si>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</si>
  <si>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</si>
  <si>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</si>
  <si>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</si>
  <si>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</si>
  <si>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</si>
  <si>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</si>
  <si>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</si>
  <si>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</si>
  <si>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</si>
  <si>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</si>
  <si>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</si>
  <si>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</si>
  <si>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</si>
  <si>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</si>
  <si>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</si>
  <si>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</si>
  <si>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</si>
  <si>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</si>
  <si>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</si>
  <si>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</si>
  <si>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</si>
  <si>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</si>
  <si>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</si>
  <si>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</si>
  <si>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</si>
  <si>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</si>
  <si>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</si>
  <si>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</si>
  <si>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</si>
  <si>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</si>
  <si>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</si>
  <si>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</si>
  <si>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</si>
  <si>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</si>
  <si>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</si>
  <si>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</si>
  <si>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</si>
  <si>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</si>
  <si>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</si>
  <si>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</si>
  <si>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</si>
  <si>
    <t>At Pro-Forma</t>
  </si>
  <si>
    <t>Net Operating Income</t>
  </si>
  <si>
    <t>Index</t>
  </si>
  <si>
    <t>Subsidy</t>
  </si>
  <si>
    <t>At Proposed</t>
  </si>
  <si>
    <t>Tax Factor</t>
  </si>
  <si>
    <t>Electric Cost of Service Study Results</t>
  </si>
  <si>
    <t>Twelve Months Ended April 30, 2020</t>
  </si>
  <si>
    <t xml:space="preserve">                 Present                  </t>
  </si>
  <si>
    <t xml:space="preserve">                Proposed                </t>
  </si>
  <si>
    <t>Rate of</t>
  </si>
  <si>
    <t>Line</t>
  </si>
  <si>
    <t xml:space="preserve">                               Rate Class                               </t>
  </si>
  <si>
    <t>Return</t>
  </si>
  <si>
    <t xml:space="preserve">    (000)    </t>
  </si>
  <si>
    <t>Total System</t>
  </si>
  <si>
    <t>LOUISVILLE GAS AND ELECTRIC COMPANY</t>
  </si>
  <si>
    <t>Schedule H-1</t>
  </si>
  <si>
    <t>General Service - Rate GS</t>
  </si>
  <si>
    <t>Electric Vehicle Charging - Rate EV</t>
  </si>
  <si>
    <t>Solar Share - Rate SSP</t>
  </si>
  <si>
    <t>Business Solar - Rate BS</t>
  </si>
  <si>
    <t>Residential - Rates RS, RTOD &amp; VFD</t>
  </si>
  <si>
    <t>Power Service - Rate PS - Secondary</t>
  </si>
  <si>
    <t>Power Service - Rate PS - Primary</t>
  </si>
  <si>
    <t>Time of Day Secondary - Rate TODS</t>
  </si>
  <si>
    <t>Time of Day Primary - Rate TODP</t>
  </si>
  <si>
    <t>Retail Transmission Service - Rate RTS</t>
  </si>
  <si>
    <t>Lighting Energy Service - Rate LE</t>
  </si>
  <si>
    <t>Traffic Energy Service - Rate TE</t>
  </si>
  <si>
    <t>Outdoor Sports Lighting Service - Rate OSL</t>
  </si>
  <si>
    <t>Lighting and Restricted Lighting - Rates LS &amp; RLS</t>
  </si>
  <si>
    <t>Company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</si>
</sst>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00"/>
    <numFmt numFmtId="174" formatCode="_([$€-2]* #,##0.00_);_([$€-2]* \(#,##0.00\);_([$€-2]* &quot;-&quot;??_)"/>
    <numFmt numFmtId="175" formatCode="&quot;$&quot;#,##0\ ;\(&quot;$&quot;#,##0\)"/>
    <numFmt numFmtId="176" formatCode="[$-409]mmm\-yy;@"/>
    <numFmt numFmtId="177" formatCode="[$-409]mmmm\ d\,\ yyyy;@"/>
    <numFmt numFmtId="178" formatCode="0_);\(0\)"/>
    <numFmt numFmtId="179" formatCode="[$-409]mmmm\-yy;@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###,000"/>
    <numFmt numFmtId="191" formatCode="_(* #,##0.0_);_(* \(#,##0.0\);_(* &quot;-&quot;??_);_(@_)"/>
    <numFmt numFmtId="192" formatCode="0.000%"/>
  </numFmts>
  <fonts count="133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  <font>
      <sz val="11"/>
      <color rgb="FF0000FF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17" fillId="0" borderId="0" applyNumberFormat="0" applyFill="0" applyBorder="0" applyAlignment="0" applyProtection="0"/>
    <xf numFmtId="179" fontId="17" fillId="0" borderId="0" applyNumberFormat="0" applyFill="0" applyBorder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4" fillId="0" borderId="0"/>
    <xf numFmtId="179" fontId="4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0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" fillId="0" borderId="2" applyNumberFormat="0" applyFont="0" applyFill="0" applyAlignment="0" applyProtection="0"/>
    <xf numFmtId="179" fontId="4" fillId="0" borderId="2" applyNumberFormat="0" applyFon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0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0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0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56" fillId="44" borderId="0" applyNumberFormat="0" applyBorder="0" applyAlignment="0" applyProtection="0"/>
    <xf numFmtId="179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7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61" fillId="63" borderId="19" applyNumberFormat="0" applyAlignment="0" applyProtection="0"/>
    <xf numFmtId="180" fontId="95" fillId="0" borderId="1" applyBorder="0">
      <alignment horizontal="center" vertic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1" fontId="21" fillId="4" borderId="0">
      <alignment horizontal="center"/>
    </xf>
    <xf numFmtId="177" fontId="21" fillId="4" borderId="0">
      <alignment horizontal="center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2" fillId="4" borderId="0">
      <alignment horizontal="left"/>
    </xf>
    <xf numFmtId="0" fontId="22" fillId="4" borderId="0">
      <alignment horizontal="left"/>
    </xf>
    <xf numFmtId="181" fontId="22" fillId="4" borderId="0">
      <alignment horizontal="left"/>
    </xf>
    <xf numFmtId="177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9" fillId="0" borderId="0"/>
    <xf numFmtId="0" fontId="99" fillId="0" borderId="34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6" fontId="14" fillId="0" borderId="0" applyProtection="0"/>
    <xf numFmtId="176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176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7" fontId="4" fillId="0" borderId="0" applyProtection="0"/>
    <xf numFmtId="0" fontId="4" fillId="0" borderId="0" applyProtection="0"/>
    <xf numFmtId="0" fontId="4" fillId="0" borderId="0" applyProtection="0"/>
    <xf numFmtId="176" fontId="4" fillId="0" borderId="0" applyProtection="0"/>
    <xf numFmtId="176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6" fontId="16" fillId="0" borderId="0" applyProtection="0"/>
    <xf numFmtId="176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79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1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7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7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81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7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177" fontId="23" fillId="4" borderId="0">
      <alignment horizontal="left"/>
    </xf>
    <xf numFmtId="0" fontId="77" fillId="0" borderId="26" applyNumberFormat="0" applyFill="0" applyAlignment="0" applyProtection="0"/>
    <xf numFmtId="179" fontId="77" fillId="0" borderId="26" applyNumberFormat="0" applyFill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0" fillId="3" borderId="0" applyNumberFormat="0" applyBorder="0" applyAlignment="0" applyProtection="0"/>
    <xf numFmtId="179" fontId="80" fillId="3" borderId="0" applyNumberFormat="0" applyBorder="0" applyAlignment="0" applyProtection="0"/>
    <xf numFmtId="187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3" fillId="0" borderId="0"/>
    <xf numFmtId="0" fontId="3" fillId="0" borderId="0"/>
    <xf numFmtId="181" fontId="4" fillId="0" borderId="0"/>
    <xf numFmtId="0" fontId="3" fillId="0" borderId="0"/>
    <xf numFmtId="177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4" fillId="0" borderId="0"/>
    <xf numFmtId="179" fontId="4" fillId="0" borderId="0"/>
    <xf numFmtId="0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" fillId="0" borderId="0"/>
    <xf numFmtId="179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83" fillId="0" borderId="0"/>
    <xf numFmtId="179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8" fontId="4" fillId="0" borderId="0"/>
    <xf numFmtId="0" fontId="2" fillId="0" borderId="0"/>
    <xf numFmtId="0" fontId="2" fillId="0" borderId="0"/>
    <xf numFmtId="37" fontId="10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6" fontId="4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4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79" fontId="85" fillId="62" borderId="29" applyNumberFormat="0" applyAlignment="0" applyProtection="0"/>
    <xf numFmtId="189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89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1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1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6" fontId="25" fillId="6" borderId="0">
      <alignment horizontal="center" vertical="center"/>
    </xf>
    <xf numFmtId="176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1" fontId="19" fillId="68" borderId="0"/>
    <xf numFmtId="0" fontId="23" fillId="6" borderId="1"/>
    <xf numFmtId="0" fontId="23" fillId="6" borderId="1"/>
    <xf numFmtId="179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79" fontId="109" fillId="6" borderId="1"/>
    <xf numFmtId="0" fontId="109" fillId="6" borderId="1"/>
    <xf numFmtId="0" fontId="109" fillId="6" borderId="1"/>
    <xf numFmtId="0" fontId="23" fillId="6" borderId="1"/>
    <xf numFmtId="176" fontId="23" fillId="6" borderId="1"/>
    <xf numFmtId="176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6" fontId="25" fillId="6" borderId="0" applyBorder="0">
      <alignment horizontal="centerContinuous"/>
    </xf>
    <xf numFmtId="176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6" fontId="26" fillId="6" borderId="0" applyBorder="0">
      <alignment horizontal="centerContinuous"/>
    </xf>
    <xf numFmtId="176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8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1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1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1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1" fontId="20" fillId="5" borderId="0">
      <alignment horizontal="center"/>
    </xf>
    <xf numFmtId="0" fontId="2" fillId="0" borderId="0"/>
    <xf numFmtId="181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1" fontId="20" fillId="5" borderId="0">
      <alignment horizontal="centerContinuous"/>
    </xf>
    <xf numFmtId="0" fontId="2" fillId="0" borderId="0"/>
    <xf numFmtId="181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1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1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1" fontId="19" fillId="5" borderId="0">
      <alignment horizontal="centerContinuous"/>
    </xf>
    <xf numFmtId="0" fontId="2" fillId="0" borderId="0"/>
    <xf numFmtId="181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1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0" fontId="2" fillId="0" borderId="0"/>
    <xf numFmtId="181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1" fontId="28" fillId="2" borderId="0">
      <alignment horizontal="center"/>
    </xf>
    <xf numFmtId="0" fontId="2" fillId="0" borderId="0"/>
    <xf numFmtId="181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1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0" fontId="120" fillId="0" borderId="41" applyNumberFormat="0" applyProtection="0">
      <alignment horizontal="right" vertical="center"/>
    </xf>
    <xf numFmtId="190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0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79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1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1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1" fontId="30" fillId="4" borderId="0">
      <alignment horizontal="center"/>
    </xf>
    <xf numFmtId="0" fontId="30" fillId="4" borderId="0">
      <alignment horizontal="center"/>
    </xf>
    <xf numFmtId="181" fontId="30" fillId="4" borderId="0">
      <alignment horizontal="center"/>
    </xf>
    <xf numFmtId="0" fontId="2" fillId="0" borderId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</cellStyleXfs>
  <cellXfs count="172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8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69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69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0" fontId="7" fillId="8" borderId="0" xfId="0" applyNumberFormat="1" applyFont="1" applyFill="1"/>
    <xf numFmtId="164" fontId="7" fillId="8" borderId="0" xfId="0" applyNumberFormat="1" applyFont="1" applyFill="1"/>
    <xf numFmtId="168" fontId="7" fillId="8" borderId="0" xfId="6" applyNumberFormat="1" applyFont="1" applyFill="1"/>
    <xf numFmtId="43" fontId="7" fillId="8" borderId="0" xfId="6" applyFont="1" applyFill="1"/>
    <xf numFmtId="167" fontId="7" fillId="8" borderId="0" xfId="0" applyNumberFormat="1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69" fontId="7" fillId="9" borderId="0" xfId="6" applyNumberFormat="1" applyFont="1" applyFill="1"/>
    <xf numFmtId="168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2" fontId="7" fillId="0" borderId="0" xfId="0" applyNumberFormat="1" applyFont="1" applyFill="1"/>
    <xf numFmtId="0" fontId="7" fillId="0" borderId="0" xfId="0" quotePrefix="1" applyFont="1" applyFill="1" applyBorder="1"/>
    <xf numFmtId="170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69" fontId="7" fillId="0" borderId="0" xfId="6" applyNumberFormat="1" applyFont="1" applyFill="1" applyBorder="1"/>
    <xf numFmtId="169" fontId="7" fillId="0" borderId="0" xfId="0" applyNumberFormat="1" applyFont="1" applyBorder="1"/>
    <xf numFmtId="170" fontId="7" fillId="0" borderId="0" xfId="0" applyNumberFormat="1" applyFont="1" applyFill="1" applyBorder="1"/>
    <xf numFmtId="44" fontId="7" fillId="0" borderId="0" xfId="8" applyFont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69" fontId="11" fillId="0" borderId="0" xfId="0" applyNumberFormat="1" applyFont="1" applyFill="1" applyBorder="1"/>
    <xf numFmtId="169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1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1" fontId="7" fillId="0" borderId="0" xfId="6" applyNumberFormat="1" applyFont="1" applyFill="1"/>
    <xf numFmtId="192" fontId="7" fillId="0" borderId="0" xfId="30" applyNumberFormat="1" applyFont="1" applyFill="1"/>
    <xf numFmtId="0" fontId="126" fillId="0" borderId="0" xfId="0" applyFont="1"/>
    <xf numFmtId="0" fontId="3" fillId="0" borderId="0" xfId="0" applyFont="1"/>
    <xf numFmtId="164" fontId="0" fillId="0" borderId="0" xfId="0" applyNumberFormat="1"/>
    <xf numFmtId="10" fontId="0" fillId="0" borderId="0" xfId="30" applyNumberFormat="1" applyFont="1"/>
    <xf numFmtId="178" fontId="0" fillId="0" borderId="0" xfId="0" applyNumberFormat="1"/>
    <xf numFmtId="0" fontId="127" fillId="0" borderId="0" xfId="0" applyFont="1" applyFill="1"/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8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30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31" fillId="0" borderId="0" xfId="0" quotePrefix="1" applyFont="1" applyAlignment="1">
      <alignment horizontal="center"/>
    </xf>
    <xf numFmtId="178" fontId="3" fillId="0" borderId="0" xfId="0" applyNumberFormat="1" applyFont="1" applyAlignment="1">
      <alignment horizontal="center"/>
    </xf>
    <xf numFmtId="10" fontId="3" fillId="0" borderId="0" xfId="30" applyNumberFormat="1" applyFont="1"/>
    <xf numFmtId="178" fontId="3" fillId="0" borderId="0" xfId="0" applyNumberFormat="1" applyFont="1" applyAlignment="1"/>
    <xf numFmtId="42" fontId="3" fillId="0" borderId="0" xfId="8" applyNumberFormat="1" applyFont="1" applyAlignment="1"/>
    <xf numFmtId="41" fontId="3" fillId="0" borderId="0" xfId="8" applyNumberFormat="1" applyFont="1" applyAlignment="1"/>
    <xf numFmtId="41" fontId="132" fillId="0" borderId="0" xfId="8" applyNumberFormat="1" applyFont="1" applyAlignment="1"/>
    <xf numFmtId="0" fontId="131" fillId="0" borderId="0" xfId="0" applyFont="1" applyAlignment="1">
      <alignment horizontal="left"/>
    </xf>
  </cellXfs>
  <cellStyles count="15196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  <sheetName val="Book5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opLeftCell="A3" zoomScale="85" zoomScaleNormal="85" zoomScaleSheetLayoutView="75" workbookViewId="0">
      <pane xSplit="6" ySplit="2" topLeftCell="G191" activePane="bottomRight" state="frozen"/>
      <selection activeCell="A3" sqref="A3"/>
      <selection pane="topRight" activeCell="G3" sqref="G3"/>
      <selection pane="bottomLeft" activeCell="A5" sqref="A5"/>
      <selection pane="bottomRight" activeCell="F19" sqref="F19"/>
    </sheetView>
  </sheetViews>
  <sheetFormatPr defaultColWidth="9.109375" defaultRowHeight="13.8"/>
  <cols>
    <col min="1" max="1" width="7.6640625" style="3" customWidth="1"/>
    <col min="2" max="2" width="55.88671875" style="3" customWidth="1"/>
    <col min="3" max="3" width="14.44140625" style="3" customWidth="1"/>
    <col min="4" max="4" width="12.44140625" style="3" customWidth="1"/>
    <col min="5" max="5" width="2.6640625" style="3" customWidth="1"/>
    <col min="6" max="6" width="17.5546875" style="19" customWidth="1"/>
    <col min="7" max="7" width="2.109375" style="3" customWidth="1"/>
    <col min="8" max="8" width="17.88671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8671875" style="3" hidden="1" customWidth="1"/>
    <col min="13" max="13" width="22.33203125" style="3" hidden="1" customWidth="1"/>
    <col min="14" max="14" width="18.6640625" style="3" bestFit="1" customWidth="1"/>
    <col min="15" max="16" width="18.6640625" style="3" hidden="1" customWidth="1"/>
    <col min="17" max="17" width="17.5546875" style="3" hidden="1" customWidth="1"/>
    <col min="18" max="18" width="17.5546875" style="3" customWidth="1"/>
    <col min="19" max="19" width="16.33203125" style="3" customWidth="1"/>
    <col min="20" max="20" width="17.88671875" style="3" customWidth="1"/>
    <col min="21" max="21" width="16.33203125" style="3" customWidth="1"/>
    <col min="22" max="22" width="16.6640625" style="3" customWidth="1"/>
    <col min="23" max="23" width="16.6640625" style="2" customWidth="1"/>
    <col min="24" max="25" width="16.88671875" style="3" customWidth="1"/>
    <col min="26" max="28" width="17.5546875" style="3" customWidth="1"/>
    <col min="29" max="29" width="17.88671875" style="3" customWidth="1"/>
    <col min="30" max="30" width="15" style="3" customWidth="1"/>
    <col min="31" max="31" width="18.33203125" style="3" bestFit="1" customWidth="1"/>
    <col min="32" max="32" width="18.33203125" style="3" customWidth="1"/>
    <col min="33" max="33" width="14.6640625" style="3" customWidth="1"/>
    <col min="34" max="35" width="17.5546875" style="3" bestFit="1" customWidth="1"/>
    <col min="36" max="36" width="15.109375" style="3" bestFit="1" customWidth="1"/>
    <col min="37" max="37" width="17.5546875" style="3" bestFit="1" customWidth="1"/>
    <col min="38" max="16384" width="9.109375" style="3"/>
  </cols>
  <sheetData>
    <row r="1" spans="1:37" hidden="1"/>
    <row r="2" spans="1:37" ht="14.4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152" t="s">
        <v>321</v>
      </c>
      <c r="I3" s="153"/>
      <c r="J3" s="154"/>
      <c r="K3" s="9" t="s">
        <v>322</v>
      </c>
      <c r="L3" s="7"/>
      <c r="M3" s="8"/>
      <c r="N3" s="9" t="s">
        <v>163</v>
      </c>
      <c r="O3" s="139"/>
      <c r="P3" s="139"/>
      <c r="Q3" s="138" t="s">
        <v>324</v>
      </c>
      <c r="R3" s="9" t="s">
        <v>325</v>
      </c>
      <c r="S3" s="155" t="s">
        <v>332</v>
      </c>
      <c r="T3" s="156"/>
      <c r="U3" s="157"/>
      <c r="V3" s="150" t="s">
        <v>331</v>
      </c>
      <c r="W3" s="151"/>
      <c r="X3" s="150" t="s">
        <v>333</v>
      </c>
      <c r="Y3" s="151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4.4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>
      <c r="A6" s="96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6"/>
    </row>
    <row r="7" spans="1:37">
      <c r="A7" s="19"/>
      <c r="AG7" s="17"/>
      <c r="AH7" s="3" t="s">
        <v>1081</v>
      </c>
      <c r="AJ7" s="33">
        <v>0.69</v>
      </c>
    </row>
    <row r="8" spans="1:37">
      <c r="A8" s="18" t="s">
        <v>1027</v>
      </c>
      <c r="B8" s="19"/>
      <c r="AG8" s="17"/>
      <c r="AJ8" s="104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1219.1995762098281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248.6638988126048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94.923759529600744</v>
      </c>
      <c r="S9" s="22">
        <f t="shared" si="2"/>
        <v>0</v>
      </c>
      <c r="T9" s="22">
        <f t="shared" si="2"/>
        <v>146.68451652370115</v>
      </c>
      <c r="U9" s="22">
        <f t="shared" si="2"/>
        <v>233.04541134851661</v>
      </c>
      <c r="V9" s="22">
        <f t="shared" si="2"/>
        <v>42.61589706263495</v>
      </c>
      <c r="W9" s="22">
        <f t="shared" si="2"/>
        <v>68.195462277910821</v>
      </c>
      <c r="X9" s="22">
        <f t="shared" si="2"/>
        <v>55.312695902393472</v>
      </c>
      <c r="Y9" s="22">
        <f t="shared" si="2"/>
        <v>32.315585129678077</v>
      </c>
      <c r="Z9" s="22">
        <f t="shared" si="2"/>
        <v>18.746151245726292</v>
      </c>
      <c r="AA9" s="22">
        <f t="shared" si="2"/>
        <v>20.958859191780697</v>
      </c>
      <c r="AB9" s="22">
        <f t="shared" si="2"/>
        <v>59.628186765624115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2240.29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5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1219.1995762098281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248.6638988126048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94.923759529600744</v>
      </c>
      <c r="S15" s="23">
        <f t="shared" si="3"/>
        <v>0</v>
      </c>
      <c r="T15" s="23">
        <f t="shared" si="3"/>
        <v>146.68451652370115</v>
      </c>
      <c r="U15" s="23">
        <f t="shared" si="3"/>
        <v>233.04541134851661</v>
      </c>
      <c r="V15" s="23">
        <f t="shared" si="3"/>
        <v>42.61589706263495</v>
      </c>
      <c r="W15" s="23">
        <f t="shared" si="3"/>
        <v>68.195462277910821</v>
      </c>
      <c r="X15" s="23">
        <f t="shared" si="3"/>
        <v>55.312695902393472</v>
      </c>
      <c r="Y15" s="23">
        <f t="shared" si="3"/>
        <v>32.315585129678077</v>
      </c>
      <c r="Z15" s="23">
        <f t="shared" si="3"/>
        <v>18.746151245726292</v>
      </c>
      <c r="AA15" s="23">
        <f t="shared" si="3"/>
        <v>20.958859191780697</v>
      </c>
      <c r="AB15" s="23">
        <f t="shared" si="3"/>
        <v>59.628186765624115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2240.29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1886824024.6169143</v>
      </c>
      <c r="G19" s="23"/>
      <c r="H19" s="22">
        <f t="shared" ref="H19:AE19" si="4">IF(VLOOKUP($D19,$C$6:$AE$653,H$2,)=0,0,((VLOOKUP($D19,$C$6:$AE$653,H$2,)/VLOOKUP($D19,$C$6:$AE$653,4,))*$F19))</f>
        <v>1886824024.6169143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1886824024.6169143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157809727.40153846</v>
      </c>
      <c r="G23" s="23"/>
      <c r="H23" s="22">
        <f t="shared" ref="H23:AE23" si="5">IF(VLOOKUP($D23,$C$6:$AE$653,H$2,)=0,0,((VLOOKUP($D23,$C$6:$AE$653,H$2,)/VLOOKUP($D23,$C$6:$AE$653,4,))*$F23))</f>
        <v>157809727.40153846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157809727.40153846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409932113.80153787</v>
      </c>
      <c r="G27" s="23"/>
      <c r="H27" s="22">
        <f t="shared" ref="H27:AE27" si="6">IF(VLOOKUP($D27,$C$6:$AE$653,H$2,)=0,0,((VLOOKUP($D27,$C$6:$AE$653,H$2,)/VLOOKUP($D27,$C$6:$AE$653,4,))*$F27))</f>
        <v>409932113.80153787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409932113.80153787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>
      <c r="A29" s="19"/>
      <c r="B29" s="24" t="s">
        <v>177</v>
      </c>
      <c r="C29" s="3" t="s">
        <v>178</v>
      </c>
      <c r="F29" s="39">
        <f>SUM(F19:F28)</f>
        <v>2454565865.8199906</v>
      </c>
      <c r="G29" s="23"/>
      <c r="H29" s="23">
        <f t="shared" ref="H29:Q29" si="7">H19+H23+H27</f>
        <v>2454565865.8199906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2454565865.8199906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500625106.82999992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500625106.82999992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500625106.82999992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>
      <c r="A35" s="19"/>
      <c r="B35" s="24" t="s">
        <v>1028</v>
      </c>
      <c r="C35" s="3" t="s">
        <v>1107</v>
      </c>
      <c r="F35" s="39">
        <f>SUM(F33:F33)</f>
        <v>500625106.82999992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500625106.82999992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500625106.82999992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>
      <c r="A37" s="18" t="s">
        <v>835</v>
      </c>
      <c r="B37" s="19"/>
      <c r="W37" s="3"/>
      <c r="AG37" s="17"/>
    </row>
    <row r="38" spans="1:33">
      <c r="A38" s="108"/>
      <c r="B38" s="1" t="s">
        <v>281</v>
      </c>
      <c r="C38" s="3" t="s">
        <v>836</v>
      </c>
      <c r="D38" s="3" t="s">
        <v>837</v>
      </c>
      <c r="F38" s="35">
        <f>4103253+31522131+155480834</f>
        <v>191106218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191106218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191106218</v>
      </c>
      <c r="AG38" s="17" t="str">
        <f t="shared" ref="AG38:AG46" si="13">IF(ABS(AF38-F38)&lt;1,"ok","err")</f>
        <v>ok</v>
      </c>
    </row>
    <row r="39" spans="1:33">
      <c r="A39" s="108"/>
      <c r="B39" s="1" t="s">
        <v>282</v>
      </c>
      <c r="C39" s="3" t="s">
        <v>839</v>
      </c>
      <c r="D39" s="3" t="s">
        <v>840</v>
      </c>
      <c r="F39" s="38">
        <v>592409823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160552907.88425824</v>
      </c>
      <c r="U39" s="22">
        <f t="shared" si="11"/>
        <v>258754764.83514175</v>
      </c>
      <c r="V39" s="22">
        <f t="shared" si="11"/>
        <v>66280813.342441745</v>
      </c>
      <c r="W39" s="22">
        <f t="shared" si="11"/>
        <v>106821336.93815827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592409823</v>
      </c>
      <c r="AG39" s="17" t="str">
        <f t="shared" si="13"/>
        <v>ok</v>
      </c>
    </row>
    <row r="40" spans="1:33">
      <c r="A40" s="108"/>
      <c r="B40" s="1" t="s">
        <v>283</v>
      </c>
      <c r="C40" s="3" t="s">
        <v>842</v>
      </c>
      <c r="D40" s="3" t="s">
        <v>841</v>
      </c>
      <c r="F40" s="38">
        <v>395177380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134761177.13427201</v>
      </c>
      <c r="U40" s="22">
        <f t="shared" si="11"/>
        <v>210426264.29572806</v>
      </c>
      <c r="V40" s="22">
        <f t="shared" si="11"/>
        <v>19516072.017728001</v>
      </c>
      <c r="W40" s="22">
        <f t="shared" si="11"/>
        <v>30473866.552271999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395177380.00000006</v>
      </c>
      <c r="AG40" s="17" t="str">
        <f t="shared" si="13"/>
        <v>ok</v>
      </c>
    </row>
    <row r="41" spans="1:33">
      <c r="A41" s="108"/>
      <c r="B41" s="1" t="s">
        <v>1109</v>
      </c>
      <c r="C41" s="3" t="s">
        <v>843</v>
      </c>
      <c r="D41" s="3" t="s">
        <v>844</v>
      </c>
      <c r="F41" s="38">
        <v>176418522.19999999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111358843.91509177</v>
      </c>
      <c r="Y41" s="22">
        <f t="shared" si="11"/>
        <v>65059678.284908235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176418522.19999999</v>
      </c>
      <c r="AG41" s="17" t="str">
        <f t="shared" si="13"/>
        <v>ok</v>
      </c>
    </row>
    <row r="42" spans="1:33">
      <c r="A42" s="108"/>
      <c r="B42" s="1" t="s">
        <v>284</v>
      </c>
      <c r="C42" s="3" t="s">
        <v>845</v>
      </c>
      <c r="D42" s="3" t="s">
        <v>846</v>
      </c>
      <c r="F42" s="38">
        <v>37740878.409999996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37740878.409999996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37740878.409999996</v>
      </c>
      <c r="AG42" s="17" t="str">
        <f t="shared" si="13"/>
        <v>ok</v>
      </c>
    </row>
    <row r="43" spans="1:33">
      <c r="A43" s="108"/>
      <c r="B43" s="1" t="s">
        <v>285</v>
      </c>
      <c r="C43" s="3" t="s">
        <v>847</v>
      </c>
      <c r="D43" s="3" t="s">
        <v>848</v>
      </c>
      <c r="F43" s="38">
        <f>43691863.6799999-1652764.79</f>
        <v>42039098.889999904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42039098.889999904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42039098.889999904</v>
      </c>
      <c r="AG43" s="17" t="str">
        <f t="shared" si="13"/>
        <v>ok</v>
      </c>
    </row>
    <row r="44" spans="1:33">
      <c r="A44" s="108"/>
      <c r="B44" s="1" t="s">
        <v>286</v>
      </c>
      <c r="C44" s="3" t="s">
        <v>849</v>
      </c>
      <c r="D44" s="3" t="s">
        <v>848</v>
      </c>
      <c r="F44" s="38">
        <v>156536.14999999997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156536.14999999997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156536.14999999997</v>
      </c>
      <c r="AG44" s="17" t="str">
        <f t="shared" si="13"/>
        <v>ok</v>
      </c>
    </row>
    <row r="45" spans="1:33">
      <c r="A45" s="108"/>
      <c r="B45" s="1" t="s">
        <v>287</v>
      </c>
      <c r="C45" s="3" t="s">
        <v>850</v>
      </c>
      <c r="D45" s="3" t="s">
        <v>851</v>
      </c>
      <c r="F45" s="38">
        <f>120047049.5</f>
        <v>120047049.5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120047049.5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120047049.5</v>
      </c>
      <c r="AG45" s="17" t="str">
        <f t="shared" si="13"/>
        <v>ok</v>
      </c>
    </row>
    <row r="46" spans="1:33">
      <c r="A46" s="108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>
      <c r="A48" s="19"/>
      <c r="B48" s="24" t="s">
        <v>852</v>
      </c>
      <c r="C48" s="3" t="s">
        <v>832</v>
      </c>
      <c r="F48" s="35">
        <f>SUM(F38:F47)</f>
        <v>1555095506.1500001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191106218</v>
      </c>
      <c r="S48" s="21">
        <f t="shared" si="15"/>
        <v>0</v>
      </c>
      <c r="T48" s="21">
        <f t="shared" si="15"/>
        <v>295314085.01853025</v>
      </c>
      <c r="U48" s="21">
        <f>SUM(U38:U47)</f>
        <v>469181029.13086981</v>
      </c>
      <c r="V48" s="21">
        <f>SUM(V38:V47)</f>
        <v>85796885.360169739</v>
      </c>
      <c r="W48" s="21">
        <f>SUM(W38:W47)</f>
        <v>137295203.49043027</v>
      </c>
      <c r="X48" s="21">
        <f t="shared" si="15"/>
        <v>111358843.91509177</v>
      </c>
      <c r="Y48" s="21">
        <f t="shared" si="15"/>
        <v>65059678.284908235</v>
      </c>
      <c r="Z48" s="21">
        <f>SUM(Z38:Z47)</f>
        <v>37740878.409999996</v>
      </c>
      <c r="AA48" s="21">
        <f>SUM(AA38:AA47)</f>
        <v>42195635.039999902</v>
      </c>
      <c r="AB48" s="21">
        <f t="shared" si="15"/>
        <v>120047049.5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1555095506.1500001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>
      <c r="A50" s="19"/>
      <c r="B50" s="24" t="s">
        <v>795</v>
      </c>
      <c r="C50" s="3" t="s">
        <v>1058</v>
      </c>
      <c r="F50" s="39">
        <f>F29+F35+F48</f>
        <v>4510286478.7999907</v>
      </c>
      <c r="G50" s="23"/>
      <c r="H50" s="39">
        <f>H29+H35+H48</f>
        <v>2454565865.8199906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500625106.82999992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191106218</v>
      </c>
      <c r="S50" s="39">
        <f t="shared" si="16"/>
        <v>0</v>
      </c>
      <c r="T50" s="39">
        <f t="shared" si="16"/>
        <v>295314085.01853025</v>
      </c>
      <c r="U50" s="39">
        <f t="shared" si="16"/>
        <v>469181029.13086981</v>
      </c>
      <c r="V50" s="39">
        <f t="shared" si="16"/>
        <v>85796885.360169739</v>
      </c>
      <c r="W50" s="39">
        <f t="shared" si="16"/>
        <v>137295203.49043027</v>
      </c>
      <c r="X50" s="39">
        <f t="shared" si="16"/>
        <v>111358843.91509177</v>
      </c>
      <c r="Y50" s="39">
        <f t="shared" si="16"/>
        <v>65059678.284908235</v>
      </c>
      <c r="Z50" s="39">
        <f t="shared" si="16"/>
        <v>37740878.409999996</v>
      </c>
      <c r="AA50" s="39">
        <f t="shared" si="16"/>
        <v>42195635.039999902</v>
      </c>
      <c r="AB50" s="39">
        <f t="shared" si="16"/>
        <v>120047049.5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4510286478.7999907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16149223.722307688</v>
      </c>
      <c r="G60" s="21"/>
      <c r="H60" s="22">
        <f t="shared" ref="H60:AE60" si="17">IF(VLOOKUP($D60,$C$6:$AE$653,H$2,)=0,0,((VLOOKUP($D60,$C$6:$AE$653,H$2,)/VLOOKUP($D60,$C$6:$AE$653,4,))*$F60))</f>
        <v>8788650.8971406538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1792504.065806675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684261.87199249142</v>
      </c>
      <c r="S60" s="22">
        <f t="shared" si="17"/>
        <v>0</v>
      </c>
      <c r="T60" s="22">
        <f t="shared" si="17"/>
        <v>1057381.4434469594</v>
      </c>
      <c r="U60" s="22">
        <f t="shared" si="17"/>
        <v>1679917.548765748</v>
      </c>
      <c r="V60" s="22">
        <f t="shared" si="17"/>
        <v>307198.46796232933</v>
      </c>
      <c r="W60" s="22">
        <f t="shared" si="17"/>
        <v>491589.82862583711</v>
      </c>
      <c r="X60" s="22">
        <f t="shared" si="17"/>
        <v>398723.8709326578</v>
      </c>
      <c r="Y60" s="22">
        <f t="shared" si="17"/>
        <v>232948.24061904964</v>
      </c>
      <c r="Z60" s="22">
        <f t="shared" si="17"/>
        <v>135132.41160718069</v>
      </c>
      <c r="AA60" s="22">
        <f t="shared" si="17"/>
        <v>151082.8089454541</v>
      </c>
      <c r="AB60" s="22">
        <f t="shared" si="17"/>
        <v>429832.26646265003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16149223.722307688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183181103.76410741</v>
      </c>
      <c r="H62" s="22">
        <f t="shared" ref="H62:Q67" si="18">IF(VLOOKUP($D62,$C$6:$AE$653,H$2,)=0,0,((VLOOKUP($D62,$C$6:$AE$653,H$2,)/VLOOKUP($D62,$C$6:$AE$653,4,))*$F62))</f>
        <v>99689916.96559298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20332424.574844893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7761601.86586155</v>
      </c>
      <c r="S62" s="22">
        <f t="shared" si="19"/>
        <v>0</v>
      </c>
      <c r="T62" s="22">
        <f t="shared" si="19"/>
        <v>11993907.771724209</v>
      </c>
      <c r="U62" s="22">
        <f t="shared" si="19"/>
        <v>19055352.511497047</v>
      </c>
      <c r="V62" s="22">
        <f t="shared" si="19"/>
        <v>3484560.9549795128</v>
      </c>
      <c r="W62" s="22">
        <f t="shared" si="19"/>
        <v>5576117.4007701036</v>
      </c>
      <c r="X62" s="22">
        <f t="shared" si="19"/>
        <v>4522736.2027098536</v>
      </c>
      <c r="Y62" s="22">
        <f t="shared" si="19"/>
        <v>2642338.5154767488</v>
      </c>
      <c r="Z62" s="22">
        <f t="shared" si="19"/>
        <v>1532810.7863361614</v>
      </c>
      <c r="AA62" s="22">
        <f t="shared" si="19"/>
        <v>1713736.5967740319</v>
      </c>
      <c r="AB62" s="22">
        <f t="shared" si="19"/>
        <v>4875599.6175403036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183181103.76410741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357456.15182025882</v>
      </c>
      <c r="S64" s="22">
        <f t="shared" si="19"/>
        <v>0</v>
      </c>
      <c r="T64" s="22">
        <f t="shared" si="19"/>
        <v>552372.58899155527</v>
      </c>
      <c r="U64" s="22">
        <f t="shared" si="19"/>
        <v>877583.40327884827</v>
      </c>
      <c r="V64" s="22">
        <f t="shared" si="19"/>
        <v>160479.46948021426</v>
      </c>
      <c r="W64" s="22">
        <f t="shared" si="19"/>
        <v>256804.90994316348</v>
      </c>
      <c r="X64" s="22">
        <f t="shared" si="19"/>
        <v>208292.03902220255</v>
      </c>
      <c r="Y64" s="22">
        <f t="shared" si="19"/>
        <v>121691.39487856619</v>
      </c>
      <c r="Z64" s="22">
        <f t="shared" si="19"/>
        <v>70592.727457747547</v>
      </c>
      <c r="AA64" s="22">
        <f t="shared" si="19"/>
        <v>78925.162576397372</v>
      </c>
      <c r="AB64" s="22">
        <f t="shared" si="19"/>
        <v>224542.96255104648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4712739197.3864069</v>
      </c>
      <c r="G69" s="39"/>
      <c r="H69" s="39">
        <f t="shared" ref="H69:AE69" si="22">H15+SUM(H50:H67)</f>
        <v>2563257062.8823004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522750284.13455033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199909632.81343386</v>
      </c>
      <c r="S69" s="39">
        <f t="shared" si="22"/>
        <v>0</v>
      </c>
      <c r="T69" s="39">
        <f t="shared" si="22"/>
        <v>308917893.50720954</v>
      </c>
      <c r="U69" s="39">
        <f t="shared" si="22"/>
        <v>490794115.63982272</v>
      </c>
      <c r="V69" s="39">
        <f t="shared" si="22"/>
        <v>89749166.868488848</v>
      </c>
      <c r="W69" s="39">
        <f t="shared" si="22"/>
        <v>143619783.82523164</v>
      </c>
      <c r="X69" s="39">
        <f t="shared" si="22"/>
        <v>116488651.34045239</v>
      </c>
      <c r="Y69" s="39">
        <f t="shared" si="22"/>
        <v>68056688.751467735</v>
      </c>
      <c r="Z69" s="39">
        <f t="shared" si="22"/>
        <v>39479433.081552334</v>
      </c>
      <c r="AA69" s="39">
        <f t="shared" si="22"/>
        <v>44139400.567154981</v>
      </c>
      <c r="AB69" s="39">
        <f t="shared" si="22"/>
        <v>125577083.97474076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4712739197.3864059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>
      <c r="A71" s="18"/>
      <c r="B71" s="19"/>
      <c r="F71" s="39"/>
      <c r="AG71" s="17"/>
    </row>
    <row r="72" spans="1:33">
      <c r="A72" s="18" t="s">
        <v>858</v>
      </c>
      <c r="B72" s="19"/>
      <c r="AG72" s="17"/>
    </row>
    <row r="73" spans="1:33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24531730.054615289</v>
      </c>
      <c r="H74" s="22">
        <f t="shared" ref="H74:Q77" si="23">IF(VLOOKUP($D74,$C$6:$AE$653,H$2,)=0,0,((VLOOKUP($D74,$C$6:$AE$653,H$2,)/VLOOKUP($D74,$C$6:$AE$653,4,))*$F74))</f>
        <v>24531730.054615289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24531730.054615289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12182687.259999998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12182687.259999998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12182687.259999998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26191268.868461445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3218653.9786643866</v>
      </c>
      <c r="S76" s="22">
        <f t="shared" si="24"/>
        <v>0</v>
      </c>
      <c r="T76" s="22">
        <f t="shared" si="24"/>
        <v>4973746.352410811</v>
      </c>
      <c r="U76" s="22">
        <f t="shared" si="24"/>
        <v>7902052.5963520752</v>
      </c>
      <c r="V76" s="22">
        <f t="shared" si="24"/>
        <v>1445010.4727702925</v>
      </c>
      <c r="W76" s="22">
        <f t="shared" si="24"/>
        <v>2312356.748988722</v>
      </c>
      <c r="X76" s="22">
        <f t="shared" si="24"/>
        <v>1875530.7377114049</v>
      </c>
      <c r="Y76" s="22">
        <f t="shared" si="24"/>
        <v>1095749.7592377914</v>
      </c>
      <c r="Z76" s="22">
        <f t="shared" si="24"/>
        <v>635640.37697944161</v>
      </c>
      <c r="AA76" s="22">
        <f t="shared" si="24"/>
        <v>710668.39177240222</v>
      </c>
      <c r="AB76" s="22">
        <f t="shared" si="24"/>
        <v>2021859.4535741145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26191268.868461438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18562957</f>
        <v>18562957</v>
      </c>
      <c r="H77" s="22">
        <f t="shared" si="23"/>
        <v>10102240.918631634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2060419.5265393024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786534.6300819621</v>
      </c>
      <c r="S77" s="22">
        <f t="shared" si="24"/>
        <v>0</v>
      </c>
      <c r="T77" s="22">
        <f t="shared" si="24"/>
        <v>1215422.2769352423</v>
      </c>
      <c r="U77" s="22">
        <f t="shared" si="24"/>
        <v>1931005.338554306</v>
      </c>
      <c r="V77" s="22">
        <f t="shared" si="24"/>
        <v>353113.68826808978</v>
      </c>
      <c r="W77" s="22">
        <f t="shared" si="24"/>
        <v>565064.9843814777</v>
      </c>
      <c r="X77" s="22">
        <f t="shared" si="24"/>
        <v>458318.87639109505</v>
      </c>
      <c r="Y77" s="22">
        <f t="shared" si="24"/>
        <v>267765.69872295711</v>
      </c>
      <c r="Z77" s="22">
        <f t="shared" si="24"/>
        <v>155329.8900990111</v>
      </c>
      <c r="AA77" s="22">
        <f t="shared" si="24"/>
        <v>173664.30325809598</v>
      </c>
      <c r="AB77" s="22">
        <f t="shared" si="24"/>
        <v>494076.86813682585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18562957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>
      <c r="A79" s="109" t="s">
        <v>859</v>
      </c>
      <c r="B79" s="19"/>
      <c r="C79" s="3" t="s">
        <v>860</v>
      </c>
      <c r="F79" s="35">
        <f>SUM(F74:F77)</f>
        <v>81468643.183076739</v>
      </c>
      <c r="G79" s="21"/>
      <c r="H79" s="21">
        <f t="shared" ref="H79:AE79" si="27">SUM(H74:H77)</f>
        <v>34633970.973246925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14243106.786539301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4005188.6087463489</v>
      </c>
      <c r="S79" s="21">
        <f t="shared" si="27"/>
        <v>0</v>
      </c>
      <c r="T79" s="21">
        <f t="shared" si="27"/>
        <v>6189168.6293460531</v>
      </c>
      <c r="U79" s="21">
        <f t="shared" si="27"/>
        <v>9833057.9349063821</v>
      </c>
      <c r="V79" s="21">
        <f t="shared" si="27"/>
        <v>1798124.1610383824</v>
      </c>
      <c r="W79" s="21">
        <f t="shared" si="27"/>
        <v>2877421.7333701998</v>
      </c>
      <c r="X79" s="21">
        <f t="shared" si="27"/>
        <v>2333849.6141025</v>
      </c>
      <c r="Y79" s="21">
        <f t="shared" si="27"/>
        <v>1363515.4579607486</v>
      </c>
      <c r="Z79" s="21">
        <f t="shared" si="27"/>
        <v>790970.26707845274</v>
      </c>
      <c r="AA79" s="21">
        <f t="shared" si="27"/>
        <v>884332.6950304982</v>
      </c>
      <c r="AB79" s="21">
        <f t="shared" si="27"/>
        <v>2515936.3217109405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81468643.183076739</v>
      </c>
      <c r="AG79" s="17" t="str">
        <f>IF(ABS(AF79-F79)&lt;1,"ok","err")</f>
        <v>ok</v>
      </c>
    </row>
    <row r="80" spans="1:33">
      <c r="A80" s="109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>
      <c r="A81" s="24" t="s">
        <v>1036</v>
      </c>
      <c r="B81" s="19"/>
      <c r="F81" s="35">
        <f>F69+F79</f>
        <v>4794207840.5694838</v>
      </c>
      <c r="G81" s="21"/>
      <c r="H81" s="21">
        <f t="shared" ref="H81:AE81" si="28">H69+H79</f>
        <v>2597891033.8555474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536993390.92108965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203914821.42218021</v>
      </c>
      <c r="S81" s="21">
        <f t="shared" si="28"/>
        <v>0</v>
      </c>
      <c r="T81" s="21">
        <f t="shared" si="28"/>
        <v>315107062.13655561</v>
      </c>
      <c r="U81" s="21">
        <f t="shared" si="28"/>
        <v>500627173.57472908</v>
      </c>
      <c r="V81" s="21">
        <f t="shared" si="28"/>
        <v>91547291.029527232</v>
      </c>
      <c r="W81" s="21">
        <f t="shared" si="28"/>
        <v>146497205.55860186</v>
      </c>
      <c r="X81" s="21">
        <f t="shared" si="28"/>
        <v>118822500.95455489</v>
      </c>
      <c r="Y81" s="21">
        <f t="shared" si="28"/>
        <v>69420204.209428489</v>
      </c>
      <c r="Z81" s="21">
        <f t="shared" si="28"/>
        <v>40270403.348630786</v>
      </c>
      <c r="AA81" s="21">
        <f t="shared" si="28"/>
        <v>45023733.262185477</v>
      </c>
      <c r="AB81" s="21">
        <f t="shared" si="28"/>
        <v>128093020.2964517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4794207840.5694818</v>
      </c>
      <c r="AG81" s="17" t="str">
        <f>IF(ABS(AF81-F81)&lt;1,"ok","err")</f>
        <v>ok</v>
      </c>
    </row>
    <row r="82" spans="1:37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4712739197.3864069</v>
      </c>
      <c r="G95" s="23"/>
      <c r="H95" s="23">
        <f t="shared" ref="H95:AE95" si="29">H69</f>
        <v>2563257062.8823004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522750284.13455033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199909632.81343386</v>
      </c>
      <c r="S95" s="23">
        <f t="shared" si="29"/>
        <v>0</v>
      </c>
      <c r="T95" s="23">
        <f t="shared" si="29"/>
        <v>308917893.50720954</v>
      </c>
      <c r="U95" s="23">
        <f t="shared" si="29"/>
        <v>490794115.63982272</v>
      </c>
      <c r="V95" s="23">
        <f t="shared" si="29"/>
        <v>89749166.868488848</v>
      </c>
      <c r="W95" s="23">
        <f t="shared" si="29"/>
        <v>143619783.82523164</v>
      </c>
      <c r="X95" s="23">
        <f t="shared" si="29"/>
        <v>116488651.34045239</v>
      </c>
      <c r="Y95" s="23">
        <f t="shared" si="29"/>
        <v>68056688.751467735</v>
      </c>
      <c r="Z95" s="23">
        <f t="shared" si="29"/>
        <v>39479433.081552334</v>
      </c>
      <c r="AA95" s="23">
        <f t="shared" si="29"/>
        <v>44139400.567154981</v>
      </c>
      <c r="AB95" s="23">
        <f t="shared" si="29"/>
        <v>125577083.97474076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4712739197.3864059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81468643.183076739</v>
      </c>
      <c r="G96" s="26"/>
      <c r="H96" s="26">
        <f t="shared" ref="H96:AE96" si="30">H79</f>
        <v>34633970.973246925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14243106.786539301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4005188.6087463489</v>
      </c>
      <c r="S96" s="26">
        <f t="shared" si="30"/>
        <v>0</v>
      </c>
      <c r="T96" s="26">
        <f t="shared" si="30"/>
        <v>6189168.6293460531</v>
      </c>
      <c r="U96" s="26">
        <f>U79</f>
        <v>9833057.9349063821</v>
      </c>
      <c r="V96" s="26">
        <f>V79</f>
        <v>1798124.1610383824</v>
      </c>
      <c r="W96" s="26">
        <f>W79</f>
        <v>2877421.7333701998</v>
      </c>
      <c r="X96" s="26">
        <f t="shared" si="30"/>
        <v>2333849.6141025</v>
      </c>
      <c r="Y96" s="26">
        <f t="shared" si="30"/>
        <v>1363515.4579607486</v>
      </c>
      <c r="Z96" s="26">
        <f>Z79</f>
        <v>790970.26707845274</v>
      </c>
      <c r="AA96" s="26">
        <f>AA79</f>
        <v>884332.6950304982</v>
      </c>
      <c r="AB96" s="26">
        <f t="shared" si="30"/>
        <v>2515936.3217109405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81468643.183076739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>
      <c r="A98" s="109" t="s">
        <v>864</v>
      </c>
      <c r="B98" s="19"/>
      <c r="C98" s="3" t="s">
        <v>865</v>
      </c>
      <c r="F98" s="39">
        <f>F95+F96</f>
        <v>4794207840.5694838</v>
      </c>
      <c r="G98" s="23"/>
      <c r="H98" s="23">
        <f t="shared" ref="H98:AE98" si="31">H95+H96</f>
        <v>2597891033.8555474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536993390.92108965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203914821.42218021</v>
      </c>
      <c r="S98" s="23">
        <f t="shared" si="31"/>
        <v>0</v>
      </c>
      <c r="T98" s="23">
        <f t="shared" si="31"/>
        <v>315107062.13655561</v>
      </c>
      <c r="U98" s="23">
        <f>U95+U96</f>
        <v>500627173.57472908</v>
      </c>
      <c r="V98" s="23">
        <f>V95+V96</f>
        <v>91547291.029527232</v>
      </c>
      <c r="W98" s="23">
        <f>W95+W96</f>
        <v>146497205.55860186</v>
      </c>
      <c r="X98" s="23">
        <f t="shared" si="31"/>
        <v>118822500.95455489</v>
      </c>
      <c r="Y98" s="23">
        <f t="shared" si="31"/>
        <v>69420204.209428489</v>
      </c>
      <c r="Z98" s="23">
        <f>Z95+Z96</f>
        <v>40270403.348630786</v>
      </c>
      <c r="AA98" s="23">
        <f>AA95+AA96</f>
        <v>45023733.262185477</v>
      </c>
      <c r="AB98" s="23">
        <f t="shared" si="31"/>
        <v>128093020.2964517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4794207840.5694818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>
      <c r="A100" s="110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950254731.48259103</v>
      </c>
      <c r="H101" s="22">
        <f t="shared" ref="H101:Q106" si="32">IF(VLOOKUP($D101,$C$6:$AE$653,H$2,)=0,0,((VLOOKUP($D101,$C$6:$AE$653,H$2,)/VLOOKUP($D101,$C$6:$AE$653,4,))*$F101))</f>
        <v>950254731.48259103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950254731.48259103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v>169958084.459353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169958084.459353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169958084.459353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v>554753935.69383299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68173900.671562701</v>
      </c>
      <c r="S103" s="22">
        <f t="shared" si="33"/>
        <v>0</v>
      </c>
      <c r="T103" s="22">
        <f t="shared" si="33"/>
        <v>105348289.08061329</v>
      </c>
      <c r="U103" s="22">
        <f t="shared" si="33"/>
        <v>167372371.30060041</v>
      </c>
      <c r="V103" s="22">
        <f t="shared" si="33"/>
        <v>30606583.09126113</v>
      </c>
      <c r="W103" s="22">
        <f t="shared" si="33"/>
        <v>48977734.285121903</v>
      </c>
      <c r="X103" s="22">
        <f t="shared" si="33"/>
        <v>39725378.082504466</v>
      </c>
      <c r="Y103" s="22">
        <f t="shared" si="33"/>
        <v>23208936.326285094</v>
      </c>
      <c r="Z103" s="22">
        <f t="shared" si="33"/>
        <v>13463418.003389429</v>
      </c>
      <c r="AA103" s="22">
        <f t="shared" si="33"/>
        <v>15052576.844937949</v>
      </c>
      <c r="AB103" s="22">
        <f t="shared" si="33"/>
        <v>42824748.007556565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554753935.69383299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v>93098152.631876007</v>
      </c>
      <c r="H104" s="22">
        <f t="shared" si="32"/>
        <v>50665417.528400846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10333550.391107067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3944679.7749747867</v>
      </c>
      <c r="S104" s="22">
        <f t="shared" si="33"/>
        <v>0</v>
      </c>
      <c r="T104" s="22">
        <f t="shared" si="33"/>
        <v>6095665.0737433406</v>
      </c>
      <c r="U104" s="22">
        <f t="shared" si="33"/>
        <v>9684503.9150656965</v>
      </c>
      <c r="V104" s="22">
        <f t="shared" si="33"/>
        <v>1770958.7996560736</v>
      </c>
      <c r="W104" s="22">
        <f t="shared" si="33"/>
        <v>2833950.7634950317</v>
      </c>
      <c r="X104" s="22">
        <f t="shared" si="33"/>
        <v>2298590.7206663289</v>
      </c>
      <c r="Y104" s="22">
        <f t="shared" si="33"/>
        <v>1342915.9960501329</v>
      </c>
      <c r="Z104" s="22">
        <f t="shared" si="33"/>
        <v>779020.59551882069</v>
      </c>
      <c r="AA104" s="22">
        <f t="shared" si="33"/>
        <v>870972.54017399391</v>
      </c>
      <c r="AB104" s="22">
        <f t="shared" si="33"/>
        <v>2477926.5330238864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93098152.631876022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1768064904.267653</v>
      </c>
      <c r="G108" s="23"/>
      <c r="H108" s="23">
        <f t="shared" ref="H108:M108" si="36">SUM(H101:H106)</f>
        <v>1000920149.0109919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180291634.85046005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72118580.446537495</v>
      </c>
      <c r="S108" s="23">
        <f t="shared" si="37"/>
        <v>0</v>
      </c>
      <c r="T108" s="23">
        <f t="shared" si="37"/>
        <v>111443954.15435663</v>
      </c>
      <c r="U108" s="23">
        <f t="shared" si="37"/>
        <v>177056875.21566612</v>
      </c>
      <c r="V108" s="23">
        <f t="shared" si="37"/>
        <v>32377541.890917204</v>
      </c>
      <c r="W108" s="23">
        <f t="shared" si="37"/>
        <v>51811685.048616931</v>
      </c>
      <c r="X108" s="23">
        <f t="shared" si="37"/>
        <v>42023968.803170793</v>
      </c>
      <c r="Y108" s="23">
        <f t="shared" si="37"/>
        <v>24551852.322335228</v>
      </c>
      <c r="Z108" s="23">
        <f t="shared" si="37"/>
        <v>14242438.598908249</v>
      </c>
      <c r="AA108" s="23">
        <f t="shared" si="37"/>
        <v>15923549.385111943</v>
      </c>
      <c r="AB108" s="23">
        <f t="shared" si="37"/>
        <v>45302674.540580451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1768064904.2676532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>
      <c r="A110" s="18" t="s">
        <v>869</v>
      </c>
      <c r="B110" s="19"/>
      <c r="C110" s="3" t="s">
        <v>870</v>
      </c>
      <c r="F110" s="39">
        <f>F98-F108</f>
        <v>3026142936.3018308</v>
      </c>
      <c r="G110" s="23"/>
      <c r="H110" s="23">
        <f t="shared" ref="H110:M110" si="38">H98-H108</f>
        <v>1596970884.8445554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356701756.0706296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131796240.97564271</v>
      </c>
      <c r="S110" s="23">
        <f t="shared" si="39"/>
        <v>0</v>
      </c>
      <c r="T110" s="23">
        <f t="shared" si="39"/>
        <v>203663107.98219898</v>
      </c>
      <c r="U110" s="23">
        <f t="shared" si="39"/>
        <v>323570298.35906297</v>
      </c>
      <c r="V110" s="23">
        <f t="shared" si="39"/>
        <v>59169749.138610028</v>
      </c>
      <c r="W110" s="23">
        <f t="shared" si="39"/>
        <v>94685520.509984925</v>
      </c>
      <c r="X110" s="23">
        <f t="shared" si="39"/>
        <v>76798532.151384085</v>
      </c>
      <c r="Y110" s="23">
        <f t="shared" si="39"/>
        <v>44868351.887093261</v>
      </c>
      <c r="Z110" s="23">
        <f t="shared" si="39"/>
        <v>26027964.749722537</v>
      </c>
      <c r="AA110" s="23">
        <f t="shared" si="39"/>
        <v>29100183.877073534</v>
      </c>
      <c r="AB110" s="23">
        <f t="shared" si="39"/>
        <v>82790345.755871251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3026142936.3018293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v>114229325.26864679</v>
      </c>
      <c r="G113" s="21"/>
      <c r="H113" s="22">
        <f t="shared" ref="H113:Q116" si="40">IF(VLOOKUP($D113,$C$6:$AE$653,H$2,)=0,0,((VLOOKUP($D113,$C$6:$AE$653,H$2,)/VLOOKUP($D113,$C$6:$AE$653,4,))*$F113))</f>
        <v>15838077.720448576</v>
      </c>
      <c r="I113" s="22">
        <f t="shared" si="40"/>
        <v>0</v>
      </c>
      <c r="J113" s="22">
        <f t="shared" si="40"/>
        <v>0</v>
      </c>
      <c r="K113" s="22">
        <f t="shared" si="40"/>
        <v>74104270.966778874</v>
      </c>
      <c r="L113" s="22">
        <f t="shared" si="40"/>
        <v>0</v>
      </c>
      <c r="M113" s="22">
        <f t="shared" si="40"/>
        <v>0</v>
      </c>
      <c r="N113" s="22">
        <f t="shared" si="40"/>
        <v>5805431.9414848536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1500620.3967061755</v>
      </c>
      <c r="S113" s="22">
        <f t="shared" si="41"/>
        <v>0</v>
      </c>
      <c r="T113" s="22">
        <f t="shared" si="41"/>
        <v>2411858.6149189505</v>
      </c>
      <c r="U113" s="22">
        <f t="shared" si="41"/>
        <v>3866687.0386205311</v>
      </c>
      <c r="V113" s="22">
        <f t="shared" si="41"/>
        <v>886819.46780672821</v>
      </c>
      <c r="W113" s="22">
        <f t="shared" si="41"/>
        <v>1426289.3586232497</v>
      </c>
      <c r="X113" s="22">
        <f t="shared" si="41"/>
        <v>210296.56646293236</v>
      </c>
      <c r="Y113" s="22">
        <f t="shared" si="41"/>
        <v>122862.50896184986</v>
      </c>
      <c r="Z113" s="22">
        <f t="shared" si="41"/>
        <v>60030.029719199985</v>
      </c>
      <c r="AA113" s="22">
        <f t="shared" si="41"/>
        <v>2865521.0270165564</v>
      </c>
      <c r="AB113" s="22">
        <f t="shared" si="41"/>
        <v>282295.03764740238</v>
      </c>
      <c r="AC113" s="22">
        <f t="shared" si="41"/>
        <v>4097790.734751517</v>
      </c>
      <c r="AD113" s="22">
        <f t="shared" si="41"/>
        <v>750473.85869937798</v>
      </c>
      <c r="AE113" s="22">
        <f t="shared" si="41"/>
        <v>0</v>
      </c>
      <c r="AF113" s="22">
        <f>SUM(H113:AE113)</f>
        <v>114229325.26864679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21733804.065757327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4432388.9379724609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1695029.6766330092</v>
      </c>
      <c r="S114" s="22">
        <f t="shared" si="41"/>
        <v>0</v>
      </c>
      <c r="T114" s="22">
        <f t="shared" si="41"/>
        <v>2619308.4833803386</v>
      </c>
      <c r="U114" s="22">
        <f t="shared" si="41"/>
        <v>4161433.2407019879</v>
      </c>
      <c r="V114" s="22">
        <f t="shared" si="41"/>
        <v>760981.34519185475</v>
      </c>
      <c r="W114" s="22">
        <f t="shared" si="41"/>
        <v>1217749.2015233496</v>
      </c>
      <c r="X114" s="22">
        <f t="shared" si="41"/>
        <v>987704.88562346913</v>
      </c>
      <c r="Y114" s="22">
        <f t="shared" si="41"/>
        <v>577051.26813359698</v>
      </c>
      <c r="Z114" s="22">
        <f t="shared" si="41"/>
        <v>334745.30340581603</v>
      </c>
      <c r="AA114" s="22">
        <f t="shared" si="41"/>
        <v>374257.07214390853</v>
      </c>
      <c r="AB114" s="22">
        <f t="shared" si="41"/>
        <v>1064765.5195328696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39959218.99999997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7178340.9143857211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1463949.83435265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559842.20903340261</v>
      </c>
      <c r="S115" s="22">
        <f t="shared" si="41"/>
        <v>0</v>
      </c>
      <c r="T115" s="22">
        <f t="shared" si="41"/>
        <v>865117.27062408847</v>
      </c>
      <c r="U115" s="22">
        <f t="shared" si="41"/>
        <v>1374457.3386156976</v>
      </c>
      <c r="V115" s="22">
        <f t="shared" si="41"/>
        <v>251340.42382766961</v>
      </c>
      <c r="W115" s="22">
        <f t="shared" si="41"/>
        <v>402203.81532417226</v>
      </c>
      <c r="X115" s="22">
        <f t="shared" si="41"/>
        <v>326223.71906721982</v>
      </c>
      <c r="Y115" s="22">
        <f t="shared" si="41"/>
        <v>190591.15078100454</v>
      </c>
      <c r="Z115" s="22">
        <f t="shared" si="41"/>
        <v>110561.22067109009</v>
      </c>
      <c r="AA115" s="22">
        <f t="shared" si="41"/>
        <v>123611.34964410626</v>
      </c>
      <c r="AB115" s="22">
        <f t="shared" si="41"/>
        <v>351675.66018193203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13197914.906508753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200521196.17515552</v>
      </c>
      <c r="G117" s="23"/>
      <c r="H117" s="23">
        <f t="shared" ref="H117:M117" si="42">SUM(H113:H116)</f>
        <v>77884959.700591624</v>
      </c>
      <c r="I117" s="23">
        <f t="shared" si="42"/>
        <v>0</v>
      </c>
      <c r="J117" s="23">
        <f t="shared" si="42"/>
        <v>0</v>
      </c>
      <c r="K117" s="23">
        <f t="shared" si="42"/>
        <v>74104270.966778874</v>
      </c>
      <c r="L117" s="23">
        <f t="shared" si="42"/>
        <v>0</v>
      </c>
      <c r="M117" s="23">
        <f t="shared" si="42"/>
        <v>0</v>
      </c>
      <c r="N117" s="23">
        <f>SUM(N113:N116)</f>
        <v>11701770.713809963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3755492.2823725874</v>
      </c>
      <c r="S117" s="23">
        <f t="shared" si="43"/>
        <v>0</v>
      </c>
      <c r="T117" s="23">
        <f t="shared" si="43"/>
        <v>5896284.3689233772</v>
      </c>
      <c r="U117" s="23">
        <f t="shared" si="43"/>
        <v>9402577.6179382168</v>
      </c>
      <c r="V117" s="23">
        <f t="shared" si="43"/>
        <v>1899141.2368262527</v>
      </c>
      <c r="W117" s="23">
        <f t="shared" si="43"/>
        <v>3046242.3754707715</v>
      </c>
      <c r="X117" s="23">
        <f t="shared" si="43"/>
        <v>1524225.1711536213</v>
      </c>
      <c r="Y117" s="23">
        <f t="shared" si="43"/>
        <v>890504.9278764514</v>
      </c>
      <c r="Z117" s="23">
        <f t="shared" si="43"/>
        <v>505336.55379610613</v>
      </c>
      <c r="AA117" s="23">
        <f t="shared" si="43"/>
        <v>3363389.4488045713</v>
      </c>
      <c r="AB117" s="23">
        <f t="shared" si="43"/>
        <v>1698736.2173622041</v>
      </c>
      <c r="AC117" s="23">
        <f>SUM(AC113:AC116)</f>
        <v>4097790.734751517</v>
      </c>
      <c r="AD117" s="23">
        <f>SUM(AD113:AD116)</f>
        <v>750473.85869937798</v>
      </c>
      <c r="AE117" s="23">
        <f>SUM(AE113:AE116)</f>
        <v>0</v>
      </c>
      <c r="AF117" s="22">
        <f>SUM(H117:AE117)</f>
        <v>200521196.17515549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1932440.9671096529</v>
      </c>
      <c r="U124" s="22">
        <f t="shared" si="48"/>
        <v>3070170.66804067</v>
      </c>
      <c r="V124" s="22">
        <f t="shared" si="48"/>
        <v>561427.39046801324</v>
      </c>
      <c r="W124" s="22">
        <f t="shared" si="48"/>
        <v>898415.92146177439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6462454.9470801102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672124526.98267198</v>
      </c>
      <c r="H126" s="22">
        <f t="shared" ref="H126:Q129" si="49">IF(VLOOKUP($D126,$C$6:$AE$653,H$2,)=0,0,((VLOOKUP($D126,$C$6:$AE$653,H$2,)/VLOOKUP($D126,$C$6:$AE$653,4,))*$F126))</f>
        <v>365568275.42678487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74553942.566744551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28510843.007931482</v>
      </c>
      <c r="S126" s="22">
        <f t="shared" si="50"/>
        <v>0</v>
      </c>
      <c r="T126" s="22">
        <f t="shared" si="50"/>
        <v>44057454.56170477</v>
      </c>
      <c r="U126" s="22">
        <f t="shared" si="50"/>
        <v>69996396.78835544</v>
      </c>
      <c r="V126" s="22">
        <f t="shared" si="50"/>
        <v>12799905.490638163</v>
      </c>
      <c r="W126" s="22">
        <f t="shared" si="50"/>
        <v>20482860.439725008</v>
      </c>
      <c r="X126" s="22">
        <f t="shared" si="50"/>
        <v>16613454.808717566</v>
      </c>
      <c r="Y126" s="22">
        <f t="shared" si="50"/>
        <v>9706153.4320539366</v>
      </c>
      <c r="Z126" s="22">
        <f t="shared" si="50"/>
        <v>5630503.6570235547</v>
      </c>
      <c r="AA126" s="22">
        <f t="shared" si="50"/>
        <v>6295101.9534351826</v>
      </c>
      <c r="AB126" s="22">
        <f t="shared" si="50"/>
        <v>17909634.849557217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672124526.98267174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672124526.98267198</v>
      </c>
      <c r="G131" s="35"/>
      <c r="H131" s="35">
        <f t="shared" ref="H131:AE131" si="51">SUM(H126:H129)</f>
        <v>365568275.42678487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74553942.566744551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28510843.007931482</v>
      </c>
      <c r="S131" s="35">
        <f t="shared" si="51"/>
        <v>0</v>
      </c>
      <c r="T131" s="35">
        <f t="shared" si="51"/>
        <v>44057454.56170477</v>
      </c>
      <c r="U131" s="35">
        <f t="shared" si="51"/>
        <v>69996396.78835544</v>
      </c>
      <c r="V131" s="35">
        <f t="shared" si="51"/>
        <v>12799905.490638163</v>
      </c>
      <c r="W131" s="35">
        <f t="shared" si="51"/>
        <v>20482860.439725008</v>
      </c>
      <c r="X131" s="35">
        <f t="shared" si="51"/>
        <v>16613454.808717566</v>
      </c>
      <c r="Y131" s="35">
        <f t="shared" si="51"/>
        <v>9706153.4320539366</v>
      </c>
      <c r="Z131" s="35">
        <f t="shared" si="51"/>
        <v>5630503.6570235547</v>
      </c>
      <c r="AA131" s="35">
        <f t="shared" si="51"/>
        <v>6295101.9534351826</v>
      </c>
      <c r="AB131" s="35">
        <f t="shared" si="51"/>
        <v>17909634.849557217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672124526.98267174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>
      <c r="A141" s="24" t="s">
        <v>880</v>
      </c>
      <c r="B141" s="19"/>
      <c r="C141" s="3" t="s">
        <v>881</v>
      </c>
      <c r="F141" s="39">
        <f>F110+F117+F123-F124-F131-F139</f>
        <v>2548077150.5472345</v>
      </c>
      <c r="G141" s="23"/>
      <c r="H141" s="23">
        <f t="shared" ref="H141:M141" si="56">H98-H108+H117+H123-H124-H131-H139</f>
        <v>1309287569.1183619</v>
      </c>
      <c r="I141" s="23">
        <f t="shared" si="56"/>
        <v>0</v>
      </c>
      <c r="J141" s="23">
        <f t="shared" si="56"/>
        <v>0</v>
      </c>
      <c r="K141" s="23">
        <f t="shared" si="56"/>
        <v>74104270.966778874</v>
      </c>
      <c r="L141" s="23">
        <f t="shared" si="56"/>
        <v>0</v>
      </c>
      <c r="M141" s="23">
        <f t="shared" si="56"/>
        <v>0</v>
      </c>
      <c r="N141" s="23">
        <f>N98-N108+N117+N123-N124-N131-N139</f>
        <v>293849584.217695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107040890.25008382</v>
      </c>
      <c r="S141" s="23">
        <f t="shared" si="57"/>
        <v>0</v>
      </c>
      <c r="T141" s="23">
        <f t="shared" si="57"/>
        <v>163569496.82230794</v>
      </c>
      <c r="U141" s="23">
        <f t="shared" si="57"/>
        <v>259906308.52060506</v>
      </c>
      <c r="V141" s="23">
        <f t="shared" si="57"/>
        <v>47707557.494330108</v>
      </c>
      <c r="W141" s="23">
        <f t="shared" si="57"/>
        <v>76350486.52426891</v>
      </c>
      <c r="X141" s="23">
        <f t="shared" si="57"/>
        <v>61709302.513820142</v>
      </c>
      <c r="Y141" s="23">
        <f t="shared" si="57"/>
        <v>36052703.382915772</v>
      </c>
      <c r="Z141" s="23">
        <f t="shared" si="57"/>
        <v>20902797.646495089</v>
      </c>
      <c r="AA141" s="23">
        <f t="shared" si="57"/>
        <v>26168471.372442923</v>
      </c>
      <c r="AB141" s="23">
        <f t="shared" si="57"/>
        <v>66579447.12367624</v>
      </c>
      <c r="AC141" s="23">
        <f>AC98-AC108+AC117+AC123-AC124-AC131-AC139</f>
        <v>4097790.734751517</v>
      </c>
      <c r="AD141" s="23">
        <f>AD98-AD108+AD117+AD123-AD124-AD131-AD139</f>
        <v>750473.85869937798</v>
      </c>
      <c r="AE141" s="23">
        <f>AE98-AE108+AE117+AE123-AE124-AE131-AE139</f>
        <v>0</v>
      </c>
      <c r="AF141" s="22">
        <f>SUM(H141:AE141)</f>
        <v>2548077150.5472326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>
      <c r="A144" s="18" t="s">
        <v>872</v>
      </c>
      <c r="W144" s="3"/>
      <c r="AG144" s="17"/>
    </row>
    <row r="145" spans="1:33">
      <c r="A145" s="18"/>
      <c r="W145" s="3"/>
      <c r="AG145" s="17"/>
    </row>
    <row r="146" spans="1:33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1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2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1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1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338505.88993171899</v>
      </c>
      <c r="S247" s="22">
        <f t="shared" si="109"/>
        <v>0</v>
      </c>
      <c r="T247" s="22">
        <f t="shared" si="109"/>
        <v>254001.75491314751</v>
      </c>
      <c r="U247" s="22">
        <f t="shared" si="109"/>
        <v>406552.64879198495</v>
      </c>
      <c r="V247" s="22">
        <f t="shared" si="109"/>
        <v>89855.492818064376</v>
      </c>
      <c r="W247" s="22">
        <f t="shared" si="109"/>
        <v>144408.65720614907</v>
      </c>
      <c r="X247" s="22">
        <f t="shared" si="109"/>
        <v>28604.901499025331</v>
      </c>
      <c r="Y247" s="22">
        <f t="shared" si="109"/>
        <v>16711.970270785685</v>
      </c>
      <c r="Z247" s="22">
        <f t="shared" si="109"/>
        <v>9694.5520575616702</v>
      </c>
      <c r="AA247" s="22">
        <f t="shared" si="109"/>
        <v>895737.47953037301</v>
      </c>
      <c r="AB247" s="22">
        <f t="shared" si="109"/>
        <v>30836.652981189385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182533.07281600003</v>
      </c>
      <c r="U251" s="22">
        <f t="shared" si="109"/>
        <v>285020.90468400007</v>
      </c>
      <c r="V251" s="22">
        <f t="shared" si="109"/>
        <v>26434.383184000002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535265.00000000012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757274.00288846495</v>
      </c>
      <c r="S256" s="22">
        <f t="shared" si="109"/>
        <v>0</v>
      </c>
      <c r="T256" s="22">
        <f t="shared" si="109"/>
        <v>1170206.1901058962</v>
      </c>
      <c r="U256" s="22">
        <f t="shared" si="109"/>
        <v>1859168.1617039968</v>
      </c>
      <c r="V256" s="22">
        <f t="shared" si="109"/>
        <v>339977.16815294034</v>
      </c>
      <c r="W256" s="22">
        <f t="shared" si="109"/>
        <v>544043.46134140156</v>
      </c>
      <c r="X256" s="22">
        <f t="shared" si="109"/>
        <v>441268.51743051771</v>
      </c>
      <c r="Y256" s="22">
        <f t="shared" si="109"/>
        <v>257804.29081301895</v>
      </c>
      <c r="Z256" s="22">
        <f t="shared" si="109"/>
        <v>149551.31426475898</v>
      </c>
      <c r="AA256" s="22">
        <f t="shared" si="109"/>
        <v>167203.65138072846</v>
      </c>
      <c r="AB256" s="22">
        <f t="shared" si="109"/>
        <v>475696.24191827548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2457.8068323678435</v>
      </c>
      <c r="S258" s="22">
        <f t="shared" si="109"/>
        <v>0</v>
      </c>
      <c r="T258" s="22">
        <f t="shared" si="109"/>
        <v>3798.0186278031092</v>
      </c>
      <c r="U258" s="22">
        <f t="shared" si="109"/>
        <v>6034.1120821889117</v>
      </c>
      <c r="V258" s="22">
        <f t="shared" si="109"/>
        <v>1103.4291465812262</v>
      </c>
      <c r="W258" s="22">
        <f t="shared" si="109"/>
        <v>1765.7462573515681</v>
      </c>
      <c r="X258" s="22">
        <f t="shared" si="109"/>
        <v>1432.1801262327153</v>
      </c>
      <c r="Y258" s="22">
        <f t="shared" si="109"/>
        <v>836.72903725351978</v>
      </c>
      <c r="Z258" s="22">
        <f t="shared" si="109"/>
        <v>485.38341549756393</v>
      </c>
      <c r="AA258" s="22">
        <f t="shared" si="109"/>
        <v>542.67580188004001</v>
      </c>
      <c r="AB258" s="22">
        <f t="shared" si="109"/>
        <v>1543.9186728435006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20000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3008810.6996525517</v>
      </c>
      <c r="S260" s="21">
        <f t="shared" si="113"/>
        <v>0</v>
      </c>
      <c r="T260" s="21">
        <f t="shared" si="113"/>
        <v>3810121.5780975069</v>
      </c>
      <c r="U260" s="21">
        <f t="shared" si="113"/>
        <v>6101728.521027511</v>
      </c>
      <c r="V260" s="21">
        <f t="shared" si="113"/>
        <v>1365420.7963669263</v>
      </c>
      <c r="W260" s="21">
        <f t="shared" si="113"/>
        <v>2194951.9456555624</v>
      </c>
      <c r="X260" s="21">
        <f t="shared" si="113"/>
        <v>471305.59905577579</v>
      </c>
      <c r="Y260" s="21">
        <f t="shared" si="113"/>
        <v>275352.99012105819</v>
      </c>
      <c r="Z260" s="21">
        <f t="shared" si="113"/>
        <v>159731.24973781823</v>
      </c>
      <c r="AA260" s="21">
        <f t="shared" si="113"/>
        <v>9482309.8067129832</v>
      </c>
      <c r="AB260" s="21">
        <f t="shared" si="113"/>
        <v>508076.81357230834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503005.10637440009</v>
      </c>
      <c r="U268" s="22">
        <f t="shared" si="115"/>
        <v>785430.10462560016</v>
      </c>
      <c r="V268" s="22">
        <f t="shared" si="115"/>
        <v>72845.0440256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74596.40360782994</v>
      </c>
      <c r="S272" s="22">
        <f t="shared" si="115"/>
        <v>0</v>
      </c>
      <c r="T272" s="22">
        <f t="shared" si="115"/>
        <v>115272.90376872661</v>
      </c>
      <c r="U272" s="22">
        <f t="shared" si="115"/>
        <v>183140.12898409922</v>
      </c>
      <c r="V272" s="22">
        <f t="shared" si="115"/>
        <v>33489.957342057482</v>
      </c>
      <c r="W272" s="22">
        <f t="shared" si="115"/>
        <v>53591.811507625971</v>
      </c>
      <c r="X272" s="22">
        <f t="shared" si="115"/>
        <v>43467.812575263895</v>
      </c>
      <c r="Y272" s="22">
        <f t="shared" si="115"/>
        <v>25395.395663874129</v>
      </c>
      <c r="Z272" s="22">
        <f t="shared" si="115"/>
        <v>14731.774967083464</v>
      </c>
      <c r="AA272" s="22">
        <f t="shared" si="115"/>
        <v>16470.644727700721</v>
      </c>
      <c r="AB272" s="22">
        <f t="shared" si="115"/>
        <v>46859.16685573852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1886151.4600698622</v>
      </c>
      <c r="S274" s="21">
        <f t="shared" si="119"/>
        <v>0</v>
      </c>
      <c r="T274" s="21">
        <f t="shared" si="119"/>
        <v>5551834.182533415</v>
      </c>
      <c r="U274" s="21">
        <f t="shared" si="119"/>
        <v>8919629.0470888764</v>
      </c>
      <c r="V274" s="21">
        <f t="shared" si="119"/>
        <v>2142530.0165930567</v>
      </c>
      <c r="W274" s="21">
        <f t="shared" si="119"/>
        <v>3448953.0485436809</v>
      </c>
      <c r="X274" s="21">
        <f t="shared" si="119"/>
        <v>155232.32317509316</v>
      </c>
      <c r="Y274" s="21">
        <f t="shared" si="119"/>
        <v>90692.078420740145</v>
      </c>
      <c r="Z274" s="21">
        <f t="shared" si="119"/>
        <v>14731.774967083464</v>
      </c>
      <c r="AA274" s="21">
        <f t="shared" si="119"/>
        <v>16470.644727700721</v>
      </c>
      <c r="AB274" s="21">
        <f t="shared" si="119"/>
        <v>496946.42388049141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4894962.1597224139</v>
      </c>
      <c r="S276" s="22">
        <f t="shared" si="121"/>
        <v>0</v>
      </c>
      <c r="T276" s="22">
        <f t="shared" si="121"/>
        <v>9361955.7606309224</v>
      </c>
      <c r="U276" s="22">
        <f t="shared" si="121"/>
        <v>15021357.568116387</v>
      </c>
      <c r="V276" s="22">
        <f t="shared" si="121"/>
        <v>3507950.812959983</v>
      </c>
      <c r="W276" s="22">
        <f t="shared" si="121"/>
        <v>5643904.9941992434</v>
      </c>
      <c r="X276" s="22">
        <f t="shared" si="121"/>
        <v>626537.92223086895</v>
      </c>
      <c r="Y276" s="22">
        <f t="shared" si="121"/>
        <v>366045.06854179833</v>
      </c>
      <c r="Z276" s="22">
        <f t="shared" si="121"/>
        <v>174463.02470490171</v>
      </c>
      <c r="AA276" s="22">
        <f t="shared" si="121"/>
        <v>9498780.4514406845</v>
      </c>
      <c r="AB276" s="22">
        <f t="shared" si="121"/>
        <v>1005023.2374527997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4894962.1597224139</v>
      </c>
      <c r="S278" s="22">
        <f t="shared" si="123"/>
        <v>0</v>
      </c>
      <c r="T278" s="22">
        <f t="shared" si="123"/>
        <v>9361955.7606309224</v>
      </c>
      <c r="U278" s="22">
        <f t="shared" si="123"/>
        <v>15021357.568116387</v>
      </c>
      <c r="V278" s="22">
        <f t="shared" si="123"/>
        <v>3507950.812959983</v>
      </c>
      <c r="W278" s="22">
        <f t="shared" si="123"/>
        <v>5643904.9941992434</v>
      </c>
      <c r="X278" s="22">
        <f t="shared" si="123"/>
        <v>626537.92223086895</v>
      </c>
      <c r="Y278" s="22">
        <f t="shared" si="123"/>
        <v>366045.06854179833</v>
      </c>
      <c r="Z278" s="22">
        <f t="shared" si="123"/>
        <v>174463.02470490171</v>
      </c>
      <c r="AA278" s="22">
        <f t="shared" si="123"/>
        <v>9498780.4514406845</v>
      </c>
      <c r="AB278" s="22">
        <f t="shared" si="123"/>
        <v>1005023.2374527997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73791138.500000015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4894962.1597224139</v>
      </c>
      <c r="S280" s="21">
        <f t="shared" si="125"/>
        <v>0</v>
      </c>
      <c r="T280" s="21">
        <f t="shared" si="125"/>
        <v>9361955.7606309224</v>
      </c>
      <c r="U280" s="21">
        <f t="shared" si="125"/>
        <v>15021357.568116387</v>
      </c>
      <c r="V280" s="21">
        <f t="shared" si="125"/>
        <v>3507950.812959983</v>
      </c>
      <c r="W280" s="21">
        <f t="shared" si="125"/>
        <v>5643904.9941992434</v>
      </c>
      <c r="X280" s="21">
        <f t="shared" si="125"/>
        <v>626537.92223086895</v>
      </c>
      <c r="Y280" s="21">
        <f t="shared" si="125"/>
        <v>366045.06854179833</v>
      </c>
      <c r="Z280" s="21">
        <f t="shared" si="125"/>
        <v>174463.02470490171</v>
      </c>
      <c r="AA280" s="21">
        <f t="shared" si="125"/>
        <v>9498780.4514406845</v>
      </c>
      <c r="AB280" s="21">
        <f t="shared" si="125"/>
        <v>1005023.2374527997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530034981.94185913</v>
      </c>
      <c r="AG280" s="17" t="str">
        <f>IF(ABS(AF280-F280)&lt;1,"ok","err")</f>
        <v>ok</v>
      </c>
    </row>
    <row r="281" spans="1:33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4894962.1597224139</v>
      </c>
      <c r="S308" s="22">
        <f t="shared" si="135"/>
        <v>0</v>
      </c>
      <c r="T308" s="22">
        <f t="shared" si="135"/>
        <v>9361955.7606309224</v>
      </c>
      <c r="U308" s="22">
        <f t="shared" si="135"/>
        <v>15021357.568116387</v>
      </c>
      <c r="V308" s="22">
        <f t="shared" si="135"/>
        <v>3507950.812959983</v>
      </c>
      <c r="W308" s="22">
        <f t="shared" si="135"/>
        <v>5643904.9941992434</v>
      </c>
      <c r="X308" s="22">
        <f t="shared" si="135"/>
        <v>626537.92223086895</v>
      </c>
      <c r="Y308" s="22">
        <f t="shared" si="135"/>
        <v>366045.06854179833</v>
      </c>
      <c r="Z308" s="22">
        <f t="shared" si="135"/>
        <v>174463.02470490171</v>
      </c>
      <c r="AA308" s="22">
        <f t="shared" si="135"/>
        <v>9498780.4514406845</v>
      </c>
      <c r="AB308" s="22">
        <f t="shared" si="135"/>
        <v>1005023.2374527997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864118.6592435909</v>
      </c>
      <c r="S317" s="22">
        <f t="shared" si="137"/>
        <v>0</v>
      </c>
      <c r="T317" s="22">
        <f t="shared" si="137"/>
        <v>840031.03713359393</v>
      </c>
      <c r="U317" s="22">
        <f t="shared" si="137"/>
        <v>1345362.328136587</v>
      </c>
      <c r="V317" s="22">
        <f t="shared" si="137"/>
        <v>301533.65220024629</v>
      </c>
      <c r="W317" s="22">
        <f t="shared" si="137"/>
        <v>484739.18420670164</v>
      </c>
      <c r="X317" s="22">
        <f t="shared" si="137"/>
        <v>79600.462568207295</v>
      </c>
      <c r="Y317" s="22">
        <f t="shared" si="137"/>
        <v>46505.336297906731</v>
      </c>
      <c r="Z317" s="22">
        <f t="shared" si="137"/>
        <v>19876.516167556878</v>
      </c>
      <c r="AA317" s="22">
        <f t="shared" si="137"/>
        <v>1836509.8653408154</v>
      </c>
      <c r="AB317" s="22">
        <f t="shared" si="137"/>
        <v>67824.01735179931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236900.91167862655</v>
      </c>
      <c r="S318" s="22">
        <f t="shared" si="137"/>
        <v>0</v>
      </c>
      <c r="T318" s="22">
        <f t="shared" si="137"/>
        <v>230297.21254889868</v>
      </c>
      <c r="U318" s="22">
        <f t="shared" si="137"/>
        <v>368835.4124335511</v>
      </c>
      <c r="V318" s="22">
        <f t="shared" si="137"/>
        <v>82666.421265053898</v>
      </c>
      <c r="W318" s="22">
        <f t="shared" si="137"/>
        <v>132892.80752882094</v>
      </c>
      <c r="X318" s="22">
        <f t="shared" si="137"/>
        <v>21822.723014632738</v>
      </c>
      <c r="Y318" s="22">
        <f t="shared" si="137"/>
        <v>12749.587627860197</v>
      </c>
      <c r="Z318" s="22">
        <f t="shared" si="137"/>
        <v>5449.210881768272</v>
      </c>
      <c r="AA318" s="22">
        <f t="shared" si="137"/>
        <v>503485.0905625294</v>
      </c>
      <c r="AB318" s="22">
        <f t="shared" si="137"/>
        <v>18594.172654960428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7294109.8199999994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-143458.63497352842</v>
      </c>
      <c r="S319" s="22">
        <f t="shared" si="137"/>
        <v>0</v>
      </c>
      <c r="T319" s="22">
        <f t="shared" si="137"/>
        <v>-139459.67331393043</v>
      </c>
      <c r="U319" s="22">
        <f t="shared" si="137"/>
        <v>-223353.40300165437</v>
      </c>
      <c r="V319" s="22">
        <f t="shared" si="137"/>
        <v>-50059.798709931449</v>
      </c>
      <c r="W319" s="22">
        <f t="shared" si="137"/>
        <v>-80475.083995231922</v>
      </c>
      <c r="X319" s="22">
        <f t="shared" si="137"/>
        <v>-13215.05279528676</v>
      </c>
      <c r="Y319" s="22">
        <f t="shared" si="137"/>
        <v>-7720.6897373591992</v>
      </c>
      <c r="Z319" s="22">
        <f t="shared" si="137"/>
        <v>-3299.8452781045266</v>
      </c>
      <c r="AA319" s="22">
        <f t="shared" si="137"/>
        <v>-304892.38437211298</v>
      </c>
      <c r="AB319" s="22">
        <f t="shared" si="137"/>
        <v>-11259.959316498467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515749.3135176638</v>
      </c>
      <c r="S320" s="22">
        <f t="shared" si="137"/>
        <v>0</v>
      </c>
      <c r="T320" s="22">
        <f t="shared" si="137"/>
        <v>501372.61370379973</v>
      </c>
      <c r="U320" s="22">
        <f t="shared" si="137"/>
        <v>802979.64839267777</v>
      </c>
      <c r="V320" s="22">
        <f t="shared" si="137"/>
        <v>179970.39233116695</v>
      </c>
      <c r="W320" s="22">
        <f t="shared" si="137"/>
        <v>289316.63356113672</v>
      </c>
      <c r="X320" s="22">
        <f t="shared" si="137"/>
        <v>47509.544535443849</v>
      </c>
      <c r="Y320" s="22">
        <f t="shared" si="137"/>
        <v>27756.714907127363</v>
      </c>
      <c r="Z320" s="22">
        <f t="shared" si="137"/>
        <v>11863.30078500297</v>
      </c>
      <c r="AA320" s="22">
        <f t="shared" si="137"/>
        <v>1096121.1081207977</v>
      </c>
      <c r="AB320" s="22">
        <f t="shared" si="137"/>
        <v>40480.771957662204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15879770.599999998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2650367.6313247918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547840.49176241667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208033.83790991316</v>
      </c>
      <c r="S321" s="22">
        <f t="shared" si="137"/>
        <v>0</v>
      </c>
      <c r="T321" s="22">
        <f t="shared" si="137"/>
        <v>321472.12758539984</v>
      </c>
      <c r="U321" s="22">
        <f t="shared" si="137"/>
        <v>510739.68804415135</v>
      </c>
      <c r="V321" s="22">
        <f t="shared" si="137"/>
        <v>93396.518067208832</v>
      </c>
      <c r="W321" s="22">
        <f t="shared" si="137"/>
        <v>149456.40391845707</v>
      </c>
      <c r="X321" s="22">
        <f t="shared" si="137"/>
        <v>121222.67881868458</v>
      </c>
      <c r="Y321" s="22">
        <f t="shared" si="137"/>
        <v>70822.470919254425</v>
      </c>
      <c r="Z321" s="22">
        <f t="shared" si="137"/>
        <v>41083.853073392296</v>
      </c>
      <c r="AA321" s="22">
        <f t="shared" si="137"/>
        <v>45933.198784862092</v>
      </c>
      <c r="AB321" s="22">
        <f t="shared" si="137"/>
        <v>130680.45979145649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4891049.3599999892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86618.795722652867</v>
      </c>
      <c r="S322" s="22">
        <f t="shared" si="137"/>
        <v>0</v>
      </c>
      <c r="T322" s="22">
        <f t="shared" si="137"/>
        <v>84204.265268216594</v>
      </c>
      <c r="U322" s="22">
        <f t="shared" si="137"/>
        <v>134858.40564515046</v>
      </c>
      <c r="V322" s="22">
        <f t="shared" si="137"/>
        <v>30225.573240487007</v>
      </c>
      <c r="W322" s="22">
        <f t="shared" si="137"/>
        <v>48589.998522100665</v>
      </c>
      <c r="X322" s="22">
        <f t="shared" si="137"/>
        <v>7979.1081153827809</v>
      </c>
      <c r="Y322" s="22">
        <f t="shared" si="137"/>
        <v>4661.6702251607276</v>
      </c>
      <c r="Z322" s="22">
        <f t="shared" si="137"/>
        <v>1992.4114300490794</v>
      </c>
      <c r="AA322" s="22">
        <f t="shared" si="137"/>
        <v>184090.77407012682</v>
      </c>
      <c r="AB322" s="22">
        <f t="shared" si="137"/>
        <v>6798.6434979053965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2666967.4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679485.51563414489</v>
      </c>
      <c r="S323" s="22">
        <f t="shared" si="137"/>
        <v>0</v>
      </c>
      <c r="T323" s="22">
        <f t="shared" si="137"/>
        <v>660544.60959684348</v>
      </c>
      <c r="U323" s="22">
        <f t="shared" si="137"/>
        <v>1057903.5708462198</v>
      </c>
      <c r="V323" s="22">
        <f t="shared" si="137"/>
        <v>237106.03509670816</v>
      </c>
      <c r="W323" s="22">
        <f t="shared" si="137"/>
        <v>381166.69626956485</v>
      </c>
      <c r="X323" s="22">
        <f t="shared" si="137"/>
        <v>62592.516403036985</v>
      </c>
      <c r="Y323" s="22">
        <f t="shared" si="137"/>
        <v>36568.70740620666</v>
      </c>
      <c r="Z323" s="22">
        <f t="shared" si="137"/>
        <v>15629.572041581827</v>
      </c>
      <c r="AA323" s="22">
        <f t="shared" si="137"/>
        <v>1444109.3702462523</v>
      </c>
      <c r="AB323" s="22">
        <f t="shared" si="137"/>
        <v>53332.30212041433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833386.44200061541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172263.965503357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65414.540210338535</v>
      </c>
      <c r="S325" s="22">
        <f t="shared" si="137"/>
        <v>0</v>
      </c>
      <c r="T325" s="22">
        <f t="shared" si="137"/>
        <v>101084.28334406148</v>
      </c>
      <c r="U325" s="22">
        <f t="shared" si="137"/>
        <v>160597.9209740276</v>
      </c>
      <c r="V325" s="22">
        <f t="shared" si="137"/>
        <v>29367.771839399949</v>
      </c>
      <c r="W325" s="22">
        <f t="shared" si="137"/>
        <v>46995.344805637673</v>
      </c>
      <c r="X325" s="22">
        <f t="shared" si="137"/>
        <v>38117.480683232308</v>
      </c>
      <c r="Y325" s="22">
        <f t="shared" si="137"/>
        <v>22269.547196208019</v>
      </c>
      <c r="Z325" s="22">
        <f t="shared" si="137"/>
        <v>12918.481848269541</v>
      </c>
      <c r="AA325" s="22">
        <f t="shared" si="137"/>
        <v>14443.318976805051</v>
      </c>
      <c r="AB325" s="22">
        <f t="shared" si="137"/>
        <v>41091.402618046937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1537950.4999999993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-7021.5996279772644</v>
      </c>
      <c r="S326" s="22">
        <f t="shared" si="137"/>
        <v>0</v>
      </c>
      <c r="T326" s="22">
        <f t="shared" si="137"/>
        <v>-6825.8699829370062</v>
      </c>
      <c r="U326" s="22">
        <f t="shared" si="137"/>
        <v>-10932.05837148291</v>
      </c>
      <c r="V326" s="22">
        <f t="shared" si="137"/>
        <v>-2450.1826889899771</v>
      </c>
      <c r="W326" s="22">
        <f t="shared" si="137"/>
        <v>-3938.8623762287116</v>
      </c>
      <c r="X326" s="22">
        <f t="shared" si="137"/>
        <v>-646.81230103860651</v>
      </c>
      <c r="Y326" s="22">
        <f t="shared" si="137"/>
        <v>-377.89006006904071</v>
      </c>
      <c r="Z326" s="22">
        <f t="shared" si="137"/>
        <v>-161.51131217299493</v>
      </c>
      <c r="AA326" s="22">
        <f t="shared" si="137"/>
        <v>-14922.993328880935</v>
      </c>
      <c r="AB326" s="22">
        <f t="shared" si="137"/>
        <v>-551.12002259295014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-216192.99999999997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83221.155800796783</v>
      </c>
      <c r="S327" s="22">
        <f t="shared" si="137"/>
        <v>0</v>
      </c>
      <c r="T327" s="22">
        <f t="shared" si="137"/>
        <v>80901.335795704537</v>
      </c>
      <c r="U327" s="22">
        <f t="shared" si="137"/>
        <v>129568.55718910694</v>
      </c>
      <c r="V327" s="22">
        <f t="shared" si="137"/>
        <v>29039.968967810586</v>
      </c>
      <c r="W327" s="22">
        <f t="shared" si="137"/>
        <v>46684.045923657395</v>
      </c>
      <c r="X327" s="22">
        <f t="shared" si="137"/>
        <v>7666.1259727952183</v>
      </c>
      <c r="Y327" s="22">
        <f t="shared" si="137"/>
        <v>4478.8152601685088</v>
      </c>
      <c r="Z327" s="22">
        <f t="shared" si="137"/>
        <v>1914.2586854972787</v>
      </c>
      <c r="AA327" s="22">
        <f t="shared" si="137"/>
        <v>176869.77592523489</v>
      </c>
      <c r="AB327" s="22">
        <f t="shared" si="137"/>
        <v>6531.965320608716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1013364.4413797674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206682.44791793011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78897.962586583293</v>
      </c>
      <c r="S328" s="22">
        <f t="shared" si="137"/>
        <v>0</v>
      </c>
      <c r="T328" s="22">
        <f t="shared" si="137"/>
        <v>121920.04988075835</v>
      </c>
      <c r="U328" s="22">
        <f t="shared" si="137"/>
        <v>193700.79984891971</v>
      </c>
      <c r="V328" s="22">
        <f t="shared" si="137"/>
        <v>35421.136591128852</v>
      </c>
      <c r="W328" s="22">
        <f t="shared" si="137"/>
        <v>56682.152688016184</v>
      </c>
      <c r="X328" s="22">
        <f t="shared" si="137"/>
        <v>45974.35914355272</v>
      </c>
      <c r="Y328" s="22">
        <f t="shared" si="137"/>
        <v>26859.806640189152</v>
      </c>
      <c r="Z328" s="22">
        <f t="shared" si="137"/>
        <v>15581.274350670103</v>
      </c>
      <c r="AA328" s="22">
        <f t="shared" si="137"/>
        <v>17420.415042188921</v>
      </c>
      <c r="AB328" s="22">
        <f t="shared" si="137"/>
        <v>49561.27393029521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1862066.1199999999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426763.0405812902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87041.173250704785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33226.678413221278</v>
      </c>
      <c r="S329" s="22">
        <f t="shared" si="137"/>
        <v>0</v>
      </c>
      <c r="T329" s="22">
        <f t="shared" si="137"/>
        <v>51344.776933450659</v>
      </c>
      <c r="U329" s="22">
        <f t="shared" si="137"/>
        <v>81574.149369203777</v>
      </c>
      <c r="V329" s="22">
        <f t="shared" si="137"/>
        <v>14917.073596832795</v>
      </c>
      <c r="W329" s="22">
        <f t="shared" si="137"/>
        <v>23870.827552321203</v>
      </c>
      <c r="X329" s="22">
        <f t="shared" si="137"/>
        <v>19361.40296196358</v>
      </c>
      <c r="Y329" s="22">
        <f t="shared" si="137"/>
        <v>11311.599542199521</v>
      </c>
      <c r="Z329" s="22">
        <f t="shared" si="137"/>
        <v>6561.8169993901301</v>
      </c>
      <c r="AA329" s="22">
        <f t="shared" si="137"/>
        <v>7336.3431634428989</v>
      </c>
      <c r="AB329" s="22">
        <f t="shared" si="137"/>
        <v>20871.977635979154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29764069.440273549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5696973.2168316552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2701187.1361160255</v>
      </c>
      <c r="S331" s="21">
        <f t="shared" si="141"/>
        <v>0</v>
      </c>
      <c r="T331" s="21">
        <f t="shared" si="141"/>
        <v>2846886.7684938605</v>
      </c>
      <c r="U331" s="21">
        <f t="shared" si="141"/>
        <v>4551835.0195064573</v>
      </c>
      <c r="V331" s="21">
        <f t="shared" si="141"/>
        <v>981134.56179712201</v>
      </c>
      <c r="W331" s="21">
        <f t="shared" si="141"/>
        <v>1575980.1486049537</v>
      </c>
      <c r="X331" s="21">
        <f t="shared" si="141"/>
        <v>437984.53712060675</v>
      </c>
      <c r="Y331" s="21">
        <f t="shared" si="141"/>
        <v>255885.67622485303</v>
      </c>
      <c r="Z331" s="21">
        <f t="shared" si="141"/>
        <v>129409.33967290084</v>
      </c>
      <c r="AA331" s="21">
        <f t="shared" si="141"/>
        <v>5006503.882532062</v>
      </c>
      <c r="AB331" s="21">
        <f t="shared" si="141"/>
        <v>423955.90754003671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80372328.604817867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107026183.16824788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29387130.716831654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7596149.2958384398</v>
      </c>
      <c r="S333" s="21">
        <f t="shared" si="142"/>
        <v>0</v>
      </c>
      <c r="T333" s="21">
        <f t="shared" si="142"/>
        <v>12208842.529124783</v>
      </c>
      <c r="U333" s="21">
        <f t="shared" si="142"/>
        <v>19573192.587622844</v>
      </c>
      <c r="V333" s="21">
        <f t="shared" si="142"/>
        <v>4489085.3747571055</v>
      </c>
      <c r="W333" s="21">
        <f t="shared" si="142"/>
        <v>7219885.142804197</v>
      </c>
      <c r="X333" s="21">
        <f t="shared" si="142"/>
        <v>1064522.4593514758</v>
      </c>
      <c r="Y333" s="21">
        <f t="shared" si="142"/>
        <v>621930.74476665142</v>
      </c>
      <c r="Z333" s="21">
        <f t="shared" si="142"/>
        <v>303872.36437780253</v>
      </c>
      <c r="AA333" s="21">
        <f t="shared" si="142"/>
        <v>14505284.333972747</v>
      </c>
      <c r="AB333" s="21">
        <f t="shared" si="142"/>
        <v>1428979.1449928363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627292492.86667693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80172442.802786022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29387130.716831654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7596149.2958384398</v>
      </c>
      <c r="S335" s="23">
        <f t="shared" si="143"/>
        <v>0</v>
      </c>
      <c r="T335" s="23">
        <f t="shared" si="143"/>
        <v>12208842.529124783</v>
      </c>
      <c r="U335" s="23">
        <f t="shared" si="143"/>
        <v>19573192.587622844</v>
      </c>
      <c r="V335" s="23">
        <f t="shared" si="143"/>
        <v>4489085.3747571055</v>
      </c>
      <c r="W335" s="23">
        <f t="shared" si="143"/>
        <v>7219885.142804197</v>
      </c>
      <c r="X335" s="23">
        <f t="shared" si="143"/>
        <v>1064522.4593514758</v>
      </c>
      <c r="Y335" s="23">
        <f t="shared" si="143"/>
        <v>621930.74476665142</v>
      </c>
      <c r="Z335" s="23">
        <f t="shared" si="143"/>
        <v>303872.36437780253</v>
      </c>
      <c r="AA335" s="23">
        <f t="shared" si="143"/>
        <v>14505284.333972747</v>
      </c>
      <c r="AB335" s="23">
        <f t="shared" si="143"/>
        <v>1428979.1449928363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578229518.01009619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67582764.832616046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>
      <c r="A361" s="18" t="s">
        <v>966</v>
      </c>
      <c r="B361" s="19"/>
      <c r="W361" s="3"/>
      <c r="AG361" s="17"/>
    </row>
    <row r="362" spans="1:33">
      <c r="A362" s="18"/>
      <c r="B362" s="19"/>
      <c r="W362" s="3"/>
      <c r="AG362" s="17"/>
    </row>
    <row r="363" spans="1:33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1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2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1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1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>
      <c r="A428" s="18"/>
      <c r="B428" s="19"/>
      <c r="W428" s="3"/>
      <c r="AG428" s="17"/>
    </row>
    <row r="429" spans="1:33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173142.48219254694</v>
      </c>
      <c r="S453" s="22">
        <f t="shared" si="193"/>
        <v>0</v>
      </c>
      <c r="T453" s="22">
        <f t="shared" si="193"/>
        <v>129919.43607184011</v>
      </c>
      <c r="U453" s="22">
        <f t="shared" si="193"/>
        <v>207947.73989899526</v>
      </c>
      <c r="V453" s="22">
        <f t="shared" si="193"/>
        <v>45960.213774396798</v>
      </c>
      <c r="W453" s="22">
        <f t="shared" si="193"/>
        <v>73863.628676619963</v>
      </c>
      <c r="X453" s="22">
        <f t="shared" si="193"/>
        <v>14631.129902683761</v>
      </c>
      <c r="Y453" s="22">
        <f t="shared" si="193"/>
        <v>8548.0108354851691</v>
      </c>
      <c r="Z453" s="22">
        <f t="shared" si="193"/>
        <v>4958.6694261942484</v>
      </c>
      <c r="AA453" s="22">
        <f t="shared" si="193"/>
        <v>458161.04006364016</v>
      </c>
      <c r="AB453" s="22">
        <f t="shared" si="193"/>
        <v>15772.649157597536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76171.704499200016</v>
      </c>
      <c r="U457" s="22">
        <f t="shared" si="193"/>
        <v>118940.24350080003</v>
      </c>
      <c r="V457" s="22">
        <f t="shared" si="193"/>
        <v>11031.1627008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223368.00000000003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175011.69931865923</v>
      </c>
      <c r="S462" s="22">
        <f t="shared" si="193"/>
        <v>0</v>
      </c>
      <c r="T462" s="22">
        <f t="shared" si="193"/>
        <v>270443.42351973068</v>
      </c>
      <c r="U462" s="22">
        <f t="shared" si="193"/>
        <v>429667.70027478063</v>
      </c>
      <c r="V462" s="22">
        <f t="shared" si="193"/>
        <v>78571.272354578759</v>
      </c>
      <c r="W462" s="22">
        <f t="shared" si="193"/>
        <v>125732.52258679157</v>
      </c>
      <c r="X462" s="22">
        <f t="shared" si="193"/>
        <v>101980.46254958352</v>
      </c>
      <c r="Y462" s="22">
        <f t="shared" si="193"/>
        <v>59580.504354740893</v>
      </c>
      <c r="Z462" s="22">
        <f t="shared" si="193"/>
        <v>34562.429906456513</v>
      </c>
      <c r="AA462" s="22">
        <f t="shared" si="193"/>
        <v>38642.017352780975</v>
      </c>
      <c r="AB462" s="22">
        <f t="shared" si="193"/>
        <v>109936.96778189708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1379963.1815112063</v>
      </c>
      <c r="S465" s="21">
        <f t="shared" si="197"/>
        <v>0</v>
      </c>
      <c r="T465" s="21">
        <f t="shared" si="197"/>
        <v>1035471.1106801707</v>
      </c>
      <c r="U465" s="21">
        <f t="shared" si="197"/>
        <v>1657364.6230851761</v>
      </c>
      <c r="V465" s="21">
        <f t="shared" si="197"/>
        <v>366307.57524037559</v>
      </c>
      <c r="W465" s="21">
        <f t="shared" si="197"/>
        <v>588700.62815201154</v>
      </c>
      <c r="X465" s="21">
        <f t="shared" si="197"/>
        <v>116611.59245226729</v>
      </c>
      <c r="Y465" s="21">
        <f t="shared" si="197"/>
        <v>68128.515190226055</v>
      </c>
      <c r="Z465" s="21">
        <f t="shared" si="197"/>
        <v>39521.09933265076</v>
      </c>
      <c r="AA465" s="21">
        <f t="shared" si="197"/>
        <v>3651590.0574164209</v>
      </c>
      <c r="AB465" s="21">
        <f t="shared" si="197"/>
        <v>125709.61693949462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9029368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107525.25046400001</v>
      </c>
      <c r="U478" s="22">
        <f t="shared" si="199"/>
        <v>167898.03453600005</v>
      </c>
      <c r="V478" s="22">
        <f t="shared" si="199"/>
        <v>15571.773536000001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1718154.1815112063</v>
      </c>
      <c r="S486" s="22">
        <f t="shared" si="205"/>
        <v>0</v>
      </c>
      <c r="T486" s="22">
        <f t="shared" si="205"/>
        <v>1670260.0084040307</v>
      </c>
      <c r="U486" s="22">
        <f t="shared" si="205"/>
        <v>2675026.033761316</v>
      </c>
      <c r="V486" s="22">
        <f t="shared" si="205"/>
        <v>599548.80021651555</v>
      </c>
      <c r="W486" s="22">
        <f t="shared" si="205"/>
        <v>963822.09477587161</v>
      </c>
      <c r="X486" s="22">
        <f t="shared" si="205"/>
        <v>158272.09162629367</v>
      </c>
      <c r="Y486" s="22">
        <f t="shared" si="205"/>
        <v>92468.016016199661</v>
      </c>
      <c r="Z486" s="22">
        <f t="shared" si="205"/>
        <v>39521.09933265076</v>
      </c>
      <c r="AA486" s="22">
        <f t="shared" si="205"/>
        <v>3651590.0574164209</v>
      </c>
      <c r="AB486" s="22">
        <f t="shared" si="205"/>
        <v>134856.61693949462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11703519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1718154.1815112063</v>
      </c>
      <c r="S488" s="22">
        <f t="shared" si="207"/>
        <v>0</v>
      </c>
      <c r="T488" s="22">
        <f t="shared" si="207"/>
        <v>1670260.0084040307</v>
      </c>
      <c r="U488" s="22">
        <f t="shared" si="207"/>
        <v>2675026.033761316</v>
      </c>
      <c r="V488" s="22">
        <f t="shared" si="207"/>
        <v>599548.80021651555</v>
      </c>
      <c r="W488" s="22">
        <f t="shared" si="207"/>
        <v>963822.09477587161</v>
      </c>
      <c r="X488" s="22">
        <f t="shared" si="207"/>
        <v>158272.09162629367</v>
      </c>
      <c r="Y488" s="22">
        <f t="shared" si="207"/>
        <v>92468.016016199661</v>
      </c>
      <c r="Z488" s="22">
        <f t="shared" si="207"/>
        <v>39521.09933265076</v>
      </c>
      <c r="AA488" s="22">
        <f t="shared" si="207"/>
        <v>3651590.0574164209</v>
      </c>
      <c r="AB488" s="22">
        <f t="shared" si="207"/>
        <v>134856.61693949462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15178349.000000002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1718154.1815112063</v>
      </c>
      <c r="S490" s="21">
        <f t="shared" si="208"/>
        <v>0</v>
      </c>
      <c r="T490" s="21">
        <f t="shared" si="208"/>
        <v>1670260.0084040307</v>
      </c>
      <c r="U490" s="21">
        <f t="shared" si="208"/>
        <v>2675026.033761316</v>
      </c>
      <c r="V490" s="21">
        <f t="shared" si="208"/>
        <v>599548.80021651555</v>
      </c>
      <c r="W490" s="21">
        <f t="shared" si="208"/>
        <v>963822.09477587161</v>
      </c>
      <c r="X490" s="21">
        <f t="shared" si="208"/>
        <v>158272.09162629367</v>
      </c>
      <c r="Y490" s="21">
        <f t="shared" si="208"/>
        <v>92468.016016199661</v>
      </c>
      <c r="Z490" s="21">
        <f t="shared" si="208"/>
        <v>39521.09933265076</v>
      </c>
      <c r="AA490" s="21">
        <f t="shared" si="208"/>
        <v>3651590.0574164209</v>
      </c>
      <c r="AB490" s="21">
        <f t="shared" si="208"/>
        <v>134856.61693949462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1718154.1815112063</v>
      </c>
      <c r="S516" s="22">
        <f t="shared" si="219"/>
        <v>0</v>
      </c>
      <c r="T516" s="22">
        <f t="shared" si="219"/>
        <v>1670260.0084040307</v>
      </c>
      <c r="U516" s="22">
        <f t="shared" si="219"/>
        <v>2675026.033761316</v>
      </c>
      <c r="V516" s="22">
        <f t="shared" si="219"/>
        <v>599548.80021651555</v>
      </c>
      <c r="W516" s="22">
        <f t="shared" si="219"/>
        <v>963822.09477587161</v>
      </c>
      <c r="X516" s="22">
        <f t="shared" si="219"/>
        <v>158272.09162629367</v>
      </c>
      <c r="Y516" s="22">
        <f t="shared" si="219"/>
        <v>92468.016016199661</v>
      </c>
      <c r="Z516" s="22">
        <f t="shared" si="219"/>
        <v>39521.09933265076</v>
      </c>
      <c r="AA516" s="22">
        <f t="shared" si="219"/>
        <v>3651590.0574164209</v>
      </c>
      <c r="AB516" s="22">
        <f t="shared" si="219"/>
        <v>134856.61693949462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673800.29114899144</v>
      </c>
      <c r="S525" s="22">
        <f t="shared" si="221"/>
        <v>0</v>
      </c>
      <c r="T525" s="22">
        <f t="shared" si="221"/>
        <v>655017.86281326949</v>
      </c>
      <c r="U525" s="22">
        <f t="shared" si="221"/>
        <v>1049052.1396596504</v>
      </c>
      <c r="V525" s="22">
        <f t="shared" si="221"/>
        <v>235122.17965712398</v>
      </c>
      <c r="W525" s="22">
        <f t="shared" si="221"/>
        <v>377977.49181311025</v>
      </c>
      <c r="X525" s="22">
        <f t="shared" si="221"/>
        <v>62068.807657737525</v>
      </c>
      <c r="Y525" s="22">
        <f t="shared" si="221"/>
        <v>36262.738690240505</v>
      </c>
      <c r="Z525" s="22">
        <f t="shared" si="221"/>
        <v>15498.800121329279</v>
      </c>
      <c r="AA525" s="22">
        <f t="shared" si="221"/>
        <v>1432026.5726559295</v>
      </c>
      <c r="AB525" s="22">
        <f t="shared" si="221"/>
        <v>52886.073167937531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20746114.000000007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817.74079379633736</v>
      </c>
      <c r="S526" s="22">
        <f t="shared" si="221"/>
        <v>0</v>
      </c>
      <c r="T526" s="22">
        <f t="shared" si="221"/>
        <v>794.94597156424095</v>
      </c>
      <c r="U526" s="22">
        <f t="shared" si="221"/>
        <v>1273.1557713579843</v>
      </c>
      <c r="V526" s="22">
        <f t="shared" si="221"/>
        <v>285.35012578293299</v>
      </c>
      <c r="W526" s="22">
        <f t="shared" si="221"/>
        <v>458.72288607256712</v>
      </c>
      <c r="X526" s="22">
        <f t="shared" si="221"/>
        <v>75.328248905145102</v>
      </c>
      <c r="Y526" s="22">
        <f t="shared" si="221"/>
        <v>44.009361692646415</v>
      </c>
      <c r="Z526" s="22">
        <f t="shared" si="221"/>
        <v>18.809729352438175</v>
      </c>
      <c r="AA526" s="22">
        <f t="shared" si="221"/>
        <v>1737.9430695469518</v>
      </c>
      <c r="AB526" s="22">
        <f t="shared" si="221"/>
        <v>64.183853912223327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25177.999999999996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-83506.898689007634</v>
      </c>
      <c r="S527" s="22">
        <f t="shared" si="221"/>
        <v>0</v>
      </c>
      <c r="T527" s="22">
        <f t="shared" si="221"/>
        <v>-81179.113496914477</v>
      </c>
      <c r="U527" s="22">
        <f t="shared" si="221"/>
        <v>-130013.43557845721</v>
      </c>
      <c r="V527" s="22">
        <f t="shared" si="221"/>
        <v>-29139.67876547643</v>
      </c>
      <c r="W527" s="22">
        <f t="shared" si="221"/>
        <v>-46844.337306145811</v>
      </c>
      <c r="X527" s="22">
        <f t="shared" si="221"/>
        <v>-7692.4478972599309</v>
      </c>
      <c r="Y527" s="22">
        <f t="shared" si="221"/>
        <v>-4494.193436497455</v>
      </c>
      <c r="Z527" s="22">
        <f t="shared" si="221"/>
        <v>-1920.831362844923</v>
      </c>
      <c r="AA527" s="22">
        <f t="shared" si="221"/>
        <v>-177477.06478254247</v>
      </c>
      <c r="AB527" s="22">
        <f t="shared" si="221"/>
        <v>-6554.3930629110637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-2571153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282262.04330573865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57569.229472187435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21976.200489161311</v>
      </c>
      <c r="S536" s="22">
        <f t="shared" si="221"/>
        <v>0</v>
      </c>
      <c r="T536" s="22">
        <f t="shared" si="221"/>
        <v>33959.551957856493</v>
      </c>
      <c r="U536" s="22">
        <f t="shared" si="221"/>
        <v>53953.327473054953</v>
      </c>
      <c r="V536" s="22">
        <f t="shared" si="221"/>
        <v>9866.1863216856636</v>
      </c>
      <c r="W536" s="22">
        <f t="shared" si="221"/>
        <v>15788.219502653206</v>
      </c>
      <c r="X536" s="22">
        <f t="shared" si="221"/>
        <v>12805.675847340968</v>
      </c>
      <c r="Y536" s="22">
        <f t="shared" si="221"/>
        <v>7481.5176016380474</v>
      </c>
      <c r="Z536" s="22">
        <f t="shared" si="221"/>
        <v>4340.0006512358459</v>
      </c>
      <c r="AA536" s="22">
        <f t="shared" si="221"/>
        <v>4852.2740134312007</v>
      </c>
      <c r="AB536" s="22">
        <f t="shared" si="221"/>
        <v>13804.773364016193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6623263.1207996411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1253044.4209696252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613087.3337429415</v>
      </c>
      <c r="S538" s="21">
        <f t="shared" si="225"/>
        <v>0</v>
      </c>
      <c r="T538" s="21">
        <f t="shared" si="225"/>
        <v>608593.24724577577</v>
      </c>
      <c r="U538" s="21">
        <f t="shared" si="225"/>
        <v>974265.18732560612</v>
      </c>
      <c r="V538" s="21">
        <f t="shared" si="225"/>
        <v>216134.03733911616</v>
      </c>
      <c r="W538" s="21">
        <f t="shared" si="225"/>
        <v>347380.09689569025</v>
      </c>
      <c r="X538" s="21">
        <f t="shared" si="225"/>
        <v>67257.363856723707</v>
      </c>
      <c r="Y538" s="21">
        <f t="shared" si="225"/>
        <v>39294.072217073743</v>
      </c>
      <c r="Z538" s="21">
        <f t="shared" si="225"/>
        <v>17936.779139072642</v>
      </c>
      <c r="AA538" s="21">
        <f t="shared" si="225"/>
        <v>1261139.7249563653</v>
      </c>
      <c r="AB538" s="21">
        <f t="shared" si="225"/>
        <v>60200.637322954892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18718798.000000004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25054344.694737401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4727874.420969625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2331241.5152541478</v>
      </c>
      <c r="S540" s="21">
        <f t="shared" si="227"/>
        <v>0</v>
      </c>
      <c r="T540" s="21">
        <f t="shared" si="227"/>
        <v>2278853.2556498065</v>
      </c>
      <c r="U540" s="21">
        <f t="shared" si="227"/>
        <v>3649291.2210869221</v>
      </c>
      <c r="V540" s="21">
        <f t="shared" si="227"/>
        <v>815682.83755563176</v>
      </c>
      <c r="W540" s="21">
        <f t="shared" si="227"/>
        <v>1311202.1916715619</v>
      </c>
      <c r="X540" s="21">
        <f t="shared" si="227"/>
        <v>225529.45548301737</v>
      </c>
      <c r="Y540" s="21">
        <f t="shared" si="227"/>
        <v>131762.08823327342</v>
      </c>
      <c r="Z540" s="21">
        <f t="shared" si="227"/>
        <v>57457.878471723401</v>
      </c>
      <c r="AA540" s="21">
        <f t="shared" si="227"/>
        <v>4912729.7823727857</v>
      </c>
      <c r="AB540" s="21">
        <f t="shared" si="227"/>
        <v>195057.25426244951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25054344.694737401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4727874.420969625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2331241.5152541478</v>
      </c>
      <c r="S542" s="23">
        <f t="shared" si="229"/>
        <v>0</v>
      </c>
      <c r="T542" s="23">
        <f t="shared" si="229"/>
        <v>2278853.2556498065</v>
      </c>
      <c r="U542" s="23">
        <f t="shared" si="229"/>
        <v>3649291.2210869221</v>
      </c>
      <c r="V542" s="23">
        <f t="shared" si="229"/>
        <v>815682.83755563176</v>
      </c>
      <c r="W542" s="23">
        <f t="shared" si="229"/>
        <v>1311202.1916715619</v>
      </c>
      <c r="X542" s="23">
        <f t="shared" si="229"/>
        <v>225529.45548301737</v>
      </c>
      <c r="Y542" s="23">
        <f t="shared" si="229"/>
        <v>131762.08823327342</v>
      </c>
      <c r="Z542" s="23">
        <f t="shared" si="229"/>
        <v>57457.878471723401</v>
      </c>
      <c r="AA542" s="23">
        <f t="shared" si="229"/>
        <v>4912729.7823727857</v>
      </c>
      <c r="AB542" s="23">
        <f t="shared" si="229"/>
        <v>195057.25426244951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v>61426634.310562506</v>
      </c>
      <c r="H571" s="22">
        <f t="shared" ref="H571:Q578" si="230">IF(VLOOKUP($D571,$C$6:$AE$653,H$2,)=0,0,((VLOOKUP($D571,$C$6:$AE$653,H$2,)/VLOOKUP($D571,$C$6:$AE$653,4,))*$F571))</f>
        <v>61426634.310562506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61426634.310562506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4170843.4481928698</v>
      </c>
      <c r="H572" s="22">
        <f t="shared" si="230"/>
        <v>4170843.4481928698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4170843.4481928698</v>
      </c>
      <c r="AG572" s="17" t="str">
        <f t="shared" si="233"/>
        <v>ok</v>
      </c>
    </row>
    <row r="573" spans="1:33">
      <c r="A573" s="115" t="s">
        <v>288</v>
      </c>
      <c r="B573" s="19"/>
      <c r="C573" s="3" t="s">
        <v>34</v>
      </c>
      <c r="D573" s="3" t="s">
        <v>178</v>
      </c>
      <c r="F573" s="38">
        <v>16945219.53182552</v>
      </c>
      <c r="H573" s="22">
        <f t="shared" si="230"/>
        <v>16945219.53182552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16945219.53182552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10730993.61303545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10730993.61303545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10730993.61303545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42526650.347583987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5226114.5891005127</v>
      </c>
      <c r="S576" s="22">
        <f t="shared" si="231"/>
        <v>0</v>
      </c>
      <c r="T576" s="22">
        <f t="shared" si="231"/>
        <v>8075850.5099096773</v>
      </c>
      <c r="U576" s="22">
        <f t="shared" si="231"/>
        <v>12830528.73386899</v>
      </c>
      <c r="V576" s="22">
        <f t="shared" si="231"/>
        <v>2346257.2749996404</v>
      </c>
      <c r="W576" s="22">
        <f t="shared" si="231"/>
        <v>3754563.6844472592</v>
      </c>
      <c r="X576" s="22">
        <f t="shared" si="231"/>
        <v>3045291.1731528691</v>
      </c>
      <c r="Y576" s="22">
        <f t="shared" si="231"/>
        <v>1779164.1601475505</v>
      </c>
      <c r="Z576" s="22">
        <f t="shared" si="231"/>
        <v>1032086.5397690489</v>
      </c>
      <c r="AA576" s="22">
        <f t="shared" si="231"/>
        <v>1153909.2039323612</v>
      </c>
      <c r="AB576" s="22">
        <f t="shared" si="231"/>
        <v>3282884.4782560733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42526650.347583979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f>6803293.78838067+1498812.17629</f>
        <v>8302105.9646706702</v>
      </c>
      <c r="H577" s="22">
        <f t="shared" si="230"/>
        <v>4518131.1677396977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921503.03645081236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351770.13251840731</v>
      </c>
      <c r="S577" s="22">
        <f t="shared" si="231"/>
        <v>0</v>
      </c>
      <c r="T577" s="22">
        <f t="shared" si="231"/>
        <v>543586.05339320039</v>
      </c>
      <c r="U577" s="22">
        <f t="shared" si="231"/>
        <v>863623.77174189489</v>
      </c>
      <c r="V577" s="22">
        <f t="shared" si="231"/>
        <v>157926.73858897414</v>
      </c>
      <c r="W577" s="22">
        <f t="shared" si="231"/>
        <v>252719.93989211984</v>
      </c>
      <c r="X577" s="22">
        <f t="shared" si="231"/>
        <v>204978.75836310291</v>
      </c>
      <c r="Y577" s="22">
        <f t="shared" si="231"/>
        <v>119755.66201559761</v>
      </c>
      <c r="Z577" s="22">
        <f t="shared" si="231"/>
        <v>69469.81599335924</v>
      </c>
      <c r="AA577" s="22">
        <f t="shared" si="231"/>
        <v>77669.707898877037</v>
      </c>
      <c r="AB577" s="22">
        <f t="shared" si="231"/>
        <v>220971.18007462635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8302105.9646706684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1269</v>
      </c>
      <c r="D578" s="3" t="s">
        <v>834</v>
      </c>
      <c r="F578" s="38">
        <v>11697932.784128992</v>
      </c>
      <c r="H578" s="22">
        <f t="shared" si="230"/>
        <v>6366191.2935116086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1298427.2456464584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495655.3654188044</v>
      </c>
      <c r="S578" s="22">
        <f t="shared" si="231"/>
        <v>0</v>
      </c>
      <c r="T578" s="22">
        <f t="shared" si="231"/>
        <v>765930.13170916017</v>
      </c>
      <c r="U578" s="22">
        <f t="shared" si="231"/>
        <v>1216873.5108421852</v>
      </c>
      <c r="V578" s="22">
        <f t="shared" si="231"/>
        <v>222523.82476110852</v>
      </c>
      <c r="W578" s="22">
        <f t="shared" si="231"/>
        <v>356090.47663900879</v>
      </c>
      <c r="X578" s="22">
        <f t="shared" si="231"/>
        <v>288821.62522493338</v>
      </c>
      <c r="Y578" s="22">
        <f t="shared" si="231"/>
        <v>168739.55725677146</v>
      </c>
      <c r="Z578" s="22">
        <f t="shared" si="231"/>
        <v>97885.192199948287</v>
      </c>
      <c r="AA578" s="22">
        <f t="shared" si="231"/>
        <v>109439.10210618924</v>
      </c>
      <c r="AB578" s="22">
        <f t="shared" si="231"/>
        <v>311355.45881281479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11697932.784128992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155800380</v>
      </c>
      <c r="H580" s="22">
        <f t="shared" ref="H580:M580" si="234">SUM(H571:H579)</f>
        <v>93427019.751832217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12950923.89513272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6073540.0870377244</v>
      </c>
      <c r="S580" s="22">
        <f t="shared" si="235"/>
        <v>0</v>
      </c>
      <c r="T580" s="22">
        <f t="shared" si="235"/>
        <v>9385366.6950120386</v>
      </c>
      <c r="U580" s="22">
        <f t="shared" si="235"/>
        <v>14911026.016453071</v>
      </c>
      <c r="V580" s="22">
        <f t="shared" si="235"/>
        <v>2726707.8383497233</v>
      </c>
      <c r="W580" s="22">
        <f t="shared" si="235"/>
        <v>4363374.1009783875</v>
      </c>
      <c r="X580" s="22">
        <f t="shared" si="235"/>
        <v>3539091.5567409056</v>
      </c>
      <c r="Y580" s="22">
        <f t="shared" si="235"/>
        <v>2067659.3794199196</v>
      </c>
      <c r="Z580" s="22">
        <f t="shared" si="235"/>
        <v>1199441.5479623564</v>
      </c>
      <c r="AA580" s="22">
        <f t="shared" si="235"/>
        <v>1341018.0139374277</v>
      </c>
      <c r="AB580" s="22">
        <f t="shared" si="235"/>
        <v>3815211.1171435141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155800380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36773893-1840968</f>
        <v>34932925</v>
      </c>
      <c r="H598" s="22">
        <f t="shared" ref="H598:AE598" si="243">IF(VLOOKUP($D598,$C$6:$AE$653,H$2,)=0,0,((VLOOKUP($D598,$C$6:$AE$653,H$2,)/VLOOKUP($D598,$C$6:$AE$653,4,))*$F598))</f>
        <v>18929494.853328731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3912794.4541331842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1485822.3506395298</v>
      </c>
      <c r="S598" s="22">
        <f t="shared" si="243"/>
        <v>0</v>
      </c>
      <c r="T598" s="22">
        <f t="shared" si="243"/>
        <v>2296022.9791120379</v>
      </c>
      <c r="U598" s="22">
        <f t="shared" si="243"/>
        <v>3647812.5456844238</v>
      </c>
      <c r="V598" s="22">
        <f t="shared" si="243"/>
        <v>667057.99119209009</v>
      </c>
      <c r="W598" s="22">
        <f t="shared" si="243"/>
        <v>1067449.7361550196</v>
      </c>
      <c r="X598" s="22">
        <f t="shared" si="243"/>
        <v>865798.40761864756</v>
      </c>
      <c r="Y598" s="22">
        <f t="shared" si="243"/>
        <v>505829.29814002145</v>
      </c>
      <c r="Z598" s="22">
        <f t="shared" si="243"/>
        <v>293429.70239904418</v>
      </c>
      <c r="AA598" s="22">
        <f t="shared" si="243"/>
        <v>328064.77098437666</v>
      </c>
      <c r="AB598" s="22">
        <f t="shared" si="243"/>
        <v>933347.91061288211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34932924.999999985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-544114.11249599315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-112470.33786617595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-42708.847537089547</v>
      </c>
      <c r="S600" s="22">
        <f t="shared" si="244"/>
        <v>0</v>
      </c>
      <c r="T600" s="22">
        <f t="shared" si="244"/>
        <v>-65997.45609853213</v>
      </c>
      <c r="U600" s="22">
        <f t="shared" si="244"/>
        <v>-104853.63192340021</v>
      </c>
      <c r="V600" s="22">
        <f t="shared" si="244"/>
        <v>-19174.080960592495</v>
      </c>
      <c r="W600" s="22">
        <f t="shared" si="244"/>
        <v>-30683.040953939395</v>
      </c>
      <c r="X600" s="22">
        <f t="shared" si="244"/>
        <v>-24886.72496609297</v>
      </c>
      <c r="Y600" s="22">
        <f t="shared" si="244"/>
        <v>-14539.683270181411</v>
      </c>
      <c r="Z600" s="22">
        <f t="shared" si="244"/>
        <v>-8434.4164140620687</v>
      </c>
      <c r="AA600" s="22">
        <f t="shared" si="244"/>
        <v>-9429.9754477587376</v>
      </c>
      <c r="AB600" s="22">
        <f t="shared" si="244"/>
        <v>-26828.384696373098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81566017.278024986</v>
      </c>
      <c r="H604" s="22">
        <f t="shared" ref="H604:AE604" si="246">IF(VLOOKUP($D604,$C$6:$AE$653,H$2,)=0,0,((VLOOKUP($D604,$C$6:$AE$653,H$2,)/VLOOKUP($D604,$C$6:$AE$653,4,))*$F604))</f>
        <v>44199090.235670112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9136110.4187865071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3469294.699036499</v>
      </c>
      <c r="S604" s="22">
        <f t="shared" si="246"/>
        <v>0</v>
      </c>
      <c r="T604" s="22">
        <f t="shared" si="246"/>
        <v>5361058.3707203129</v>
      </c>
      <c r="U604" s="22">
        <f t="shared" si="246"/>
        <v>8517395.5839166641</v>
      </c>
      <c r="V604" s="22">
        <f t="shared" si="246"/>
        <v>1557535.2947117556</v>
      </c>
      <c r="W604" s="22">
        <f t="shared" si="246"/>
        <v>2492422.9397522118</v>
      </c>
      <c r="X604" s="22">
        <f t="shared" si="246"/>
        <v>2021580.7257797373</v>
      </c>
      <c r="Y604" s="22">
        <f t="shared" si="246"/>
        <v>1181077.2007159505</v>
      </c>
      <c r="Z604" s="22">
        <f t="shared" si="246"/>
        <v>685138.50975165027</v>
      </c>
      <c r="AA604" s="22">
        <f t="shared" si="246"/>
        <v>766009.05244616582</v>
      </c>
      <c r="AB604" s="22">
        <f t="shared" si="246"/>
        <v>2179304.2467373936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81566017.278024942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>
      <c r="A608" s="24" t="s">
        <v>976</v>
      </c>
      <c r="B608" s="19"/>
      <c r="C608" s="3" t="s">
        <v>977</v>
      </c>
      <c r="F608" s="39">
        <f>F580+F588+F596+F598+F600+F602+F604+F606</f>
        <v>271295201.5853948</v>
      </c>
      <c r="G608" s="23"/>
      <c r="H608" s="39">
        <f t="shared" ref="H608:AE608" si="248">H580+H588+H596+H598+H600+H602+H604+H606</f>
        <v>156011490.72833508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25887358.430186234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10985948.289176663</v>
      </c>
      <c r="S608" s="39">
        <f t="shared" si="248"/>
        <v>0</v>
      </c>
      <c r="T608" s="39">
        <f t="shared" si="248"/>
        <v>16976450.588745859</v>
      </c>
      <c r="U608" s="39">
        <f t="shared" si="248"/>
        <v>26971380.51413076</v>
      </c>
      <c r="V608" s="39">
        <f t="shared" si="248"/>
        <v>4932127.0432929769</v>
      </c>
      <c r="W608" s="39">
        <f t="shared" si="248"/>
        <v>7892563.7359316796</v>
      </c>
      <c r="X608" s="39">
        <f t="shared" si="248"/>
        <v>6401583.9651731979</v>
      </c>
      <c r="Y608" s="39">
        <f t="shared" si="248"/>
        <v>3740026.1950057102</v>
      </c>
      <c r="Z608" s="39">
        <f t="shared" si="248"/>
        <v>2169575.3436989887</v>
      </c>
      <c r="AA608" s="39">
        <f t="shared" si="248"/>
        <v>2425661.8619202115</v>
      </c>
      <c r="AB608" s="39">
        <f t="shared" si="248"/>
        <v>6901034.8897974174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271295201.5853948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>
      <c r="A610" s="24" t="s">
        <v>1055</v>
      </c>
      <c r="B610" s="19"/>
      <c r="F610" s="39">
        <f>F333+F608</f>
        <v>898587694.45207191</v>
      </c>
      <c r="G610" s="23">
        <f t="shared" ref="G610:AE610" si="249">G333+G608</f>
        <v>0</v>
      </c>
      <c r="H610" s="23">
        <f t="shared" si="249"/>
        <v>263037673.89658296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55274489.147017889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18582097.585015103</v>
      </c>
      <c r="S610" s="23">
        <f t="shared" si="249"/>
        <v>0</v>
      </c>
      <c r="T610" s="23">
        <f t="shared" si="249"/>
        <v>29185293.117870644</v>
      </c>
      <c r="U610" s="23">
        <f t="shared" si="249"/>
        <v>46544573.101753607</v>
      </c>
      <c r="V610" s="23">
        <f t="shared" si="249"/>
        <v>9421212.4180500824</v>
      </c>
      <c r="W610" s="23">
        <f t="shared" si="249"/>
        <v>15112448.878735878</v>
      </c>
      <c r="X610" s="23">
        <f t="shared" si="249"/>
        <v>7466106.4245246742</v>
      </c>
      <c r="Y610" s="23">
        <f t="shared" si="249"/>
        <v>4361956.9397723619</v>
      </c>
      <c r="Z610" s="23">
        <f t="shared" si="249"/>
        <v>2473447.7080767914</v>
      </c>
      <c r="AA610" s="23">
        <f t="shared" si="249"/>
        <v>16930946.19589296</v>
      </c>
      <c r="AB610" s="23">
        <f t="shared" si="249"/>
        <v>8330014.0347902533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898587694.45207191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1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100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f>0.3829*0.7078</f>
        <v>0.27101661999999999</v>
      </c>
      <c r="U617" s="100">
        <f>0.6171*0.7078</f>
        <v>0.43678338</v>
      </c>
      <c r="V617" s="100">
        <f>0.3829*0.2922</f>
        <v>0.11188338</v>
      </c>
      <c r="W617" s="100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100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f>T617</f>
        <v>0.27101661999999999</v>
      </c>
      <c r="U618" s="100">
        <f>U617</f>
        <v>0.43678338</v>
      </c>
      <c r="V618" s="100">
        <f>V617</f>
        <v>0.11188338</v>
      </c>
      <c r="W618" s="100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100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f>0.3904*0.8735</f>
        <v>0.34101440000000005</v>
      </c>
      <c r="U619" s="100">
        <f>0.6096*0.8735</f>
        <v>0.53248560000000011</v>
      </c>
      <c r="V619" s="100">
        <f>0.3904*0.1265</f>
        <v>4.9385600000000002E-2</v>
      </c>
      <c r="W619" s="100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100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100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100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100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100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100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100">
        <f t="shared" si="251"/>
        <v>1</v>
      </c>
      <c r="AG625" s="43" t="str">
        <f t="shared" si="250"/>
        <v>ok</v>
      </c>
    </row>
    <row r="626" spans="1:33" s="19" customFormat="1">
      <c r="A626" s="19" t="s">
        <v>1025</v>
      </c>
      <c r="C626" s="19" t="s">
        <v>1057</v>
      </c>
      <c r="F626" s="40">
        <v>1</v>
      </c>
      <c r="G626" s="40"/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1</v>
      </c>
      <c r="O626" s="101">
        <v>0</v>
      </c>
      <c r="P626" s="101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100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100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100">
        <v>1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100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100">
        <v>0</v>
      </c>
      <c r="I629" s="100">
        <v>0</v>
      </c>
      <c r="J629" s="100">
        <v>0</v>
      </c>
      <c r="K629" s="100">
        <v>1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100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100">
        <v>0</v>
      </c>
      <c r="I630" s="100">
        <v>0</v>
      </c>
      <c r="J630" s="100">
        <v>0</v>
      </c>
      <c r="K630" s="100">
        <v>1</v>
      </c>
      <c r="L630" s="100">
        <v>0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100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2">
        <f t="shared" si="252"/>
        <v>13659905</v>
      </c>
      <c r="AG631" s="43" t="str">
        <f t="shared" si="250"/>
        <v>ok</v>
      </c>
    </row>
    <row r="632" spans="1:33" s="19" customFormat="1">
      <c r="A632" s="19" t="s">
        <v>607</v>
      </c>
      <c r="C632" s="19" t="s">
        <v>607</v>
      </c>
      <c r="F632" s="40">
        <v>1</v>
      </c>
      <c r="G632" s="40"/>
      <c r="H632" s="100">
        <f>H628</f>
        <v>1</v>
      </c>
      <c r="I632" s="101">
        <f>I628</f>
        <v>0</v>
      </c>
      <c r="J632" s="101">
        <f>J628</f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100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1206820.6993186593</v>
      </c>
      <c r="S636" s="41">
        <f t="shared" si="258"/>
        <v>0</v>
      </c>
      <c r="T636" s="41">
        <f t="shared" si="258"/>
        <v>905551.67460833059</v>
      </c>
      <c r="U636" s="41">
        <f t="shared" si="258"/>
        <v>1449416.8831861806</v>
      </c>
      <c r="V636" s="41">
        <f t="shared" si="258"/>
        <v>320347.36146597879</v>
      </c>
      <c r="W636" s="41">
        <f t="shared" si="258"/>
        <v>514836.99947539158</v>
      </c>
      <c r="X636" s="41">
        <f t="shared" si="258"/>
        <v>101980.46254958352</v>
      </c>
      <c r="Y636" s="41">
        <f t="shared" si="258"/>
        <v>59580.504354740893</v>
      </c>
      <c r="Z636" s="41">
        <f t="shared" si="258"/>
        <v>34562.429906456513</v>
      </c>
      <c r="AA636" s="41">
        <f t="shared" si="258"/>
        <v>3193429.0173527808</v>
      </c>
      <c r="AB636" s="41">
        <f t="shared" si="258"/>
        <v>109936.96778189708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7896462.9999999991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100">
        <v>0</v>
      </c>
      <c r="Q638" s="100">
        <v>0</v>
      </c>
      <c r="R638" s="100">
        <v>0</v>
      </c>
      <c r="S638" s="100">
        <v>0</v>
      </c>
      <c r="T638" s="100">
        <v>0</v>
      </c>
      <c r="U638" s="100">
        <v>0</v>
      </c>
      <c r="V638" s="100">
        <v>0</v>
      </c>
      <c r="W638" s="10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100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0</v>
      </c>
      <c r="W639" s="10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100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987587203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295314085.01853025</v>
      </c>
      <c r="U640" s="38">
        <f t="shared" si="260"/>
        <v>469181029.13086981</v>
      </c>
      <c r="V640" s="38">
        <f t="shared" si="260"/>
        <v>85796885.360169739</v>
      </c>
      <c r="W640" s="38">
        <f t="shared" si="260"/>
        <v>137295203.49043027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987587203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100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100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1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100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100">
        <v>1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100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100">
        <v>0</v>
      </c>
      <c r="I648" s="100">
        <v>0</v>
      </c>
      <c r="J648" s="100">
        <v>0</v>
      </c>
      <c r="K648" s="100">
        <v>1</v>
      </c>
      <c r="L648" s="100">
        <v>0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100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0.54421506867853187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0.11099629905619576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4.2371192805217513E-2</v>
      </c>
      <c r="S651" s="45">
        <f t="shared" si="265"/>
        <v>0</v>
      </c>
      <c r="T651" s="45">
        <f t="shared" si="265"/>
        <v>6.5475682399913027E-2</v>
      </c>
      <c r="U651" s="45">
        <f t="shared" si="265"/>
        <v>0.10402466258766348</v>
      </c>
      <c r="V651" s="45">
        <f t="shared" si="265"/>
        <v>1.9022491312568886E-2</v>
      </c>
      <c r="W651" s="45">
        <f t="shared" si="265"/>
        <v>3.044046184998854E-2</v>
      </c>
      <c r="X651" s="45">
        <f t="shared" si="265"/>
        <v>2.468997134406415E-2</v>
      </c>
      <c r="Y651" s="45">
        <f t="shared" si="265"/>
        <v>1.4424733016563961E-2</v>
      </c>
      <c r="Z651" s="45">
        <f t="shared" si="265"/>
        <v>8.3677341976825734E-3</v>
      </c>
      <c r="AA651" s="45">
        <f t="shared" si="265"/>
        <v>9.3554223746839457E-3</v>
      </c>
      <c r="AB651" s="45">
        <f t="shared" si="265"/>
        <v>2.6616280376926253E-2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100">
        <f t="shared" ref="AF651:AF669" si="266">SUM(H651:AE651)</f>
        <v>0.99999999999999989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0.12289034161839217</v>
      </c>
      <c r="S652" s="45">
        <f t="shared" si="268"/>
        <v>0</v>
      </c>
      <c r="T652" s="45">
        <f t="shared" si="268"/>
        <v>0.18990093139015546</v>
      </c>
      <c r="U652" s="45">
        <f t="shared" si="268"/>
        <v>0.30170560410944558</v>
      </c>
      <c r="V652" s="45">
        <f t="shared" si="268"/>
        <v>5.5171457329061313E-2</v>
      </c>
      <c r="W652" s="45">
        <f t="shared" si="268"/>
        <v>8.8287312867578405E-2</v>
      </c>
      <c r="X652" s="45">
        <f t="shared" si="268"/>
        <v>7.1609006311635762E-2</v>
      </c>
      <c r="Y652" s="45">
        <f t="shared" si="268"/>
        <v>4.183645186267599E-2</v>
      </c>
      <c r="Z652" s="45">
        <f t="shared" si="268"/>
        <v>2.4269170774878196E-2</v>
      </c>
      <c r="AA652" s="45">
        <f t="shared" si="268"/>
        <v>2.7133790094002002E-2</v>
      </c>
      <c r="AB652" s="45">
        <f t="shared" si="268"/>
        <v>7.719593364217503E-2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100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100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0.13865159128971716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5.0822605559750295E-2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1.3136910273933482E-2</v>
      </c>
      <c r="S654" s="45">
        <f t="shared" si="270"/>
        <v>0</v>
      </c>
      <c r="T654" s="45">
        <f t="shared" si="270"/>
        <v>2.1114180699629396E-2</v>
      </c>
      <c r="U654" s="45">
        <f t="shared" si="270"/>
        <v>3.3850213415222229E-2</v>
      </c>
      <c r="V654" s="45">
        <f t="shared" si="270"/>
        <v>7.7635008849180247E-3</v>
      </c>
      <c r="W654" s="45">
        <f t="shared" si="270"/>
        <v>1.2486192624082074E-2</v>
      </c>
      <c r="X654" s="45">
        <f t="shared" si="270"/>
        <v>1.8410033147648621E-3</v>
      </c>
      <c r="Y654" s="45">
        <f t="shared" si="270"/>
        <v>1.0755776476215663E-3</v>
      </c>
      <c r="Z654" s="45">
        <f t="shared" si="270"/>
        <v>5.255220546739655E-4</v>
      </c>
      <c r="AA654" s="45">
        <f t="shared" si="270"/>
        <v>2.5085686361863445E-2</v>
      </c>
      <c r="AB654" s="45">
        <f t="shared" si="270"/>
        <v>2.4713009289295488E-3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100">
        <f t="shared" si="266"/>
        <v>1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0.54389962090493627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0.11092281202924563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4.2418989135723832E-2</v>
      </c>
      <c r="S655" s="45">
        <f t="shared" si="271"/>
        <v>0</v>
      </c>
      <c r="T655" s="45">
        <f t="shared" si="271"/>
        <v>6.5549541480786663E-2</v>
      </c>
      <c r="U655" s="45">
        <f t="shared" si="271"/>
        <v>0.10414200639662122</v>
      </c>
      <c r="V655" s="45">
        <f t="shared" si="271"/>
        <v>1.9043949412320967E-2</v>
      </c>
      <c r="W655" s="45">
        <f t="shared" si="271"/>
        <v>3.0474799858409386E-2</v>
      </c>
      <c r="X655" s="45">
        <f t="shared" si="271"/>
        <v>2.4717822578651228E-2</v>
      </c>
      <c r="Y655" s="45">
        <f t="shared" si="271"/>
        <v>1.4441004668624703E-2</v>
      </c>
      <c r="Z655" s="45">
        <f t="shared" si="271"/>
        <v>8.3771733227773048E-3</v>
      </c>
      <c r="AA655" s="45">
        <f t="shared" si="271"/>
        <v>9.3659756499221997E-3</v>
      </c>
      <c r="AB655" s="45">
        <f t="shared" si="271"/>
        <v>2.6646304561980291E-2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100">
        <f t="shared" si="266"/>
        <v>0.99999999999999967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0.34982201468231694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6.6013083768899666E-2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3.2550027291217122E-2</v>
      </c>
      <c r="S656" s="45">
        <f t="shared" si="272"/>
        <v>0</v>
      </c>
      <c r="T656" s="45">
        <f t="shared" si="272"/>
        <v>3.1818554696592033E-2</v>
      </c>
      <c r="U656" s="45">
        <f t="shared" si="272"/>
        <v>5.0953334548449261E-2</v>
      </c>
      <c r="V656" s="45">
        <f t="shared" si="272"/>
        <v>1.1388995284136722E-2</v>
      </c>
      <c r="W656" s="45">
        <f t="shared" si="272"/>
        <v>1.8307698642094652E-2</v>
      </c>
      <c r="X656" s="45">
        <f t="shared" si="272"/>
        <v>3.1489615652907804E-3</v>
      </c>
      <c r="Y656" s="45">
        <f t="shared" si="272"/>
        <v>1.8397319796671708E-3</v>
      </c>
      <c r="Z656" s="45">
        <f t="shared" si="272"/>
        <v>8.0225729514178689E-4</v>
      </c>
      <c r="AA656" s="45">
        <f t="shared" si="272"/>
        <v>6.8594132115554859E-2</v>
      </c>
      <c r="AB656" s="45">
        <f t="shared" si="272"/>
        <v>2.7234925716825352E-3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100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8.9500487997710033E-3</v>
      </c>
      <c r="S657" s="45">
        <f t="shared" si="273"/>
        <v>0</v>
      </c>
      <c r="T657" s="45">
        <f t="shared" si="273"/>
        <v>1.7117591144707772E-2</v>
      </c>
      <c r="U657" s="45">
        <f t="shared" si="273"/>
        <v>2.7465357011273638E-2</v>
      </c>
      <c r="V657" s="45">
        <f t="shared" si="273"/>
        <v>6.4140089215661373E-3</v>
      </c>
      <c r="W657" s="45">
        <f t="shared" si="273"/>
        <v>1.0319431176607715E-2</v>
      </c>
      <c r="X657" s="45">
        <f t="shared" si="273"/>
        <v>1.1455747349825075E-3</v>
      </c>
      <c r="Y657" s="45">
        <f t="shared" si="273"/>
        <v>6.6928428034066781E-4</v>
      </c>
      <c r="Z657" s="45">
        <f t="shared" si="273"/>
        <v>3.189917580390595E-4</v>
      </c>
      <c r="AA657" s="45">
        <f t="shared" si="273"/>
        <v>1.7367764204233607E-2</v>
      </c>
      <c r="AB657" s="45">
        <f t="shared" si="273"/>
        <v>1.8376050164638027E-3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100">
        <f t="shared" si="266"/>
        <v>0.99999999999999989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100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100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100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100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100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6">
        <f>H450/$F$450</f>
        <v>0</v>
      </c>
      <c r="I663" s="116">
        <f t="shared" ref="I663:AE663" si="279">I450/$F$450</f>
        <v>0</v>
      </c>
      <c r="J663" s="116">
        <f t="shared" si="279"/>
        <v>0</v>
      </c>
      <c r="K663" s="116">
        <f t="shared" si="279"/>
        <v>0</v>
      </c>
      <c r="L663" s="116">
        <f t="shared" si="279"/>
        <v>0</v>
      </c>
      <c r="M663" s="116">
        <f t="shared" si="279"/>
        <v>0</v>
      </c>
      <c r="N663" s="116">
        <f t="shared" si="279"/>
        <v>1</v>
      </c>
      <c r="O663" s="116">
        <f t="shared" si="279"/>
        <v>0</v>
      </c>
      <c r="P663" s="116">
        <f t="shared" si="279"/>
        <v>0</v>
      </c>
      <c r="Q663" s="116">
        <f t="shared" si="279"/>
        <v>0</v>
      </c>
      <c r="R663" s="116">
        <f t="shared" si="279"/>
        <v>0</v>
      </c>
      <c r="S663" s="116">
        <f t="shared" si="279"/>
        <v>0</v>
      </c>
      <c r="T663" s="116">
        <f t="shared" si="279"/>
        <v>0</v>
      </c>
      <c r="U663" s="116">
        <f t="shared" si="279"/>
        <v>0</v>
      </c>
      <c r="V663" s="116">
        <f t="shared" si="279"/>
        <v>0</v>
      </c>
      <c r="W663" s="116">
        <f t="shared" si="279"/>
        <v>0</v>
      </c>
      <c r="X663" s="116">
        <f t="shared" si="279"/>
        <v>0</v>
      </c>
      <c r="Y663" s="116">
        <f t="shared" si="279"/>
        <v>0</v>
      </c>
      <c r="Z663" s="116">
        <f t="shared" si="279"/>
        <v>0</v>
      </c>
      <c r="AA663" s="116">
        <f t="shared" si="279"/>
        <v>0</v>
      </c>
      <c r="AB663" s="116">
        <f t="shared" si="279"/>
        <v>0</v>
      </c>
      <c r="AC663" s="116">
        <f t="shared" si="279"/>
        <v>0</v>
      </c>
      <c r="AD663" s="116">
        <f t="shared" si="279"/>
        <v>0</v>
      </c>
      <c r="AE663" s="116">
        <f t="shared" si="279"/>
        <v>0</v>
      </c>
      <c r="AF663" s="100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0.15283053935903446</v>
      </c>
      <c r="S664" s="45">
        <f t="shared" si="280"/>
        <v>0</v>
      </c>
      <c r="T664" s="45">
        <f t="shared" si="280"/>
        <v>0.11467813812441477</v>
      </c>
      <c r="U664" s="45">
        <f t="shared" si="280"/>
        <v>0.18355267202368716</v>
      </c>
      <c r="V664" s="45">
        <f t="shared" si="280"/>
        <v>4.0568462293305088E-2</v>
      </c>
      <c r="W664" s="45">
        <f t="shared" si="280"/>
        <v>6.5198431180566743E-2</v>
      </c>
      <c r="X664" s="45">
        <f t="shared" si="280"/>
        <v>1.2914701499846644E-2</v>
      </c>
      <c r="Y664" s="45">
        <f t="shared" si="280"/>
        <v>7.545214149010878E-3</v>
      </c>
      <c r="Z664" s="45">
        <f t="shared" si="280"/>
        <v>4.3769507824524111E-3</v>
      </c>
      <c r="AA664" s="45">
        <f t="shared" si="280"/>
        <v>0.40441258540092961</v>
      </c>
      <c r="AB664" s="45">
        <f t="shared" si="280"/>
        <v>1.3922305186752231E-2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100">
        <f t="shared" si="266"/>
        <v>0.99999999999999989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100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3.2478385646053591E-2</v>
      </c>
      <c r="S666" s="45">
        <f t="shared" si="282"/>
        <v>0</v>
      </c>
      <c r="T666" s="45">
        <f t="shared" si="282"/>
        <v>3.1573038826127608E-2</v>
      </c>
      <c r="U666" s="45">
        <f t="shared" si="282"/>
        <v>5.0566199513781253E-2</v>
      </c>
      <c r="V666" s="45">
        <f t="shared" si="282"/>
        <v>1.1333311850938638E-2</v>
      </c>
      <c r="W666" s="45">
        <f t="shared" si="282"/>
        <v>1.8219194776096875E-2</v>
      </c>
      <c r="X666" s="45">
        <f t="shared" si="282"/>
        <v>2.9918281398500714E-3</v>
      </c>
      <c r="Y666" s="45">
        <f t="shared" si="282"/>
        <v>1.7479292117184215E-3</v>
      </c>
      <c r="Z666" s="45">
        <f t="shared" si="282"/>
        <v>7.4707003544515751E-4</v>
      </c>
      <c r="AA666" s="45">
        <f t="shared" si="282"/>
        <v>6.9026255840295175E-2</v>
      </c>
      <c r="AB666" s="45">
        <f t="shared" si="282"/>
        <v>2.5492038252531309E-3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100">
        <f t="shared" si="266"/>
        <v>1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0.54421506867853187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0.11099629905619576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4.2371192805217513E-2</v>
      </c>
      <c r="S667" s="45">
        <f t="shared" si="283"/>
        <v>0</v>
      </c>
      <c r="T667" s="45">
        <f t="shared" si="283"/>
        <v>6.5475682399913027E-2</v>
      </c>
      <c r="U667" s="45">
        <f t="shared" si="283"/>
        <v>0.10402466258766348</v>
      </c>
      <c r="V667" s="45">
        <f t="shared" si="283"/>
        <v>1.9022491312568883E-2</v>
      </c>
      <c r="W667" s="45">
        <f t="shared" si="283"/>
        <v>3.044046184998854E-2</v>
      </c>
      <c r="X667" s="45">
        <f t="shared" si="283"/>
        <v>2.468997134406415E-2</v>
      </c>
      <c r="Y667" s="45">
        <f t="shared" si="283"/>
        <v>1.4424733016563961E-2</v>
      </c>
      <c r="Z667" s="45">
        <f t="shared" si="283"/>
        <v>8.3677341976825734E-3</v>
      </c>
      <c r="AA667" s="45">
        <f t="shared" si="283"/>
        <v>9.3554223746839457E-3</v>
      </c>
      <c r="AB667" s="45">
        <f t="shared" si="283"/>
        <v>2.6616280376926253E-2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100">
        <f t="shared" si="266"/>
        <v>0.99999999999999989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100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0.54421506867853187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0.11099629905619576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4.2371192805217513E-2</v>
      </c>
      <c r="S669" s="45">
        <f t="shared" si="285"/>
        <v>0</v>
      </c>
      <c r="T669" s="45">
        <f t="shared" si="285"/>
        <v>6.5475682399913027E-2</v>
      </c>
      <c r="U669" s="45">
        <f t="shared" si="285"/>
        <v>0.10402466258766348</v>
      </c>
      <c r="V669" s="45">
        <f t="shared" si="285"/>
        <v>1.9022491312568886E-2</v>
      </c>
      <c r="W669" s="45">
        <f t="shared" si="285"/>
        <v>3.0440461849988536E-2</v>
      </c>
      <c r="X669" s="45">
        <f t="shared" si="285"/>
        <v>2.468997134406415E-2</v>
      </c>
      <c r="Y669" s="45">
        <f t="shared" si="285"/>
        <v>1.4424733016563961E-2</v>
      </c>
      <c r="Z669" s="45">
        <f t="shared" si="285"/>
        <v>8.3677341976825734E-3</v>
      </c>
      <c r="AA669" s="45">
        <f t="shared" si="285"/>
        <v>9.3554223746839457E-3</v>
      </c>
      <c r="AB669" s="45">
        <f t="shared" si="285"/>
        <v>2.6616280376926253E-2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100">
        <f t="shared" si="266"/>
        <v>0.99999999999999989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47"/>
  <sheetViews>
    <sheetView zoomScale="80" zoomScaleNormal="80" zoomScaleSheetLayoutView="90" workbookViewId="0">
      <pane xSplit="6" ySplit="4" topLeftCell="G883" activePane="bottomRight" state="frozen"/>
      <selection pane="topRight" activeCell="G1" sqref="G1"/>
      <selection pane="bottomLeft" activeCell="A5" sqref="A5"/>
      <selection pane="bottomRight" activeCell="F889" sqref="F889"/>
    </sheetView>
  </sheetViews>
  <sheetFormatPr defaultColWidth="9.109375" defaultRowHeight="13.8"/>
  <cols>
    <col min="1" max="1" width="7.6640625" style="19" customWidth="1"/>
    <col min="2" max="2" width="33" style="19" customWidth="1"/>
    <col min="3" max="3" width="12.5546875" style="19" customWidth="1"/>
    <col min="4" max="4" width="14.33203125" style="19" bestFit="1" customWidth="1"/>
    <col min="5" max="5" width="17.33203125" style="19" bestFit="1" customWidth="1"/>
    <col min="6" max="6" width="18.33203125" style="19" bestFit="1" customWidth="1"/>
    <col min="7" max="7" width="18.33203125" style="19" customWidth="1"/>
    <col min="8" max="8" width="22" style="19" bestFit="1" customWidth="1"/>
    <col min="9" max="14" width="18.33203125" style="19" customWidth="1"/>
    <col min="15" max="15" width="19" style="19" customWidth="1"/>
    <col min="16" max="16" width="19" style="19" bestFit="1" customWidth="1"/>
    <col min="17" max="17" width="23.33203125" style="19" customWidth="1"/>
    <col min="18" max="18" width="23.109375" style="19" bestFit="1" customWidth="1"/>
    <col min="19" max="20" width="20.33203125" style="19" bestFit="1" customWidth="1"/>
    <col min="21" max="21" width="18.33203125" style="19" customWidth="1"/>
    <col min="22" max="23" width="18.33203125" style="19" hidden="1" customWidth="1"/>
    <col min="24" max="24" width="15" style="3" hidden="1" customWidth="1"/>
    <col min="25" max="25" width="15.33203125" style="3" hidden="1" customWidth="1"/>
    <col min="26" max="26" width="15.6640625" style="3" hidden="1" customWidth="1"/>
    <col min="27" max="27" width="22.6640625" style="3" customWidth="1"/>
    <col min="28" max="28" width="10.6640625" style="3" customWidth="1"/>
    <col min="29" max="29" width="15.44140625" style="3" bestFit="1" customWidth="1"/>
    <col min="30" max="32" width="9.109375" style="3"/>
    <col min="33" max="33" width="7.44140625" style="3" customWidth="1"/>
    <col min="34" max="36" width="20.6640625" style="3" customWidth="1"/>
    <col min="37" max="16384" width="9.10937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1247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4.4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1273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1143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>
      <c r="A6" s="24" t="s">
        <v>831</v>
      </c>
    </row>
    <row r="8" spans="1:28">
      <c r="A8" s="24" t="s">
        <v>339</v>
      </c>
    </row>
    <row r="9" spans="1:28">
      <c r="A9" s="27" t="s">
        <v>1129</v>
      </c>
      <c r="C9" s="19" t="s">
        <v>865</v>
      </c>
      <c r="D9" s="19" t="s">
        <v>1131</v>
      </c>
      <c r="E9" s="19" t="s">
        <v>1144</v>
      </c>
      <c r="F9" s="35">
        <f>VLOOKUP(C9,'WSS-27'!$C$2:$AP$780,'WSS-27'!$H$2,)</f>
        <v>2597891033.8555474</v>
      </c>
      <c r="G9" s="35">
        <f t="shared" ref="G9:P14" si="1">IF(VLOOKUP($E9,$D$6:$AN$1034,3,)=0,0,(VLOOKUP($E9,$D$6:$AN$1034,G$2,)/VLOOKUP($E9,$D$6:$AN$1034,3,))*$F9)</f>
        <v>1252828590.7759347</v>
      </c>
      <c r="H9" s="35">
        <f t="shared" si="1"/>
        <v>303441405.12662959</v>
      </c>
      <c r="I9" s="35">
        <f t="shared" si="1"/>
        <v>18501995.935625363</v>
      </c>
      <c r="J9" s="35">
        <f t="shared" si="1"/>
        <v>335057900.86949521</v>
      </c>
      <c r="K9" s="35">
        <f t="shared" si="1"/>
        <v>321225639.52562779</v>
      </c>
      <c r="L9" s="35">
        <f t="shared" si="1"/>
        <v>218949370.29416087</v>
      </c>
      <c r="M9" s="35">
        <f t="shared" si="1"/>
        <v>137547613.62645388</v>
      </c>
      <c r="N9" s="35">
        <f t="shared" si="1"/>
        <v>7498907.807306462</v>
      </c>
      <c r="O9" s="35">
        <f t="shared" si="1"/>
        <v>1069758.1799785986</v>
      </c>
      <c r="P9" s="35">
        <f t="shared" si="1"/>
        <v>42821.868995635807</v>
      </c>
      <c r="Q9" s="35">
        <f t="shared" ref="Q9:Z14" si="2">IF(VLOOKUP($E9,$D$6:$AN$1034,3,)=0,0,(VLOOKUP($E9,$D$6:$AN$1034,Q$2,)/VLOOKUP($E9,$D$6:$AN$1034,3,))*$F9)</f>
        <v>394025.07495726761</v>
      </c>
      <c r="R9" s="35">
        <f t="shared" si="2"/>
        <v>1674.680382220565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2597891033.8555474</v>
      </c>
      <c r="AB9" s="17" t="str">
        <f t="shared" ref="AB9:AB15" si="4">IF(ABS(F9-AA9)&lt;0.01,"ok","err")</f>
        <v>ok</v>
      </c>
    </row>
    <row r="10" spans="1:28" hidden="1">
      <c r="A10" s="27" t="s">
        <v>1136</v>
      </c>
      <c r="C10" s="19" t="s">
        <v>865</v>
      </c>
      <c r="D10" s="19" t="s">
        <v>340</v>
      </c>
      <c r="E10" s="19" t="s">
        <v>1144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1136</v>
      </c>
      <c r="C11" s="19" t="s">
        <v>865</v>
      </c>
      <c r="D11" s="19" t="s">
        <v>341</v>
      </c>
      <c r="E11" s="19" t="s">
        <v>1144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2597891033.8555474</v>
      </c>
      <c r="G15" s="35">
        <f t="shared" ref="G15:P15" si="5">SUM(G9:G14)</f>
        <v>1252828590.7759347</v>
      </c>
      <c r="H15" s="35">
        <f t="shared" si="5"/>
        <v>303441405.12662959</v>
      </c>
      <c r="I15" s="35">
        <f t="shared" si="5"/>
        <v>18501995.935625363</v>
      </c>
      <c r="J15" s="35">
        <f t="shared" si="5"/>
        <v>335057900.86949521</v>
      </c>
      <c r="K15" s="35">
        <f t="shared" si="5"/>
        <v>321225639.52562779</v>
      </c>
      <c r="L15" s="35">
        <f t="shared" si="5"/>
        <v>218949370.29416087</v>
      </c>
      <c r="M15" s="35">
        <f t="shared" si="5"/>
        <v>137547613.62645388</v>
      </c>
      <c r="N15" s="35">
        <f t="shared" si="5"/>
        <v>7498907.807306462</v>
      </c>
      <c r="O15" s="35">
        <f>SUM(O9:O14)</f>
        <v>1069758.1799785986</v>
      </c>
      <c r="P15" s="35">
        <f t="shared" si="5"/>
        <v>42821.868995635807</v>
      </c>
      <c r="Q15" s="35">
        <f t="shared" ref="Q15:Z15" si="6">SUM(Q9:Q14)</f>
        <v>394025.07495726761</v>
      </c>
      <c r="R15" s="35">
        <f t="shared" si="6"/>
        <v>1674.680382220565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2597891033.8555474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536993390.92108965</v>
      </c>
      <c r="G18" s="35">
        <f t="shared" ref="G18:P20" si="7">IF(VLOOKUP($E18,$D$6:$AN$1034,3,)=0,0,(VLOOKUP($E18,$D$6:$AN$1034,G$2,)/VLOOKUP($E18,$D$6:$AN$1034,3,))*$F18)</f>
        <v>243054262.80353674</v>
      </c>
      <c r="H18" s="35">
        <f t="shared" si="7"/>
        <v>67506849.113753393</v>
      </c>
      <c r="I18" s="35">
        <f t="shared" si="7"/>
        <v>4121319.6306239986</v>
      </c>
      <c r="J18" s="35">
        <f t="shared" si="7"/>
        <v>71888588.533040002</v>
      </c>
      <c r="K18" s="35">
        <f t="shared" si="7"/>
        <v>67305358.328226551</v>
      </c>
      <c r="L18" s="35">
        <f t="shared" si="7"/>
        <v>45713187.042337611</v>
      </c>
      <c r="M18" s="35">
        <f t="shared" si="7"/>
        <v>30154162.871550545</v>
      </c>
      <c r="N18" s="35">
        <f t="shared" si="7"/>
        <v>2262774.3795092641</v>
      </c>
      <c r="O18" s="35">
        <f t="shared" si="7"/>
        <v>4697073.2925258698</v>
      </c>
      <c r="P18" s="35">
        <f t="shared" si="7"/>
        <v>198433.33812953893</v>
      </c>
      <c r="Q18" s="35">
        <f t="shared" ref="Q18:Z20" si="8">IF(VLOOKUP($E18,$D$6:$AN$1034,3,)=0,0,(VLOOKUP($E18,$D$6:$AN$1034,Q$2,)/VLOOKUP($E18,$D$6:$AN$1034,3,))*$F18)</f>
        <v>74137.450606676764</v>
      </c>
      <c r="R18" s="35">
        <f t="shared" si="8"/>
        <v>17244.13724942366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536993390.92108977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536993390.92108965</v>
      </c>
      <c r="G21" s="35">
        <f t="shared" si="9"/>
        <v>243054262.80353674</v>
      </c>
      <c r="H21" s="35">
        <f t="shared" si="9"/>
        <v>67506849.113753393</v>
      </c>
      <c r="I21" s="35">
        <f t="shared" si="9"/>
        <v>4121319.6306239986</v>
      </c>
      <c r="J21" s="35">
        <f t="shared" si="9"/>
        <v>71888588.533040002</v>
      </c>
      <c r="K21" s="35">
        <f t="shared" si="9"/>
        <v>67305358.328226551</v>
      </c>
      <c r="L21" s="35">
        <f t="shared" si="9"/>
        <v>45713187.042337611</v>
      </c>
      <c r="M21" s="35">
        <f t="shared" si="9"/>
        <v>30154162.871550545</v>
      </c>
      <c r="N21" s="35">
        <f t="shared" si="9"/>
        <v>2262774.3795092641</v>
      </c>
      <c r="O21" s="35">
        <f>SUM(O18:O20)</f>
        <v>4697073.2925258698</v>
      </c>
      <c r="P21" s="35">
        <f t="shared" si="9"/>
        <v>198433.33812953893</v>
      </c>
      <c r="Q21" s="35">
        <f t="shared" si="9"/>
        <v>74137.450606676764</v>
      </c>
      <c r="R21" s="35">
        <f t="shared" si="9"/>
        <v>17244.13724942366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536993390.92108977</v>
      </c>
      <c r="AB21" s="17" t="str">
        <f>IF(ABS(F21-AA21)&lt;0.01,"ok","err")</f>
        <v>ok</v>
      </c>
    </row>
    <row r="22" spans="1:28">
      <c r="F22" s="38"/>
      <c r="G22" s="38"/>
    </row>
    <row r="23" spans="1:28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203914821.42218021</v>
      </c>
      <c r="G27" s="35">
        <f t="shared" ref="G27:Z27" si="11">IF(VLOOKUP($E27,$D$6:$AN$1034,3,)=0,0,(VLOOKUP($E27,$D$6:$AN$1034,G$2,)/VLOOKUP($E27,$D$6:$AN$1034,3,))*$F27)</f>
        <v>97787155.872312546</v>
      </c>
      <c r="H27" s="35">
        <f t="shared" si="11"/>
        <v>27159790.166162148</v>
      </c>
      <c r="I27" s="35">
        <f t="shared" si="11"/>
        <v>1658115.8481684781</v>
      </c>
      <c r="J27" s="35">
        <f t="shared" si="11"/>
        <v>28922679.780371375</v>
      </c>
      <c r="K27" s="35">
        <f t="shared" si="11"/>
        <v>27078725.096066777</v>
      </c>
      <c r="L27" s="35">
        <f t="shared" si="11"/>
        <v>18391623.727013271</v>
      </c>
      <c r="M27" s="35">
        <f t="shared" si="11"/>
        <v>0</v>
      </c>
      <c r="N27" s="35">
        <f t="shared" si="11"/>
        <v>910373.95683038386</v>
      </c>
      <c r="O27" s="35">
        <f t="shared" si="11"/>
        <v>1889756.7683113269</v>
      </c>
      <c r="P27" s="35">
        <f t="shared" si="11"/>
        <v>79834.978173664727</v>
      </c>
      <c r="Q27" s="35">
        <f t="shared" si="11"/>
        <v>29827.456448731256</v>
      </c>
      <c r="R27" s="35">
        <f t="shared" si="11"/>
        <v>6937.7723214669959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203914821.42218015</v>
      </c>
      <c r="AB27" s="17" t="str">
        <f>IF(ABS(F27-AA27)&lt;0.01,"ok","err")</f>
        <v>ok</v>
      </c>
    </row>
    <row r="28" spans="1:28">
      <c r="F28" s="38"/>
    </row>
    <row r="29" spans="1:28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315107062.13655561</v>
      </c>
      <c r="G31" s="38">
        <f t="shared" si="12"/>
        <v>151109287.62661391</v>
      </c>
      <c r="H31" s="38">
        <f t="shared" si="12"/>
        <v>41969689.24483373</v>
      </c>
      <c r="I31" s="38">
        <f t="shared" si="12"/>
        <v>2562265.9988833978</v>
      </c>
      <c r="J31" s="38">
        <f t="shared" si="12"/>
        <v>44693860.853990212</v>
      </c>
      <c r="K31" s="38">
        <f t="shared" si="12"/>
        <v>41844420.390409656</v>
      </c>
      <c r="L31" s="38">
        <f t="shared" si="12"/>
        <v>28420349.634819396</v>
      </c>
      <c r="M31" s="38">
        <f t="shared" si="12"/>
        <v>0</v>
      </c>
      <c r="N31" s="38">
        <f t="shared" si="12"/>
        <v>1406789.663359168</v>
      </c>
      <c r="O31" s="38">
        <f t="shared" si="12"/>
        <v>2920217.8598994315</v>
      </c>
      <c r="P31" s="38">
        <f t="shared" si="12"/>
        <v>123368.00852722717</v>
      </c>
      <c r="Q31" s="38">
        <f t="shared" si="13"/>
        <v>46092.001096411899</v>
      </c>
      <c r="R31" s="38">
        <f t="shared" si="13"/>
        <v>10720.854123024457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315107062.13655555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1265</v>
      </c>
      <c r="F32" s="38">
        <f>VLOOKUP(C32,'WSS-27'!$C$2:$AP$780,'WSS-27'!$U$2,)</f>
        <v>500627173.57472908</v>
      </c>
      <c r="G32" s="38">
        <f t="shared" si="12"/>
        <v>431482058.16287512</v>
      </c>
      <c r="H32" s="38">
        <f t="shared" si="12"/>
        <v>53486431.283297852</v>
      </c>
      <c r="I32" s="38">
        <f t="shared" si="12"/>
        <v>73372.785429455951</v>
      </c>
      <c r="J32" s="38">
        <f t="shared" si="12"/>
        <v>3369324.8928161287</v>
      </c>
      <c r="K32" s="38">
        <f t="shared" si="12"/>
        <v>149074.86563445022</v>
      </c>
      <c r="L32" s="38">
        <f t="shared" si="12"/>
        <v>505456.96629180777</v>
      </c>
      <c r="M32" s="38">
        <f t="shared" si="12"/>
        <v>15140.416040998849</v>
      </c>
      <c r="N32" s="38">
        <f t="shared" si="12"/>
        <v>2329.2947755382847</v>
      </c>
      <c r="O32" s="38">
        <f t="shared" si="12"/>
        <v>11412496.217488602</v>
      </c>
      <c r="P32" s="38">
        <f t="shared" si="12"/>
        <v>20264.864547183075</v>
      </c>
      <c r="Q32" s="38">
        <f t="shared" si="13"/>
        <v>110059.17814418394</v>
      </c>
      <c r="R32" s="38">
        <f t="shared" si="13"/>
        <v>1164.6473877691424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500627173.57472903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91547291.029527232</v>
      </c>
      <c r="G33" s="38">
        <f t="shared" si="12"/>
        <v>67484136.403781399</v>
      </c>
      <c r="H33" s="38">
        <f t="shared" si="12"/>
        <v>12214825.405843141</v>
      </c>
      <c r="I33" s="38">
        <f t="shared" si="12"/>
        <v>0</v>
      </c>
      <c r="J33" s="38">
        <f t="shared" si="12"/>
        <v>11241524.774348812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571539.77191969985</v>
      </c>
      <c r="P33" s="38">
        <f t="shared" si="12"/>
        <v>24145.364092207579</v>
      </c>
      <c r="Q33" s="38">
        <f t="shared" si="13"/>
        <v>9021.0433117729935</v>
      </c>
      <c r="R33" s="38">
        <f t="shared" si="13"/>
        <v>2098.2662302013287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91547291.029527217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1264</v>
      </c>
      <c r="F34" s="38">
        <f>VLOOKUP(C34,'WSS-27'!$C$2:$AP$780,'WSS-27'!$W$2,)</f>
        <v>146497205.55860186</v>
      </c>
      <c r="G34" s="38">
        <f t="shared" si="12"/>
        <v>127253110.61163276</v>
      </c>
      <c r="H34" s="38">
        <f t="shared" si="12"/>
        <v>15774270.627368152</v>
      </c>
      <c r="I34" s="38">
        <f t="shared" si="12"/>
        <v>21639.173642334099</v>
      </c>
      <c r="J34" s="38">
        <f t="shared" si="12"/>
        <v>0</v>
      </c>
      <c r="K34" s="38">
        <f t="shared" si="12"/>
        <v>43965.305178075629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3365784.5466443826</v>
      </c>
      <c r="P34" s="38">
        <f t="shared" si="12"/>
        <v>5976.5336726446558</v>
      </c>
      <c r="Q34" s="38">
        <f t="shared" si="13"/>
        <v>32458.760463501152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146497205.55860186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1053778732.2994137</v>
      </c>
      <c r="G35" s="35">
        <f t="shared" ref="G35:Z35" si="16">SUM(G30:G34)</f>
        <v>777328592.80490327</v>
      </c>
      <c r="H35" s="35">
        <f t="shared" si="16"/>
        <v>123445216.56134287</v>
      </c>
      <c r="I35" s="35">
        <f t="shared" si="16"/>
        <v>2657277.9579551877</v>
      </c>
      <c r="J35" s="35">
        <f t="shared" si="16"/>
        <v>59304710.521155149</v>
      </c>
      <c r="K35" s="35">
        <f t="shared" si="16"/>
        <v>42037460.561222181</v>
      </c>
      <c r="L35" s="35">
        <f t="shared" si="16"/>
        <v>28925806.601111203</v>
      </c>
      <c r="M35" s="35">
        <f t="shared" si="16"/>
        <v>15140.416040998849</v>
      </c>
      <c r="N35" s="35">
        <f t="shared" si="16"/>
        <v>1409118.9581347064</v>
      </c>
      <c r="O35" s="35">
        <f>SUM(O30:O34)</f>
        <v>18270038.395952117</v>
      </c>
      <c r="P35" s="35">
        <f t="shared" si="16"/>
        <v>173754.77083926249</v>
      </c>
      <c r="Q35" s="35">
        <f t="shared" si="16"/>
        <v>197630.98301586998</v>
      </c>
      <c r="R35" s="35">
        <f t="shared" si="16"/>
        <v>13983.767740994928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1053778732.2994137</v>
      </c>
      <c r="AB35" s="17" t="str">
        <f t="shared" si="15"/>
        <v>ok</v>
      </c>
    </row>
    <row r="36" spans="1:28">
      <c r="F36" s="38"/>
    </row>
    <row r="37" spans="1:28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118822500.95455489</v>
      </c>
      <c r="G38" s="35">
        <f t="shared" ref="G38:P39" si="17">IF(VLOOKUP($E38,$D$6:$AN$1034,3,)=0,0,(VLOOKUP($E38,$D$6:$AN$1034,G$2,)/VLOOKUP($E38,$D$6:$AN$1034,3,))*$F38)</f>
        <v>81207067.097811505</v>
      </c>
      <c r="H38" s="35">
        <f t="shared" si="17"/>
        <v>14698715.86390746</v>
      </c>
      <c r="I38" s="35">
        <f t="shared" si="17"/>
        <v>0</v>
      </c>
      <c r="J38" s="35">
        <f t="shared" si="17"/>
        <v>13527494.093872726</v>
      </c>
      <c r="K38" s="35">
        <f t="shared" si="17"/>
        <v>0</v>
      </c>
      <c r="L38" s="35">
        <f t="shared" si="17"/>
        <v>8659025.4856575262</v>
      </c>
      <c r="M38" s="35">
        <f t="shared" si="17"/>
        <v>0</v>
      </c>
      <c r="N38" s="35">
        <f t="shared" si="17"/>
        <v>0</v>
      </c>
      <c r="O38" s="35">
        <f t="shared" si="17"/>
        <v>687762.65179782675</v>
      </c>
      <c r="P38" s="35">
        <f t="shared" si="17"/>
        <v>29055.335170994644</v>
      </c>
      <c r="Q38" s="35">
        <f t="shared" ref="Q38:Z39" si="18">IF(VLOOKUP($E38,$D$6:$AN$1034,3,)=0,0,(VLOOKUP($E38,$D$6:$AN$1034,Q$2,)/VLOOKUP($E38,$D$6:$AN$1034,3,))*$F38)</f>
        <v>10855.476687560669</v>
      </c>
      <c r="R38" s="35">
        <f t="shared" si="18"/>
        <v>2524.9496492850349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118822500.9545549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1266</v>
      </c>
      <c r="F39" s="38">
        <f>VLOOKUP(C39,'WSS-27'!$C$2:$AP$780,'WSS-27'!$Y$2,)</f>
        <v>69420204.209428489</v>
      </c>
      <c r="G39" s="38">
        <f t="shared" si="17"/>
        <v>59860782.261069424</v>
      </c>
      <c r="H39" s="38">
        <f t="shared" si="17"/>
        <v>7420330.8258128269</v>
      </c>
      <c r="I39" s="38">
        <f t="shared" si="17"/>
        <v>0</v>
      </c>
      <c r="J39" s="38">
        <f t="shared" si="17"/>
        <v>467436.40890749061</v>
      </c>
      <c r="K39" s="38">
        <f t="shared" si="17"/>
        <v>0</v>
      </c>
      <c r="L39" s="38">
        <f t="shared" si="17"/>
        <v>70123.540084981301</v>
      </c>
      <c r="M39" s="38">
        <f t="shared" si="17"/>
        <v>0</v>
      </c>
      <c r="N39" s="38">
        <f t="shared" si="17"/>
        <v>0</v>
      </c>
      <c r="O39" s="38">
        <f t="shared" si="17"/>
        <v>1583289.3586330423</v>
      </c>
      <c r="P39" s="38">
        <f t="shared" si="17"/>
        <v>2811.4046024854256</v>
      </c>
      <c r="Q39" s="38">
        <f t="shared" si="18"/>
        <v>15268.835341084639</v>
      </c>
      <c r="R39" s="38">
        <f t="shared" si="18"/>
        <v>161.57497715433482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69420204.209428489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188242705.16398337</v>
      </c>
      <c r="G40" s="35">
        <f t="shared" si="19"/>
        <v>141067849.35888094</v>
      </c>
      <c r="H40" s="35">
        <f t="shared" si="19"/>
        <v>22119046.689720288</v>
      </c>
      <c r="I40" s="35">
        <f t="shared" si="19"/>
        <v>0</v>
      </c>
      <c r="J40" s="35">
        <f t="shared" si="19"/>
        <v>13994930.502780216</v>
      </c>
      <c r="K40" s="35">
        <f t="shared" si="19"/>
        <v>0</v>
      </c>
      <c r="L40" s="35">
        <f t="shared" si="19"/>
        <v>8729149.0257425066</v>
      </c>
      <c r="M40" s="35">
        <f t="shared" si="19"/>
        <v>0</v>
      </c>
      <c r="N40" s="35">
        <f t="shared" si="19"/>
        <v>0</v>
      </c>
      <c r="O40" s="35">
        <f>O38+O39</f>
        <v>2271052.0104308692</v>
      </c>
      <c r="P40" s="35">
        <f t="shared" si="19"/>
        <v>31866.739773480069</v>
      </c>
      <c r="Q40" s="35">
        <f t="shared" si="19"/>
        <v>26124.312028645309</v>
      </c>
      <c r="R40" s="35">
        <f t="shared" ref="R40:Z40" si="20">R38+R39</f>
        <v>2686.5246264393695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188242705.16398337</v>
      </c>
      <c r="AB40" s="17" t="str">
        <f>IF(ABS(F40-AA40)&lt;0.01,"ok","err")</f>
        <v>ok</v>
      </c>
    </row>
    <row r="41" spans="1:28">
      <c r="F41" s="38"/>
    </row>
    <row r="42" spans="1:28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40270403.348630786</v>
      </c>
      <c r="G43" s="35">
        <f t="shared" ref="G43:Z43" si="21">IF(VLOOKUP($E43,$D$6:$AN$1034,3,)=0,0,(VLOOKUP($E43,$D$6:$AN$1034,G$2,)/VLOOKUP($E43,$D$6:$AN$1034,3,))*$F43)</f>
        <v>30873172.433379464</v>
      </c>
      <c r="H43" s="35">
        <f t="shared" si="21"/>
        <v>7769476.9379909188</v>
      </c>
      <c r="I43" s="35">
        <f t="shared" si="21"/>
        <v>0</v>
      </c>
      <c r="J43" s="35">
        <f t="shared" si="21"/>
        <v>1363036.2175132928</v>
      </c>
      <c r="K43" s="35">
        <f t="shared" si="21"/>
        <v>0</v>
      </c>
      <c r="L43" s="35">
        <f t="shared" si="21"/>
        <v>264246.77280257037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470.98694454502169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40270403.348630786</v>
      </c>
      <c r="AB43" s="17" t="str">
        <f>IF(ABS(F43-AA43)&lt;0.01,"ok","err")</f>
        <v>ok</v>
      </c>
    </row>
    <row r="44" spans="1:28">
      <c r="F44" s="38"/>
    </row>
    <row r="45" spans="1:28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1181</v>
      </c>
      <c r="F46" s="35">
        <f>VLOOKUP(C46,'WSS-27'!$C$2:$AP$780,'WSS-27'!$AA$2,)</f>
        <v>45023733.262185477</v>
      </c>
      <c r="G46" s="35">
        <f t="shared" ref="G46:Z46" si="22">IF(VLOOKUP($E46,$D$6:$AN$1034,3,)=0,0,(VLOOKUP($E46,$D$6:$AN$1034,G$2,)/VLOOKUP($E46,$D$6:$AN$1034,3,))*$F46)</f>
        <v>31068911.712564163</v>
      </c>
      <c r="H46" s="35">
        <f t="shared" si="22"/>
        <v>9363564.8657183088</v>
      </c>
      <c r="I46" s="35">
        <f t="shared" si="22"/>
        <v>317908.46140050341</v>
      </c>
      <c r="J46" s="35">
        <f t="shared" si="22"/>
        <v>2512091.6987244599</v>
      </c>
      <c r="K46" s="35">
        <f t="shared" si="22"/>
        <v>661331.9011424816</v>
      </c>
      <c r="L46" s="35">
        <f t="shared" si="22"/>
        <v>399135.09327449434</v>
      </c>
      <c r="M46" s="35">
        <f t="shared" si="22"/>
        <v>439250.15223821555</v>
      </c>
      <c r="N46" s="35">
        <f t="shared" si="22"/>
        <v>10319.873619908687</v>
      </c>
      <c r="O46" s="35">
        <f t="shared" si="22"/>
        <v>0</v>
      </c>
      <c r="P46" s="35">
        <f t="shared" si="22"/>
        <v>14587.904839309236</v>
      </c>
      <c r="Q46" s="35">
        <f t="shared" si="22"/>
        <v>79227.414213489828</v>
      </c>
      <c r="R46" s="35">
        <f t="shared" si="22"/>
        <v>868.03445014666886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45023733.262185469</v>
      </c>
      <c r="AB46" s="17" t="str">
        <f>IF(ABS(F46-AA46)&lt;0.01,"ok","err")</f>
        <v>ok</v>
      </c>
    </row>
    <row r="47" spans="1:28">
      <c r="F47" s="38"/>
    </row>
    <row r="48" spans="1:28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1262</v>
      </c>
      <c r="F49" s="35">
        <f>VLOOKUP(C49,'WSS-27'!$C$2:$AP$780,'WSS-27'!$AB$2,)</f>
        <v>128093020.2964517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128093020.2964517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128093020.2964517</v>
      </c>
      <c r="AB49" s="17" t="str">
        <f>IF(ABS(F49-AA49)&lt;0.01,"ok","err")</f>
        <v>ok</v>
      </c>
    </row>
    <row r="50" spans="1:28">
      <c r="F50" s="38"/>
    </row>
    <row r="51" spans="1:28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1261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1267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1267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4794207840.5694818</v>
      </c>
      <c r="G60" s="35">
        <f t="shared" si="27"/>
        <v>2574008535.7615118</v>
      </c>
      <c r="H60" s="35">
        <f t="shared" si="27"/>
        <v>560805349.46131754</v>
      </c>
      <c r="I60" s="35">
        <f t="shared" si="27"/>
        <v>27256617.833773535</v>
      </c>
      <c r="J60" s="35">
        <f t="shared" si="27"/>
        <v>513043938.12307966</v>
      </c>
      <c r="K60" s="35">
        <f t="shared" si="27"/>
        <v>458308515.4122858</v>
      </c>
      <c r="L60" s="35">
        <f t="shared" si="27"/>
        <v>321372518.55644262</v>
      </c>
      <c r="M60" s="35">
        <f t="shared" si="27"/>
        <v>168156167.06628364</v>
      </c>
      <c r="N60" s="35">
        <f t="shared" si="27"/>
        <v>12091494.975400725</v>
      </c>
      <c r="O60" s="35">
        <f t="shared" si="27"/>
        <v>156290698.94365048</v>
      </c>
      <c r="P60" s="35">
        <f t="shared" si="27"/>
        <v>541299.60075089138</v>
      </c>
      <c r="Q60" s="35">
        <f t="shared" si="27"/>
        <v>800972.69127068075</v>
      </c>
      <c r="R60" s="35">
        <f t="shared" si="27"/>
        <v>43865.903715237211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4794207840.5694809</v>
      </c>
      <c r="AB60" s="17" t="str">
        <f>IF(ABS(F60-AA60)&lt;0.01,"ok","err")</f>
        <v>ok</v>
      </c>
    </row>
    <row r="65" spans="1:28">
      <c r="A65" s="24" t="s">
        <v>869</v>
      </c>
    </row>
    <row r="67" spans="1:28">
      <c r="A67" s="24" t="s">
        <v>339</v>
      </c>
    </row>
    <row r="68" spans="1:28">
      <c r="A68" s="27" t="s">
        <v>1129</v>
      </c>
      <c r="C68" s="19" t="s">
        <v>870</v>
      </c>
      <c r="D68" s="19" t="s">
        <v>1132</v>
      </c>
      <c r="E68" s="19" t="s">
        <v>1149</v>
      </c>
      <c r="F68" s="35">
        <f>VLOOKUP(C68,'WSS-27'!$C$2:$AP$780,'WSS-27'!$H$2,)</f>
        <v>1596970884.8445554</v>
      </c>
      <c r="G68" s="35">
        <f t="shared" ref="G68:P73" si="28">IF(VLOOKUP($E68,$D$6:$AN$1034,3,)=0,0,(VLOOKUP($E68,$D$6:$AN$1034,G$2,)/VLOOKUP($E68,$D$6:$AN$1034,3,))*$F68)</f>
        <v>769893396.03911686</v>
      </c>
      <c r="H68" s="35">
        <f t="shared" si="28"/>
        <v>186472064.58397648</v>
      </c>
      <c r="I68" s="35">
        <f t="shared" si="28"/>
        <v>11369922.900273398</v>
      </c>
      <c r="J68" s="35">
        <f t="shared" si="28"/>
        <v>205901164.0294604</v>
      </c>
      <c r="K68" s="35">
        <f t="shared" si="28"/>
        <v>197400905.70255309</v>
      </c>
      <c r="L68" s="35">
        <f t="shared" si="28"/>
        <v>134549670.63929781</v>
      </c>
      <c r="M68" s="35">
        <f t="shared" si="28"/>
        <v>84526327.186035857</v>
      </c>
      <c r="N68" s="35">
        <f t="shared" si="28"/>
        <v>4608259.7738096882</v>
      </c>
      <c r="O68" s="35">
        <f t="shared" si="28"/>
        <v>657392.21166261437</v>
      </c>
      <c r="P68" s="35">
        <f t="shared" si="28"/>
        <v>26315.071661458045</v>
      </c>
      <c r="Q68" s="35">
        <f t="shared" ref="Q68:Z73" si="29">IF(VLOOKUP($E68,$D$6:$AN$1034,3,)=0,0,(VLOOKUP($E68,$D$6:$AN$1034,Q$2,)/VLOOKUP($E68,$D$6:$AN$1034,3,))*$F68)</f>
        <v>242137.91520796559</v>
      </c>
      <c r="R68" s="35">
        <f t="shared" si="29"/>
        <v>1029.1314999040196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1596970884.8445554</v>
      </c>
      <c r="AB68" s="17" t="str">
        <f t="shared" ref="AB68:AB74" si="31">IF(ABS(F68-AA68)&lt;0.01,"ok","err")</f>
        <v>ok</v>
      </c>
    </row>
    <row r="69" spans="1:28" hidden="1">
      <c r="A69" s="27" t="s">
        <v>1136</v>
      </c>
      <c r="C69" s="19" t="s">
        <v>870</v>
      </c>
      <c r="D69" s="19" t="s">
        <v>368</v>
      </c>
      <c r="E69" s="19" t="s">
        <v>1149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1136</v>
      </c>
      <c r="C70" s="19" t="s">
        <v>870</v>
      </c>
      <c r="D70" s="19" t="s">
        <v>369</v>
      </c>
      <c r="E70" s="19" t="s">
        <v>1149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1596970884.8445554</v>
      </c>
      <c r="G74" s="35">
        <f t="shared" ref="G74:P74" si="32">SUM(G68:G73)</f>
        <v>769893396.03911686</v>
      </c>
      <c r="H74" s="35">
        <f t="shared" si="32"/>
        <v>186472064.58397648</v>
      </c>
      <c r="I74" s="35">
        <f t="shared" si="32"/>
        <v>11369922.900273398</v>
      </c>
      <c r="J74" s="35">
        <f t="shared" si="32"/>
        <v>205901164.0294604</v>
      </c>
      <c r="K74" s="35">
        <f t="shared" si="32"/>
        <v>197400905.70255309</v>
      </c>
      <c r="L74" s="35">
        <f t="shared" si="32"/>
        <v>134549670.63929781</v>
      </c>
      <c r="M74" s="35">
        <f t="shared" si="32"/>
        <v>84526327.186035857</v>
      </c>
      <c r="N74" s="35">
        <f t="shared" si="32"/>
        <v>4608259.7738096882</v>
      </c>
      <c r="O74" s="35">
        <f>SUM(O68:O73)</f>
        <v>657392.21166261437</v>
      </c>
      <c r="P74" s="35">
        <f t="shared" si="32"/>
        <v>26315.071661458045</v>
      </c>
      <c r="Q74" s="35">
        <f t="shared" ref="Q74:W74" si="33">SUM(Q68:Q73)</f>
        <v>242137.91520796559</v>
      </c>
      <c r="R74" s="35">
        <f t="shared" si="33"/>
        <v>1029.1314999040196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1596970884.8445554</v>
      </c>
      <c r="AB74" s="17" t="str">
        <f t="shared" si="31"/>
        <v>ok</v>
      </c>
    </row>
    <row r="75" spans="1:28">
      <c r="F75" s="38"/>
      <c r="G75" s="38"/>
    </row>
    <row r="76" spans="1:28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356701756.0706296</v>
      </c>
      <c r="G77" s="35">
        <f t="shared" ref="G77:P79" si="34">IF(VLOOKUP($E77,$D$6:$AN$1034,3,)=0,0,(VLOOKUP($E77,$D$6:$AN$1034,G$2,)/VLOOKUP($E77,$D$6:$AN$1034,3,))*$F77)</f>
        <v>161450557.5455285</v>
      </c>
      <c r="H77" s="35">
        <f t="shared" si="34"/>
        <v>44841914.319219895</v>
      </c>
      <c r="I77" s="35">
        <f t="shared" si="34"/>
        <v>2737616.4668439375</v>
      </c>
      <c r="J77" s="35">
        <f t="shared" si="34"/>
        <v>47752516.520156696</v>
      </c>
      <c r="K77" s="35">
        <f t="shared" si="34"/>
        <v>44708072.603018895</v>
      </c>
      <c r="L77" s="35">
        <f t="shared" si="34"/>
        <v>30365316.164539374</v>
      </c>
      <c r="M77" s="35">
        <f t="shared" si="34"/>
        <v>20030121.470717397</v>
      </c>
      <c r="N77" s="35">
        <f t="shared" si="34"/>
        <v>1503064.2991306221</v>
      </c>
      <c r="O77" s="35">
        <f t="shared" si="34"/>
        <v>3120065.0141383903</v>
      </c>
      <c r="P77" s="35">
        <f t="shared" si="34"/>
        <v>131810.78458405979</v>
      </c>
      <c r="Q77" s="35">
        <f t="shared" ref="Q77:Z79" si="35">IF(VLOOKUP($E77,$D$6:$AN$1034,3,)=0,0,(VLOOKUP($E77,$D$6:$AN$1034,Q$2,)/VLOOKUP($E77,$D$6:$AN$1034,3,))*$F77)</f>
        <v>49246.339469170882</v>
      </c>
      <c r="R77" s="35">
        <f t="shared" si="35"/>
        <v>11454.543282630935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356701756.07062954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356701756.0706296</v>
      </c>
      <c r="G80" s="35">
        <f t="shared" ref="G80:W80" si="36">SUM(G77:G79)</f>
        <v>161450557.5455285</v>
      </c>
      <c r="H80" s="35">
        <f t="shared" si="36"/>
        <v>44841914.319219895</v>
      </c>
      <c r="I80" s="35">
        <f t="shared" si="36"/>
        <v>2737616.4668439375</v>
      </c>
      <c r="J80" s="35">
        <f t="shared" si="36"/>
        <v>47752516.520156696</v>
      </c>
      <c r="K80" s="35">
        <f t="shared" si="36"/>
        <v>44708072.603018895</v>
      </c>
      <c r="L80" s="35">
        <f t="shared" si="36"/>
        <v>30365316.164539374</v>
      </c>
      <c r="M80" s="35">
        <f t="shared" si="36"/>
        <v>20030121.470717397</v>
      </c>
      <c r="N80" s="35">
        <f t="shared" si="36"/>
        <v>1503064.2991306221</v>
      </c>
      <c r="O80" s="35">
        <f>SUM(O77:O79)</f>
        <v>3120065.0141383903</v>
      </c>
      <c r="P80" s="35">
        <f t="shared" si="36"/>
        <v>131810.78458405979</v>
      </c>
      <c r="Q80" s="35">
        <f t="shared" si="36"/>
        <v>49246.339469170882</v>
      </c>
      <c r="R80" s="35">
        <f t="shared" si="36"/>
        <v>11454.543282630935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356701756.07062954</v>
      </c>
      <c r="AB80" s="17" t="str">
        <f>IF(ABS(F80-AA80)&lt;0.01,"ok","err")</f>
        <v>ok</v>
      </c>
    </row>
    <row r="81" spans="1:28">
      <c r="F81" s="38"/>
      <c r="G81" s="38"/>
    </row>
    <row r="82" spans="1:28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131796240.97564271</v>
      </c>
      <c r="G86" s="35">
        <f t="shared" ref="G86:Z86" si="38">IF(VLOOKUP($E86,$D$6:$AN$1034,3,)=0,0,(VLOOKUP($E86,$D$6:$AN$1034,G$2,)/VLOOKUP($E86,$D$6:$AN$1034,3,))*$F86)</f>
        <v>63202760.200481385</v>
      </c>
      <c r="H86" s="35">
        <f t="shared" si="38"/>
        <v>17554183.774490666</v>
      </c>
      <c r="I86" s="35">
        <f t="shared" si="38"/>
        <v>1071689.8083553168</v>
      </c>
      <c r="J86" s="35">
        <f t="shared" si="38"/>
        <v>18693591.997921087</v>
      </c>
      <c r="K86" s="35">
        <f t="shared" si="38"/>
        <v>17501788.99789482</v>
      </c>
      <c r="L86" s="35">
        <f t="shared" si="38"/>
        <v>11887055.858682826</v>
      </c>
      <c r="M86" s="35">
        <f t="shared" si="38"/>
        <v>0</v>
      </c>
      <c r="N86" s="35">
        <f t="shared" si="38"/>
        <v>588401.88543212856</v>
      </c>
      <c r="O86" s="35">
        <f t="shared" si="38"/>
        <v>1221406.2552425158</v>
      </c>
      <c r="P86" s="35">
        <f t="shared" si="38"/>
        <v>51599.731438241593</v>
      </c>
      <c r="Q86" s="35">
        <f t="shared" si="38"/>
        <v>19278.376188597511</v>
      </c>
      <c r="R86" s="35">
        <f t="shared" si="38"/>
        <v>4484.0895151074601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131796240.97564267</v>
      </c>
      <c r="AB86" s="17" t="str">
        <f>IF(ABS(F86-AA86)&lt;0.01,"ok","err")</f>
        <v>ok</v>
      </c>
    </row>
    <row r="87" spans="1:28">
      <c r="F87" s="38"/>
    </row>
    <row r="88" spans="1:28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203663107.98219898</v>
      </c>
      <c r="G90" s="38">
        <f t="shared" si="39"/>
        <v>97666446.935027212</v>
      </c>
      <c r="H90" s="38">
        <f t="shared" si="39"/>
        <v>27126263.990064632</v>
      </c>
      <c r="I90" s="38">
        <f t="shared" si="39"/>
        <v>1656069.0619607912</v>
      </c>
      <c r="J90" s="38">
        <f t="shared" si="39"/>
        <v>28886977.484823573</v>
      </c>
      <c r="K90" s="38">
        <f t="shared" si="39"/>
        <v>27045298.987083141</v>
      </c>
      <c r="L90" s="38">
        <f t="shared" si="39"/>
        <v>18368921.017897382</v>
      </c>
      <c r="M90" s="38">
        <f t="shared" si="39"/>
        <v>0</v>
      </c>
      <c r="N90" s="38">
        <f t="shared" si="39"/>
        <v>909250.18682315783</v>
      </c>
      <c r="O90" s="38">
        <f t="shared" si="39"/>
        <v>1887424.0434335477</v>
      </c>
      <c r="P90" s="38">
        <f t="shared" si="39"/>
        <v>79736.42949119641</v>
      </c>
      <c r="Q90" s="38">
        <f t="shared" si="40"/>
        <v>29790.637292496132</v>
      </c>
      <c r="R90" s="38">
        <f t="shared" si="40"/>
        <v>6929.2083018206395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203663107.98219892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1265</v>
      </c>
      <c r="F91" s="38">
        <f>VLOOKUP(C91,'WSS-27'!$C$2:$AP$780,'WSS-27'!$U$2,)</f>
        <v>323570298.35906297</v>
      </c>
      <c r="G91" s="38">
        <f t="shared" si="39"/>
        <v>278879744.58003253</v>
      </c>
      <c r="H91" s="38">
        <f t="shared" si="39"/>
        <v>34569878.428532466</v>
      </c>
      <c r="I91" s="38">
        <f t="shared" si="39"/>
        <v>47423.023211704851</v>
      </c>
      <c r="J91" s="38">
        <f t="shared" si="39"/>
        <v>2177695.3357374943</v>
      </c>
      <c r="K91" s="38">
        <f t="shared" si="39"/>
        <v>96351.539223781307</v>
      </c>
      <c r="L91" s="38">
        <f t="shared" si="39"/>
        <v>326691.93768063345</v>
      </c>
      <c r="M91" s="38">
        <f t="shared" si="39"/>
        <v>9785.7032024152868</v>
      </c>
      <c r="N91" s="38">
        <f t="shared" si="39"/>
        <v>1505.4928003715829</v>
      </c>
      <c r="O91" s="38">
        <f t="shared" si="39"/>
        <v>7376237.2500605881</v>
      </c>
      <c r="P91" s="38">
        <f t="shared" si="39"/>
        <v>13097.78736323277</v>
      </c>
      <c r="Q91" s="38">
        <f t="shared" si="40"/>
        <v>71134.534817557287</v>
      </c>
      <c r="R91" s="38">
        <f t="shared" si="40"/>
        <v>752.74640018579146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323570298.35906303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59169749.138610028</v>
      </c>
      <c r="G92" s="38">
        <f t="shared" si="39"/>
        <v>43617013.424893111</v>
      </c>
      <c r="H92" s="38">
        <f t="shared" si="39"/>
        <v>7894806.5738236569</v>
      </c>
      <c r="I92" s="38">
        <f t="shared" si="39"/>
        <v>0</v>
      </c>
      <c r="J92" s="38">
        <f t="shared" si="39"/>
        <v>7265733.298641813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369403.22916075779</v>
      </c>
      <c r="P92" s="38">
        <f t="shared" si="39"/>
        <v>15605.870147872827</v>
      </c>
      <c r="Q92" s="38">
        <f t="shared" si="40"/>
        <v>5830.5697932010162</v>
      </c>
      <c r="R92" s="38">
        <f t="shared" si="40"/>
        <v>1356.1721496159355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59169749.138610035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1264</v>
      </c>
      <c r="F93" s="38">
        <f>VLOOKUP(C93,'WSS-27'!$C$2:$AP$780,'WSS-27'!$W$2,)</f>
        <v>94685520.509984925</v>
      </c>
      <c r="G93" s="38">
        <f t="shared" si="39"/>
        <v>82247487.034537867</v>
      </c>
      <c r="H93" s="38">
        <f t="shared" si="39"/>
        <v>10195382.357790105</v>
      </c>
      <c r="I93" s="38">
        <f t="shared" si="39"/>
        <v>13986.044388476354</v>
      </c>
      <c r="J93" s="38">
        <f t="shared" si="39"/>
        <v>0</v>
      </c>
      <c r="K93" s="38">
        <f t="shared" si="39"/>
        <v>28416.09018611069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2175407.1042399788</v>
      </c>
      <c r="P93" s="38">
        <f t="shared" si="39"/>
        <v>3862.812259674422</v>
      </c>
      <c r="Q93" s="38">
        <f t="shared" si="40"/>
        <v>20979.066582714535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94685520.50998491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681088675.98985696</v>
      </c>
      <c r="G94" s="35">
        <f t="shared" ref="G94:W94" si="43">SUM(G89:G93)</f>
        <v>502410691.9744907</v>
      </c>
      <c r="H94" s="35">
        <f t="shared" si="43"/>
        <v>79786331.350210875</v>
      </c>
      <c r="I94" s="35">
        <f t="shared" si="43"/>
        <v>1717478.1295609723</v>
      </c>
      <c r="J94" s="35">
        <f t="shared" si="43"/>
        <v>38330406.119202882</v>
      </c>
      <c r="K94" s="35">
        <f t="shared" si="43"/>
        <v>27170066.616493035</v>
      </c>
      <c r="L94" s="35">
        <f t="shared" si="43"/>
        <v>18695612.955578014</v>
      </c>
      <c r="M94" s="35">
        <f t="shared" si="43"/>
        <v>9785.7032024152868</v>
      </c>
      <c r="N94" s="35">
        <f t="shared" si="43"/>
        <v>910755.67962352943</v>
      </c>
      <c r="O94" s="35">
        <f>SUM(O89:O93)</f>
        <v>11808471.626894873</v>
      </c>
      <c r="P94" s="35">
        <f t="shared" si="43"/>
        <v>112302.89926197643</v>
      </c>
      <c r="Q94" s="35">
        <f t="shared" si="43"/>
        <v>127734.80848596897</v>
      </c>
      <c r="R94" s="35">
        <f t="shared" si="43"/>
        <v>9038.1268516223663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681088675.9898566</v>
      </c>
      <c r="AB94" s="17" t="str">
        <f t="shared" si="42"/>
        <v>ok</v>
      </c>
    </row>
    <row r="95" spans="1:28">
      <c r="F95" s="38"/>
    </row>
    <row r="96" spans="1:28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76798532.151384085</v>
      </c>
      <c r="G97" s="35">
        <f t="shared" ref="G97:P98" si="44">IF(VLOOKUP($E97,$D$6:$AN$1034,3,)=0,0,(VLOOKUP($E97,$D$6:$AN$1034,G$2,)/VLOOKUP($E97,$D$6:$AN$1034,3,))*$F97)</f>
        <v>52486553.500638224</v>
      </c>
      <c r="H97" s="35">
        <f t="shared" si="44"/>
        <v>9500219.1823087018</v>
      </c>
      <c r="I97" s="35">
        <f t="shared" si="44"/>
        <v>0</v>
      </c>
      <c r="J97" s="35">
        <f t="shared" si="44"/>
        <v>8743223.5624570791</v>
      </c>
      <c r="K97" s="35">
        <f t="shared" si="44"/>
        <v>0</v>
      </c>
      <c r="L97" s="35">
        <f t="shared" si="44"/>
        <v>5596586.8570150807</v>
      </c>
      <c r="M97" s="35">
        <f t="shared" si="44"/>
        <v>0</v>
      </c>
      <c r="N97" s="35">
        <f t="shared" si="44"/>
        <v>0</v>
      </c>
      <c r="O97" s="35">
        <f t="shared" si="44"/>
        <v>444521.54854759289</v>
      </c>
      <c r="P97" s="35">
        <f t="shared" si="44"/>
        <v>18779.331139918537</v>
      </c>
      <c r="Q97" s="35">
        <f t="shared" ref="Q97:Z98" si="45">IF(VLOOKUP($E97,$D$6:$AN$1034,3,)=0,0,(VLOOKUP($E97,$D$6:$AN$1034,Q$2,)/VLOOKUP($E97,$D$6:$AN$1034,3,))*$F97)</f>
        <v>7016.2188870867258</v>
      </c>
      <c r="R97" s="35">
        <f t="shared" si="45"/>
        <v>1631.9503904012834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76798532.151384085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1266</v>
      </c>
      <c r="F98" s="38">
        <f>VLOOKUP(C98,'WSS-27'!$C$2:$AP$780,'WSS-27'!$Y$2,)</f>
        <v>44868351.887093261</v>
      </c>
      <c r="G98" s="38">
        <f t="shared" si="44"/>
        <v>38689811.89717599</v>
      </c>
      <c r="H98" s="38">
        <f t="shared" si="44"/>
        <v>4795981.4927481348</v>
      </c>
      <c r="I98" s="38">
        <f t="shared" si="44"/>
        <v>0</v>
      </c>
      <c r="J98" s="38">
        <f t="shared" si="44"/>
        <v>302118.1155910801</v>
      </c>
      <c r="K98" s="38">
        <f t="shared" si="44"/>
        <v>0</v>
      </c>
      <c r="L98" s="38">
        <f t="shared" si="44"/>
        <v>45322.938875398817</v>
      </c>
      <c r="M98" s="38">
        <f t="shared" si="44"/>
        <v>0</v>
      </c>
      <c r="N98" s="38">
        <f t="shared" si="44"/>
        <v>0</v>
      </c>
      <c r="O98" s="38">
        <f t="shared" si="44"/>
        <v>1023327.212750969</v>
      </c>
      <c r="P98" s="38">
        <f t="shared" si="44"/>
        <v>1817.0947844053901</v>
      </c>
      <c r="Q98" s="38">
        <f t="shared" si="45"/>
        <v>9868.7044325465158</v>
      </c>
      <c r="R98" s="38">
        <f t="shared" si="45"/>
        <v>104.43073473594197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44868351.887093268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121666884.03847735</v>
      </c>
      <c r="G99" s="35">
        <f t="shared" ref="G99:W99" si="46">G97+G98</f>
        <v>91176365.397814214</v>
      </c>
      <c r="H99" s="35">
        <f t="shared" si="46"/>
        <v>14296200.675056837</v>
      </c>
      <c r="I99" s="35">
        <f t="shared" si="46"/>
        <v>0</v>
      </c>
      <c r="J99" s="35">
        <f t="shared" si="46"/>
        <v>9045341.6780481599</v>
      </c>
      <c r="K99" s="35">
        <f t="shared" si="46"/>
        <v>0</v>
      </c>
      <c r="L99" s="35">
        <f t="shared" si="46"/>
        <v>5641909.7958904793</v>
      </c>
      <c r="M99" s="35">
        <f t="shared" si="46"/>
        <v>0</v>
      </c>
      <c r="N99" s="35">
        <f t="shared" si="46"/>
        <v>0</v>
      </c>
      <c r="O99" s="35">
        <f>O97+O98</f>
        <v>1467848.7612985619</v>
      </c>
      <c r="P99" s="35">
        <f t="shared" si="46"/>
        <v>20596.425924323928</v>
      </c>
      <c r="Q99" s="35">
        <f t="shared" si="46"/>
        <v>16884.923319633242</v>
      </c>
      <c r="R99" s="35">
        <f t="shared" si="46"/>
        <v>1736.3811251372254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121666884.03847738</v>
      </c>
      <c r="AB99" s="17" t="str">
        <f>IF(ABS(F99-AA99)&lt;0.01,"ok","err")</f>
        <v>ok</v>
      </c>
    </row>
    <row r="100" spans="1:28">
      <c r="F100" s="38"/>
    </row>
    <row r="101" spans="1:28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26027964.749722537</v>
      </c>
      <c r="G102" s="35">
        <f t="shared" ref="G102:Z102" si="47">IF(VLOOKUP($E102,$D$6:$AN$1034,3,)=0,0,(VLOOKUP($E102,$D$6:$AN$1034,G$2,)/VLOOKUP($E102,$D$6:$AN$1034,3,))*$F102)</f>
        <v>19954253.669908371</v>
      </c>
      <c r="H102" s="35">
        <f t="shared" si="47"/>
        <v>5021645.055677982</v>
      </c>
      <c r="I102" s="35">
        <f t="shared" si="47"/>
        <v>0</v>
      </c>
      <c r="J102" s="35">
        <f t="shared" si="47"/>
        <v>880971.02765267843</v>
      </c>
      <c r="K102" s="35">
        <f t="shared" si="47"/>
        <v>0</v>
      </c>
      <c r="L102" s="35">
        <f t="shared" si="47"/>
        <v>170790.5835506634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304.41293284474028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26027964.749722537</v>
      </c>
      <c r="AB102" s="17" t="str">
        <f>IF(ABS(F102-AA102)&lt;0.01,"ok","err")</f>
        <v>ok</v>
      </c>
    </row>
    <row r="103" spans="1:28">
      <c r="F103" s="38"/>
    </row>
    <row r="104" spans="1:28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1189</v>
      </c>
      <c r="F105" s="35">
        <f>VLOOKUP(C105,'WSS-27'!$C$2:$AP$780,'WSS-27'!$AA$2,)</f>
        <v>29100183.877073534</v>
      </c>
      <c r="G105" s="35">
        <f t="shared" ref="G105:Z105" si="48">IF(VLOOKUP($E105,$D$6:$AN$1034,3,)=0,0,(VLOOKUP($E105,$D$6:$AN$1034,G$2,)/VLOOKUP($E105,$D$6:$AN$1034,3,))*$F105)</f>
        <v>20055068.43217548</v>
      </c>
      <c r="H105" s="35">
        <f t="shared" si="48"/>
        <v>6044207.0159526803</v>
      </c>
      <c r="I105" s="35">
        <f t="shared" si="48"/>
        <v>205210.79101642338</v>
      </c>
      <c r="J105" s="35">
        <f t="shared" si="48"/>
        <v>1621562.1387679768</v>
      </c>
      <c r="K105" s="35">
        <f t="shared" si="48"/>
        <v>426891.57111446687</v>
      </c>
      <c r="L105" s="35">
        <f t="shared" si="48"/>
        <v>257642.80652500803</v>
      </c>
      <c r="M105" s="35">
        <f t="shared" si="48"/>
        <v>283537.18802511203</v>
      </c>
      <c r="N105" s="35">
        <f t="shared" si="48"/>
        <v>6661.5069614741269</v>
      </c>
      <c r="O105" s="35">
        <f t="shared" si="48"/>
        <v>0</v>
      </c>
      <c r="P105" s="35">
        <f t="shared" si="48"/>
        <v>9416.5329169254346</v>
      </c>
      <c r="Q105" s="35">
        <f t="shared" si="48"/>
        <v>51141.514979853659</v>
      </c>
      <c r="R105" s="35">
        <f t="shared" si="48"/>
        <v>560.31863813682685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29100183.877073534</v>
      </c>
      <c r="AB105" s="17" t="str">
        <f>IF(ABS(F105-AA105)&lt;0.01,"ok","err")</f>
        <v>ok</v>
      </c>
    </row>
    <row r="106" spans="1:28">
      <c r="F106" s="38"/>
    </row>
    <row r="107" spans="1:28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1262</v>
      </c>
      <c r="F108" s="35">
        <f>VLOOKUP(C108,'WSS-27'!$C$2:$AP$780,'WSS-27'!$AB$2,)</f>
        <v>82790345.755871251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82790345.755871251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82790345.755871251</v>
      </c>
      <c r="AB108" s="17" t="str">
        <f>IF(ABS(F108-AA108)&lt;0.01,"ok","err")</f>
        <v>ok</v>
      </c>
    </row>
    <row r="109" spans="1:28">
      <c r="F109" s="38"/>
    </row>
    <row r="110" spans="1:28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1261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1267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1267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3026142936.3018298</v>
      </c>
      <c r="G119" s="35">
        <f t="shared" ref="G119:Y119" si="53">G74+G80+G83+G86+G94+G99+G102+G105+G108+G111+G114+G117</f>
        <v>1628143093.2595155</v>
      </c>
      <c r="H119" s="35">
        <f t="shared" si="53"/>
        <v>354016546.77458543</v>
      </c>
      <c r="I119" s="35">
        <f t="shared" si="53"/>
        <v>17101918.096050046</v>
      </c>
      <c r="J119" s="35">
        <f t="shared" si="53"/>
        <v>322225553.51120991</v>
      </c>
      <c r="K119" s="35">
        <f t="shared" si="53"/>
        <v>287207725.49107432</v>
      </c>
      <c r="L119" s="35">
        <f t="shared" si="53"/>
        <v>201567998.80406418</v>
      </c>
      <c r="M119" s="35">
        <f t="shared" si="53"/>
        <v>104849771.54798079</v>
      </c>
      <c r="N119" s="35">
        <f t="shared" si="53"/>
        <v>7617143.1449574428</v>
      </c>
      <c r="O119" s="35">
        <f>O74+O80+O83+O86+O94+O99+O102+O105+O108+O111+O114+O117</f>
        <v>101065529.62510821</v>
      </c>
      <c r="P119" s="35">
        <f t="shared" si="53"/>
        <v>352041.44578698522</v>
      </c>
      <c r="Q119" s="35">
        <f t="shared" si="53"/>
        <v>506423.87765118986</v>
      </c>
      <c r="R119" s="35">
        <f t="shared" si="53"/>
        <v>28607.003845383573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3026142936.3018293</v>
      </c>
      <c r="AB119" s="17" t="str">
        <f>IF(ABS(F119-AA119)&lt;0.01,"ok","err")</f>
        <v>ok</v>
      </c>
    </row>
    <row r="122" spans="1:28">
      <c r="A122" s="24" t="s">
        <v>999</v>
      </c>
    </row>
    <row r="124" spans="1:28">
      <c r="A124" s="24" t="s">
        <v>339</v>
      </c>
    </row>
    <row r="125" spans="1:28">
      <c r="A125" s="27" t="s">
        <v>1129</v>
      </c>
      <c r="C125" s="19" t="s">
        <v>881</v>
      </c>
      <c r="D125" s="19" t="s">
        <v>1133</v>
      </c>
      <c r="E125" s="19" t="s">
        <v>1243</v>
      </c>
      <c r="F125" s="35">
        <f>VLOOKUP(C125,'WSS-27'!$C$2:$AP$780,'WSS-27'!$H$2,)</f>
        <v>1309287569.1183619</v>
      </c>
      <c r="G125" s="35">
        <f t="shared" ref="G125:P130" si="54">IF(VLOOKUP($E125,$D$6:$AN$1034,3,)=0,0,(VLOOKUP($E125,$D$6:$AN$1034,G$2,)/VLOOKUP($E125,$D$6:$AN$1034,3,))*$F125)</f>
        <v>631112928.00076401</v>
      </c>
      <c r="H125" s="35">
        <f t="shared" si="54"/>
        <v>152858735.08643734</v>
      </c>
      <c r="I125" s="35">
        <f t="shared" si="54"/>
        <v>9320388.2117335349</v>
      </c>
      <c r="J125" s="35">
        <f t="shared" si="54"/>
        <v>168785558.07588196</v>
      </c>
      <c r="K125" s="35">
        <f t="shared" si="54"/>
        <v>161817550.62308809</v>
      </c>
      <c r="L125" s="35">
        <f t="shared" si="54"/>
        <v>110295837.10624693</v>
      </c>
      <c r="M125" s="35">
        <f t="shared" si="54"/>
        <v>69289668.04752183</v>
      </c>
      <c r="N125" s="35">
        <f t="shared" si="54"/>
        <v>3777577.9527395819</v>
      </c>
      <c r="O125" s="35">
        <f t="shared" si="54"/>
        <v>538891.13178756356</v>
      </c>
      <c r="P125" s="35">
        <f t="shared" si="54"/>
        <v>21571.534464712968</v>
      </c>
      <c r="Q125" s="35">
        <f t="shared" ref="Q125:Z130" si="55">IF(VLOOKUP($E125,$D$6:$AN$1034,3,)=0,0,(VLOOKUP($E125,$D$6:$AN$1034,Q$2,)/VLOOKUP($E125,$D$6:$AN$1034,3,))*$F125)</f>
        <v>198490.29675159804</v>
      </c>
      <c r="R125" s="35">
        <f t="shared" si="55"/>
        <v>843.62094485253135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1309287569.1183617</v>
      </c>
      <c r="AB125" s="17" t="str">
        <f t="shared" ref="AB125:AB131" si="57">IF(ABS(F125-AA125)&lt;0.01,"ok","err")</f>
        <v>ok</v>
      </c>
    </row>
    <row r="126" spans="1:28" hidden="1">
      <c r="A126" s="27" t="s">
        <v>1136</v>
      </c>
      <c r="C126" s="19" t="s">
        <v>881</v>
      </c>
      <c r="D126" s="19" t="s">
        <v>396</v>
      </c>
      <c r="E126" s="19" t="s">
        <v>1149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1136</v>
      </c>
      <c r="C127" s="19" t="s">
        <v>881</v>
      </c>
      <c r="D127" s="19" t="s">
        <v>397</v>
      </c>
      <c r="E127" s="19" t="s">
        <v>1149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74104270.966778874</v>
      </c>
      <c r="G128" s="38">
        <f t="shared" si="54"/>
        <v>26129904.363635287</v>
      </c>
      <c r="H128" s="38">
        <f t="shared" si="54"/>
        <v>8200795.063911831</v>
      </c>
      <c r="I128" s="38">
        <f t="shared" si="54"/>
        <v>668440.72462222003</v>
      </c>
      <c r="J128" s="38">
        <f t="shared" si="54"/>
        <v>11139881.236649767</v>
      </c>
      <c r="K128" s="38">
        <f t="shared" si="54"/>
        <v>12796371.984012721</v>
      </c>
      <c r="L128" s="38">
        <f t="shared" si="54"/>
        <v>7617247.6997236591</v>
      </c>
      <c r="M128" s="38">
        <f t="shared" si="54"/>
        <v>6498117.9214315927</v>
      </c>
      <c r="N128" s="38">
        <f t="shared" si="54"/>
        <v>357408.3034528392</v>
      </c>
      <c r="O128" s="38">
        <f t="shared" si="54"/>
        <v>649307.5111877271</v>
      </c>
      <c r="P128" s="38">
        <f t="shared" si="54"/>
        <v>25989.320820816196</v>
      </c>
      <c r="Q128" s="38">
        <f t="shared" si="55"/>
        <v>20653.043408799382</v>
      </c>
      <c r="R128" s="38">
        <f t="shared" si="55"/>
        <v>153.79392163287488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74104270.966778904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1383391840.0851407</v>
      </c>
      <c r="G131" s="35">
        <f t="shared" ref="G131:P131" si="58">SUM(G125:G130)</f>
        <v>657242832.36439931</v>
      </c>
      <c r="H131" s="35">
        <f t="shared" si="58"/>
        <v>161059530.15034917</v>
      </c>
      <c r="I131" s="35">
        <f t="shared" si="58"/>
        <v>9988828.9363557547</v>
      </c>
      <c r="J131" s="35">
        <f t="shared" si="58"/>
        <v>179925439.31253171</v>
      </c>
      <c r="K131" s="35">
        <f t="shared" si="58"/>
        <v>174613922.60710081</v>
      </c>
      <c r="L131" s="35">
        <f t="shared" si="58"/>
        <v>117913084.80597059</v>
      </c>
      <c r="M131" s="35">
        <f t="shared" si="58"/>
        <v>75787785.968953416</v>
      </c>
      <c r="N131" s="35">
        <f t="shared" si="58"/>
        <v>4134986.2561924211</v>
      </c>
      <c r="O131" s="35">
        <f>SUM(O125:O130)</f>
        <v>1188198.6429752908</v>
      </c>
      <c r="P131" s="35">
        <f t="shared" si="58"/>
        <v>47560.855285529164</v>
      </c>
      <c r="Q131" s="35">
        <f t="shared" ref="Q131:W131" si="59">SUM(Q125:Q130)</f>
        <v>219143.34016039743</v>
      </c>
      <c r="R131" s="35">
        <f t="shared" si="59"/>
        <v>997.41486648540626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1383391840.0851409</v>
      </c>
      <c r="AB131" s="17" t="str">
        <f t="shared" si="57"/>
        <v>ok</v>
      </c>
    </row>
    <row r="132" spans="1:28">
      <c r="F132" s="38"/>
      <c r="G132" s="38"/>
    </row>
    <row r="133" spans="1:28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293849584.217695</v>
      </c>
      <c r="G134" s="35">
        <f t="shared" ref="G134:P136" si="60">IF(VLOOKUP($E134,$D$6:$AN$1034,3,)=0,0,(VLOOKUP($E134,$D$6:$AN$1034,G$2,)/VLOOKUP($E134,$D$6:$AN$1034,3,))*$F134)</f>
        <v>133002370.74547702</v>
      </c>
      <c r="H134" s="35">
        <f t="shared" si="60"/>
        <v>36940602.769612297</v>
      </c>
      <c r="I134" s="35">
        <f t="shared" si="60"/>
        <v>2255238.295968242</v>
      </c>
      <c r="J134" s="35">
        <f t="shared" si="60"/>
        <v>39338346.072000287</v>
      </c>
      <c r="K134" s="35">
        <f t="shared" si="60"/>
        <v>36830344.460009642</v>
      </c>
      <c r="L134" s="35">
        <f t="shared" si="60"/>
        <v>25014834.880212814</v>
      </c>
      <c r="M134" s="35">
        <f t="shared" si="60"/>
        <v>16500739.808061926</v>
      </c>
      <c r="N134" s="35">
        <f t="shared" si="60"/>
        <v>1238218.7971750258</v>
      </c>
      <c r="O134" s="35">
        <f t="shared" si="60"/>
        <v>2570297.9913426712</v>
      </c>
      <c r="P134" s="35">
        <f t="shared" si="60"/>
        <v>108585.23566608067</v>
      </c>
      <c r="Q134" s="35">
        <f t="shared" ref="Q134:Z136" si="61">IF(VLOOKUP($E134,$D$6:$AN$1034,3,)=0,0,(VLOOKUP($E134,$D$6:$AN$1034,Q$2,)/VLOOKUP($E134,$D$6:$AN$1034,3,))*$F134)</f>
        <v>40568.951879210705</v>
      </c>
      <c r="R134" s="35">
        <f t="shared" si="61"/>
        <v>9436.2102897475397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293849584.217695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293849584.217695</v>
      </c>
      <c r="G137" s="35">
        <f t="shared" ref="G137:W137" si="62">SUM(G134:G136)</f>
        <v>133002370.74547702</v>
      </c>
      <c r="H137" s="35">
        <f t="shared" si="62"/>
        <v>36940602.769612297</v>
      </c>
      <c r="I137" s="35">
        <f t="shared" si="62"/>
        <v>2255238.295968242</v>
      </c>
      <c r="J137" s="35">
        <f t="shared" si="62"/>
        <v>39338346.072000287</v>
      </c>
      <c r="K137" s="35">
        <f t="shared" si="62"/>
        <v>36830344.460009642</v>
      </c>
      <c r="L137" s="35">
        <f t="shared" si="62"/>
        <v>25014834.880212814</v>
      </c>
      <c r="M137" s="35">
        <f t="shared" si="62"/>
        <v>16500739.808061926</v>
      </c>
      <c r="N137" s="35">
        <f t="shared" si="62"/>
        <v>1238218.7971750258</v>
      </c>
      <c r="O137" s="35">
        <f>SUM(O134:O136)</f>
        <v>2570297.9913426712</v>
      </c>
      <c r="P137" s="35">
        <f t="shared" si="62"/>
        <v>108585.23566608067</v>
      </c>
      <c r="Q137" s="35">
        <f t="shared" si="62"/>
        <v>40568.951879210705</v>
      </c>
      <c r="R137" s="35">
        <f t="shared" si="62"/>
        <v>9436.2102897475397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293849584.217695</v>
      </c>
      <c r="AB137" s="17" t="str">
        <f>IF(ABS(F137-AA137)&lt;0.01,"ok","err")</f>
        <v>ok</v>
      </c>
    </row>
    <row r="138" spans="1:28">
      <c r="F138" s="38"/>
      <c r="G138" s="38"/>
    </row>
    <row r="139" spans="1:28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107040890.25008382</v>
      </c>
      <c r="G143" s="35">
        <f t="shared" ref="G143:Z143" si="64">IF(VLOOKUP($E143,$D$6:$AN$1034,3,)=0,0,(VLOOKUP($E143,$D$6:$AN$1034,G$2,)/VLOOKUP($E143,$D$6:$AN$1034,3,))*$F143)</f>
        <v>51331355.644448057</v>
      </c>
      <c r="H143" s="35">
        <f t="shared" si="64"/>
        <v>14256973.073930984</v>
      </c>
      <c r="I143" s="35">
        <f t="shared" si="64"/>
        <v>870393.80113652302</v>
      </c>
      <c r="J143" s="35">
        <f t="shared" si="64"/>
        <v>15182365.707980376</v>
      </c>
      <c r="K143" s="35">
        <f t="shared" si="64"/>
        <v>14214419.63318217</v>
      </c>
      <c r="L143" s="35">
        <f t="shared" si="64"/>
        <v>9654304.4941701852</v>
      </c>
      <c r="M143" s="35">
        <f t="shared" si="64"/>
        <v>0</v>
      </c>
      <c r="N143" s="35">
        <f t="shared" si="64"/>
        <v>477882.07899740309</v>
      </c>
      <c r="O143" s="35">
        <f t="shared" si="64"/>
        <v>991988.93648523826</v>
      </c>
      <c r="P143" s="35">
        <f t="shared" si="64"/>
        <v>41907.729301895473</v>
      </c>
      <c r="Q143" s="35">
        <f t="shared" si="64"/>
        <v>15657.309605551383</v>
      </c>
      <c r="R143" s="35">
        <f t="shared" si="64"/>
        <v>3641.8408454219461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107040890.2500838</v>
      </c>
      <c r="AB143" s="17" t="str">
        <f>IF(ABS(F143-AA143)&lt;0.01,"ok","err")</f>
        <v>ok</v>
      </c>
    </row>
    <row r="144" spans="1:28">
      <c r="F144" s="38"/>
    </row>
    <row r="145" spans="1:28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163569496.82230794</v>
      </c>
      <c r="G147" s="38">
        <f t="shared" si="65"/>
        <v>78439594.386339948</v>
      </c>
      <c r="H147" s="38">
        <f t="shared" si="65"/>
        <v>21786122.16755417</v>
      </c>
      <c r="I147" s="38">
        <f t="shared" si="65"/>
        <v>1330051.3080238097</v>
      </c>
      <c r="J147" s="38">
        <f t="shared" si="65"/>
        <v>23200217.352682833</v>
      </c>
      <c r="K147" s="38">
        <f t="shared" si="65"/>
        <v>21721096.13054084</v>
      </c>
      <c r="L147" s="38">
        <f t="shared" si="65"/>
        <v>14752770.876543853</v>
      </c>
      <c r="M147" s="38">
        <f t="shared" si="65"/>
        <v>0</v>
      </c>
      <c r="N147" s="38">
        <f t="shared" si="65"/>
        <v>730252.99975905637</v>
      </c>
      <c r="O147" s="38">
        <f t="shared" si="65"/>
        <v>1515861.1892622947</v>
      </c>
      <c r="P147" s="38">
        <f t="shared" si="65"/>
        <v>64039.323466586779</v>
      </c>
      <c r="Q147" s="38">
        <f t="shared" si="66"/>
        <v>23925.980508828245</v>
      </c>
      <c r="R147" s="38">
        <f t="shared" si="66"/>
        <v>5565.1076257012901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163569496.82230791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1265</v>
      </c>
      <c r="F148" s="38">
        <f>VLOOKUP(C148,'WSS-27'!$C$2:$AP$780,'WSS-27'!$U$2,)</f>
        <v>259906308.52060506</v>
      </c>
      <c r="G148" s="38">
        <f t="shared" si="65"/>
        <v>224008833.01882115</v>
      </c>
      <c r="H148" s="38">
        <f t="shared" si="65"/>
        <v>27768090.995779458</v>
      </c>
      <c r="I148" s="38">
        <f t="shared" si="65"/>
        <v>38092.318622408398</v>
      </c>
      <c r="J148" s="38">
        <f t="shared" si="65"/>
        <v>1749223.4567401193</v>
      </c>
      <c r="K148" s="38">
        <f t="shared" si="65"/>
        <v>77393.917201083736</v>
      </c>
      <c r="L148" s="38">
        <f t="shared" si="65"/>
        <v>262413.75050992455</v>
      </c>
      <c r="M148" s="38">
        <f t="shared" si="65"/>
        <v>7860.3197157350669</v>
      </c>
      <c r="N148" s="38">
        <f t="shared" si="65"/>
        <v>1209.2799562669334</v>
      </c>
      <c r="O148" s="38">
        <f t="shared" si="65"/>
        <v>5924927.6097276537</v>
      </c>
      <c r="P148" s="38">
        <f t="shared" si="65"/>
        <v>10520.73561952232</v>
      </c>
      <c r="Q148" s="38">
        <f t="shared" si="66"/>
        <v>57138.477933612601</v>
      </c>
      <c r="R148" s="38">
        <f t="shared" si="66"/>
        <v>604.63997813346668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259906308.52060506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47707557.494330108</v>
      </c>
      <c r="G149" s="38">
        <f t="shared" si="65"/>
        <v>35167652.491215855</v>
      </c>
      <c r="H149" s="38">
        <f t="shared" si="65"/>
        <v>6365447.614878213</v>
      </c>
      <c r="I149" s="38">
        <f t="shared" si="65"/>
        <v>0</v>
      </c>
      <c r="J149" s="38">
        <f t="shared" si="65"/>
        <v>5858236.584228415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297843.51041431585</v>
      </c>
      <c r="P149" s="38">
        <f t="shared" si="65"/>
        <v>12582.746389284126</v>
      </c>
      <c r="Q149" s="38">
        <f t="shared" si="66"/>
        <v>4701.0887773450559</v>
      </c>
      <c r="R149" s="38">
        <f t="shared" si="66"/>
        <v>1093.458426677578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47707557.494330116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1264</v>
      </c>
      <c r="F150" s="38">
        <f>VLOOKUP(C150,'WSS-27'!$C$2:$AP$780,'WSS-27'!$W$2,)</f>
        <v>76350486.52426891</v>
      </c>
      <c r="G150" s="38">
        <f t="shared" si="65"/>
        <v>66320970.900965318</v>
      </c>
      <c r="H150" s="38">
        <f t="shared" si="65"/>
        <v>8221134.5422781408</v>
      </c>
      <c r="I150" s="38">
        <f t="shared" si="65"/>
        <v>11277.767581132777</v>
      </c>
      <c r="J150" s="38">
        <f t="shared" si="65"/>
        <v>0</v>
      </c>
      <c r="K150" s="38">
        <f t="shared" si="65"/>
        <v>22913.559529920567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1754158.2905440987</v>
      </c>
      <c r="P150" s="38">
        <f t="shared" si="65"/>
        <v>3114.8119985985768</v>
      </c>
      <c r="Q150" s="38">
        <f t="shared" si="66"/>
        <v>16916.651371699169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76350486.52426891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547533849.36151206</v>
      </c>
      <c r="G151" s="35">
        <f t="shared" ref="G151:W151" si="69">SUM(G146:G150)</f>
        <v>403937050.7973423</v>
      </c>
      <c r="H151" s="35">
        <f t="shared" si="69"/>
        <v>64140795.32048998</v>
      </c>
      <c r="I151" s="35">
        <f t="shared" si="69"/>
        <v>1379421.3942273508</v>
      </c>
      <c r="J151" s="35">
        <f t="shared" si="69"/>
        <v>30807677.393651366</v>
      </c>
      <c r="K151" s="35">
        <f t="shared" si="69"/>
        <v>21821403.607271843</v>
      </c>
      <c r="L151" s="35">
        <f t="shared" si="69"/>
        <v>15015184.627053779</v>
      </c>
      <c r="M151" s="35">
        <f t="shared" si="69"/>
        <v>7860.3197157350669</v>
      </c>
      <c r="N151" s="35">
        <f t="shared" si="69"/>
        <v>731462.27971532336</v>
      </c>
      <c r="O151" s="35">
        <f>SUM(O146:O150)</f>
        <v>9492790.5999483615</v>
      </c>
      <c r="P151" s="35">
        <f t="shared" si="69"/>
        <v>90257.617473991806</v>
      </c>
      <c r="Q151" s="35">
        <f t="shared" si="69"/>
        <v>102682.19859148507</v>
      </c>
      <c r="R151" s="35">
        <f t="shared" si="69"/>
        <v>7263.206030512335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547533849.36151195</v>
      </c>
      <c r="AB151" s="17" t="str">
        <f t="shared" si="68"/>
        <v>ok</v>
      </c>
    </row>
    <row r="152" spans="1:28">
      <c r="F152" s="38"/>
    </row>
    <row r="153" spans="1:28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61709302.513820142</v>
      </c>
      <c r="G154" s="35">
        <f t="shared" ref="G154:P155" si="70">IF(VLOOKUP($E154,$D$6:$AN$1034,3,)=0,0,(VLOOKUP($E154,$D$6:$AN$1034,G$2,)/VLOOKUP($E154,$D$6:$AN$1034,3,))*$F154)</f>
        <v>42174095.222213395</v>
      </c>
      <c r="H154" s="35">
        <f t="shared" si="70"/>
        <v>7633634.1730213538</v>
      </c>
      <c r="I154" s="35">
        <f t="shared" si="70"/>
        <v>0</v>
      </c>
      <c r="J154" s="35">
        <f t="shared" si="70"/>
        <v>7025371.6138492674</v>
      </c>
      <c r="K154" s="35">
        <f t="shared" si="70"/>
        <v>0</v>
      </c>
      <c r="L154" s="35">
        <f t="shared" si="70"/>
        <v>4496980.1079484466</v>
      </c>
      <c r="M154" s="35">
        <f t="shared" si="70"/>
        <v>0</v>
      </c>
      <c r="N154" s="35">
        <f t="shared" si="70"/>
        <v>0</v>
      </c>
      <c r="O154" s="35">
        <f t="shared" si="70"/>
        <v>357182.79952491022</v>
      </c>
      <c r="P154" s="35">
        <f t="shared" si="70"/>
        <v>15089.603848627081</v>
      </c>
      <c r="Q154" s="35">
        <f t="shared" ref="Q154:Z155" si="71">IF(VLOOKUP($E154,$D$6:$AN$1034,3,)=0,0,(VLOOKUP($E154,$D$6:$AN$1034,Q$2,)/VLOOKUP($E154,$D$6:$AN$1034,3,))*$F154)</f>
        <v>5637.6855348349281</v>
      </c>
      <c r="R154" s="35">
        <f t="shared" si="71"/>
        <v>1311.3078793004604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61709302.513820134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1266</v>
      </c>
      <c r="F155" s="38">
        <f>VLOOKUP(C155,'WSS-27'!$C$2:$AP$780,'WSS-27'!$Y$2,)</f>
        <v>36052703.382915772</v>
      </c>
      <c r="G155" s="38">
        <f t="shared" si="70"/>
        <v>31088111.187586054</v>
      </c>
      <c r="H155" s="38">
        <f t="shared" si="70"/>
        <v>3853676.1640612106</v>
      </c>
      <c r="I155" s="38">
        <f t="shared" si="70"/>
        <v>0</v>
      </c>
      <c r="J155" s="38">
        <f t="shared" si="70"/>
        <v>242758.52243068223</v>
      </c>
      <c r="K155" s="38">
        <f t="shared" si="70"/>
        <v>0</v>
      </c>
      <c r="L155" s="38">
        <f t="shared" si="70"/>
        <v>36417.973983724885</v>
      </c>
      <c r="M155" s="38">
        <f t="shared" si="70"/>
        <v>0</v>
      </c>
      <c r="N155" s="38">
        <f t="shared" si="70"/>
        <v>0</v>
      </c>
      <c r="O155" s="38">
        <f t="shared" si="70"/>
        <v>822265.82687538827</v>
      </c>
      <c r="P155" s="38">
        <f t="shared" si="70"/>
        <v>1460.0754546470343</v>
      </c>
      <c r="Q155" s="38">
        <f t="shared" si="71"/>
        <v>7929.7201416175149</v>
      </c>
      <c r="R155" s="38">
        <f t="shared" si="71"/>
        <v>83.912382450978996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36052703.38291578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97762005.896735907</v>
      </c>
      <c r="G156" s="35">
        <f t="shared" ref="G156:W156" si="72">G154+G155</f>
        <v>73262206.409799457</v>
      </c>
      <c r="H156" s="35">
        <f t="shared" si="72"/>
        <v>11487310.337082565</v>
      </c>
      <c r="I156" s="35">
        <f t="shared" si="72"/>
        <v>0</v>
      </c>
      <c r="J156" s="35">
        <f t="shared" si="72"/>
        <v>7268130.1362799499</v>
      </c>
      <c r="K156" s="35">
        <f t="shared" si="72"/>
        <v>0</v>
      </c>
      <c r="L156" s="35">
        <f t="shared" si="72"/>
        <v>4533398.0819321712</v>
      </c>
      <c r="M156" s="35">
        <f t="shared" si="72"/>
        <v>0</v>
      </c>
      <c r="N156" s="35">
        <f t="shared" si="72"/>
        <v>0</v>
      </c>
      <c r="O156" s="35">
        <f>O154+O155</f>
        <v>1179448.6264002984</v>
      </c>
      <c r="P156" s="35">
        <f t="shared" si="72"/>
        <v>16549.679303274115</v>
      </c>
      <c r="Q156" s="35">
        <f t="shared" si="72"/>
        <v>13567.405676452443</v>
      </c>
      <c r="R156" s="35">
        <f t="shared" si="72"/>
        <v>1395.2202617514395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97762005.896735922</v>
      </c>
      <c r="AB156" s="17" t="str">
        <f>IF(ABS(F156-AA156)&lt;0.01,"ok","err")</f>
        <v>ok</v>
      </c>
    </row>
    <row r="157" spans="1:28">
      <c r="F157" s="38"/>
    </row>
    <row r="158" spans="1:28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20902797.646495089</v>
      </c>
      <c r="G159" s="35">
        <f t="shared" ref="G159:Z159" si="73">IF(VLOOKUP($E159,$D$6:$AN$1034,3,)=0,0,(VLOOKUP($E159,$D$6:$AN$1034,G$2,)/VLOOKUP($E159,$D$6:$AN$1034,3,))*$F159)</f>
        <v>16025061.147102294</v>
      </c>
      <c r="H159" s="35">
        <f t="shared" si="73"/>
        <v>4032832.8188810223</v>
      </c>
      <c r="I159" s="35">
        <f t="shared" si="73"/>
        <v>0</v>
      </c>
      <c r="J159" s="35">
        <f t="shared" si="73"/>
        <v>707499.00349565642</v>
      </c>
      <c r="K159" s="35">
        <f t="shared" si="73"/>
        <v>0</v>
      </c>
      <c r="L159" s="35">
        <f t="shared" si="73"/>
        <v>137160.2060404814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244.47097563775273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20902797.646495093</v>
      </c>
      <c r="AB159" s="17" t="str">
        <f>IF(ABS(F159-AA159)&lt;0.01,"ok","err")</f>
        <v>ok</v>
      </c>
    </row>
    <row r="160" spans="1:28">
      <c r="F160" s="38"/>
    </row>
    <row r="161" spans="1:28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1246</v>
      </c>
      <c r="F162" s="35">
        <f>VLOOKUP(C162,'WSS-27'!$C$2:$AP$780,'WSS-27'!$AA$2,)</f>
        <v>26168471.372442923</v>
      </c>
      <c r="G162" s="35">
        <f t="shared" ref="G162:Z162" si="74">IF(VLOOKUP($E162,$D$6:$AN$1034,3,)=0,0,(VLOOKUP($E162,$D$6:$AN$1034,G$2,)/VLOOKUP($E162,$D$6:$AN$1034,3,))*$F162)</f>
        <v>18024461.690769471</v>
      </c>
      <c r="H162" s="35">
        <f t="shared" si="74"/>
        <v>5432221.6939102942</v>
      </c>
      <c r="I162" s="35">
        <f t="shared" si="74"/>
        <v>184432.88058163924</v>
      </c>
      <c r="J162" s="35">
        <f t="shared" si="74"/>
        <v>1457376.4606324565</v>
      </c>
      <c r="K162" s="35">
        <f t="shared" si="74"/>
        <v>383668.13834055001</v>
      </c>
      <c r="L162" s="35">
        <f t="shared" si="74"/>
        <v>231556.07330972311</v>
      </c>
      <c r="M162" s="35">
        <f t="shared" si="74"/>
        <v>254828.60857596976</v>
      </c>
      <c r="N162" s="35">
        <f t="shared" si="74"/>
        <v>5987.0190638317308</v>
      </c>
      <c r="O162" s="35">
        <f t="shared" si="74"/>
        <v>0</v>
      </c>
      <c r="P162" s="35">
        <f t="shared" si="74"/>
        <v>8463.0943741228057</v>
      </c>
      <c r="Q162" s="35">
        <f t="shared" si="74"/>
        <v>45963.357376701453</v>
      </c>
      <c r="R162" s="35">
        <f t="shared" si="74"/>
        <v>503.58550816601809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26168471.372442931</v>
      </c>
      <c r="AB162" s="17" t="str">
        <f>IF(ABS(F162-AA162)&lt;0.01,"ok","err")</f>
        <v>ok</v>
      </c>
    </row>
    <row r="163" spans="1:28">
      <c r="F163" s="38"/>
    </row>
    <row r="164" spans="1:28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1262</v>
      </c>
      <c r="F165" s="35">
        <f>VLOOKUP(C165,'WSS-27'!$C$2:$AP$780,'WSS-27'!$AB$2,)</f>
        <v>66579447.12367624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66579447.12367624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66579447.12367624</v>
      </c>
      <c r="AB165" s="17" t="str">
        <f>IF(ABS(F165-AA165)&lt;0.01,"ok","err")</f>
        <v>ok</v>
      </c>
    </row>
    <row r="166" spans="1:28">
      <c r="F166" s="38"/>
    </row>
    <row r="167" spans="1:28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1261</v>
      </c>
      <c r="F168" s="35">
        <f>VLOOKUP(C168,'WSS-27'!$C$2:$AP$780,'WSS-27'!$AC$2,)</f>
        <v>4097790.734751517</v>
      </c>
      <c r="G168" s="35">
        <f t="shared" ref="G168:Z168" si="76">IF(VLOOKUP($E168,$D$6:$AN$1034,3,)=0,0,(VLOOKUP($E168,$D$6:$AN$1034,G$2,)/VLOOKUP($E168,$D$6:$AN$1034,3,))*$F168)</f>
        <v>3027761.1011717785</v>
      </c>
      <c r="H168" s="35">
        <f t="shared" si="76"/>
        <v>750641.34425230813</v>
      </c>
      <c r="I168" s="35">
        <f t="shared" si="76"/>
        <v>2574.327963412924</v>
      </c>
      <c r="J168" s="35">
        <f t="shared" si="76"/>
        <v>118214.7745738665</v>
      </c>
      <c r="K168" s="35">
        <f t="shared" si="76"/>
        <v>26151.903120385261</v>
      </c>
      <c r="L168" s="35">
        <f t="shared" si="76"/>
        <v>88671.296517556271</v>
      </c>
      <c r="M168" s="35">
        <f t="shared" si="76"/>
        <v>2656.0526606641279</v>
      </c>
      <c r="N168" s="35">
        <f t="shared" si="76"/>
        <v>81.724697251203935</v>
      </c>
      <c r="O168" s="35">
        <f t="shared" si="76"/>
        <v>80082.848083427249</v>
      </c>
      <c r="P168" s="35">
        <f t="shared" si="76"/>
        <v>142.20097321709483</v>
      </c>
      <c r="Q168" s="35">
        <f t="shared" si="76"/>
        <v>772.29838902387723</v>
      </c>
      <c r="R168" s="35">
        <f t="shared" si="76"/>
        <v>40.862348625601967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4097790.734751516</v>
      </c>
      <c r="AB168" s="17" t="str">
        <f>IF(ABS(F168-AA168)&lt;0.01,"ok","err")</f>
        <v>ok</v>
      </c>
    </row>
    <row r="169" spans="1:28">
      <c r="F169" s="38"/>
    </row>
    <row r="170" spans="1:28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1267</v>
      </c>
      <c r="F171" s="35">
        <f>VLOOKUP(C171,'WSS-27'!$C$2:$AP$780,'WSS-27'!$AD$2,)</f>
        <v>750473.85869937798</v>
      </c>
      <c r="G171" s="35">
        <f t="shared" ref="G171:Z171" si="77">IF(VLOOKUP($E171,$D$6:$AN$1034,3,)=0,0,(VLOOKUP($E171,$D$6:$AN$1034,G$2,)/VLOOKUP($E171,$D$6:$AN$1034,3,))*$F171)</f>
        <v>646820.67263115919</v>
      </c>
      <c r="H171" s="35">
        <f t="shared" si="77"/>
        <v>80179.763688444495</v>
      </c>
      <c r="I171" s="35">
        <f t="shared" si="77"/>
        <v>109.99074822802402</v>
      </c>
      <c r="J171" s="35">
        <f t="shared" si="77"/>
        <v>5050.8449940265637</v>
      </c>
      <c r="K171" s="35">
        <f t="shared" si="77"/>
        <v>223.47326624106472</v>
      </c>
      <c r="L171" s="35">
        <f t="shared" si="77"/>
        <v>757.71404334860995</v>
      </c>
      <c r="M171" s="35">
        <f t="shared" si="77"/>
        <v>22.696503602608132</v>
      </c>
      <c r="N171" s="35">
        <f t="shared" si="77"/>
        <v>3.4917697850166363</v>
      </c>
      <c r="O171" s="35">
        <f t="shared" si="77"/>
        <v>17108.100650178258</v>
      </c>
      <c r="P171" s="35">
        <f t="shared" si="77"/>
        <v>30.378397129644732</v>
      </c>
      <c r="Q171" s="35">
        <f t="shared" si="77"/>
        <v>164.98612234203605</v>
      </c>
      <c r="R171" s="35">
        <f t="shared" si="77"/>
        <v>1.7458848925083181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750473.85869937798</v>
      </c>
      <c r="AB171" s="17" t="str">
        <f>IF(ABS(F171-AA171)&lt;0.01,"ok","err")</f>
        <v>ok</v>
      </c>
    </row>
    <row r="172" spans="1:28">
      <c r="F172" s="38"/>
    </row>
    <row r="173" spans="1:28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1267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2548077150.5472326</v>
      </c>
      <c r="G176" s="35">
        <f t="shared" ref="G176:Z176" si="79">G131+G137+G140+G143+G151+G156+G159+G162+G165+G168+G171+G174</f>
        <v>1356499920.5731411</v>
      </c>
      <c r="H176" s="35">
        <f t="shared" si="79"/>
        <v>298181087.27219707</v>
      </c>
      <c r="I176" s="35">
        <f t="shared" si="79"/>
        <v>14680999.626981152</v>
      </c>
      <c r="J176" s="35">
        <f t="shared" si="79"/>
        <v>274810099.70613962</v>
      </c>
      <c r="K176" s="35">
        <f t="shared" si="79"/>
        <v>247890133.82229167</v>
      </c>
      <c r="L176" s="35">
        <f t="shared" si="79"/>
        <v>172588952.1792506</v>
      </c>
      <c r="M176" s="35">
        <f t="shared" si="79"/>
        <v>92553893.45447132</v>
      </c>
      <c r="N176" s="35">
        <f t="shared" si="79"/>
        <v>6588621.6476110416</v>
      </c>
      <c r="O176" s="35">
        <f>O131+O137+O140+O143+O151+O156+O159+O162+O165+O168+O171+O174</f>
        <v>82099362.869561702</v>
      </c>
      <c r="P176" s="35">
        <f t="shared" si="79"/>
        <v>313496.79077524081</v>
      </c>
      <c r="Q176" s="35">
        <f t="shared" si="79"/>
        <v>438519.84780116437</v>
      </c>
      <c r="R176" s="35">
        <f t="shared" si="79"/>
        <v>23524.557011240551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2548077150.5472326</v>
      </c>
      <c r="AB176" s="17" t="str">
        <f>IF(ABS(F176-AA176)&lt;0.01,"ok","err")</f>
        <v>ok</v>
      </c>
    </row>
    <row r="179" spans="1:28">
      <c r="A179" s="24" t="s">
        <v>872</v>
      </c>
    </row>
    <row r="181" spans="1:28">
      <c r="A181" s="24" t="s">
        <v>339</v>
      </c>
    </row>
    <row r="182" spans="1:28">
      <c r="A182" s="27" t="s">
        <v>1129</v>
      </c>
      <c r="C182" s="19" t="s">
        <v>965</v>
      </c>
      <c r="D182" s="19" t="s">
        <v>1134</v>
      </c>
      <c r="E182" s="19" t="s">
        <v>1159</v>
      </c>
      <c r="F182" s="35">
        <f>VLOOKUP(C182,'WSS-27'!$C$2:$AP$780,'WSS-27'!$H$2,)</f>
        <v>107026183.16824788</v>
      </c>
      <c r="G182" s="35">
        <f t="shared" ref="G182:P187" si="80">IF(VLOOKUP($E182,$D$6:$AN$1034,3,)=0,0,(VLOOKUP($E182,$D$6:$AN$1034,G$2,)/VLOOKUP($E182,$D$6:$AN$1034,3,))*$F182)</f>
        <v>51613768.532614306</v>
      </c>
      <c r="H182" s="35">
        <f t="shared" si="80"/>
        <v>12501115.126784466</v>
      </c>
      <c r="I182" s="35">
        <f t="shared" si="80"/>
        <v>762241.3334463326</v>
      </c>
      <c r="J182" s="35">
        <f t="shared" si="80"/>
        <v>13803644.862375811</v>
      </c>
      <c r="K182" s="35">
        <f t="shared" si="80"/>
        <v>13233786.271550685</v>
      </c>
      <c r="L182" s="35">
        <f t="shared" si="80"/>
        <v>9020230.0633364134</v>
      </c>
      <c r="M182" s="35">
        <f t="shared" si="80"/>
        <v>5666657.6291432651</v>
      </c>
      <c r="N182" s="35">
        <f t="shared" si="80"/>
        <v>308938.42514722142</v>
      </c>
      <c r="O182" s="35">
        <f t="shared" si="80"/>
        <v>44071.672289254995</v>
      </c>
      <c r="P182" s="35">
        <f t="shared" si="80"/>
        <v>1764.1663438617745</v>
      </c>
      <c r="Q182" s="35">
        <f t="shared" ref="Q182:Z187" si="81">IF(VLOOKUP($E182,$D$6:$AN$1034,3,)=0,0,(VLOOKUP($E182,$D$6:$AN$1034,Q$2,)/VLOOKUP($E182,$D$6:$AN$1034,3,))*$F182)</f>
        <v>16232.962086453257</v>
      </c>
      <c r="R182" s="35">
        <f t="shared" si="81"/>
        <v>68.993129826729231</v>
      </c>
      <c r="S182" s="35">
        <f t="shared" si="81"/>
        <v>0</v>
      </c>
      <c r="T182" s="35">
        <f t="shared" si="81"/>
        <v>53663.130000000005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107026183.16824789</v>
      </c>
      <c r="AB182" s="17" t="str">
        <f t="shared" ref="AB182:AB188" si="83">IF(ABS(F182-AA182)&lt;0.01,"ok","err")</f>
        <v>ok</v>
      </c>
    </row>
    <row r="183" spans="1:28" hidden="1">
      <c r="A183" s="27" t="s">
        <v>1136</v>
      </c>
      <c r="C183" s="19" t="s">
        <v>965</v>
      </c>
      <c r="D183" s="19" t="s">
        <v>422</v>
      </c>
      <c r="E183" s="19" t="s">
        <v>1159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1136</v>
      </c>
      <c r="C184" s="19" t="s">
        <v>965</v>
      </c>
      <c r="D184" s="19" t="s">
        <v>423</v>
      </c>
      <c r="E184" s="19" t="s">
        <v>1159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504351674.21464586</v>
      </c>
      <c r="G188" s="35">
        <f t="shared" ref="G188:P188" si="84">SUM(G182:G187)</f>
        <v>191714695.87229651</v>
      </c>
      <c r="H188" s="35">
        <f t="shared" si="84"/>
        <v>56471386.788999274</v>
      </c>
      <c r="I188" s="35">
        <f t="shared" si="84"/>
        <v>4346225.571885135</v>
      </c>
      <c r="J188" s="35">
        <f t="shared" si="84"/>
        <v>73532439.502764106</v>
      </c>
      <c r="K188" s="35">
        <f t="shared" si="84"/>
        <v>81844201.242632985</v>
      </c>
      <c r="L188" s="35">
        <f t="shared" si="84"/>
        <v>49861690.929627746</v>
      </c>
      <c r="M188" s="35">
        <f t="shared" si="84"/>
        <v>40507670.978666194</v>
      </c>
      <c r="N188" s="35">
        <f t="shared" si="84"/>
        <v>2225257.5228294809</v>
      </c>
      <c r="O188" s="35">
        <f>SUM(O182:O187)</f>
        <v>3525469.1998141417</v>
      </c>
      <c r="P188" s="35">
        <f t="shared" si="84"/>
        <v>141111.32572314289</v>
      </c>
      <c r="Q188" s="35">
        <f t="shared" ref="Q188:W188" si="85">SUM(Q182:Q187)</f>
        <v>126968.55811819277</v>
      </c>
      <c r="R188" s="35">
        <f t="shared" si="85"/>
        <v>893.59128908974037</v>
      </c>
      <c r="S188" s="35">
        <f t="shared" si="85"/>
        <v>0</v>
      </c>
      <c r="T188" s="35">
        <f t="shared" si="85"/>
        <v>53663.130000000005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504351674.21464598</v>
      </c>
      <c r="AB188" s="17" t="str">
        <f t="shared" si="83"/>
        <v>ok</v>
      </c>
    </row>
    <row r="189" spans="1:28">
      <c r="F189" s="38"/>
      <c r="G189" s="38"/>
    </row>
    <row r="190" spans="1:28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29387130.716831654</v>
      </c>
      <c r="G191" s="35">
        <f t="shared" ref="G191:P193" si="86">IF(VLOOKUP($E191,$D$6:$AN$1034,3,)=0,0,(VLOOKUP($E191,$D$6:$AN$1034,G$2,)/VLOOKUP($E191,$D$6:$AN$1034,3,))*$F191)</f>
        <v>13301220.300009785</v>
      </c>
      <c r="H191" s="35">
        <f t="shared" si="86"/>
        <v>3694333.3618771168</v>
      </c>
      <c r="I191" s="35">
        <f t="shared" si="86"/>
        <v>225540.5015381079</v>
      </c>
      <c r="J191" s="35">
        <f t="shared" si="86"/>
        <v>3934125.417531284</v>
      </c>
      <c r="K191" s="35">
        <f t="shared" si="86"/>
        <v>3683306.7158277906</v>
      </c>
      <c r="L191" s="35">
        <f t="shared" si="86"/>
        <v>2501668.4112105914</v>
      </c>
      <c r="M191" s="35">
        <f t="shared" si="86"/>
        <v>1650195.9631996758</v>
      </c>
      <c r="N191" s="35">
        <f t="shared" si="86"/>
        <v>123831.03330057173</v>
      </c>
      <c r="O191" s="35">
        <f t="shared" si="86"/>
        <v>257048.80016722664</v>
      </c>
      <c r="P191" s="35">
        <f t="shared" si="86"/>
        <v>10859.326287401047</v>
      </c>
      <c r="Q191" s="35">
        <f t="shared" ref="Q191:Z193" si="87">IF(VLOOKUP($E191,$D$6:$AN$1034,3,)=0,0,(VLOOKUP($E191,$D$6:$AN$1034,Q$2,)/VLOOKUP($E191,$D$6:$AN$1034,3,))*$F191)</f>
        <v>4057.1950955560551</v>
      </c>
      <c r="R191" s="35">
        <f t="shared" si="87"/>
        <v>943.69078654501709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29387130.716831651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29387130.716831654</v>
      </c>
      <c r="G194" s="35">
        <f t="shared" ref="G194:W194" si="88">SUM(G191:G193)</f>
        <v>13301220.300009785</v>
      </c>
      <c r="H194" s="35">
        <f t="shared" si="88"/>
        <v>3694333.3618771168</v>
      </c>
      <c r="I194" s="35">
        <f t="shared" si="88"/>
        <v>225540.5015381079</v>
      </c>
      <c r="J194" s="35">
        <f t="shared" si="88"/>
        <v>3934125.417531284</v>
      </c>
      <c r="K194" s="35">
        <f t="shared" si="88"/>
        <v>3683306.7158277906</v>
      </c>
      <c r="L194" s="35">
        <f t="shared" si="88"/>
        <v>2501668.4112105914</v>
      </c>
      <c r="M194" s="35">
        <f t="shared" si="88"/>
        <v>1650195.9631996758</v>
      </c>
      <c r="N194" s="35">
        <f t="shared" si="88"/>
        <v>123831.03330057173</v>
      </c>
      <c r="O194" s="35">
        <f>SUM(O191:O193)</f>
        <v>257048.80016722664</v>
      </c>
      <c r="P194" s="35">
        <f t="shared" si="88"/>
        <v>10859.326287401047</v>
      </c>
      <c r="Q194" s="35">
        <f t="shared" si="88"/>
        <v>4057.1950955560551</v>
      </c>
      <c r="R194" s="35">
        <f t="shared" si="88"/>
        <v>943.69078654501709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29387130.716831651</v>
      </c>
      <c r="AB194" s="17" t="str">
        <f>IF(ABS(F194-AA194)&lt;0.01,"ok","err")</f>
        <v>ok</v>
      </c>
    </row>
    <row r="195" spans="1:28">
      <c r="F195" s="38"/>
      <c r="G195" s="38"/>
    </row>
    <row r="196" spans="1:28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7596149.2958384398</v>
      </c>
      <c r="G200" s="35">
        <f t="shared" ref="G200:Z200" si="90">IF(VLOOKUP($E200,$D$6:$AN$1034,3,)=0,0,(VLOOKUP($E200,$D$6:$AN$1034,G$2,)/VLOOKUP($E200,$D$6:$AN$1034,3,))*$F200)</f>
        <v>3642726.0659176111</v>
      </c>
      <c r="H200" s="35">
        <f t="shared" si="90"/>
        <v>1011745.0978154924</v>
      </c>
      <c r="I200" s="35">
        <f t="shared" si="90"/>
        <v>61767.435268506328</v>
      </c>
      <c r="J200" s="35">
        <f t="shared" si="90"/>
        <v>1077415.5214179612</v>
      </c>
      <c r="K200" s="35">
        <f t="shared" si="90"/>
        <v>1008725.295866682</v>
      </c>
      <c r="L200" s="35">
        <f t="shared" si="90"/>
        <v>685117.0437191251</v>
      </c>
      <c r="M200" s="35">
        <f t="shared" si="90"/>
        <v>0</v>
      </c>
      <c r="N200" s="35">
        <f t="shared" si="90"/>
        <v>33912.868338341294</v>
      </c>
      <c r="O200" s="35">
        <f t="shared" si="90"/>
        <v>70396.4255506177</v>
      </c>
      <c r="P200" s="35">
        <f t="shared" si="90"/>
        <v>2973.9790811066423</v>
      </c>
      <c r="Q200" s="35">
        <f t="shared" si="90"/>
        <v>1111.1198819167187</v>
      </c>
      <c r="R200" s="35">
        <f t="shared" si="90"/>
        <v>258.44298107830735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7596149.295838438</v>
      </c>
      <c r="AB200" s="17" t="str">
        <f>IF(ABS(F200-AA200)&lt;0.01,"ok","err")</f>
        <v>ok</v>
      </c>
    </row>
    <row r="201" spans="1:28">
      <c r="F201" s="38"/>
    </row>
    <row r="202" spans="1:28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12208842.529124783</v>
      </c>
      <c r="G204" s="38">
        <f t="shared" si="91"/>
        <v>5854738.655530531</v>
      </c>
      <c r="H204" s="38">
        <f t="shared" si="91"/>
        <v>1626118.1945976873</v>
      </c>
      <c r="I204" s="38">
        <f t="shared" si="91"/>
        <v>99275.153930194821</v>
      </c>
      <c r="J204" s="38">
        <f t="shared" si="91"/>
        <v>1731666.3913692681</v>
      </c>
      <c r="K204" s="38">
        <f t="shared" si="91"/>
        <v>1621264.6451180358</v>
      </c>
      <c r="L204" s="38">
        <f t="shared" si="91"/>
        <v>1101148.1969382556</v>
      </c>
      <c r="M204" s="38">
        <f t="shared" si="91"/>
        <v>0</v>
      </c>
      <c r="N204" s="38">
        <f t="shared" si="91"/>
        <v>54506.152147454653</v>
      </c>
      <c r="O204" s="38">
        <f t="shared" si="91"/>
        <v>113144.02083060736</v>
      </c>
      <c r="P204" s="38">
        <f t="shared" si="91"/>
        <v>4779.9010883098445</v>
      </c>
      <c r="Q204" s="38">
        <f t="shared" si="92"/>
        <v>1785.8374211698042</v>
      </c>
      <c r="R204" s="38">
        <f t="shared" si="92"/>
        <v>415.38015326676901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12208842.529124781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19573192.587622844</v>
      </c>
      <c r="G205" s="38">
        <f t="shared" si="91"/>
        <v>16827539.301003452</v>
      </c>
      <c r="H205" s="38">
        <f t="shared" si="91"/>
        <v>2085644.1279749894</v>
      </c>
      <c r="I205" s="38">
        <f t="shared" si="91"/>
        <v>2860.7426800753528</v>
      </c>
      <c r="J205" s="38">
        <f t="shared" si="91"/>
        <v>131412.52882758842</v>
      </c>
      <c r="K205" s="38">
        <f t="shared" si="91"/>
        <v>5819.8706904178462</v>
      </c>
      <c r="L205" s="38">
        <f t="shared" si="91"/>
        <v>19730.042769726042</v>
      </c>
      <c r="M205" s="38">
        <f t="shared" si="91"/>
        <v>0</v>
      </c>
      <c r="N205" s="38">
        <f t="shared" si="91"/>
        <v>90.817227938900089</v>
      </c>
      <c r="O205" s="38">
        <f t="shared" si="91"/>
        <v>494403.94349781988</v>
      </c>
      <c r="P205" s="38">
        <f t="shared" si="91"/>
        <v>877.89987007603406</v>
      </c>
      <c r="Q205" s="38">
        <f t="shared" si="92"/>
        <v>4767.9044667922544</v>
      </c>
      <c r="R205" s="38">
        <f t="shared" si="92"/>
        <v>45.408613969450045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19573192.587622847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4489085.3747571055</v>
      </c>
      <c r="G206" s="38">
        <f t="shared" si="91"/>
        <v>3309131.7760633589</v>
      </c>
      <c r="H206" s="38">
        <f t="shared" si="91"/>
        <v>598962.49761116656</v>
      </c>
      <c r="I206" s="38">
        <f t="shared" si="91"/>
        <v>0</v>
      </c>
      <c r="J206" s="38">
        <f t="shared" si="91"/>
        <v>551236.02115350903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28025.852019905327</v>
      </c>
      <c r="P206" s="38">
        <f t="shared" si="91"/>
        <v>1183.9847973169913</v>
      </c>
      <c r="Q206" s="38">
        <f t="shared" si="92"/>
        <v>442.35316130620498</v>
      </c>
      <c r="R206" s="38">
        <f t="shared" si="92"/>
        <v>102.88995054267041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4489085.3747571046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7219885.142804197</v>
      </c>
      <c r="G207" s="38">
        <f t="shared" si="91"/>
        <v>6258251.7751024514</v>
      </c>
      <c r="H207" s="38">
        <f t="shared" si="91"/>
        <v>775662.19473058311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183871.46817291205</v>
      </c>
      <c r="P207" s="38">
        <f t="shared" si="91"/>
        <v>326.49565227507321</v>
      </c>
      <c r="Q207" s="38">
        <f t="shared" si="92"/>
        <v>1773.2091459766907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7219885.1428041989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43491005.634308927</v>
      </c>
      <c r="G208" s="35">
        <f t="shared" ref="G208:W208" si="95">SUM(G203:G207)</f>
        <v>32249661.507699795</v>
      </c>
      <c r="H208" s="35">
        <f t="shared" si="95"/>
        <v>5086387.014914427</v>
      </c>
      <c r="I208" s="35">
        <f t="shared" si="95"/>
        <v>102135.89661027017</v>
      </c>
      <c r="J208" s="35">
        <f t="shared" si="95"/>
        <v>2414314.9413503655</v>
      </c>
      <c r="K208" s="35">
        <f t="shared" si="95"/>
        <v>1627084.5158084538</v>
      </c>
      <c r="L208" s="35">
        <f t="shared" si="95"/>
        <v>1120878.2397079817</v>
      </c>
      <c r="M208" s="35">
        <f t="shared" si="95"/>
        <v>0</v>
      </c>
      <c r="N208" s="35">
        <f t="shared" si="95"/>
        <v>54596.969375393557</v>
      </c>
      <c r="O208" s="35">
        <f>SUM(O203:O207)</f>
        <v>819445.28452124458</v>
      </c>
      <c r="P208" s="35">
        <f t="shared" si="95"/>
        <v>7168.2814079779428</v>
      </c>
      <c r="Q208" s="35">
        <f t="shared" si="95"/>
        <v>8769.304195244953</v>
      </c>
      <c r="R208" s="35">
        <f t="shared" si="95"/>
        <v>563.67871777888945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43491005.634308934</v>
      </c>
      <c r="AB208" s="17" t="str">
        <f t="shared" si="94"/>
        <v>ok</v>
      </c>
    </row>
    <row r="209" spans="1:28">
      <c r="F209" s="38"/>
    </row>
    <row r="210" spans="1:28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1064522.4593514758</v>
      </c>
      <c r="G211" s="35">
        <f t="shared" ref="G211:P212" si="96">IF(VLOOKUP($E211,$D$6:$AN$1034,3,)=0,0,(VLOOKUP($E211,$D$6:$AN$1034,G$2,)/VLOOKUP($E211,$D$6:$AN$1034,3,))*$F211)</f>
        <v>727528.42339806689</v>
      </c>
      <c r="H211" s="35">
        <f t="shared" si="96"/>
        <v>131684.76538580644</v>
      </c>
      <c r="I211" s="35">
        <f t="shared" si="96"/>
        <v>0</v>
      </c>
      <c r="J211" s="35">
        <f t="shared" si="96"/>
        <v>121191.8716235365</v>
      </c>
      <c r="K211" s="35">
        <f t="shared" si="96"/>
        <v>0</v>
      </c>
      <c r="L211" s="35">
        <f t="shared" si="96"/>
        <v>77575.602529227108</v>
      </c>
      <c r="M211" s="35">
        <f t="shared" si="96"/>
        <v>0</v>
      </c>
      <c r="N211" s="35">
        <f t="shared" si="96"/>
        <v>0</v>
      </c>
      <c r="O211" s="35">
        <f t="shared" si="96"/>
        <v>6161.6174012523988</v>
      </c>
      <c r="P211" s="35">
        <f t="shared" si="96"/>
        <v>260.30471169209125</v>
      </c>
      <c r="Q211" s="35">
        <f t="shared" ref="Q211:Z212" si="97">IF(VLOOKUP($E211,$D$6:$AN$1034,3,)=0,0,(VLOOKUP($E211,$D$6:$AN$1034,Q$2,)/VLOOKUP($E211,$D$6:$AN$1034,3,))*$F211)</f>
        <v>97.253454926810463</v>
      </c>
      <c r="R211" s="35">
        <f t="shared" si="97"/>
        <v>22.620846967558432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1064522.4593514758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621930.74476665142</v>
      </c>
      <c r="G212" s="38">
        <f t="shared" si="96"/>
        <v>534928.37667244847</v>
      </c>
      <c r="H212" s="38">
        <f t="shared" si="96"/>
        <v>66300.259814431469</v>
      </c>
      <c r="I212" s="38">
        <f t="shared" si="96"/>
        <v>0</v>
      </c>
      <c r="J212" s="38">
        <f t="shared" si="96"/>
        <v>4177.4551503184621</v>
      </c>
      <c r="K212" s="38">
        <f t="shared" si="96"/>
        <v>0</v>
      </c>
      <c r="L212" s="38">
        <f t="shared" si="96"/>
        <v>627.19566786916789</v>
      </c>
      <c r="M212" s="38">
        <f t="shared" si="96"/>
        <v>0</v>
      </c>
      <c r="N212" s="38">
        <f t="shared" si="96"/>
        <v>0</v>
      </c>
      <c r="O212" s="38">
        <f t="shared" si="96"/>
        <v>15716.540260879076</v>
      </c>
      <c r="P212" s="38">
        <f t="shared" si="96"/>
        <v>27.907440534262935</v>
      </c>
      <c r="Q212" s="38">
        <f t="shared" si="97"/>
        <v>151.56627186711768</v>
      </c>
      <c r="R212" s="38">
        <f t="shared" si="97"/>
        <v>1.4434883034963588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621930.74476665142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1686453.2041181272</v>
      </c>
      <c r="G213" s="35">
        <f t="shared" ref="G213:W213" si="98">G211+G212</f>
        <v>1262456.8000705154</v>
      </c>
      <c r="H213" s="35">
        <f t="shared" si="98"/>
        <v>197985.02520023793</v>
      </c>
      <c r="I213" s="35">
        <f t="shared" si="98"/>
        <v>0</v>
      </c>
      <c r="J213" s="35">
        <f t="shared" si="98"/>
        <v>125369.32677385496</v>
      </c>
      <c r="K213" s="35">
        <f t="shared" si="98"/>
        <v>0</v>
      </c>
      <c r="L213" s="35">
        <f t="shared" si="98"/>
        <v>78202.798197096272</v>
      </c>
      <c r="M213" s="35">
        <f t="shared" si="98"/>
        <v>0</v>
      </c>
      <c r="N213" s="35">
        <f t="shared" si="98"/>
        <v>0</v>
      </c>
      <c r="O213" s="35">
        <f>O211+O212</f>
        <v>21878.157662131474</v>
      </c>
      <c r="P213" s="35">
        <f t="shared" si="98"/>
        <v>288.21215222635419</v>
      </c>
      <c r="Q213" s="35">
        <f t="shared" si="98"/>
        <v>248.81972679392814</v>
      </c>
      <c r="R213" s="35">
        <f t="shared" si="98"/>
        <v>24.064335271054791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1686453.2041181272</v>
      </c>
      <c r="AB213" s="17" t="str">
        <f>IF(ABS(F213-AA213)&lt;0.01,"ok","err")</f>
        <v>ok</v>
      </c>
    </row>
    <row r="214" spans="1:28">
      <c r="F214" s="38"/>
    </row>
    <row r="215" spans="1:28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303872.36437780253</v>
      </c>
      <c r="G216" s="35">
        <f t="shared" ref="G216:Z216" si="99">IF(VLOOKUP($E216,$D$6:$AN$1034,3,)=0,0,(VLOOKUP($E216,$D$6:$AN$1034,G$2,)/VLOOKUP($E216,$D$6:$AN$1034,3,))*$F216)</f>
        <v>232962.74988747013</v>
      </c>
      <c r="H216" s="35">
        <f t="shared" si="99"/>
        <v>58626.910356148263</v>
      </c>
      <c r="I216" s="35">
        <f t="shared" si="99"/>
        <v>0</v>
      </c>
      <c r="J216" s="35">
        <f t="shared" si="99"/>
        <v>10285.197159874577</v>
      </c>
      <c r="K216" s="35">
        <f t="shared" si="99"/>
        <v>0</v>
      </c>
      <c r="L216" s="35">
        <f t="shared" si="99"/>
        <v>1993.9530015522234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3.5539727573858246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303872.36437780259</v>
      </c>
      <c r="AB216" s="17" t="str">
        <f>IF(ABS(F216-AA216)&lt;0.01,"ok","err")</f>
        <v>ok</v>
      </c>
    </row>
    <row r="217" spans="1:28">
      <c r="F217" s="38"/>
    </row>
    <row r="218" spans="1:28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1207</v>
      </c>
      <c r="F219" s="35">
        <f>VLOOKUP(C219,'WSS-27'!$C$2:$AP$780,'WSS-27'!$AA$2,)</f>
        <v>14505284.333972747</v>
      </c>
      <c r="G219" s="35">
        <f t="shared" ref="G219:Z219" si="100">IF(VLOOKUP($E219,$D$6:$AN$1034,3,)=0,0,(VLOOKUP($E219,$D$6:$AN$1034,G$2,)/VLOOKUP($E219,$D$6:$AN$1034,3,))*$F219)</f>
        <v>10038543.300854148</v>
      </c>
      <c r="H219" s="35">
        <f t="shared" si="100"/>
        <v>3025421.431702673</v>
      </c>
      <c r="I219" s="35">
        <f t="shared" si="100"/>
        <v>102718.04448774132</v>
      </c>
      <c r="J219" s="35">
        <f t="shared" si="100"/>
        <v>811671.21419202385</v>
      </c>
      <c r="K219" s="35">
        <f t="shared" si="100"/>
        <v>213680.12459767892</v>
      </c>
      <c r="L219" s="35">
        <f t="shared" si="100"/>
        <v>128962.83441772955</v>
      </c>
      <c r="M219" s="35">
        <f t="shared" si="100"/>
        <v>141924.23970122341</v>
      </c>
      <c r="N219" s="35">
        <f t="shared" si="100"/>
        <v>3334.4102668038331</v>
      </c>
      <c r="O219" s="35">
        <f t="shared" si="100"/>
        <v>0</v>
      </c>
      <c r="P219" s="35">
        <f t="shared" si="100"/>
        <v>4713.4355961018482</v>
      </c>
      <c r="Q219" s="35">
        <f t="shared" si="100"/>
        <v>25598.831254691075</v>
      </c>
      <c r="R219" s="35">
        <f t="shared" si="100"/>
        <v>280.46690193228187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14505284.333972745</v>
      </c>
      <c r="AB219" s="17" t="str">
        <f>IF(ABS(F219-AA219)&lt;0.01,"ok","err")</f>
        <v>ok</v>
      </c>
    </row>
    <row r="220" spans="1:28">
      <c r="F220" s="38"/>
    </row>
    <row r="221" spans="1:28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1428979.1449928363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1428979.1449928363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1428979.1449928363</v>
      </c>
      <c r="AB222" s="17" t="str">
        <f>IF(ABS(F222-AA222)&lt;0.01,"ok","err")</f>
        <v>ok</v>
      </c>
    </row>
    <row r="223" spans="1:28">
      <c r="F223" s="38"/>
    </row>
    <row r="224" spans="1:28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270536059.90210396</v>
      </c>
      <c r="H233" s="35">
        <f t="shared" si="105"/>
        <v>74031058.784837306</v>
      </c>
      <c r="I233" s="35">
        <f t="shared" si="105"/>
        <v>4853767.5020443536</v>
      </c>
      <c r="J233" s="35">
        <f t="shared" si="105"/>
        <v>82612127.013646454</v>
      </c>
      <c r="K233" s="35">
        <f t="shared" si="105"/>
        <v>88533443.135259807</v>
      </c>
      <c r="L233" s="35">
        <f t="shared" si="105"/>
        <v>54908881.884851709</v>
      </c>
      <c r="M233" s="35">
        <f t="shared" si="105"/>
        <v>42315659.489448823</v>
      </c>
      <c r="N233" s="35">
        <f t="shared" si="105"/>
        <v>2441421.059737721</v>
      </c>
      <c r="O233" s="35">
        <f>O188+O194+O197+O200+O208+O213+O216+O219+O222+O225+O228+O231</f>
        <v>6654824.3144647311</v>
      </c>
      <c r="P233" s="35">
        <f t="shared" si="105"/>
        <v>168058.52112707458</v>
      </c>
      <c r="Q233" s="35">
        <f t="shared" si="105"/>
        <v>171880.51235725969</v>
      </c>
      <c r="R233" s="35">
        <f t="shared" si="105"/>
        <v>3211.6167980176369</v>
      </c>
      <c r="S233" s="35">
        <f t="shared" si="105"/>
        <v>8436</v>
      </c>
      <c r="T233" s="35">
        <f t="shared" si="105"/>
        <v>53663.130000000005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627292492.86667717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>
      <c r="A236" s="24" t="s">
        <v>966</v>
      </c>
    </row>
    <row r="238" spans="1:28">
      <c r="A238" s="24" t="s">
        <v>339</v>
      </c>
    </row>
    <row r="239" spans="1:28">
      <c r="A239" s="27" t="s">
        <v>1129</v>
      </c>
      <c r="C239" s="19" t="s">
        <v>97</v>
      </c>
      <c r="D239" s="19" t="s">
        <v>1135</v>
      </c>
      <c r="E239" s="19" t="s">
        <v>1120</v>
      </c>
      <c r="F239" s="35">
        <f>VLOOKUP(C239,'WSS-27'!$C$2:$AP$780,'WSS-27'!$H$2,)</f>
        <v>25054344.694737401</v>
      </c>
      <c r="G239" s="35">
        <f t="shared" ref="G239:P244" si="106">IF(VLOOKUP($E239,$D$6:$AN$1034,3,)=0,0,(VLOOKUP($E239,$D$6:$AN$1034,G$2,)/VLOOKUP($E239,$D$6:$AN$1034,3,))*$F239)</f>
        <v>12088610.676350765</v>
      </c>
      <c r="H239" s="35">
        <f t="shared" si="106"/>
        <v>2927922.4920855095</v>
      </c>
      <c r="I239" s="35">
        <f t="shared" si="106"/>
        <v>178526.7571700883</v>
      </c>
      <c r="J239" s="35">
        <f t="shared" si="106"/>
        <v>3232991.7655679183</v>
      </c>
      <c r="K239" s="35">
        <f t="shared" si="106"/>
        <v>3099523.5294575123</v>
      </c>
      <c r="L239" s="35">
        <f t="shared" si="106"/>
        <v>2112654.2887075944</v>
      </c>
      <c r="M239" s="35">
        <f t="shared" si="106"/>
        <v>1327204.3460961378</v>
      </c>
      <c r="N239" s="35">
        <f t="shared" si="106"/>
        <v>72357.366081684333</v>
      </c>
      <c r="O239" s="35">
        <f t="shared" si="106"/>
        <v>10322.154403894578</v>
      </c>
      <c r="P239" s="35">
        <f t="shared" si="106"/>
        <v>413.19052465216168</v>
      </c>
      <c r="Q239" s="35">
        <f t="shared" ref="Q239:Z244" si="107">IF(VLOOKUP($E239,$D$6:$AN$1034,3,)=0,0,(VLOOKUP($E239,$D$6:$AN$1034,Q$2,)/VLOOKUP($E239,$D$6:$AN$1034,3,))*$F239)</f>
        <v>3801.9692102718182</v>
      </c>
      <c r="R239" s="35">
        <f t="shared" si="107"/>
        <v>16.159081375568153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25054344.694737408</v>
      </c>
      <c r="AB239" s="17" t="str">
        <f t="shared" ref="AB239:AB245" si="109">IF(ABS(F239-AA239)&lt;0.01,"ok","err")</f>
        <v>ok</v>
      </c>
    </row>
    <row r="240" spans="1:28" hidden="1">
      <c r="A240" s="27" t="s">
        <v>1136</v>
      </c>
      <c r="C240" s="19" t="s">
        <v>97</v>
      </c>
      <c r="D240" s="19" t="s">
        <v>448</v>
      </c>
      <c r="E240" s="19" t="s">
        <v>1159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1136</v>
      </c>
      <c r="C241" s="19" t="s">
        <v>97</v>
      </c>
      <c r="D241" s="19" t="s">
        <v>449</v>
      </c>
      <c r="E241" s="19" t="s">
        <v>1159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43347812.279247448</v>
      </c>
      <c r="G245" s="35">
        <f t="shared" ref="G245:P245" si="110">SUM(G239:G244)</f>
        <v>18539069.63406457</v>
      </c>
      <c r="H245" s="35">
        <f t="shared" si="110"/>
        <v>4952380.4175421391</v>
      </c>
      <c r="I245" s="35">
        <f t="shared" si="110"/>
        <v>343538.82150204666</v>
      </c>
      <c r="J245" s="35">
        <f t="shared" si="110"/>
        <v>5982995.9642368788</v>
      </c>
      <c r="K245" s="35">
        <f t="shared" si="110"/>
        <v>6258450.9844460702</v>
      </c>
      <c r="L245" s="35">
        <f t="shared" si="110"/>
        <v>3993057.0247462178</v>
      </c>
      <c r="M245" s="35">
        <f t="shared" si="110"/>
        <v>2931337.38735261</v>
      </c>
      <c r="N245" s="35">
        <f t="shared" si="110"/>
        <v>160587.60070041977</v>
      </c>
      <c r="O245" s="35">
        <f>SUM(O239:O244)</f>
        <v>170610.97113912104</v>
      </c>
      <c r="P245" s="35">
        <f t="shared" si="110"/>
        <v>6828.944863456356</v>
      </c>
      <c r="Q245" s="35">
        <f t="shared" ref="Q245:W245" si="111">SUM(Q239:Q244)</f>
        <v>8900.4038239761503</v>
      </c>
      <c r="R245" s="35">
        <f t="shared" si="111"/>
        <v>54.124829953635142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43347812.279247455</v>
      </c>
      <c r="AB245" s="17" t="str">
        <f t="shared" si="109"/>
        <v>ok</v>
      </c>
    </row>
    <row r="246" spans="1:28">
      <c r="F246" s="38"/>
      <c r="G246" s="38"/>
    </row>
    <row r="247" spans="1:28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4727874.420969625</v>
      </c>
      <c r="G248" s="35">
        <f t="shared" ref="G248:P250" si="112">IF(VLOOKUP($E248,$D$6:$AN$1034,3,)=0,0,(VLOOKUP($E248,$D$6:$AN$1034,G$2,)/VLOOKUP($E248,$D$6:$AN$1034,3,))*$F248)</f>
        <v>2139933.2867866396</v>
      </c>
      <c r="H248" s="35">
        <f t="shared" si="112"/>
        <v>594353.50706592086</v>
      </c>
      <c r="I248" s="35">
        <f t="shared" si="112"/>
        <v>36285.514853069188</v>
      </c>
      <c r="J248" s="35">
        <f t="shared" si="112"/>
        <v>632931.84726535121</v>
      </c>
      <c r="K248" s="35">
        <f t="shared" si="112"/>
        <v>592579.51292174822</v>
      </c>
      <c r="L248" s="35">
        <f t="shared" si="112"/>
        <v>402474.61397570069</v>
      </c>
      <c r="M248" s="35">
        <f t="shared" si="112"/>
        <v>265487.61630309431</v>
      </c>
      <c r="N248" s="35">
        <f t="shared" si="112"/>
        <v>19922.243532563953</v>
      </c>
      <c r="O248" s="35">
        <f t="shared" si="112"/>
        <v>41354.64802473881</v>
      </c>
      <c r="P248" s="35">
        <f t="shared" si="112"/>
        <v>1747.0753261991749</v>
      </c>
      <c r="Q248" s="35">
        <f t="shared" ref="Q248:Z250" si="113">IF(VLOOKUP($E248,$D$6:$AN$1034,3,)=0,0,(VLOOKUP($E248,$D$6:$AN$1034,Q$2,)/VLOOKUP($E248,$D$6:$AN$1034,3,))*$F248)</f>
        <v>652.7316020742486</v>
      </c>
      <c r="R248" s="35">
        <f t="shared" si="113"/>
        <v>151.82331252419465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4727874.4209696231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4727874.420969625</v>
      </c>
      <c r="G251" s="35">
        <f t="shared" ref="G251:W251" si="114">SUM(G248:G250)</f>
        <v>2139933.2867866396</v>
      </c>
      <c r="H251" s="35">
        <f t="shared" si="114"/>
        <v>594353.50706592086</v>
      </c>
      <c r="I251" s="35">
        <f t="shared" si="114"/>
        <v>36285.514853069188</v>
      </c>
      <c r="J251" s="35">
        <f t="shared" si="114"/>
        <v>632931.84726535121</v>
      </c>
      <c r="K251" s="35">
        <f t="shared" si="114"/>
        <v>592579.51292174822</v>
      </c>
      <c r="L251" s="35">
        <f t="shared" si="114"/>
        <v>402474.61397570069</v>
      </c>
      <c r="M251" s="35">
        <f t="shared" si="114"/>
        <v>265487.61630309431</v>
      </c>
      <c r="N251" s="35">
        <f t="shared" si="114"/>
        <v>19922.243532563953</v>
      </c>
      <c r="O251" s="35">
        <f>SUM(O248:O250)</f>
        <v>41354.64802473881</v>
      </c>
      <c r="P251" s="35">
        <f t="shared" si="114"/>
        <v>1747.0753261991749</v>
      </c>
      <c r="Q251" s="35">
        <f t="shared" si="114"/>
        <v>652.7316020742486</v>
      </c>
      <c r="R251" s="35">
        <f t="shared" si="114"/>
        <v>151.82331252419465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4727874.4209696231</v>
      </c>
      <c r="AB251" s="17" t="str">
        <f>IF(ABS(F251-AA251)&lt;0.01,"ok","err")</f>
        <v>ok</v>
      </c>
    </row>
    <row r="252" spans="1:28">
      <c r="F252" s="38"/>
      <c r="G252" s="38"/>
    </row>
    <row r="253" spans="1:28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2331241.5152541478</v>
      </c>
      <c r="G257" s="35">
        <f t="shared" ref="G257:Z257" si="116">IF(VLOOKUP($E257,$D$6:$AN$1034,3,)=0,0,(VLOOKUP($E257,$D$6:$AN$1034,G$2,)/VLOOKUP($E257,$D$6:$AN$1034,3,))*$F257)</f>
        <v>1117944.619416307</v>
      </c>
      <c r="H257" s="35">
        <f t="shared" si="116"/>
        <v>310502.34573121392</v>
      </c>
      <c r="I257" s="35">
        <f t="shared" si="116"/>
        <v>18956.290059702082</v>
      </c>
      <c r="J257" s="35">
        <f t="shared" si="116"/>
        <v>330656.45432808861</v>
      </c>
      <c r="K257" s="35">
        <f t="shared" si="116"/>
        <v>309575.57515355176</v>
      </c>
      <c r="L257" s="35">
        <f t="shared" si="116"/>
        <v>210260.91417150383</v>
      </c>
      <c r="M257" s="35">
        <f t="shared" si="116"/>
        <v>0</v>
      </c>
      <c r="N257" s="35">
        <f t="shared" si="116"/>
        <v>10407.784719950383</v>
      </c>
      <c r="O257" s="35">
        <f t="shared" si="116"/>
        <v>21604.508202465986</v>
      </c>
      <c r="P257" s="35">
        <f t="shared" si="116"/>
        <v>912.70764032658951</v>
      </c>
      <c r="Q257" s="35">
        <f t="shared" si="116"/>
        <v>341.00024845057141</v>
      </c>
      <c r="R257" s="35">
        <f t="shared" si="116"/>
        <v>79.315582586807352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2331241.5152541478</v>
      </c>
      <c r="AB257" s="17" t="str">
        <f>IF(ABS(F257-AA257)&lt;0.01,"ok","err")</f>
        <v>ok</v>
      </c>
    </row>
    <row r="258" spans="1:28">
      <c r="F258" s="38"/>
    </row>
    <row r="259" spans="1:28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2278853.2556498065</v>
      </c>
      <c r="G261" s="38">
        <f t="shared" si="117"/>
        <v>1092821.8800681818</v>
      </c>
      <c r="H261" s="38">
        <f t="shared" si="117"/>
        <v>303524.65706640371</v>
      </c>
      <c r="I261" s="38">
        <f t="shared" si="117"/>
        <v>18530.299428407663</v>
      </c>
      <c r="J261" s="38">
        <f t="shared" si="117"/>
        <v>323225.85734538926</v>
      </c>
      <c r="K261" s="38">
        <f t="shared" si="117"/>
        <v>302618.71311579779</v>
      </c>
      <c r="L261" s="38">
        <f t="shared" si="117"/>
        <v>205535.87676796305</v>
      </c>
      <c r="M261" s="38">
        <f t="shared" si="117"/>
        <v>0</v>
      </c>
      <c r="N261" s="38">
        <f t="shared" si="117"/>
        <v>10173.898301813471</v>
      </c>
      <c r="O261" s="38">
        <f t="shared" si="117"/>
        <v>21119.006131175222</v>
      </c>
      <c r="P261" s="38">
        <f t="shared" si="117"/>
        <v>892.19703921922962</v>
      </c>
      <c r="Q261" s="38">
        <f t="shared" si="118"/>
        <v>333.33720306291843</v>
      </c>
      <c r="R261" s="38">
        <f t="shared" si="118"/>
        <v>77.533182391873339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2278853.255649806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3649291.2210869221</v>
      </c>
      <c r="G262" s="38">
        <f t="shared" si="117"/>
        <v>3137382.4770149626</v>
      </c>
      <c r="H262" s="38">
        <f t="shared" si="117"/>
        <v>388854.43815351458</v>
      </c>
      <c r="I262" s="38">
        <f t="shared" si="117"/>
        <v>533.36639393152541</v>
      </c>
      <c r="J262" s="38">
        <f t="shared" si="117"/>
        <v>24500.989587902135</v>
      </c>
      <c r="K262" s="38">
        <f t="shared" si="117"/>
        <v>1085.0760765432353</v>
      </c>
      <c r="L262" s="38">
        <f t="shared" si="117"/>
        <v>3678.5348914801234</v>
      </c>
      <c r="M262" s="38">
        <f t="shared" si="117"/>
        <v>0</v>
      </c>
      <c r="N262" s="38">
        <f t="shared" si="117"/>
        <v>16.932266474016679</v>
      </c>
      <c r="O262" s="38">
        <f t="shared" si="117"/>
        <v>92178.318003076012</v>
      </c>
      <c r="P262" s="38">
        <f t="shared" si="117"/>
        <v>163.67857591549455</v>
      </c>
      <c r="Q262" s="38">
        <f t="shared" si="118"/>
        <v>888.94398988587557</v>
      </c>
      <c r="R262" s="38">
        <f t="shared" si="118"/>
        <v>8.4661332370083393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3649291.221086923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815682.83755563176</v>
      </c>
      <c r="G263" s="38">
        <f t="shared" si="117"/>
        <v>601281.05652054248</v>
      </c>
      <c r="H263" s="38">
        <f t="shared" si="117"/>
        <v>108833.62396896265</v>
      </c>
      <c r="I263" s="38">
        <f t="shared" si="117"/>
        <v>0</v>
      </c>
      <c r="J263" s="38">
        <f t="shared" si="117"/>
        <v>100161.55282448804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5092.3973576126355</v>
      </c>
      <c r="P263" s="38">
        <f t="shared" si="117"/>
        <v>215.13426421534876</v>
      </c>
      <c r="Q263" s="38">
        <f t="shared" si="118"/>
        <v>80.377148504437287</v>
      </c>
      <c r="R263" s="38">
        <f t="shared" si="118"/>
        <v>18.695471306144416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815682.83755563176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1311202.1916715619</v>
      </c>
      <c r="G264" s="38">
        <f t="shared" si="117"/>
        <v>1136560.108816307</v>
      </c>
      <c r="H264" s="38">
        <f t="shared" si="117"/>
        <v>140867.88773103573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33392.868069996737</v>
      </c>
      <c r="P264" s="38">
        <f t="shared" si="117"/>
        <v>59.294823444800372</v>
      </c>
      <c r="Q264" s="38">
        <f t="shared" si="118"/>
        <v>322.03223077779512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1311202.1916715624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8055029.5059639215</v>
      </c>
      <c r="G265" s="35">
        <f t="shared" ref="G265:W265" si="121">SUM(G260:G264)</f>
        <v>5968045.5224199938</v>
      </c>
      <c r="H265" s="35">
        <f t="shared" si="121"/>
        <v>942080.6069199167</v>
      </c>
      <c r="I265" s="35">
        <f t="shared" si="121"/>
        <v>19063.66582233919</v>
      </c>
      <c r="J265" s="35">
        <f t="shared" si="121"/>
        <v>447888.39975777944</v>
      </c>
      <c r="K265" s="35">
        <f t="shared" si="121"/>
        <v>303703.78919234104</v>
      </c>
      <c r="L265" s="35">
        <f t="shared" si="121"/>
        <v>209214.41165944317</v>
      </c>
      <c r="M265" s="35">
        <f t="shared" si="121"/>
        <v>0</v>
      </c>
      <c r="N265" s="35">
        <f t="shared" si="121"/>
        <v>10190.830568287489</v>
      </c>
      <c r="O265" s="35">
        <f>SUM(O260:O264)</f>
        <v>151782.5895618606</v>
      </c>
      <c r="P265" s="35">
        <f t="shared" si="121"/>
        <v>1330.3047027948735</v>
      </c>
      <c r="Q265" s="35">
        <f t="shared" si="121"/>
        <v>1624.6905722310262</v>
      </c>
      <c r="R265" s="35">
        <f t="shared" si="121"/>
        <v>104.69478693502609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8055029.5059639225</v>
      </c>
      <c r="AB265" s="17" t="str">
        <f t="shared" si="120"/>
        <v>ok</v>
      </c>
    </row>
    <row r="266" spans="1:28">
      <c r="F266" s="38"/>
    </row>
    <row r="267" spans="1:28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225529.45548301737</v>
      </c>
      <c r="G268" s="35">
        <f t="shared" ref="G268:P269" si="122">IF(VLOOKUP($E268,$D$6:$AN$1034,3,)=0,0,(VLOOKUP($E268,$D$6:$AN$1034,G$2,)/VLOOKUP($E268,$D$6:$AN$1034,3,))*$F268)</f>
        <v>154133.98537156629</v>
      </c>
      <c r="H268" s="35">
        <f t="shared" si="122"/>
        <v>27898.700653965348</v>
      </c>
      <c r="I268" s="35">
        <f t="shared" si="122"/>
        <v>0</v>
      </c>
      <c r="J268" s="35">
        <f t="shared" si="122"/>
        <v>25675.678870012034</v>
      </c>
      <c r="K268" s="35">
        <f t="shared" si="122"/>
        <v>0</v>
      </c>
      <c r="L268" s="35">
        <f t="shared" si="122"/>
        <v>16435.147275184936</v>
      </c>
      <c r="M268" s="35">
        <f t="shared" si="122"/>
        <v>0</v>
      </c>
      <c r="N268" s="35">
        <f t="shared" si="122"/>
        <v>0</v>
      </c>
      <c r="O268" s="35">
        <f t="shared" si="122"/>
        <v>1305.398683880959</v>
      </c>
      <c r="P268" s="35">
        <f t="shared" si="122"/>
        <v>55.148089523020531</v>
      </c>
      <c r="Q268" s="35">
        <f t="shared" ref="Q268:Z269" si="123">IF(VLOOKUP($E268,$D$6:$AN$1034,3,)=0,0,(VLOOKUP($E268,$D$6:$AN$1034,Q$2,)/VLOOKUP($E268,$D$6:$AN$1034,3,))*$F268)</f>
        <v>20.60409204221768</v>
      </c>
      <c r="R268" s="35">
        <f t="shared" si="123"/>
        <v>4.7924468425646323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225529.45548301734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131762.08823327342</v>
      </c>
      <c r="G269" s="38">
        <f t="shared" si="122"/>
        <v>113329.78882084727</v>
      </c>
      <c r="H269" s="38">
        <f t="shared" si="122"/>
        <v>14046.356056630981</v>
      </c>
      <c r="I269" s="38">
        <f t="shared" si="122"/>
        <v>0</v>
      </c>
      <c r="J269" s="38">
        <f t="shared" si="122"/>
        <v>885.03457778618952</v>
      </c>
      <c r="K269" s="38">
        <f t="shared" si="122"/>
        <v>0</v>
      </c>
      <c r="L269" s="38">
        <f t="shared" si="122"/>
        <v>132.87751349277792</v>
      </c>
      <c r="M269" s="38">
        <f t="shared" si="122"/>
        <v>0</v>
      </c>
      <c r="N269" s="38">
        <f t="shared" si="122"/>
        <v>0</v>
      </c>
      <c r="O269" s="38">
        <f t="shared" si="122"/>
        <v>3329.7021927300348</v>
      </c>
      <c r="P269" s="38">
        <f t="shared" si="122"/>
        <v>5.9124632010595466</v>
      </c>
      <c r="Q269" s="38">
        <f t="shared" si="123"/>
        <v>32.110791522995818</v>
      </c>
      <c r="R269" s="38">
        <f t="shared" si="123"/>
        <v>0.30581706212376969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131762.08823327345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357291.54371629079</v>
      </c>
      <c r="G270" s="35">
        <f t="shared" ref="G270:W270" si="124">G268+G269</f>
        <v>267463.77419241355</v>
      </c>
      <c r="H270" s="35">
        <f t="shared" si="124"/>
        <v>41945.056710596327</v>
      </c>
      <c r="I270" s="35">
        <f t="shared" si="124"/>
        <v>0</v>
      </c>
      <c r="J270" s="35">
        <f t="shared" si="124"/>
        <v>26560.713447798225</v>
      </c>
      <c r="K270" s="35">
        <f t="shared" si="124"/>
        <v>0</v>
      </c>
      <c r="L270" s="35">
        <f t="shared" si="124"/>
        <v>16568.024788677714</v>
      </c>
      <c r="M270" s="35">
        <f t="shared" si="124"/>
        <v>0</v>
      </c>
      <c r="N270" s="35">
        <f t="shared" si="124"/>
        <v>0</v>
      </c>
      <c r="O270" s="35">
        <f>O268+O269</f>
        <v>4635.1008766109935</v>
      </c>
      <c r="P270" s="35">
        <f t="shared" si="124"/>
        <v>61.060552724080075</v>
      </c>
      <c r="Q270" s="35">
        <f t="shared" si="124"/>
        <v>52.714883565213498</v>
      </c>
      <c r="R270" s="35">
        <f t="shared" si="124"/>
        <v>5.0982639046884017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357291.54371629073</v>
      </c>
      <c r="AB270" s="17" t="str">
        <f>IF(ABS(F270-AA270)&lt;0.01,"ok","err")</f>
        <v>ok</v>
      </c>
    </row>
    <row r="271" spans="1:28">
      <c r="F271" s="38"/>
    </row>
    <row r="272" spans="1:28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57457.878471723401</v>
      </c>
      <c r="G273" s="35">
        <f t="shared" ref="G273:Z273" si="125">IF(VLOOKUP($E273,$D$6:$AN$1034,3,)=0,0,(VLOOKUP($E273,$D$6:$AN$1034,G$2,)/VLOOKUP($E273,$D$6:$AN$1034,3,))*$F273)</f>
        <v>44049.893773263932</v>
      </c>
      <c r="H273" s="35">
        <f t="shared" si="125"/>
        <v>11085.502616579039</v>
      </c>
      <c r="I273" s="35">
        <f t="shared" si="125"/>
        <v>0</v>
      </c>
      <c r="J273" s="35">
        <f t="shared" si="125"/>
        <v>1944.7823420199031</v>
      </c>
      <c r="K273" s="35">
        <f t="shared" si="125"/>
        <v>0</v>
      </c>
      <c r="L273" s="35">
        <f t="shared" si="125"/>
        <v>377.02773490475664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0.67200495577743713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57457.878471723408</v>
      </c>
      <c r="AB273" s="17" t="str">
        <f>IF(ABS(F273-AA273)&lt;0.01,"ok","err")</f>
        <v>ok</v>
      </c>
    </row>
    <row r="274" spans="1:28">
      <c r="F274" s="38"/>
    </row>
    <row r="275" spans="1:28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4912729.7823727857</v>
      </c>
      <c r="G276" s="35">
        <f t="shared" ref="G276:Z276" si="126">IF(VLOOKUP($E276,$D$6:$AN$1034,3,)=0,0,(VLOOKUP($E276,$D$6:$AN$1034,G$2,)/VLOOKUP($E276,$D$6:$AN$1034,3,))*$F276)</f>
        <v>3401887.7420531134</v>
      </c>
      <c r="H276" s="35">
        <f t="shared" si="126"/>
        <v>1025262.7074067985</v>
      </c>
      <c r="I276" s="35">
        <f t="shared" si="126"/>
        <v>34809.358883851324</v>
      </c>
      <c r="J276" s="35">
        <f t="shared" si="126"/>
        <v>275061.25852963846</v>
      </c>
      <c r="K276" s="35">
        <f t="shared" si="126"/>
        <v>72412.478066152777</v>
      </c>
      <c r="L276" s="35">
        <f t="shared" si="126"/>
        <v>43703.261761970032</v>
      </c>
      <c r="M276" s="35">
        <f t="shared" si="126"/>
        <v>48095.656597777386</v>
      </c>
      <c r="N276" s="35">
        <f t="shared" si="126"/>
        <v>1129.9736499269616</v>
      </c>
      <c r="O276" s="35">
        <f t="shared" si="126"/>
        <v>0</v>
      </c>
      <c r="P276" s="35">
        <f t="shared" si="126"/>
        <v>1597.301351080625</v>
      </c>
      <c r="Q276" s="35">
        <f t="shared" si="126"/>
        <v>8674.9987170758086</v>
      </c>
      <c r="R276" s="35">
        <f t="shared" si="126"/>
        <v>95.045355400704366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4912729.7823727876</v>
      </c>
      <c r="AB276" s="17" t="str">
        <f>IF(ABS(F276-AA276)&lt;0.01,"ok","err")</f>
        <v>ok</v>
      </c>
    </row>
    <row r="277" spans="1:28">
      <c r="F277" s="38"/>
    </row>
    <row r="278" spans="1:28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195057.25426244951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195057.25426244951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195057.25426244951</v>
      </c>
      <c r="AB279" s="17" t="str">
        <f>IF(ABS(F279-AA279)&lt;0.01,"ok","err")</f>
        <v>ok</v>
      </c>
    </row>
    <row r="280" spans="1:28">
      <c r="F280" s="38"/>
    </row>
    <row r="281" spans="1:28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</v>
      </c>
      <c r="G290" s="35">
        <f t="shared" ref="G290:Z290" si="131">G245+G251+G254+G257+G265+G270+G273+G276+G279+G282+G285+G288</f>
        <v>37107941.300403595</v>
      </c>
      <c r="H290" s="35">
        <f t="shared" si="131"/>
        <v>9273088.2438300122</v>
      </c>
      <c r="I290" s="35">
        <f t="shared" si="131"/>
        <v>457438.86795853981</v>
      </c>
      <c r="J290" s="35">
        <f t="shared" si="131"/>
        <v>7917855.5711427256</v>
      </c>
      <c r="K290" s="35">
        <f t="shared" si="131"/>
        <v>7585397.3629023721</v>
      </c>
      <c r="L290" s="35">
        <f t="shared" si="131"/>
        <v>5040669.3039104315</v>
      </c>
      <c r="M290" s="35">
        <f t="shared" si="131"/>
        <v>3249857.7887366489</v>
      </c>
      <c r="N290" s="35">
        <f t="shared" si="131"/>
        <v>202390.34481678443</v>
      </c>
      <c r="O290" s="35">
        <f>O245+O251+O254+O257+O265+O270+O273+O276+O279+O282+O285+O288</f>
        <v>750444.78392845858</v>
      </c>
      <c r="P290" s="35">
        <f t="shared" si="131"/>
        <v>12771.090284811136</v>
      </c>
      <c r="Q290" s="35">
        <f t="shared" si="131"/>
        <v>21841.612126550135</v>
      </c>
      <c r="R290" s="35">
        <f t="shared" si="131"/>
        <v>566.72995907879135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</v>
      </c>
      <c r="AB290" s="17" t="str">
        <f>IF(ABS(F290-AA290)&lt;0.01,"ok","err")</f>
        <v>ok</v>
      </c>
    </row>
    <row r="293" spans="1:28">
      <c r="A293" s="24" t="s">
        <v>968</v>
      </c>
    </row>
    <row r="295" spans="1:28">
      <c r="A295" s="24" t="s">
        <v>339</v>
      </c>
    </row>
    <row r="296" spans="1:28">
      <c r="A296" s="27" t="s">
        <v>1129</v>
      </c>
      <c r="C296" s="19" t="s">
        <v>970</v>
      </c>
      <c r="D296" s="19" t="s">
        <v>1137</v>
      </c>
      <c r="E296" s="19" t="s">
        <v>1154</v>
      </c>
      <c r="F296" s="35">
        <f>VLOOKUP(C296,'WSS-27'!$C$2:$AP$780,'WSS-27'!$H$2,)</f>
        <v>93427019.751832217</v>
      </c>
      <c r="G296" s="35">
        <f t="shared" ref="G296:P301" si="132">IF(VLOOKUP($E296,$D$6:$AN$1034,3,)=0,0,(VLOOKUP($E296,$D$6:$AN$1034,G$2,)/VLOOKUP($E296,$D$6:$AN$1034,3,))*$F296)</f>
        <v>45067625.781426467</v>
      </c>
      <c r="H296" s="35">
        <f t="shared" si="132"/>
        <v>10915606.327572206</v>
      </c>
      <c r="I296" s="35">
        <f t="shared" si="132"/>
        <v>665566.73049726698</v>
      </c>
      <c r="J296" s="35">
        <f t="shared" si="132"/>
        <v>12052937.01203323</v>
      </c>
      <c r="K296" s="35">
        <f t="shared" si="132"/>
        <v>11555353.238366142</v>
      </c>
      <c r="L296" s="35">
        <f t="shared" si="132"/>
        <v>7876199.7915331731</v>
      </c>
      <c r="M296" s="35">
        <f t="shared" si="132"/>
        <v>4947958.9017089447</v>
      </c>
      <c r="N296" s="35">
        <f t="shared" si="132"/>
        <v>269755.95330227248</v>
      </c>
      <c r="O296" s="35">
        <f t="shared" si="132"/>
        <v>38482.088999929161</v>
      </c>
      <c r="P296" s="35">
        <f t="shared" si="132"/>
        <v>1540.4182035479562</v>
      </c>
      <c r="Q296" s="35">
        <f t="shared" ref="Q296:Z301" si="133">IF(VLOOKUP($E296,$D$6:$AN$1034,3,)=0,0,(VLOOKUP($E296,$D$6:$AN$1034,Q$2,)/VLOOKUP($E296,$D$6:$AN$1034,3,))*$F296)</f>
        <v>14174.14541575431</v>
      </c>
      <c r="R296" s="35">
        <f t="shared" si="133"/>
        <v>60.242773293246927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93427019.751832232</v>
      </c>
      <c r="AB296" s="17" t="str">
        <f t="shared" ref="AB296:AB302" si="135">IF(ABS(F296-AA296)&lt;0.01,"ok","err")</f>
        <v>ok</v>
      </c>
    </row>
    <row r="297" spans="1:28" hidden="1">
      <c r="A297" s="27" t="s">
        <v>1136</v>
      </c>
      <c r="C297" s="19" t="s">
        <v>970</v>
      </c>
      <c r="D297" s="19" t="s">
        <v>474</v>
      </c>
      <c r="E297" s="19" t="s">
        <v>1154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1136</v>
      </c>
      <c r="C298" s="19" t="s">
        <v>970</v>
      </c>
      <c r="D298" s="19" t="s">
        <v>475</v>
      </c>
      <c r="E298" s="19" t="s">
        <v>1154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93427019.751832217</v>
      </c>
      <c r="G302" s="35">
        <f t="shared" ref="G302:P302" si="136">SUM(G296:G301)</f>
        <v>45067625.781426467</v>
      </c>
      <c r="H302" s="35">
        <f t="shared" si="136"/>
        <v>10915606.327572206</v>
      </c>
      <c r="I302" s="35">
        <f t="shared" si="136"/>
        <v>665566.73049726698</v>
      </c>
      <c r="J302" s="35">
        <f t="shared" si="136"/>
        <v>12052937.01203323</v>
      </c>
      <c r="K302" s="35">
        <f t="shared" si="136"/>
        <v>11555353.238366142</v>
      </c>
      <c r="L302" s="35">
        <f t="shared" si="136"/>
        <v>7876199.7915331731</v>
      </c>
      <c r="M302" s="35">
        <f t="shared" si="136"/>
        <v>4947958.9017089447</v>
      </c>
      <c r="N302" s="35">
        <f t="shared" si="136"/>
        <v>269755.95330227248</v>
      </c>
      <c r="O302" s="35">
        <f>SUM(O296:O301)</f>
        <v>38482.088999929161</v>
      </c>
      <c r="P302" s="35">
        <f t="shared" si="136"/>
        <v>1540.4182035479562</v>
      </c>
      <c r="Q302" s="35">
        <f t="shared" ref="Q302:W302" si="137">SUM(Q296:Q301)</f>
        <v>14174.14541575431</v>
      </c>
      <c r="R302" s="35">
        <f t="shared" si="137"/>
        <v>60.242773293246927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93427019.751832232</v>
      </c>
      <c r="AB302" s="17" t="str">
        <f t="shared" si="135"/>
        <v>ok</v>
      </c>
    </row>
    <row r="303" spans="1:28">
      <c r="F303" s="38"/>
      <c r="G303" s="38"/>
    </row>
    <row r="304" spans="1:28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12950923.89513272</v>
      </c>
      <c r="G305" s="35">
        <f t="shared" ref="G305:P307" si="138">IF(VLOOKUP($E305,$D$6:$AN$1034,3,)=0,0,(VLOOKUP($E305,$D$6:$AN$1034,G$2,)/VLOOKUP($E305,$D$6:$AN$1034,3,))*$F305)</f>
        <v>5861854.7512417203</v>
      </c>
      <c r="H305" s="35">
        <f t="shared" si="138"/>
        <v>1628094.6470734151</v>
      </c>
      <c r="I305" s="35">
        <f t="shared" si="138"/>
        <v>99395.817129472387</v>
      </c>
      <c r="J305" s="35">
        <f t="shared" si="138"/>
        <v>1733771.1315644933</v>
      </c>
      <c r="K305" s="35">
        <f t="shared" si="138"/>
        <v>1623235.1983855036</v>
      </c>
      <c r="L305" s="35">
        <f t="shared" si="138"/>
        <v>1102486.5787897178</v>
      </c>
      <c r="M305" s="35">
        <f t="shared" si="138"/>
        <v>727242.2250877847</v>
      </c>
      <c r="N305" s="35">
        <f t="shared" si="138"/>
        <v>54572.401218224622</v>
      </c>
      <c r="O305" s="35">
        <f t="shared" si="138"/>
        <v>113281.54083427462</v>
      </c>
      <c r="P305" s="35">
        <f t="shared" si="138"/>
        <v>4785.7107812159993</v>
      </c>
      <c r="Q305" s="35">
        <f t="shared" ref="Q305:Z307" si="139">IF(VLOOKUP($E305,$D$6:$AN$1034,3,)=0,0,(VLOOKUP($E305,$D$6:$AN$1034,Q$2,)/VLOOKUP($E305,$D$6:$AN$1034,3,))*$F305)</f>
        <v>1788.008003113998</v>
      </c>
      <c r="R305" s="35">
        <f t="shared" si="139"/>
        <v>415.88502378295885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12950923.895132717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12950923.89513272</v>
      </c>
      <c r="G308" s="35">
        <f t="shared" ref="G308:W308" si="140">SUM(G305:G307)</f>
        <v>5861854.7512417203</v>
      </c>
      <c r="H308" s="35">
        <f t="shared" si="140"/>
        <v>1628094.6470734151</v>
      </c>
      <c r="I308" s="35">
        <f t="shared" si="140"/>
        <v>99395.817129472387</v>
      </c>
      <c r="J308" s="35">
        <f t="shared" si="140"/>
        <v>1733771.1315644933</v>
      </c>
      <c r="K308" s="35">
        <f t="shared" si="140"/>
        <v>1623235.1983855036</v>
      </c>
      <c r="L308" s="35">
        <f t="shared" si="140"/>
        <v>1102486.5787897178</v>
      </c>
      <c r="M308" s="35">
        <f t="shared" si="140"/>
        <v>727242.2250877847</v>
      </c>
      <c r="N308" s="35">
        <f t="shared" si="140"/>
        <v>54572.401218224622</v>
      </c>
      <c r="O308" s="35">
        <f>SUM(O305:O307)</f>
        <v>113281.54083427462</v>
      </c>
      <c r="P308" s="35">
        <f t="shared" si="140"/>
        <v>4785.7107812159993</v>
      </c>
      <c r="Q308" s="35">
        <f t="shared" si="140"/>
        <v>1788.008003113998</v>
      </c>
      <c r="R308" s="35">
        <f t="shared" si="140"/>
        <v>415.88502378295885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12950923.895132717</v>
      </c>
      <c r="AB308" s="17" t="str">
        <f>IF(ABS(F308-AA308)&lt;0.01,"ok","err")</f>
        <v>ok</v>
      </c>
    </row>
    <row r="309" spans="1:28">
      <c r="F309" s="38"/>
      <c r="G309" s="38"/>
    </row>
    <row r="310" spans="1:28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6073540.0870377244</v>
      </c>
      <c r="G314" s="35">
        <f t="shared" ref="G314:Z314" si="142">IF(VLOOKUP($E314,$D$6:$AN$1034,3,)=0,0,(VLOOKUP($E314,$D$6:$AN$1034,G$2,)/VLOOKUP($E314,$D$6:$AN$1034,3,))*$F314)</f>
        <v>2912560.2888780278</v>
      </c>
      <c r="H314" s="35">
        <f t="shared" si="142"/>
        <v>808945.97645846347</v>
      </c>
      <c r="I314" s="35">
        <f t="shared" si="142"/>
        <v>49386.469323648715</v>
      </c>
      <c r="J314" s="35">
        <f t="shared" si="142"/>
        <v>861453.10010081402</v>
      </c>
      <c r="K314" s="35">
        <f t="shared" si="142"/>
        <v>806531.47833886184</v>
      </c>
      <c r="L314" s="35">
        <f t="shared" si="142"/>
        <v>547788.8423836719</v>
      </c>
      <c r="M314" s="35">
        <f t="shared" si="142"/>
        <v>0</v>
      </c>
      <c r="N314" s="35">
        <f t="shared" si="142"/>
        <v>27115.207626604952</v>
      </c>
      <c r="O314" s="35">
        <f t="shared" si="142"/>
        <v>56285.822712842164</v>
      </c>
      <c r="P314" s="35">
        <f t="shared" si="142"/>
        <v>2377.8602109635231</v>
      </c>
      <c r="Q314" s="35">
        <f t="shared" si="142"/>
        <v>888.40159421602607</v>
      </c>
      <c r="R314" s="35">
        <f t="shared" si="142"/>
        <v>206.63940960883616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6073540.0870377235</v>
      </c>
      <c r="AB314" s="17" t="str">
        <f>IF(ABS(F314-AA314)&lt;0.01,"ok","err")</f>
        <v>ok</v>
      </c>
    </row>
    <row r="315" spans="1:28">
      <c r="F315" s="38"/>
    </row>
    <row r="316" spans="1:28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9385366.6950120386</v>
      </c>
      <c r="G318" s="38">
        <f t="shared" si="143"/>
        <v>4500743.5434221243</v>
      </c>
      <c r="H318" s="38">
        <f t="shared" si="143"/>
        <v>1250054.2544735654</v>
      </c>
      <c r="I318" s="38">
        <f t="shared" si="143"/>
        <v>76316.302803967556</v>
      </c>
      <c r="J318" s="38">
        <f t="shared" si="143"/>
        <v>1331192.8659623635</v>
      </c>
      <c r="K318" s="38">
        <f t="shared" si="143"/>
        <v>1246323.1602662115</v>
      </c>
      <c r="L318" s="38">
        <f t="shared" si="143"/>
        <v>846491.35158906202</v>
      </c>
      <c r="M318" s="38">
        <f t="shared" si="143"/>
        <v>0</v>
      </c>
      <c r="N318" s="38">
        <f t="shared" si="143"/>
        <v>41900.796395532845</v>
      </c>
      <c r="O318" s="38">
        <f t="shared" si="143"/>
        <v>86977.788624115798</v>
      </c>
      <c r="P318" s="38">
        <f t="shared" si="143"/>
        <v>3674.4780983665432</v>
      </c>
      <c r="Q318" s="38">
        <f t="shared" si="144"/>
        <v>1372.8360420219783</v>
      </c>
      <c r="R318" s="38">
        <f t="shared" si="144"/>
        <v>319.31733470547118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9385366.6950120367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14911026.016453071</v>
      </c>
      <c r="G319" s="38">
        <f t="shared" si="143"/>
        <v>12819363.789881486</v>
      </c>
      <c r="H319" s="38">
        <f t="shared" si="143"/>
        <v>1588861.5878108321</v>
      </c>
      <c r="I319" s="38">
        <f t="shared" si="143"/>
        <v>2179.3383137687656</v>
      </c>
      <c r="J319" s="38">
        <f t="shared" si="143"/>
        <v>100111.19174677473</v>
      </c>
      <c r="K319" s="38">
        <f t="shared" si="143"/>
        <v>4433.6274161062975</v>
      </c>
      <c r="L319" s="38">
        <f t="shared" si="143"/>
        <v>15030.515830675056</v>
      </c>
      <c r="M319" s="38">
        <f t="shared" si="143"/>
        <v>0</v>
      </c>
      <c r="N319" s="38">
        <f t="shared" si="143"/>
        <v>69.185343294246522</v>
      </c>
      <c r="O319" s="38">
        <f t="shared" si="143"/>
        <v>376641.16526369506</v>
      </c>
      <c r="P319" s="38">
        <f t="shared" si="143"/>
        <v>668.79165184438295</v>
      </c>
      <c r="Q319" s="38">
        <f t="shared" si="144"/>
        <v>3632.2305229479421</v>
      </c>
      <c r="R319" s="38">
        <f t="shared" si="144"/>
        <v>34.592671647123261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14911026.016453074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2726707.8383497233</v>
      </c>
      <c r="G320" s="38">
        <f t="shared" si="143"/>
        <v>2009994.1967381982</v>
      </c>
      <c r="H320" s="38">
        <f t="shared" si="143"/>
        <v>363814.8087576222</v>
      </c>
      <c r="I320" s="38">
        <f t="shared" si="143"/>
        <v>0</v>
      </c>
      <c r="J320" s="38">
        <f t="shared" si="143"/>
        <v>334825.34952708805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17023.135895079766</v>
      </c>
      <c r="P320" s="38">
        <f t="shared" si="143"/>
        <v>719.16222522407008</v>
      </c>
      <c r="Q320" s="38">
        <f t="shared" si="144"/>
        <v>268.68899376137875</v>
      </c>
      <c r="R320" s="38">
        <f t="shared" si="144"/>
        <v>62.496212749639398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2726707.8383497233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4363374.1009783875</v>
      </c>
      <c r="G321" s="38">
        <f t="shared" si="143"/>
        <v>3782206.1116997222</v>
      </c>
      <c r="H321" s="38">
        <f t="shared" si="143"/>
        <v>468775.37033517723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111123.6517293049</v>
      </c>
      <c r="P321" s="38">
        <f t="shared" si="143"/>
        <v>197.31929872028098</v>
      </c>
      <c r="Q321" s="38">
        <f t="shared" si="144"/>
        <v>1071.6479154635949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4363374.1009783885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31386474.650793217</v>
      </c>
      <c r="G322" s="35">
        <f t="shared" ref="G322:W322" si="147">SUM(G317:G321)</f>
        <v>23112307.641741533</v>
      </c>
      <c r="H322" s="35">
        <f t="shared" si="147"/>
        <v>3671506.0213771965</v>
      </c>
      <c r="I322" s="35">
        <f t="shared" si="147"/>
        <v>78495.641117736319</v>
      </c>
      <c r="J322" s="35">
        <f t="shared" si="147"/>
        <v>1766129.4072362264</v>
      </c>
      <c r="K322" s="35">
        <f t="shared" si="147"/>
        <v>1250756.7876823179</v>
      </c>
      <c r="L322" s="35">
        <f t="shared" si="147"/>
        <v>861521.86741973704</v>
      </c>
      <c r="M322" s="35">
        <f t="shared" si="147"/>
        <v>0</v>
      </c>
      <c r="N322" s="35">
        <f t="shared" si="147"/>
        <v>41969.981738827089</v>
      </c>
      <c r="O322" s="35">
        <f>SUM(O317:O321)</f>
        <v>591765.74151219556</v>
      </c>
      <c r="P322" s="35">
        <f t="shared" si="147"/>
        <v>5259.7512741552773</v>
      </c>
      <c r="Q322" s="35">
        <f t="shared" si="147"/>
        <v>6345.4034741948944</v>
      </c>
      <c r="R322" s="35">
        <f t="shared" si="147"/>
        <v>416.40621910223388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31386474.650793217</v>
      </c>
      <c r="AB322" s="17" t="str">
        <f t="shared" si="146"/>
        <v>ok</v>
      </c>
    </row>
    <row r="323" spans="1:28">
      <c r="F323" s="38"/>
    </row>
    <row r="324" spans="1:28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3539091.5567409056</v>
      </c>
      <c r="G325" s="35">
        <f t="shared" ref="G325:P326" si="148">IF(VLOOKUP($E325,$D$6:$AN$1034,3,)=0,0,(VLOOKUP($E325,$D$6:$AN$1034,G$2,)/VLOOKUP($E325,$D$6:$AN$1034,3,))*$F325)</f>
        <v>2418727.4565402074</v>
      </c>
      <c r="H325" s="35">
        <f t="shared" si="148"/>
        <v>437796.72024227312</v>
      </c>
      <c r="I325" s="35">
        <f t="shared" si="148"/>
        <v>0</v>
      </c>
      <c r="J325" s="35">
        <f t="shared" si="148"/>
        <v>402912.24092142133</v>
      </c>
      <c r="K325" s="35">
        <f t="shared" si="148"/>
        <v>0</v>
      </c>
      <c r="L325" s="35">
        <f t="shared" si="148"/>
        <v>257906.40442432245</v>
      </c>
      <c r="M325" s="35">
        <f t="shared" si="148"/>
        <v>0</v>
      </c>
      <c r="N325" s="35">
        <f t="shared" si="148"/>
        <v>0</v>
      </c>
      <c r="O325" s="35">
        <f t="shared" si="148"/>
        <v>20484.798539548985</v>
      </c>
      <c r="P325" s="35">
        <f t="shared" si="148"/>
        <v>865.40420001151642</v>
      </c>
      <c r="Q325" s="35">
        <f t="shared" ref="Q325:Z326" si="149">IF(VLOOKUP($E325,$D$6:$AN$1034,3,)=0,0,(VLOOKUP($E325,$D$6:$AN$1034,Q$2,)/VLOOKUP($E325,$D$6:$AN$1034,3,))*$F325)</f>
        <v>323.32702628467086</v>
      </c>
      <c r="R325" s="35">
        <f t="shared" si="149"/>
        <v>75.204846836192004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3539091.5567409056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2067659.3794199196</v>
      </c>
      <c r="G326" s="38">
        <f t="shared" si="148"/>
        <v>1778412.925637966</v>
      </c>
      <c r="H326" s="38">
        <f t="shared" si="148"/>
        <v>220420.60987790793</v>
      </c>
      <c r="I326" s="38">
        <f t="shared" si="148"/>
        <v>0</v>
      </c>
      <c r="J326" s="38">
        <f t="shared" si="148"/>
        <v>13888.289646949086</v>
      </c>
      <c r="K326" s="38">
        <f t="shared" si="148"/>
        <v>0</v>
      </c>
      <c r="L326" s="38">
        <f t="shared" si="148"/>
        <v>2085.163044782093</v>
      </c>
      <c r="M326" s="38">
        <f t="shared" si="148"/>
        <v>0</v>
      </c>
      <c r="N326" s="38">
        <f t="shared" si="148"/>
        <v>0</v>
      </c>
      <c r="O326" s="38">
        <f t="shared" si="148"/>
        <v>52250.917253865766</v>
      </c>
      <c r="P326" s="38">
        <f t="shared" si="148"/>
        <v>92.780557420300255</v>
      </c>
      <c r="Q326" s="38">
        <f t="shared" si="149"/>
        <v>503.89440667921696</v>
      </c>
      <c r="R326" s="38">
        <f t="shared" si="149"/>
        <v>4.7989943493258762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2067659.37941992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5606750.9361608252</v>
      </c>
      <c r="G327" s="35">
        <f t="shared" ref="G327:W327" si="150">G325+G326</f>
        <v>4197140.3821781734</v>
      </c>
      <c r="H327" s="35">
        <f t="shared" si="150"/>
        <v>658217.33012018108</v>
      </c>
      <c r="I327" s="35">
        <f t="shared" si="150"/>
        <v>0</v>
      </c>
      <c r="J327" s="35">
        <f t="shared" si="150"/>
        <v>416800.53056837042</v>
      </c>
      <c r="K327" s="35">
        <f t="shared" si="150"/>
        <v>0</v>
      </c>
      <c r="L327" s="35">
        <f t="shared" si="150"/>
        <v>259991.56746910454</v>
      </c>
      <c r="M327" s="35">
        <f t="shared" si="150"/>
        <v>0</v>
      </c>
      <c r="N327" s="35">
        <f t="shared" si="150"/>
        <v>0</v>
      </c>
      <c r="O327" s="35">
        <f>O325+O326</f>
        <v>72735.715793414754</v>
      </c>
      <c r="P327" s="35">
        <f t="shared" si="150"/>
        <v>958.18475743181671</v>
      </c>
      <c r="Q327" s="35">
        <f t="shared" si="150"/>
        <v>827.22143296388776</v>
      </c>
      <c r="R327" s="35">
        <f t="shared" si="150"/>
        <v>80.003841185517885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5606750.9361608261</v>
      </c>
      <c r="AB327" s="17" t="str">
        <f>IF(ABS(F327-AA327)&lt;0.01,"ok","err")</f>
        <v>ok</v>
      </c>
    </row>
    <row r="328" spans="1:28">
      <c r="F328" s="38"/>
    </row>
    <row r="329" spans="1:28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1199441.5479623564</v>
      </c>
      <c r="G330" s="35">
        <f t="shared" ref="G330:Z330" si="151">IF(VLOOKUP($E330,$D$6:$AN$1034,3,)=0,0,(VLOOKUP($E330,$D$6:$AN$1034,G$2,)/VLOOKUP($E330,$D$6:$AN$1034,3,))*$F330)</f>
        <v>919547.92241385567</v>
      </c>
      <c r="H330" s="35">
        <f t="shared" si="151"/>
        <v>231411.47518897417</v>
      </c>
      <c r="I330" s="35">
        <f t="shared" si="151"/>
        <v>0</v>
      </c>
      <c r="J330" s="35">
        <f t="shared" si="151"/>
        <v>40597.61350064764</v>
      </c>
      <c r="K330" s="35">
        <f t="shared" si="151"/>
        <v>0</v>
      </c>
      <c r="L330" s="35">
        <f t="shared" si="151"/>
        <v>7870.5086579458984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14.02820093318854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1199441.5479623566</v>
      </c>
      <c r="AB330" s="17" t="str">
        <f>IF(ABS(F330-AA330)&lt;0.01,"ok","err")</f>
        <v>ok</v>
      </c>
    </row>
    <row r="331" spans="1:28">
      <c r="F331" s="38"/>
    </row>
    <row r="332" spans="1:28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1209</v>
      </c>
      <c r="F333" s="35">
        <f>VLOOKUP(C333,'WSS-27'!$C$2:$AP$780,'WSS-27'!$AA$2,)</f>
        <v>1341018.0139374277</v>
      </c>
      <c r="G333" s="35">
        <f t="shared" ref="G333:Z333" si="152">IF(VLOOKUP($E333,$D$6:$AN$1034,3,)=0,0,(VLOOKUP($E333,$D$6:$AN$1034,G$2,)/VLOOKUP($E333,$D$6:$AN$1034,3,))*$F333)</f>
        <v>917766.92088114901</v>
      </c>
      <c r="H333" s="35">
        <f t="shared" si="152"/>
        <v>276597.07474742323</v>
      </c>
      <c r="I333" s="35">
        <f t="shared" si="152"/>
        <v>9390.92660988233</v>
      </c>
      <c r="J333" s="35">
        <f t="shared" si="152"/>
        <v>74206.482822412479</v>
      </c>
      <c r="K333" s="35">
        <f t="shared" si="152"/>
        <v>19535.55850965207</v>
      </c>
      <c r="L333" s="35">
        <f t="shared" si="152"/>
        <v>11790.338488811856</v>
      </c>
      <c r="M333" s="35">
        <f t="shared" si="152"/>
        <v>12975.326057308243</v>
      </c>
      <c r="N333" s="35">
        <f t="shared" si="152"/>
        <v>304.84616660055252</v>
      </c>
      <c r="O333" s="35">
        <f t="shared" si="152"/>
        <v>0</v>
      </c>
      <c r="P333" s="35">
        <f t="shared" si="152"/>
        <v>430.9226094026933</v>
      </c>
      <c r="Q333" s="35">
        <f t="shared" si="152"/>
        <v>2340.3555510663523</v>
      </c>
      <c r="R333" s="35">
        <f t="shared" si="152"/>
        <v>25.64149371887093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1341018.0139374279</v>
      </c>
      <c r="AB333" s="17" t="str">
        <f>IF(ABS(F333-AA333)&lt;0.01,"ok","err")</f>
        <v>ok</v>
      </c>
    </row>
    <row r="334" spans="1:28">
      <c r="F334" s="38"/>
    </row>
    <row r="335" spans="1:28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3815211.1171435141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3815211.1171435141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3815211.1171435141</v>
      </c>
      <c r="AB336" s="17" t="str">
        <f>IF(ABS(F336-AA336)&lt;0.01,"ok","err")</f>
        <v>ok</v>
      </c>
    </row>
    <row r="337" spans="1:28">
      <c r="F337" s="38"/>
    </row>
    <row r="338" spans="1:28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155800380</v>
      </c>
      <c r="G347" s="35">
        <f t="shared" ref="G347:Z347" si="157">G302+G308+G311+G314+G322+G327+G330+G333+G336+G339+G342+G345</f>
        <v>82988803.688760936</v>
      </c>
      <c r="H347" s="35">
        <f t="shared" si="157"/>
        <v>18190378.852537859</v>
      </c>
      <c r="I347" s="35">
        <f t="shared" si="157"/>
        <v>902235.58467800682</v>
      </c>
      <c r="J347" s="35">
        <f t="shared" si="157"/>
        <v>16945895.27782619</v>
      </c>
      <c r="K347" s="35">
        <f t="shared" si="157"/>
        <v>15255412.261282476</v>
      </c>
      <c r="L347" s="35">
        <f t="shared" si="157"/>
        <v>10667649.494742161</v>
      </c>
      <c r="M347" s="35">
        <f t="shared" si="157"/>
        <v>5688176.4528540382</v>
      </c>
      <c r="N347" s="35">
        <f t="shared" si="157"/>
        <v>393718.39005252963</v>
      </c>
      <c r="O347" s="35">
        <f>O302+O308+O311+O314+O322+O327+O330+O333+O336+O339+O342+O345</f>
        <v>4687762.0269961702</v>
      </c>
      <c r="P347" s="35">
        <f t="shared" si="157"/>
        <v>15352.847836717265</v>
      </c>
      <c r="Q347" s="35">
        <f t="shared" si="157"/>
        <v>26363.535471309475</v>
      </c>
      <c r="R347" s="35">
        <f t="shared" si="157"/>
        <v>1218.8469616248531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155800380</v>
      </c>
      <c r="AB347" s="17" t="str">
        <f>IF(ABS(F347-AA347)&lt;0.01,"ok","err")</f>
        <v>ok</v>
      </c>
    </row>
    <row r="350" spans="1:28">
      <c r="A350" s="102" t="s">
        <v>699</v>
      </c>
    </row>
    <row r="352" spans="1:28">
      <c r="A352" s="24" t="s">
        <v>339</v>
      </c>
    </row>
    <row r="353" spans="1:28">
      <c r="A353" s="27" t="s">
        <v>1129</v>
      </c>
      <c r="C353" s="46" t="s">
        <v>705</v>
      </c>
      <c r="D353" s="19" t="s">
        <v>1138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1136</v>
      </c>
      <c r="C354" s="46" t="s">
        <v>705</v>
      </c>
      <c r="D354" s="19" t="s">
        <v>706</v>
      </c>
      <c r="E354" s="19" t="s">
        <v>1144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1136</v>
      </c>
      <c r="C355" s="46" t="s">
        <v>705</v>
      </c>
      <c r="D355" s="19" t="s">
        <v>707</v>
      </c>
      <c r="E355" s="19" t="s">
        <v>1144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>
      <c r="A408" s="24" t="s">
        <v>674</v>
      </c>
    </row>
    <row r="410" spans="1:28">
      <c r="A410" s="24" t="s">
        <v>339</v>
      </c>
    </row>
    <row r="411" spans="1:28">
      <c r="A411" s="27" t="s">
        <v>1129</v>
      </c>
      <c r="C411" s="19" t="s">
        <v>675</v>
      </c>
      <c r="D411" s="19" t="s">
        <v>1139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1136</v>
      </c>
      <c r="C412" s="19" t="s">
        <v>675</v>
      </c>
      <c r="D412" s="19" t="s">
        <v>676</v>
      </c>
      <c r="E412" s="19" t="s">
        <v>1144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1136</v>
      </c>
      <c r="C413" s="19" t="s">
        <v>675</v>
      </c>
      <c r="D413" s="19" t="s">
        <v>677</v>
      </c>
      <c r="E413" s="19" t="s">
        <v>1144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>
      <c r="A465" s="24" t="s">
        <v>744</v>
      </c>
    </row>
    <row r="467" spans="1:28">
      <c r="A467" s="24" t="s">
        <v>339</v>
      </c>
    </row>
    <row r="468" spans="1:28">
      <c r="A468" s="27" t="s">
        <v>1129</v>
      </c>
      <c r="C468" s="19" t="s">
        <v>971</v>
      </c>
      <c r="D468" s="19" t="s">
        <v>1140</v>
      </c>
      <c r="E468" s="19" t="s">
        <v>1173</v>
      </c>
      <c r="F468" s="35">
        <f>VLOOKUP(C468,'WSS-27'!$C$2:$AP$780,'WSS-27'!$H$2,)</f>
        <v>18929494.853328731</v>
      </c>
      <c r="G468" s="35">
        <f t="shared" ref="G468:P473" si="213">IF(VLOOKUP($E468,$D$6:$AN$1034,3,)=0,0,(VLOOKUP($E468,$D$6:$AN$1034,G$2,)/VLOOKUP($E468,$D$6:$AN$1034,3,))*$F468)</f>
        <v>9131054.6763765588</v>
      </c>
      <c r="H468" s="35">
        <f t="shared" si="213"/>
        <v>2211587.508209513</v>
      </c>
      <c r="I468" s="35">
        <f t="shared" si="213"/>
        <v>134849.04300089291</v>
      </c>
      <c r="J468" s="35">
        <f t="shared" si="213"/>
        <v>2442019.6307113892</v>
      </c>
      <c r="K468" s="35">
        <f t="shared" si="213"/>
        <v>2341205.2531032297</v>
      </c>
      <c r="L468" s="35">
        <f t="shared" si="213"/>
        <v>1595779.8905882086</v>
      </c>
      <c r="M468" s="35">
        <f t="shared" si="213"/>
        <v>1002495.3053237689</v>
      </c>
      <c r="N468" s="35">
        <f t="shared" si="213"/>
        <v>54654.673197722848</v>
      </c>
      <c r="O468" s="35">
        <f t="shared" si="213"/>
        <v>7796.7732408117181</v>
      </c>
      <c r="P468" s="35">
        <f t="shared" si="213"/>
        <v>312.10081732060002</v>
      </c>
      <c r="Q468" s="35">
        <f t="shared" ref="Q468:Z473" si="214">IF(VLOOKUP($E468,$D$6:$AN$1034,3,)=0,0,(VLOOKUP($E468,$D$6:$AN$1034,Q$2,)/VLOOKUP($E468,$D$6:$AN$1034,3,))*$F468)</f>
        <v>2871.7931006586132</v>
      </c>
      <c r="R468" s="35">
        <f t="shared" si="214"/>
        <v>12.20565865761443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18929494.853328735</v>
      </c>
      <c r="AB468" s="17" t="str">
        <f t="shared" ref="AB468:AB474" si="216">IF(ABS(F468-AA468)&lt;0.01,"ok","err")</f>
        <v>ok</v>
      </c>
    </row>
    <row r="469" spans="1:28" hidden="1">
      <c r="A469" s="27" t="s">
        <v>1136</v>
      </c>
      <c r="C469" s="19" t="s">
        <v>971</v>
      </c>
      <c r="D469" s="19" t="s">
        <v>503</v>
      </c>
      <c r="E469" s="19" t="s">
        <v>1144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1136</v>
      </c>
      <c r="C470" s="19" t="s">
        <v>971</v>
      </c>
      <c r="D470" s="19" t="s">
        <v>504</v>
      </c>
      <c r="E470" s="19" t="s">
        <v>1144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18929494.853328731</v>
      </c>
      <c r="G474" s="35">
        <f t="shared" ref="G474:P474" si="217">SUM(G468:G473)</f>
        <v>9131054.6763765588</v>
      </c>
      <c r="H474" s="35">
        <f t="shared" si="217"/>
        <v>2211587.508209513</v>
      </c>
      <c r="I474" s="35">
        <f t="shared" si="217"/>
        <v>134849.04300089291</v>
      </c>
      <c r="J474" s="35">
        <f t="shared" si="217"/>
        <v>2442019.6307113892</v>
      </c>
      <c r="K474" s="35">
        <f t="shared" si="217"/>
        <v>2341205.2531032297</v>
      </c>
      <c r="L474" s="35">
        <f t="shared" si="217"/>
        <v>1595779.8905882086</v>
      </c>
      <c r="M474" s="35">
        <f t="shared" si="217"/>
        <v>1002495.3053237689</v>
      </c>
      <c r="N474" s="35">
        <f t="shared" si="217"/>
        <v>54654.673197722848</v>
      </c>
      <c r="O474" s="35">
        <f>SUM(O468:O473)</f>
        <v>7796.7732408117181</v>
      </c>
      <c r="P474" s="35">
        <f t="shared" si="217"/>
        <v>312.10081732060002</v>
      </c>
      <c r="Q474" s="35">
        <f t="shared" ref="Q474:W474" si="218">SUM(Q468:Q473)</f>
        <v>2871.7931006586132</v>
      </c>
      <c r="R474" s="35">
        <f t="shared" si="218"/>
        <v>12.20565865761443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18929494.853328735</v>
      </c>
      <c r="AB474" s="17" t="str">
        <f t="shared" si="216"/>
        <v>ok</v>
      </c>
    </row>
    <row r="475" spans="1:28">
      <c r="F475" s="38"/>
      <c r="G475" s="38"/>
    </row>
    <row r="476" spans="1:28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3912794.4541331842</v>
      </c>
      <c r="G477" s="35">
        <f t="shared" ref="G477:P479" si="219">IF(VLOOKUP($E477,$D$6:$AN$1034,3,)=0,0,(VLOOKUP($E477,$D$6:$AN$1034,G$2,)/VLOOKUP($E477,$D$6:$AN$1034,3,))*$F477)</f>
        <v>1771011.3152786626</v>
      </c>
      <c r="H477" s="35">
        <f t="shared" si="219"/>
        <v>491887.66434392659</v>
      </c>
      <c r="I477" s="35">
        <f t="shared" si="219"/>
        <v>30029.934943436721</v>
      </c>
      <c r="J477" s="35">
        <f t="shared" si="219"/>
        <v>523815.1442517023</v>
      </c>
      <c r="K477" s="35">
        <f t="shared" si="219"/>
        <v>490419.50469522766</v>
      </c>
      <c r="L477" s="35">
        <f t="shared" si="219"/>
        <v>333088.46582489071</v>
      </c>
      <c r="M477" s="35">
        <f t="shared" si="219"/>
        <v>219717.86477753829</v>
      </c>
      <c r="N477" s="35">
        <f t="shared" si="219"/>
        <v>16487.672274535598</v>
      </c>
      <c r="O477" s="35">
        <f t="shared" si="219"/>
        <v>34225.155542655528</v>
      </c>
      <c r="P477" s="35">
        <f t="shared" si="219"/>
        <v>1445.8816031545718</v>
      </c>
      <c r="Q477" s="35">
        <f t="shared" ref="Q477:Z479" si="220">IF(VLOOKUP($E477,$D$6:$AN$1034,3,)=0,0,(VLOOKUP($E477,$D$6:$AN$1034,Q$2,)/VLOOKUP($E477,$D$6:$AN$1034,3,))*$F477)</f>
        <v>540.2014447138796</v>
      </c>
      <c r="R477" s="35">
        <f t="shared" si="220"/>
        <v>125.64915273933302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3912794.4541331842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3912794.4541331842</v>
      </c>
      <c r="G480" s="35">
        <f t="shared" ref="G480:W480" si="221">SUM(G477:G479)</f>
        <v>1771011.3152786626</v>
      </c>
      <c r="H480" s="35">
        <f t="shared" si="221"/>
        <v>491887.66434392659</v>
      </c>
      <c r="I480" s="35">
        <f t="shared" si="221"/>
        <v>30029.934943436721</v>
      </c>
      <c r="J480" s="35">
        <f t="shared" si="221"/>
        <v>523815.1442517023</v>
      </c>
      <c r="K480" s="35">
        <f t="shared" si="221"/>
        <v>490419.50469522766</v>
      </c>
      <c r="L480" s="35">
        <f t="shared" si="221"/>
        <v>333088.46582489071</v>
      </c>
      <c r="M480" s="35">
        <f t="shared" si="221"/>
        <v>219717.86477753829</v>
      </c>
      <c r="N480" s="35">
        <f t="shared" si="221"/>
        <v>16487.672274535598</v>
      </c>
      <c r="O480" s="35">
        <f>SUM(O477:O479)</f>
        <v>34225.155542655528</v>
      </c>
      <c r="P480" s="35">
        <f t="shared" si="221"/>
        <v>1445.8816031545718</v>
      </c>
      <c r="Q480" s="35">
        <f t="shared" si="221"/>
        <v>540.2014447138796</v>
      </c>
      <c r="R480" s="35">
        <f t="shared" si="221"/>
        <v>125.64915273933302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3912794.4541331842</v>
      </c>
      <c r="AB480" s="17" t="str">
        <f>IF(ABS(F480-AA480)&lt;0.01,"ok","err")</f>
        <v>ok</v>
      </c>
    </row>
    <row r="481" spans="1:28">
      <c r="F481" s="38"/>
      <c r="G481" s="38"/>
    </row>
    <row r="482" spans="1:28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1485822.3506395298</v>
      </c>
      <c r="G486" s="35">
        <f t="shared" ref="G486:Z486" si="223">IF(VLOOKUP($E486,$D$6:$AN$1034,3,)=0,0,(VLOOKUP($E486,$D$6:$AN$1034,G$2,)/VLOOKUP($E486,$D$6:$AN$1034,3,))*$F486)</f>
        <v>712524.67470101011</v>
      </c>
      <c r="H486" s="35">
        <f t="shared" si="223"/>
        <v>197899.41204918211</v>
      </c>
      <c r="I486" s="35">
        <f t="shared" si="223"/>
        <v>12081.836768783145</v>
      </c>
      <c r="J486" s="35">
        <f t="shared" si="223"/>
        <v>210744.68132502033</v>
      </c>
      <c r="K486" s="35">
        <f t="shared" si="223"/>
        <v>197308.73260683549</v>
      </c>
      <c r="L486" s="35">
        <f t="shared" si="223"/>
        <v>134010.29610090045</v>
      </c>
      <c r="M486" s="35">
        <f t="shared" si="223"/>
        <v>0</v>
      </c>
      <c r="N486" s="35">
        <f t="shared" si="223"/>
        <v>6633.4264624062289</v>
      </c>
      <c r="O486" s="35">
        <f t="shared" si="223"/>
        <v>13769.684930434794</v>
      </c>
      <c r="P486" s="35">
        <f t="shared" si="223"/>
        <v>581.71639563002111</v>
      </c>
      <c r="Q486" s="35">
        <f t="shared" si="223"/>
        <v>217.33732322721437</v>
      </c>
      <c r="R486" s="35">
        <f t="shared" si="223"/>
        <v>50.55197609957893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1485822.3506395295</v>
      </c>
      <c r="AB486" s="17" t="str">
        <f>IF(ABS(F486-AA486)&lt;0.01,"ok","err")</f>
        <v>ok</v>
      </c>
    </row>
    <row r="487" spans="1:28">
      <c r="F487" s="38"/>
    </row>
    <row r="488" spans="1:28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2296022.9791120379</v>
      </c>
      <c r="G490" s="38">
        <f t="shared" si="224"/>
        <v>1101055.6043888363</v>
      </c>
      <c r="H490" s="38">
        <f t="shared" si="224"/>
        <v>305811.52411801333</v>
      </c>
      <c r="I490" s="38">
        <f t="shared" si="224"/>
        <v>18669.913559361165</v>
      </c>
      <c r="J490" s="38">
        <f t="shared" si="224"/>
        <v>325661.16052812117</v>
      </c>
      <c r="K490" s="38">
        <f t="shared" si="224"/>
        <v>304898.75445054052</v>
      </c>
      <c r="L490" s="38">
        <f t="shared" si="224"/>
        <v>207084.46009904155</v>
      </c>
      <c r="M490" s="38">
        <f t="shared" si="224"/>
        <v>0</v>
      </c>
      <c r="N490" s="38">
        <f t="shared" si="224"/>
        <v>10250.55221532981</v>
      </c>
      <c r="O490" s="38">
        <f t="shared" si="224"/>
        <v>21278.124536088071</v>
      </c>
      <c r="P490" s="38">
        <f t="shared" si="224"/>
        <v>898.91918177019772</v>
      </c>
      <c r="Q490" s="38">
        <f t="shared" si="225"/>
        <v>335.84868886485617</v>
      </c>
      <c r="R490" s="38">
        <f t="shared" si="225"/>
        <v>78.117346070475648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2296022.9791120379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3647812.5456844238</v>
      </c>
      <c r="G491" s="38">
        <f t="shared" si="224"/>
        <v>3136111.224594716</v>
      </c>
      <c r="H491" s="38">
        <f t="shared" si="224"/>
        <v>388696.87618928234</v>
      </c>
      <c r="I491" s="38">
        <f t="shared" si="224"/>
        <v>533.15027641186327</v>
      </c>
      <c r="J491" s="38">
        <f t="shared" si="224"/>
        <v>24491.061903744961</v>
      </c>
      <c r="K491" s="38">
        <f t="shared" si="224"/>
        <v>1084.636408890801</v>
      </c>
      <c r="L491" s="38">
        <f t="shared" si="224"/>
        <v>3677.0443666818192</v>
      </c>
      <c r="M491" s="38">
        <f t="shared" si="224"/>
        <v>0</v>
      </c>
      <c r="N491" s="38">
        <f t="shared" si="224"/>
        <v>16.925405600376614</v>
      </c>
      <c r="O491" s="38">
        <f t="shared" si="224"/>
        <v>92140.96778813914</v>
      </c>
      <c r="P491" s="38">
        <f t="shared" si="224"/>
        <v>163.61225413697392</v>
      </c>
      <c r="Q491" s="38">
        <f t="shared" si="225"/>
        <v>888.58379401977209</v>
      </c>
      <c r="R491" s="38">
        <f t="shared" si="225"/>
        <v>8.4627028001883069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3647812.5456844242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667057.99119209009</v>
      </c>
      <c r="G492" s="38">
        <f t="shared" si="224"/>
        <v>491722.16851638159</v>
      </c>
      <c r="H492" s="38">
        <f t="shared" si="224"/>
        <v>89003.145875237489</v>
      </c>
      <c r="I492" s="38">
        <f t="shared" si="224"/>
        <v>0</v>
      </c>
      <c r="J492" s="38">
        <f t="shared" si="224"/>
        <v>81911.205122329848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4164.5161517687475</v>
      </c>
      <c r="P492" s="38">
        <f t="shared" si="224"/>
        <v>175.9348407453667</v>
      </c>
      <c r="Q492" s="38">
        <f t="shared" si="225"/>
        <v>65.731699565716895</v>
      </c>
      <c r="R492" s="38">
        <f t="shared" si="225"/>
        <v>15.288986061344586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667057.99119209021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1067449.7361550196</v>
      </c>
      <c r="G493" s="38">
        <f t="shared" si="224"/>
        <v>925273.61225169641</v>
      </c>
      <c r="H493" s="38">
        <f t="shared" si="224"/>
        <v>114680.55083061855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27185.134708580499</v>
      </c>
      <c r="P493" s="38">
        <f t="shared" si="224"/>
        <v>48.271917209672388</v>
      </c>
      <c r="Q493" s="38">
        <f t="shared" si="225"/>
        <v>262.16644691460004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1067449.7361550198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7678343.2521435712</v>
      </c>
      <c r="G494" s="35">
        <f t="shared" ref="G494:W494" si="228">SUM(G489:G493)</f>
        <v>5654162.6097516306</v>
      </c>
      <c r="H494" s="35">
        <f t="shared" si="228"/>
        <v>898192.09701315174</v>
      </c>
      <c r="I494" s="35">
        <f t="shared" si="228"/>
        <v>19203.063835773028</v>
      </c>
      <c r="J494" s="35">
        <f t="shared" si="228"/>
        <v>432063.42755419598</v>
      </c>
      <c r="K494" s="35">
        <f t="shared" si="228"/>
        <v>305983.3908594313</v>
      </c>
      <c r="L494" s="35">
        <f t="shared" si="228"/>
        <v>210761.50446572338</v>
      </c>
      <c r="M494" s="35">
        <f t="shared" si="228"/>
        <v>0</v>
      </c>
      <c r="N494" s="35">
        <f t="shared" si="228"/>
        <v>10267.477620930187</v>
      </c>
      <c r="O494" s="35">
        <f>SUM(O489:O493)</f>
        <v>144768.74318457645</v>
      </c>
      <c r="P494" s="35">
        <f t="shared" si="228"/>
        <v>1286.7381938622109</v>
      </c>
      <c r="Q494" s="35">
        <f t="shared" si="228"/>
        <v>1552.3306293649455</v>
      </c>
      <c r="R494" s="35">
        <f t="shared" si="228"/>
        <v>101.86903493200855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7678343.2521435712</v>
      </c>
      <c r="AB494" s="17" t="str">
        <f t="shared" si="227"/>
        <v>ok</v>
      </c>
    </row>
    <row r="495" spans="1:28">
      <c r="F495" s="38"/>
    </row>
    <row r="496" spans="1:28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865798.40761864756</v>
      </c>
      <c r="G497" s="35">
        <f t="shared" ref="G497:P498" si="229">IF(VLOOKUP($E497,$D$6:$AN$1034,3,)=0,0,(VLOOKUP($E497,$D$6:$AN$1034,G$2,)/VLOOKUP($E497,$D$6:$AN$1034,3,))*$F497)</f>
        <v>591714.10141885816</v>
      </c>
      <c r="H497" s="35">
        <f t="shared" si="229"/>
        <v>107101.97720781264</v>
      </c>
      <c r="I497" s="35">
        <f t="shared" si="229"/>
        <v>0</v>
      </c>
      <c r="J497" s="35">
        <f t="shared" si="229"/>
        <v>98567.886986532088</v>
      </c>
      <c r="K497" s="35">
        <f t="shared" si="229"/>
        <v>0</v>
      </c>
      <c r="L497" s="35">
        <f t="shared" si="229"/>
        <v>63093.861994024861</v>
      </c>
      <c r="M497" s="35">
        <f t="shared" si="229"/>
        <v>0</v>
      </c>
      <c r="N497" s="35">
        <f t="shared" si="229"/>
        <v>0</v>
      </c>
      <c r="O497" s="35">
        <f t="shared" si="229"/>
        <v>5011.3724586042763</v>
      </c>
      <c r="P497" s="35">
        <f t="shared" si="229"/>
        <v>211.71127287999508</v>
      </c>
      <c r="Q497" s="35">
        <f t="shared" ref="Q497:Z498" si="230">IF(VLOOKUP($E497,$D$6:$AN$1034,3,)=0,0,(VLOOKUP($E497,$D$6:$AN$1034,Q$2,)/VLOOKUP($E497,$D$6:$AN$1034,3,))*$F497)</f>
        <v>79.098271409267909</v>
      </c>
      <c r="R497" s="35">
        <f t="shared" si="230"/>
        <v>18.398008526216305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865798.40761864744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505829.29814002145</v>
      </c>
      <c r="G498" s="38">
        <f t="shared" si="229"/>
        <v>435068.450312628</v>
      </c>
      <c r="H498" s="38">
        <f t="shared" si="229"/>
        <v>53923.389654933177</v>
      </c>
      <c r="I498" s="38">
        <f t="shared" si="229"/>
        <v>0</v>
      </c>
      <c r="J498" s="38">
        <f t="shared" si="229"/>
        <v>3397.6117509511987</v>
      </c>
      <c r="K498" s="38">
        <f t="shared" si="229"/>
        <v>0</v>
      </c>
      <c r="L498" s="38">
        <f t="shared" si="229"/>
        <v>510.11137034840903</v>
      </c>
      <c r="M498" s="38">
        <f t="shared" si="229"/>
        <v>0</v>
      </c>
      <c r="N498" s="38">
        <f t="shared" si="229"/>
        <v>0</v>
      </c>
      <c r="O498" s="38">
        <f t="shared" si="229"/>
        <v>12782.591303365542</v>
      </c>
      <c r="P498" s="38">
        <f t="shared" si="229"/>
        <v>22.697705776914248</v>
      </c>
      <c r="Q498" s="38">
        <f t="shared" si="230"/>
        <v>123.27202275393084</v>
      </c>
      <c r="R498" s="38">
        <f t="shared" si="230"/>
        <v>1.1740192643231511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505829.29814002156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1371627.7057586689</v>
      </c>
      <c r="G499" s="35">
        <f t="shared" ref="G499:W499" si="231">G497+G498</f>
        <v>1026782.5517314861</v>
      </c>
      <c r="H499" s="35">
        <f t="shared" si="231"/>
        <v>161025.36686274581</v>
      </c>
      <c r="I499" s="35">
        <f t="shared" si="231"/>
        <v>0</v>
      </c>
      <c r="J499" s="35">
        <f t="shared" si="231"/>
        <v>101965.49873748329</v>
      </c>
      <c r="K499" s="35">
        <f t="shared" si="231"/>
        <v>0</v>
      </c>
      <c r="L499" s="35">
        <f t="shared" si="231"/>
        <v>63603.973364373269</v>
      </c>
      <c r="M499" s="35">
        <f t="shared" si="231"/>
        <v>0</v>
      </c>
      <c r="N499" s="35">
        <f t="shared" si="231"/>
        <v>0</v>
      </c>
      <c r="O499" s="35">
        <f>O497+O498</f>
        <v>17793.963761969819</v>
      </c>
      <c r="P499" s="35">
        <f t="shared" si="231"/>
        <v>234.40897865690931</v>
      </c>
      <c r="Q499" s="35">
        <f t="shared" si="231"/>
        <v>202.37029416319876</v>
      </c>
      <c r="R499" s="35">
        <f t="shared" si="231"/>
        <v>19.572027790539455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1371627.7057586689</v>
      </c>
      <c r="AB499" s="17" t="str">
        <f>IF(ABS(F499-AA499)&lt;0.01,"ok","err")</f>
        <v>ok</v>
      </c>
    </row>
    <row r="500" spans="1:28">
      <c r="F500" s="38"/>
    </row>
    <row r="501" spans="1:28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293429.70239904418</v>
      </c>
      <c r="G502" s="35">
        <f t="shared" ref="G502:Z502" si="232">IF(VLOOKUP($E502,$D$6:$AN$1034,3,)=0,0,(VLOOKUP($E502,$D$6:$AN$1034,G$2,)/VLOOKUP($E502,$D$6:$AN$1034,3,))*$F502)</f>
        <v>224956.91738704487</v>
      </c>
      <c r="H502" s="35">
        <f t="shared" si="232"/>
        <v>56612.179569550462</v>
      </c>
      <c r="I502" s="35">
        <f t="shared" si="232"/>
        <v>0</v>
      </c>
      <c r="J502" s="35">
        <f t="shared" si="232"/>
        <v>9931.7433749429547</v>
      </c>
      <c r="K502" s="35">
        <f t="shared" si="232"/>
        <v>0</v>
      </c>
      <c r="L502" s="35">
        <f t="shared" si="232"/>
        <v>1925.4302280536356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3.431839452295423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293429.70239904424</v>
      </c>
      <c r="AB502" s="17" t="str">
        <f>IF(ABS(F502-AA502)&lt;0.01,"ok","err")</f>
        <v>ok</v>
      </c>
    </row>
    <row r="503" spans="1:28">
      <c r="F503" s="38"/>
    </row>
    <row r="504" spans="1:28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1212</v>
      </c>
      <c r="F505" s="35">
        <f>VLOOKUP(C505,'WSS-27'!$C$2:$AP$780,'WSS-27'!$AA$2,)</f>
        <v>328064.77098437666</v>
      </c>
      <c r="G505" s="35">
        <f t="shared" ref="G505:Z505" si="233">IF(VLOOKUP($E505,$D$6:$AN$1034,3,)=0,0,(VLOOKUP($E505,$D$6:$AN$1034,G$2,)/VLOOKUP($E505,$D$6:$AN$1034,3,))*$F505)</f>
        <v>225434.77977755887</v>
      </c>
      <c r="H505" s="35">
        <f t="shared" si="233"/>
        <v>67941.651866179294</v>
      </c>
      <c r="I505" s="35">
        <f t="shared" si="233"/>
        <v>2306.7310708621608</v>
      </c>
      <c r="J505" s="35">
        <f t="shared" si="233"/>
        <v>18227.636813360521</v>
      </c>
      <c r="K505" s="35">
        <f t="shared" si="233"/>
        <v>4798.5978032709563</v>
      </c>
      <c r="L505" s="35">
        <f t="shared" si="233"/>
        <v>2896.108260446209</v>
      </c>
      <c r="M505" s="35">
        <f t="shared" si="233"/>
        <v>3187.1815225841037</v>
      </c>
      <c r="N505" s="35">
        <f t="shared" si="233"/>
        <v>74.880589907999337</v>
      </c>
      <c r="O505" s="35">
        <f t="shared" si="233"/>
        <v>0</v>
      </c>
      <c r="P505" s="35">
        <f t="shared" si="233"/>
        <v>105.84925359763265</v>
      </c>
      <c r="Q505" s="35">
        <f t="shared" si="233"/>
        <v>574.87094626300495</v>
      </c>
      <c r="R505" s="35">
        <f t="shared" si="233"/>
        <v>6.2984232250727423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328064.77098437666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933347.91061288211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933347.91061288211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933347.91061288211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34932924.999999985</v>
      </c>
      <c r="G519" s="35">
        <f t="shared" ref="G519:Z519" si="238">G474+G480+G483+G486+G494+G499+G502+G505+G508+G511+G514+G517</f>
        <v>18745927.525003955</v>
      </c>
      <c r="H519" s="35">
        <f t="shared" si="238"/>
        <v>4085145.8799142493</v>
      </c>
      <c r="I519" s="35">
        <f t="shared" si="238"/>
        <v>198470.60961974796</v>
      </c>
      <c r="J519" s="35">
        <f t="shared" si="238"/>
        <v>3738767.7627680949</v>
      </c>
      <c r="K519" s="35">
        <f t="shared" si="238"/>
        <v>3339715.4790679952</v>
      </c>
      <c r="L519" s="35">
        <f t="shared" si="238"/>
        <v>2342065.6688325959</v>
      </c>
      <c r="M519" s="35">
        <f t="shared" si="238"/>
        <v>1225400.3516238912</v>
      </c>
      <c r="N519" s="35">
        <f t="shared" si="238"/>
        <v>88118.130145502873</v>
      </c>
      <c r="O519" s="35">
        <f>O474+O480+O483+O486+O494+O499+O502+O505+O508+O511+O514+O517</f>
        <v>1151702.2312733305</v>
      </c>
      <c r="P519" s="35">
        <f t="shared" si="238"/>
        <v>3966.695242221946</v>
      </c>
      <c r="Q519" s="35">
        <f t="shared" si="238"/>
        <v>5958.9037383908562</v>
      </c>
      <c r="R519" s="35">
        <f t="shared" si="238"/>
        <v>319.57811289644252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34932924.999999993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>
      <c r="A522" s="24" t="s">
        <v>598</v>
      </c>
    </row>
    <row r="524" spans="1:28">
      <c r="A524" s="24" t="s">
        <v>339</v>
      </c>
    </row>
    <row r="525" spans="1:28">
      <c r="A525" s="27" t="s">
        <v>1129</v>
      </c>
      <c r="C525" s="19" t="s">
        <v>502</v>
      </c>
      <c r="D525" s="19" t="s">
        <v>1141</v>
      </c>
      <c r="E525" s="19" t="s">
        <v>1228</v>
      </c>
      <c r="F525" s="35">
        <f>VLOOKUP(C525,'WSS-27'!$C$2:$AP$780,'WSS-27'!$H$2,)</f>
        <v>-544114.11249599315</v>
      </c>
      <c r="G525" s="35">
        <f t="shared" ref="G525:P530" si="239">IF(VLOOKUP($E525,$D$6:$AN$1034,3,)=0,0,(VLOOKUP($E525,$D$6:$AN$1034,G$2,)/VLOOKUP($E525,$D$6:$AN$1034,3,))*$F525)</f>
        <v>-259394.70304041385</v>
      </c>
      <c r="H525" s="35">
        <f t="shared" si="239"/>
        <v>-62826.705706196066</v>
      </c>
      <c r="I525" s="35">
        <f t="shared" si="239"/>
        <v>-3830.7872096086539</v>
      </c>
      <c r="J525" s="35">
        <f t="shared" si="239"/>
        <v>-69372.813916673433</v>
      </c>
      <c r="K525" s="35">
        <f t="shared" si="239"/>
        <v>-66508.88237002214</v>
      </c>
      <c r="L525" s="35">
        <f t="shared" si="239"/>
        <v>-45332.863016132258</v>
      </c>
      <c r="M525" s="35">
        <f t="shared" si="239"/>
        <v>-28478.853893694948</v>
      </c>
      <c r="N525" s="35">
        <f t="shared" si="239"/>
        <v>-1552.6281712640055</v>
      </c>
      <c r="O525" s="35">
        <f t="shared" si="239"/>
        <v>-221.49047959445119</v>
      </c>
      <c r="P525" s="35">
        <f t="shared" si="239"/>
        <v>-8.8661498257147073</v>
      </c>
      <c r="Q525" s="35">
        <f t="shared" ref="Q525:Z530" si="240">IF(VLOOKUP($E525,$D$6:$AN$1034,3,)=0,0,(VLOOKUP($E525,$D$6:$AN$1034,Q$2,)/VLOOKUP($E525,$D$6:$AN$1034,3,))*$F525)</f>
        <v>-81.581804615198863</v>
      </c>
      <c r="R525" s="35">
        <f t="shared" si="240"/>
        <v>-0.3467379525276193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-544114.11249599326</v>
      </c>
      <c r="AB525" s="17" t="str">
        <f t="shared" ref="AB525:AB531" si="242">IF(ABS(F525-AA525)&lt;0.01,"ok","err")</f>
        <v>ok</v>
      </c>
    </row>
    <row r="526" spans="1:28" hidden="1">
      <c r="A526" s="27" t="s">
        <v>1136</v>
      </c>
      <c r="C526" s="19" t="s">
        <v>502</v>
      </c>
      <c r="D526" s="19" t="s">
        <v>530</v>
      </c>
      <c r="E526" s="19" t="s">
        <v>1144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1136</v>
      </c>
      <c r="C527" s="19" t="s">
        <v>502</v>
      </c>
      <c r="D527" s="19" t="s">
        <v>531</v>
      </c>
      <c r="E527" s="19" t="s">
        <v>1144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-544114.11249599315</v>
      </c>
      <c r="G531" s="35">
        <f t="shared" ref="G531:P531" si="243">SUM(G525:G530)</f>
        <v>-259394.70304041385</v>
      </c>
      <c r="H531" s="35">
        <f t="shared" si="243"/>
        <v>-62826.705706196066</v>
      </c>
      <c r="I531" s="35">
        <f t="shared" si="243"/>
        <v>-3830.7872096086539</v>
      </c>
      <c r="J531" s="35">
        <f t="shared" si="243"/>
        <v>-69372.813916673433</v>
      </c>
      <c r="K531" s="35">
        <f t="shared" si="243"/>
        <v>-66508.88237002214</v>
      </c>
      <c r="L531" s="35">
        <f t="shared" si="243"/>
        <v>-45332.863016132258</v>
      </c>
      <c r="M531" s="35">
        <f t="shared" si="243"/>
        <v>-28478.853893694948</v>
      </c>
      <c r="N531" s="35">
        <f t="shared" si="243"/>
        <v>-1552.6281712640055</v>
      </c>
      <c r="O531" s="35">
        <f>SUM(O525:O530)</f>
        <v>-221.49047959445119</v>
      </c>
      <c r="P531" s="35">
        <f t="shared" si="243"/>
        <v>-8.8661498257147073</v>
      </c>
      <c r="Q531" s="35">
        <f t="shared" ref="Q531:W531" si="244">SUM(Q525:Q530)</f>
        <v>-81.581804615198863</v>
      </c>
      <c r="R531" s="35">
        <f t="shared" si="244"/>
        <v>-0.3467379525276193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-544114.11249599326</v>
      </c>
      <c r="AB531" s="17" t="str">
        <f t="shared" si="242"/>
        <v>ok</v>
      </c>
    </row>
    <row r="532" spans="1:28">
      <c r="F532" s="38"/>
      <c r="G532" s="38"/>
    </row>
    <row r="533" spans="1:28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-112470.33786617595</v>
      </c>
      <c r="G534" s="35">
        <f t="shared" ref="G534:P536" si="245">IF(VLOOKUP($E534,$D$6:$AN$1034,3,)=0,0,(VLOOKUP($E534,$D$6:$AN$1034,G$2,)/VLOOKUP($E534,$D$6:$AN$1034,3,))*$F534)</f>
        <v>-50906.390133477711</v>
      </c>
      <c r="H534" s="35">
        <f t="shared" si="245"/>
        <v>-14138.941477625211</v>
      </c>
      <c r="I534" s="35">
        <f t="shared" si="245"/>
        <v>-863.18792586201323</v>
      </c>
      <c r="J534" s="35">
        <f t="shared" si="245"/>
        <v>-15056.672908329403</v>
      </c>
      <c r="K534" s="35">
        <f t="shared" si="245"/>
        <v>-14096.740331189771</v>
      </c>
      <c r="L534" s="35">
        <f t="shared" si="245"/>
        <v>-9574.3777828858329</v>
      </c>
      <c r="M534" s="35">
        <f t="shared" si="245"/>
        <v>-6315.6250031638774</v>
      </c>
      <c r="N534" s="35">
        <f t="shared" si="245"/>
        <v>-473.92575640792427</v>
      </c>
      <c r="O534" s="35">
        <f t="shared" si="245"/>
        <v>-983.77639115153693</v>
      </c>
      <c r="P534" s="35">
        <f t="shared" si="245"/>
        <v>-41.560780748271732</v>
      </c>
      <c r="Q534" s="35">
        <f t="shared" ref="Q534:Z536" si="246">IF(VLOOKUP($E534,$D$6:$AN$1034,3,)=0,0,(VLOOKUP($E534,$D$6:$AN$1034,Q$2,)/VLOOKUP($E534,$D$6:$AN$1034,3,))*$F534)</f>
        <v>-15.52768480812674</v>
      </c>
      <c r="R534" s="35">
        <f t="shared" si="246"/>
        <v>-3.6116905262589882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-112470.33786617593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-112470.33786617595</v>
      </c>
      <c r="G537" s="35">
        <f t="shared" ref="G537:W537" si="247">SUM(G534:G536)</f>
        <v>-50906.390133477711</v>
      </c>
      <c r="H537" s="35">
        <f t="shared" si="247"/>
        <v>-14138.941477625211</v>
      </c>
      <c r="I537" s="35">
        <f t="shared" si="247"/>
        <v>-863.18792586201323</v>
      </c>
      <c r="J537" s="35">
        <f t="shared" si="247"/>
        <v>-15056.672908329403</v>
      </c>
      <c r="K537" s="35">
        <f t="shared" si="247"/>
        <v>-14096.740331189771</v>
      </c>
      <c r="L537" s="35">
        <f t="shared" si="247"/>
        <v>-9574.3777828858329</v>
      </c>
      <c r="M537" s="35">
        <f t="shared" si="247"/>
        <v>-6315.6250031638774</v>
      </c>
      <c r="N537" s="35">
        <f t="shared" si="247"/>
        <v>-473.92575640792427</v>
      </c>
      <c r="O537" s="35">
        <f>SUM(O534:O536)</f>
        <v>-983.77639115153693</v>
      </c>
      <c r="P537" s="35">
        <f t="shared" si="247"/>
        <v>-41.560780748271732</v>
      </c>
      <c r="Q537" s="35">
        <f t="shared" si="247"/>
        <v>-15.52768480812674</v>
      </c>
      <c r="R537" s="35">
        <f t="shared" si="247"/>
        <v>-3.6116905262589882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-112470.33786617593</v>
      </c>
      <c r="AB537" s="17" t="str">
        <f>IF(ABS(F537-AA537)&lt;0.01,"ok","err")</f>
        <v>ok</v>
      </c>
    </row>
    <row r="538" spans="1:28">
      <c r="F538" s="38"/>
      <c r="G538" s="38"/>
    </row>
    <row r="539" spans="1:28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-42708.847537089547</v>
      </c>
      <c r="G543" s="35">
        <f t="shared" ref="G543:Z543" si="249">IF(VLOOKUP($E543,$D$6:$AN$1034,3,)=0,0,(VLOOKUP($E543,$D$6:$AN$1034,G$2,)/VLOOKUP($E543,$D$6:$AN$1034,3,))*$F543)</f>
        <v>-20480.986630145635</v>
      </c>
      <c r="H543" s="35">
        <f t="shared" si="249"/>
        <v>-5688.4699663120791</v>
      </c>
      <c r="I543" s="35">
        <f t="shared" si="249"/>
        <v>-347.28332381314897</v>
      </c>
      <c r="J543" s="35">
        <f t="shared" si="249"/>
        <v>-6057.6975841618878</v>
      </c>
      <c r="K543" s="35">
        <f t="shared" si="249"/>
        <v>-5671.4913293736754</v>
      </c>
      <c r="L543" s="35">
        <f t="shared" si="249"/>
        <v>-3852.0253125214458</v>
      </c>
      <c r="M543" s="35">
        <f t="shared" si="249"/>
        <v>0</v>
      </c>
      <c r="N543" s="35">
        <f t="shared" si="249"/>
        <v>-190.67286160385319</v>
      </c>
      <c r="O543" s="35">
        <f t="shared" si="249"/>
        <v>-395.79925155559391</v>
      </c>
      <c r="P543" s="35">
        <f t="shared" si="249"/>
        <v>-16.721000892262968</v>
      </c>
      <c r="Q543" s="35">
        <f t="shared" si="249"/>
        <v>-6.2471981242138268</v>
      </c>
      <c r="R543" s="35">
        <f t="shared" si="249"/>
        <v>-1.4530785857449406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-42708.847537089532</v>
      </c>
      <c r="AB543" s="17" t="str">
        <f>IF(ABS(F543-AA543)&lt;0.01,"ok","err")</f>
        <v>ok</v>
      </c>
    </row>
    <row r="544" spans="1:28">
      <c r="F544" s="38"/>
    </row>
    <row r="545" spans="1:28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-65997.45609853213</v>
      </c>
      <c r="G547" s="38">
        <f t="shared" si="250"/>
        <v>-31649.016396516257</v>
      </c>
      <c r="H547" s="38">
        <f t="shared" si="250"/>
        <v>-8790.3225799635766</v>
      </c>
      <c r="I547" s="38">
        <f t="shared" si="250"/>
        <v>-536.65264316032915</v>
      </c>
      <c r="J547" s="38">
        <f t="shared" si="250"/>
        <v>-9360.8854704336682</v>
      </c>
      <c r="K547" s="38">
        <f t="shared" si="250"/>
        <v>-8764.0857014109042</v>
      </c>
      <c r="L547" s="38">
        <f t="shared" si="250"/>
        <v>-5952.4872740430083</v>
      </c>
      <c r="M547" s="38">
        <f t="shared" si="250"/>
        <v>0</v>
      </c>
      <c r="N547" s="38">
        <f t="shared" si="250"/>
        <v>-294.64442471676546</v>
      </c>
      <c r="O547" s="38">
        <f t="shared" si="250"/>
        <v>-611.62370878041929</v>
      </c>
      <c r="P547" s="38">
        <f t="shared" si="250"/>
        <v>-25.83875674360667</v>
      </c>
      <c r="Q547" s="38">
        <f t="shared" si="251"/>
        <v>-9.6537183210945283</v>
      </c>
      <c r="R547" s="38">
        <f t="shared" si="251"/>
        <v>-2.2454244424913856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-65997.456098532115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-104853.63192340021</v>
      </c>
      <c r="G548" s="38">
        <f t="shared" si="250"/>
        <v>-90145.161763733326</v>
      </c>
      <c r="H548" s="38">
        <f t="shared" si="250"/>
        <v>-11172.799773920276</v>
      </c>
      <c r="I548" s="38">
        <f t="shared" si="250"/>
        <v>-15.325004271089758</v>
      </c>
      <c r="J548" s="38">
        <f t="shared" si="250"/>
        <v>-703.97718032593275</v>
      </c>
      <c r="K548" s="38">
        <f t="shared" si="250"/>
        <v>-31.177058953619106</v>
      </c>
      <c r="L548" s="38">
        <f t="shared" si="250"/>
        <v>-105.69387866330952</v>
      </c>
      <c r="M548" s="38">
        <f t="shared" si="250"/>
        <v>0</v>
      </c>
      <c r="N548" s="38">
        <f t="shared" si="250"/>
        <v>-0.48650807209808761</v>
      </c>
      <c r="O548" s="38">
        <f t="shared" si="250"/>
        <v>-2648.522916275761</v>
      </c>
      <c r="P548" s="38">
        <f t="shared" si="250"/>
        <v>-4.7029113636148461</v>
      </c>
      <c r="Q548" s="38">
        <f t="shared" si="251"/>
        <v>-25.541673785149595</v>
      </c>
      <c r="R548" s="38">
        <f t="shared" si="251"/>
        <v>-0.2432540360490438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-104853.63192340021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-19174.080960592495</v>
      </c>
      <c r="G549" s="38">
        <f t="shared" si="250"/>
        <v>-14134.184424358646</v>
      </c>
      <c r="H549" s="38">
        <f t="shared" si="250"/>
        <v>-2558.3285820614628</v>
      </c>
      <c r="I549" s="38">
        <f t="shared" si="250"/>
        <v>0</v>
      </c>
      <c r="J549" s="38">
        <f t="shared" si="250"/>
        <v>-2354.4760715458992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-119.70588900825379</v>
      </c>
      <c r="P549" s="38">
        <f t="shared" si="250"/>
        <v>-5.0571148607515699</v>
      </c>
      <c r="Q549" s="38">
        <f t="shared" si="251"/>
        <v>-1.8894083359949758</v>
      </c>
      <c r="R549" s="38">
        <f t="shared" si="251"/>
        <v>-0.43947042148719773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-19174.080960592495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-30683.040953939395</v>
      </c>
      <c r="G550" s="38">
        <f t="shared" si="250"/>
        <v>-26596.295054210677</v>
      </c>
      <c r="H550" s="38">
        <f t="shared" si="250"/>
        <v>-3296.4063023996009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-781.41627970818092</v>
      </c>
      <c r="P550" s="38">
        <f t="shared" si="250"/>
        <v>-1.3875400054007356</v>
      </c>
      <c r="Q550" s="38">
        <f t="shared" si="251"/>
        <v>-7.5357776155384784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-30683.040953939402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-220708.20993646423</v>
      </c>
      <c r="G551" s="35">
        <f t="shared" ref="G551:W551" si="254">SUM(G546:G550)</f>
        <v>-162524.6576388189</v>
      </c>
      <c r="H551" s="35">
        <f t="shared" si="254"/>
        <v>-25817.857238344917</v>
      </c>
      <c r="I551" s="35">
        <f t="shared" si="254"/>
        <v>-551.97764743141886</v>
      </c>
      <c r="J551" s="35">
        <f t="shared" si="254"/>
        <v>-12419.338722305502</v>
      </c>
      <c r="K551" s="35">
        <f t="shared" si="254"/>
        <v>-8795.2627603645233</v>
      </c>
      <c r="L551" s="35">
        <f t="shared" si="254"/>
        <v>-6058.1811527063173</v>
      </c>
      <c r="M551" s="35">
        <f t="shared" si="254"/>
        <v>0</v>
      </c>
      <c r="N551" s="35">
        <f t="shared" si="254"/>
        <v>-295.13093278886356</v>
      </c>
      <c r="O551" s="35">
        <f>SUM(O546:O550)</f>
        <v>-4161.268793772615</v>
      </c>
      <c r="P551" s="35">
        <f t="shared" si="254"/>
        <v>-36.986322973373824</v>
      </c>
      <c r="Q551" s="35">
        <f t="shared" si="254"/>
        <v>-44.620578057777578</v>
      </c>
      <c r="R551" s="35">
        <f t="shared" si="254"/>
        <v>-2.9281489000276268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-220708.20993646418</v>
      </c>
      <c r="AB551" s="17" t="str">
        <f t="shared" si="253"/>
        <v>ok</v>
      </c>
    </row>
    <row r="552" spans="1:28">
      <c r="F552" s="38"/>
    </row>
    <row r="553" spans="1:28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-24886.72496609297</v>
      </c>
      <c r="G554" s="35">
        <f t="shared" ref="G554:P555" si="255">IF(VLOOKUP($E554,$D$6:$AN$1034,3,)=0,0,(VLOOKUP($E554,$D$6:$AN$1034,G$2,)/VLOOKUP($E554,$D$6:$AN$1034,3,))*$F554)</f>
        <v>-17008.377436351388</v>
      </c>
      <c r="H554" s="35">
        <f t="shared" si="255"/>
        <v>-3078.5658955261206</v>
      </c>
      <c r="I554" s="35">
        <f t="shared" si="255"/>
        <v>0</v>
      </c>
      <c r="J554" s="35">
        <f t="shared" si="255"/>
        <v>-2833.2598816735513</v>
      </c>
      <c r="K554" s="35">
        <f t="shared" si="255"/>
        <v>0</v>
      </c>
      <c r="L554" s="35">
        <f t="shared" si="255"/>
        <v>-1813.5856761537707</v>
      </c>
      <c r="M554" s="35">
        <f t="shared" si="255"/>
        <v>0</v>
      </c>
      <c r="N554" s="35">
        <f t="shared" si="255"/>
        <v>0</v>
      </c>
      <c r="O554" s="35">
        <f t="shared" si="255"/>
        <v>-144.04813751386669</v>
      </c>
      <c r="P554" s="35">
        <f t="shared" si="255"/>
        <v>-6.0854815324476874</v>
      </c>
      <c r="Q554" s="35">
        <f t="shared" ref="Q554:Z555" si="256">IF(VLOOKUP($E554,$D$6:$AN$1034,3,)=0,0,(VLOOKUP($E554,$D$6:$AN$1034,Q$2,)/VLOOKUP($E554,$D$6:$AN$1034,3,))*$F554)</f>
        <v>-2.2736204046275819</v>
      </c>
      <c r="R554" s="35">
        <f t="shared" si="256"/>
        <v>-0.52883693719780078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-24886.724966092974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-14539.683270181411</v>
      </c>
      <c r="G555" s="38">
        <f t="shared" si="255"/>
        <v>-12505.715844563834</v>
      </c>
      <c r="H555" s="38">
        <f t="shared" si="255"/>
        <v>-1549.9873362817229</v>
      </c>
      <c r="I555" s="38">
        <f t="shared" si="255"/>
        <v>0</v>
      </c>
      <c r="J555" s="38">
        <f t="shared" si="255"/>
        <v>-97.661797992970691</v>
      </c>
      <c r="K555" s="38">
        <f t="shared" si="255"/>
        <v>0</v>
      </c>
      <c r="L555" s="38">
        <f t="shared" si="255"/>
        <v>-14.662768219746289</v>
      </c>
      <c r="M555" s="38">
        <f t="shared" si="255"/>
        <v>0</v>
      </c>
      <c r="N555" s="38">
        <f t="shared" si="255"/>
        <v>0</v>
      </c>
      <c r="O555" s="38">
        <f t="shared" si="255"/>
        <v>-367.42598660558969</v>
      </c>
      <c r="P555" s="38">
        <f t="shared" si="255"/>
        <v>-0.65242850536653985</v>
      </c>
      <c r="Q555" s="38">
        <f t="shared" si="256"/>
        <v>-3.5433617101803461</v>
      </c>
      <c r="R555" s="38">
        <f t="shared" si="256"/>
        <v>-3.3746302001717583E-2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-14539.683270181415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-39426.408236274379</v>
      </c>
      <c r="G556" s="35">
        <f t="shared" ref="G556:W556" si="257">G554+G555</f>
        <v>-29514.093280915222</v>
      </c>
      <c r="H556" s="35">
        <f t="shared" si="257"/>
        <v>-4628.553231807844</v>
      </c>
      <c r="I556" s="35">
        <f t="shared" si="257"/>
        <v>0</v>
      </c>
      <c r="J556" s="35">
        <f t="shared" si="257"/>
        <v>-2930.9216796665219</v>
      </c>
      <c r="K556" s="35">
        <f t="shared" si="257"/>
        <v>0</v>
      </c>
      <c r="L556" s="35">
        <f t="shared" si="257"/>
        <v>-1828.248444373517</v>
      </c>
      <c r="M556" s="35">
        <f t="shared" si="257"/>
        <v>0</v>
      </c>
      <c r="N556" s="35">
        <f t="shared" si="257"/>
        <v>0</v>
      </c>
      <c r="O556" s="35">
        <f>O554+O555</f>
        <v>-511.47412411945641</v>
      </c>
      <c r="P556" s="35">
        <f t="shared" si="257"/>
        <v>-6.7379100378142276</v>
      </c>
      <c r="Q556" s="35">
        <f t="shared" si="257"/>
        <v>-5.8169821148079279</v>
      </c>
      <c r="R556" s="35">
        <f t="shared" si="257"/>
        <v>-0.56258323919951836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-39426.408236274379</v>
      </c>
      <c r="AB556" s="17" t="str">
        <f>IF(ABS(F556-AA556)&lt;0.01,"ok","err")</f>
        <v>ok</v>
      </c>
    </row>
    <row r="557" spans="1:28">
      <c r="F557" s="38"/>
    </row>
    <row r="558" spans="1:28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-8434.4164140620687</v>
      </c>
      <c r="G559" s="35">
        <f t="shared" ref="G559:Z559" si="258">IF(VLOOKUP($E559,$D$6:$AN$1034,3,)=0,0,(VLOOKUP($E559,$D$6:$AN$1034,G$2,)/VLOOKUP($E559,$D$6:$AN$1034,3,))*$F559)</f>
        <v>-6466.2176356154623</v>
      </c>
      <c r="H559" s="35">
        <f t="shared" si="258"/>
        <v>-1627.2745829523803</v>
      </c>
      <c r="I559" s="35">
        <f t="shared" si="258"/>
        <v>0</v>
      </c>
      <c r="J559" s="35">
        <f t="shared" si="258"/>
        <v>-285.48050404233356</v>
      </c>
      <c r="K559" s="35">
        <f t="shared" si="258"/>
        <v>0</v>
      </c>
      <c r="L559" s="35">
        <f t="shared" si="258"/>
        <v>-55.345045804332848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-9.8645647561276278E-2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-8434.4164140620724</v>
      </c>
      <c r="AB559" s="17" t="str">
        <f>IF(ABS(F559-AA559)&lt;0.01,"ok","err")</f>
        <v>ok</v>
      </c>
    </row>
    <row r="560" spans="1:28">
      <c r="F560" s="38"/>
    </row>
    <row r="561" spans="1:28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-9429.9754477587376</v>
      </c>
      <c r="G562" s="35">
        <f t="shared" ref="G562:Z562" si="259">IF(VLOOKUP($E562,$D$6:$AN$1034,3,)=0,0,(VLOOKUP($E562,$D$6:$AN$1034,G$2,)/VLOOKUP($E562,$D$6:$AN$1034,3,))*$F562)</f>
        <v>-6529.9170328269465</v>
      </c>
      <c r="H562" s="35">
        <f t="shared" si="259"/>
        <v>-1967.9898114972532</v>
      </c>
      <c r="I562" s="35">
        <f t="shared" si="259"/>
        <v>-66.816497989514758</v>
      </c>
      <c r="J562" s="35">
        <f t="shared" si="259"/>
        <v>-527.97956115374348</v>
      </c>
      <c r="K562" s="35">
        <f t="shared" si="259"/>
        <v>-138.99561354367469</v>
      </c>
      <c r="L562" s="35">
        <f t="shared" si="259"/>
        <v>-83.888327601706933</v>
      </c>
      <c r="M562" s="35">
        <f t="shared" si="259"/>
        <v>-92.319521111910575</v>
      </c>
      <c r="N562" s="35">
        <f t="shared" si="259"/>
        <v>-2.1689822659611138</v>
      </c>
      <c r="O562" s="35">
        <f t="shared" si="259"/>
        <v>0</v>
      </c>
      <c r="P562" s="35">
        <f t="shared" si="259"/>
        <v>-3.0660168970431654</v>
      </c>
      <c r="Q562" s="35">
        <f t="shared" si="259"/>
        <v>-16.65164349256202</v>
      </c>
      <c r="R562" s="35">
        <f t="shared" si="259"/>
        <v>-0.18243937842216429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-9429.9754477587394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-26828.384696373098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-26828.384696373098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-26828.384696373098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</v>
      </c>
      <c r="G576" s="35">
        <f t="shared" ref="G576:Z576" si="264">G531+G537+G540+G543+G551+G556+G559+G562+G565+G568+G571+G574</f>
        <v>-535816.96539221366</v>
      </c>
      <c r="H576" s="35">
        <f t="shared" si="264"/>
        <v>-116695.79201473577</v>
      </c>
      <c r="I576" s="35">
        <f t="shared" si="264"/>
        <v>-5660.0526047047488</v>
      </c>
      <c r="J576" s="35">
        <f t="shared" si="264"/>
        <v>-106650.90487633283</v>
      </c>
      <c r="K576" s="35">
        <f t="shared" si="264"/>
        <v>-95211.372404493784</v>
      </c>
      <c r="L576" s="35">
        <f t="shared" si="264"/>
        <v>-66784.92908202541</v>
      </c>
      <c r="M576" s="35">
        <f t="shared" si="264"/>
        <v>-34886.798417970735</v>
      </c>
      <c r="N576" s="35">
        <f t="shared" si="264"/>
        <v>-2514.5267043306071</v>
      </c>
      <c r="O576" s="35">
        <f>O531+O537+O540+O543+O551+O556+O559+O562+O565+O568+O571+O574</f>
        <v>-33102.193736566755</v>
      </c>
      <c r="P576" s="35">
        <f t="shared" si="264"/>
        <v>-113.93818137448062</v>
      </c>
      <c r="Q576" s="35">
        <f t="shared" si="264"/>
        <v>-170.44589121268694</v>
      </c>
      <c r="R576" s="35">
        <f t="shared" si="264"/>
        <v>-9.1833242297421336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-1004120.6926301911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>
      <c r="A580" s="24" t="s">
        <v>967</v>
      </c>
    </row>
    <row r="582" spans="1:28">
      <c r="A582" s="24" t="s">
        <v>339</v>
      </c>
    </row>
    <row r="583" spans="1:28">
      <c r="A583" s="27" t="s">
        <v>1129</v>
      </c>
      <c r="C583" s="19" t="s">
        <v>972</v>
      </c>
      <c r="D583" s="19" t="s">
        <v>1141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1136</v>
      </c>
      <c r="C584" s="19" t="s">
        <v>972</v>
      </c>
      <c r="D584" s="19" t="s">
        <v>530</v>
      </c>
      <c r="E584" s="19" t="s">
        <v>1144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1136</v>
      </c>
      <c r="C585" s="19" t="s">
        <v>972</v>
      </c>
      <c r="D585" s="19" t="s">
        <v>531</v>
      </c>
      <c r="E585" s="19" t="s">
        <v>1144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>
      <c r="A637" s="24" t="s">
        <v>745</v>
      </c>
    </row>
    <row r="639" spans="1:28">
      <c r="A639" s="24" t="s">
        <v>339</v>
      </c>
    </row>
    <row r="640" spans="1:28">
      <c r="A640" s="27" t="s">
        <v>1129</v>
      </c>
      <c r="C640" s="19" t="s">
        <v>973</v>
      </c>
      <c r="D640" s="19" t="s">
        <v>1142</v>
      </c>
      <c r="E640" s="19" t="s">
        <v>1120</v>
      </c>
      <c r="F640" s="35">
        <f>VLOOKUP(C640,'WSS-27'!$C$2:$AP$780,'WSS-27'!$H$2,)</f>
        <v>44199090.235670112</v>
      </c>
      <c r="G640" s="35">
        <f t="shared" ref="G640:P645" si="291">IF(VLOOKUP($E640,$D$6:$AN$1034,3,)=0,0,(VLOOKUP($E640,$D$6:$AN$1034,G$2,)/VLOOKUP($E640,$D$6:$AN$1034,3,))*$F640)</f>
        <v>21325865.857515004</v>
      </c>
      <c r="H640" s="35">
        <f t="shared" si="291"/>
        <v>5165232.2983294027</v>
      </c>
      <c r="I640" s="35">
        <f t="shared" si="291"/>
        <v>314944.18815510767</v>
      </c>
      <c r="J640" s="35">
        <f t="shared" si="291"/>
        <v>5703413.7798674749</v>
      </c>
      <c r="K640" s="35">
        <f t="shared" si="291"/>
        <v>5467958.624950625</v>
      </c>
      <c r="L640" s="35">
        <f t="shared" si="291"/>
        <v>3726994.2072352865</v>
      </c>
      <c r="M640" s="35">
        <f t="shared" si="291"/>
        <v>2341359.3677665964</v>
      </c>
      <c r="N640" s="35">
        <f t="shared" si="291"/>
        <v>127647.71107070864</v>
      </c>
      <c r="O640" s="35">
        <f t="shared" si="291"/>
        <v>18209.609530122172</v>
      </c>
      <c r="P640" s="35">
        <f t="shared" si="291"/>
        <v>728.9212911428009</v>
      </c>
      <c r="Q640" s="35">
        <f t="shared" ref="Q640:Z645" si="292">IF(VLOOKUP($E640,$D$6:$AN$1034,3,)=0,0,(VLOOKUP($E640,$D$6:$AN$1034,Q$2,)/VLOOKUP($E640,$D$6:$AN$1034,3,))*$F640)</f>
        <v>6707.16325832863</v>
      </c>
      <c r="R640" s="35">
        <f t="shared" si="292"/>
        <v>28.50670031670365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44199090.235670105</v>
      </c>
      <c r="AB640" s="17" t="str">
        <f t="shared" ref="AB640:AB646" si="294">IF(ABS(F640-AA640)&lt;0.01,"ok","err")</f>
        <v>ok</v>
      </c>
    </row>
    <row r="641" spans="1:28" hidden="1">
      <c r="A641" s="27" t="s">
        <v>1136</v>
      </c>
      <c r="C641" s="19" t="s">
        <v>973</v>
      </c>
      <c r="D641" s="19" t="s">
        <v>746</v>
      </c>
      <c r="E641" s="19" t="s">
        <v>1144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1136</v>
      </c>
      <c r="C642" s="19" t="s">
        <v>973</v>
      </c>
      <c r="D642" s="19" t="s">
        <v>747</v>
      </c>
      <c r="E642" s="19" t="s">
        <v>1144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44199090.235670112</v>
      </c>
      <c r="G646" s="35">
        <f t="shared" ref="G646:W646" si="295">SUM(G640:G645)</f>
        <v>21325865.857515004</v>
      </c>
      <c r="H646" s="35">
        <f t="shared" si="295"/>
        <v>5165232.2983294027</v>
      </c>
      <c r="I646" s="35">
        <f t="shared" si="295"/>
        <v>314944.18815510767</v>
      </c>
      <c r="J646" s="35">
        <f t="shared" si="295"/>
        <v>5703413.7798674749</v>
      </c>
      <c r="K646" s="35">
        <f t="shared" si="295"/>
        <v>5467958.624950625</v>
      </c>
      <c r="L646" s="35">
        <f t="shared" si="295"/>
        <v>3726994.2072352865</v>
      </c>
      <c r="M646" s="35">
        <f t="shared" si="295"/>
        <v>2341359.3677665964</v>
      </c>
      <c r="N646" s="35">
        <f t="shared" si="295"/>
        <v>127647.71107070864</v>
      </c>
      <c r="O646" s="35">
        <f>SUM(O640:O645)</f>
        <v>18209.609530122172</v>
      </c>
      <c r="P646" s="35">
        <f t="shared" si="295"/>
        <v>728.9212911428009</v>
      </c>
      <c r="Q646" s="35">
        <f t="shared" si="295"/>
        <v>6707.16325832863</v>
      </c>
      <c r="R646" s="35">
        <f t="shared" si="295"/>
        <v>28.50670031670365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44199090.235670105</v>
      </c>
      <c r="AB646" s="17" t="str">
        <f t="shared" si="294"/>
        <v>ok</v>
      </c>
    </row>
    <row r="647" spans="1:28">
      <c r="F647" s="38"/>
      <c r="G647" s="38"/>
    </row>
    <row r="648" spans="1:28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9136110.4187865071</v>
      </c>
      <c r="G649" s="35">
        <f t="shared" ref="G649:P651" si="296">IF(VLOOKUP($E649,$D$6:$AN$1034,3,)=0,0,(VLOOKUP($E649,$D$6:$AN$1034,G$2,)/VLOOKUP($E649,$D$6:$AN$1034,3,))*$F649)</f>
        <v>4135191.6434594914</v>
      </c>
      <c r="H649" s="35">
        <f t="shared" si="296"/>
        <v>1148524.4287079903</v>
      </c>
      <c r="I649" s="35">
        <f t="shared" si="296"/>
        <v>70117.867096852773</v>
      </c>
      <c r="J649" s="35">
        <f t="shared" si="296"/>
        <v>1223072.9349610861</v>
      </c>
      <c r="K649" s="35">
        <f t="shared" si="296"/>
        <v>1145096.3752234145</v>
      </c>
      <c r="L649" s="35">
        <f t="shared" si="296"/>
        <v>777739.04013431084</v>
      </c>
      <c r="M649" s="35">
        <f t="shared" si="296"/>
        <v>513026.35421269323</v>
      </c>
      <c r="N649" s="35">
        <f t="shared" si="296"/>
        <v>38497.599660468863</v>
      </c>
      <c r="O649" s="35">
        <f t="shared" si="296"/>
        <v>79913.4234632609</v>
      </c>
      <c r="P649" s="35">
        <f t="shared" si="296"/>
        <v>3376.0357549470673</v>
      </c>
      <c r="Q649" s="35">
        <f t="shared" ref="Q649:Z651" si="297">IF(VLOOKUP($E649,$D$6:$AN$1034,3,)=0,0,(VLOOKUP($E649,$D$6:$AN$1034,Q$2,)/VLOOKUP($E649,$D$6:$AN$1034,3,))*$F649)</f>
        <v>1261.3338382957156</v>
      </c>
      <c r="R649" s="35">
        <f t="shared" si="297"/>
        <v>293.38227369467734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9136110.4187865071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9136110.4187865071</v>
      </c>
      <c r="G652" s="35">
        <f t="shared" ref="G652:W652" si="298">SUM(G649:G651)</f>
        <v>4135191.6434594914</v>
      </c>
      <c r="H652" s="35">
        <f t="shared" si="298"/>
        <v>1148524.4287079903</v>
      </c>
      <c r="I652" s="35">
        <f t="shared" si="298"/>
        <v>70117.867096852773</v>
      </c>
      <c r="J652" s="35">
        <f t="shared" si="298"/>
        <v>1223072.9349610861</v>
      </c>
      <c r="K652" s="35">
        <f t="shared" si="298"/>
        <v>1145096.3752234145</v>
      </c>
      <c r="L652" s="35">
        <f t="shared" si="298"/>
        <v>777739.04013431084</v>
      </c>
      <c r="M652" s="35">
        <f t="shared" si="298"/>
        <v>513026.35421269323</v>
      </c>
      <c r="N652" s="35">
        <f t="shared" si="298"/>
        <v>38497.599660468863</v>
      </c>
      <c r="O652" s="35">
        <f>SUM(O649:O651)</f>
        <v>79913.4234632609</v>
      </c>
      <c r="P652" s="35">
        <f t="shared" si="298"/>
        <v>3376.0357549470673</v>
      </c>
      <c r="Q652" s="35">
        <f t="shared" si="298"/>
        <v>1261.3338382957156</v>
      </c>
      <c r="R652" s="35">
        <f t="shared" si="298"/>
        <v>293.38227369467734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9136110.4187865071</v>
      </c>
      <c r="AB652" s="17" t="str">
        <f>IF(ABS(F652-AA652)&lt;0.01,"ok","err")</f>
        <v>ok</v>
      </c>
    </row>
    <row r="653" spans="1:28">
      <c r="F653" s="38"/>
      <c r="G653" s="38"/>
    </row>
    <row r="654" spans="1:28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3469294.699036499</v>
      </c>
      <c r="G658" s="35">
        <f t="shared" ref="G658:Z658" si="300">IF(VLOOKUP($E658,$D$6:$AN$1034,3,)=0,0,(VLOOKUP($E658,$D$6:$AN$1034,G$2,)/VLOOKUP($E658,$D$6:$AN$1034,3,))*$F658)</f>
        <v>1663696.9256849156</v>
      </c>
      <c r="H658" s="35">
        <f t="shared" si="300"/>
        <v>462081.74272594048</v>
      </c>
      <c r="I658" s="35">
        <f t="shared" si="300"/>
        <v>28210.27173169277</v>
      </c>
      <c r="J658" s="35">
        <f t="shared" si="300"/>
        <v>492074.57772884693</v>
      </c>
      <c r="K658" s="35">
        <f t="shared" si="300"/>
        <v>460702.54617711966</v>
      </c>
      <c r="L658" s="35">
        <f t="shared" si="300"/>
        <v>312904.97795988433</v>
      </c>
      <c r="M658" s="35">
        <f t="shared" si="300"/>
        <v>0</v>
      </c>
      <c r="N658" s="35">
        <f t="shared" si="300"/>
        <v>15488.60215527714</v>
      </c>
      <c r="O658" s="35">
        <f t="shared" si="300"/>
        <v>32151.283035955472</v>
      </c>
      <c r="P658" s="35">
        <f t="shared" si="300"/>
        <v>1358.2684409298313</v>
      </c>
      <c r="Q658" s="35">
        <f t="shared" si="300"/>
        <v>507.46795069438559</v>
      </c>
      <c r="R658" s="35">
        <f t="shared" si="300"/>
        <v>118.03544524189033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3469294.6990364981</v>
      </c>
      <c r="AB658" s="17" t="str">
        <f>IF(ABS(F658-AA658)&lt;0.01,"ok","err")</f>
        <v>ok</v>
      </c>
    </row>
    <row r="659" spans="1:28">
      <c r="F659" s="38"/>
    </row>
    <row r="660" spans="1:28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5361058.3707203129</v>
      </c>
      <c r="G662" s="38">
        <f t="shared" si="301"/>
        <v>2570890.369233211</v>
      </c>
      <c r="H662" s="38">
        <f t="shared" si="301"/>
        <v>714049.22605333023</v>
      </c>
      <c r="I662" s="38">
        <f t="shared" si="301"/>
        <v>43592.985470357431</v>
      </c>
      <c r="J662" s="38">
        <f t="shared" si="301"/>
        <v>760396.78459271311</v>
      </c>
      <c r="K662" s="38">
        <f t="shared" si="301"/>
        <v>711917.97061256925</v>
      </c>
      <c r="L662" s="38">
        <f t="shared" si="301"/>
        <v>483528.20871567144</v>
      </c>
      <c r="M662" s="38">
        <f t="shared" si="301"/>
        <v>0</v>
      </c>
      <c r="N662" s="38">
        <f t="shared" si="301"/>
        <v>23934.346153518163</v>
      </c>
      <c r="O662" s="38">
        <f t="shared" si="301"/>
        <v>49682.981701490127</v>
      </c>
      <c r="P662" s="38">
        <f t="shared" si="301"/>
        <v>2098.9154933867126</v>
      </c>
      <c r="Q662" s="38">
        <f t="shared" si="302"/>
        <v>784.18397425216745</v>
      </c>
      <c r="R662" s="38">
        <f t="shared" si="302"/>
        <v>182.3987198122652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5361058.370720312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8517395.5839166641</v>
      </c>
      <c r="G663" s="38">
        <f t="shared" si="301"/>
        <v>7322607.6067521032</v>
      </c>
      <c r="H663" s="38">
        <f t="shared" si="301"/>
        <v>907580.91740583838</v>
      </c>
      <c r="I663" s="38">
        <f t="shared" si="301"/>
        <v>1244.8698371978253</v>
      </c>
      <c r="J663" s="38">
        <f t="shared" si="301"/>
        <v>57184.97315635725</v>
      </c>
      <c r="K663" s="38">
        <f t="shared" si="301"/>
        <v>2532.5526582146231</v>
      </c>
      <c r="L663" s="38">
        <f t="shared" si="301"/>
        <v>8585.6499089278586</v>
      </c>
      <c r="M663" s="38">
        <f t="shared" si="301"/>
        <v>0</v>
      </c>
      <c r="N663" s="38">
        <f t="shared" si="301"/>
        <v>39.519677371359535</v>
      </c>
      <c r="O663" s="38">
        <f t="shared" si="301"/>
        <v>215142.92807204954</v>
      </c>
      <c r="P663" s="38">
        <f t="shared" si="301"/>
        <v>382.02354792314213</v>
      </c>
      <c r="Q663" s="38">
        <f t="shared" si="302"/>
        <v>2074.7830619963756</v>
      </c>
      <c r="R663" s="38">
        <f t="shared" si="302"/>
        <v>19.759838685679767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8517395.5839166641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1557535.2947117556</v>
      </c>
      <c r="G664" s="38">
        <f t="shared" si="301"/>
        <v>1148138.0071435499</v>
      </c>
      <c r="H664" s="38">
        <f t="shared" si="301"/>
        <v>207816.32612379864</v>
      </c>
      <c r="I664" s="38">
        <f t="shared" si="301"/>
        <v>0</v>
      </c>
      <c r="J664" s="38">
        <f t="shared" si="301"/>
        <v>191257.12411061497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9723.8635582271963</v>
      </c>
      <c r="P664" s="38">
        <f t="shared" si="301"/>
        <v>410.79595424783793</v>
      </c>
      <c r="Q664" s="38">
        <f t="shared" si="302"/>
        <v>153.47907289444589</v>
      </c>
      <c r="R664" s="38">
        <f t="shared" si="302"/>
        <v>35.698748422673326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1557535.2947117558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2492422.9397522118</v>
      </c>
      <c r="G665" s="38">
        <f t="shared" si="301"/>
        <v>2160451.3061480667</v>
      </c>
      <c r="H665" s="38">
        <f t="shared" si="301"/>
        <v>267771.33007051813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63475.450949083526</v>
      </c>
      <c r="P665" s="38">
        <f t="shared" si="301"/>
        <v>112.71166193977542</v>
      </c>
      <c r="Q665" s="38">
        <f t="shared" si="302"/>
        <v>612.14092260395273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2492422.9397522123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17928412.189100944</v>
      </c>
      <c r="G666" s="35">
        <f t="shared" ref="G666:W666" si="305">SUM(G661:G665)</f>
        <v>13202087.289276931</v>
      </c>
      <c r="H666" s="35">
        <f t="shared" si="305"/>
        <v>2097217.7996534854</v>
      </c>
      <c r="I666" s="35">
        <f t="shared" si="305"/>
        <v>44837.855307555255</v>
      </c>
      <c r="J666" s="35">
        <f t="shared" si="305"/>
        <v>1008838.8818596854</v>
      </c>
      <c r="K666" s="35">
        <f t="shared" si="305"/>
        <v>714450.52327078383</v>
      </c>
      <c r="L666" s="35">
        <f t="shared" si="305"/>
        <v>492113.85862459929</v>
      </c>
      <c r="M666" s="35">
        <f t="shared" si="305"/>
        <v>0</v>
      </c>
      <c r="N666" s="35">
        <f t="shared" si="305"/>
        <v>23973.865830889521</v>
      </c>
      <c r="O666" s="35">
        <f>SUM(O661:O665)</f>
        <v>338025.22428085044</v>
      </c>
      <c r="P666" s="35">
        <f t="shared" si="305"/>
        <v>3004.4466574974676</v>
      </c>
      <c r="Q666" s="35">
        <f t="shared" si="305"/>
        <v>3624.5870317469416</v>
      </c>
      <c r="R666" s="35">
        <f t="shared" si="305"/>
        <v>237.8573069206183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17928412.189100947</v>
      </c>
      <c r="AB666" s="17" t="str">
        <f t="shared" si="304"/>
        <v>ok</v>
      </c>
    </row>
    <row r="667" spans="1:28">
      <c r="F667" s="38"/>
    </row>
    <row r="668" spans="1:28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2021580.7257797373</v>
      </c>
      <c r="G669" s="35">
        <f t="shared" ref="G669:P670" si="306">IF(VLOOKUP($E669,$D$6:$AN$1034,3,)=0,0,(VLOOKUP($E669,$D$6:$AN$1034,G$2,)/VLOOKUP($E669,$D$6:$AN$1034,3,))*$F669)</f>
        <v>1381612.4077780952</v>
      </c>
      <c r="H669" s="35">
        <f t="shared" si="306"/>
        <v>250075.87321826283</v>
      </c>
      <c r="I669" s="35">
        <f t="shared" si="306"/>
        <v>0</v>
      </c>
      <c r="J669" s="35">
        <f t="shared" si="306"/>
        <v>230149.34973243412</v>
      </c>
      <c r="K669" s="35">
        <f t="shared" si="306"/>
        <v>0</v>
      </c>
      <c r="L669" s="35">
        <f t="shared" si="306"/>
        <v>147319.90056778686</v>
      </c>
      <c r="M669" s="35">
        <f t="shared" si="306"/>
        <v>0</v>
      </c>
      <c r="N669" s="35">
        <f t="shared" si="306"/>
        <v>0</v>
      </c>
      <c r="O669" s="35">
        <f t="shared" si="306"/>
        <v>11701.215759777775</v>
      </c>
      <c r="P669" s="35">
        <f t="shared" si="306"/>
        <v>494.33150363682239</v>
      </c>
      <c r="Q669" s="35">
        <f t="shared" ref="Q669:Z670" si="307">IF(VLOOKUP($E669,$D$6:$AN$1034,3,)=0,0,(VLOOKUP($E669,$D$6:$AN$1034,Q$2,)/VLOOKUP($E669,$D$6:$AN$1034,3,))*$F669)</f>
        <v>184.6891141360266</v>
      </c>
      <c r="R669" s="35">
        <f t="shared" si="307"/>
        <v>42.958105607549619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2021580.7257797371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1181077.2007159505</v>
      </c>
      <c r="G670" s="38">
        <f t="shared" si="306"/>
        <v>1015855.4067637729</v>
      </c>
      <c r="H670" s="38">
        <f t="shared" si="306"/>
        <v>125907.4678769085</v>
      </c>
      <c r="I670" s="38">
        <f t="shared" si="306"/>
        <v>0</v>
      </c>
      <c r="J670" s="38">
        <f t="shared" si="306"/>
        <v>7933.1936498906471</v>
      </c>
      <c r="K670" s="38">
        <f t="shared" si="306"/>
        <v>0</v>
      </c>
      <c r="L670" s="38">
        <f t="shared" si="306"/>
        <v>1191.0755497157863</v>
      </c>
      <c r="M670" s="38">
        <f t="shared" si="306"/>
        <v>0</v>
      </c>
      <c r="N670" s="38">
        <f t="shared" si="306"/>
        <v>0</v>
      </c>
      <c r="O670" s="38">
        <f t="shared" si="306"/>
        <v>29846.48617624335</v>
      </c>
      <c r="P670" s="38">
        <f t="shared" si="306"/>
        <v>52.997607889156583</v>
      </c>
      <c r="Q670" s="38">
        <f t="shared" si="307"/>
        <v>287.83183594972974</v>
      </c>
      <c r="R670" s="38">
        <f t="shared" si="307"/>
        <v>2.7412555804736169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1181077.2007159507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3202657.926495688</v>
      </c>
      <c r="G671" s="35">
        <f t="shared" ref="G671:W671" si="308">G669+G670</f>
        <v>2397467.8145418679</v>
      </c>
      <c r="H671" s="35">
        <f t="shared" si="308"/>
        <v>375983.34109517134</v>
      </c>
      <c r="I671" s="35">
        <f t="shared" si="308"/>
        <v>0</v>
      </c>
      <c r="J671" s="35">
        <f t="shared" si="308"/>
        <v>238082.54338232477</v>
      </c>
      <c r="K671" s="35">
        <f t="shared" si="308"/>
        <v>0</v>
      </c>
      <c r="L671" s="35">
        <f t="shared" si="308"/>
        <v>148510.97611750264</v>
      </c>
      <c r="M671" s="35">
        <f t="shared" si="308"/>
        <v>0</v>
      </c>
      <c r="N671" s="35">
        <f t="shared" si="308"/>
        <v>0</v>
      </c>
      <c r="O671" s="35">
        <f>O669+O670</f>
        <v>41547.701936021127</v>
      </c>
      <c r="P671" s="35">
        <f t="shared" si="308"/>
        <v>547.32911152597899</v>
      </c>
      <c r="Q671" s="35">
        <f t="shared" si="308"/>
        <v>472.52095008575634</v>
      </c>
      <c r="R671" s="35">
        <f t="shared" si="308"/>
        <v>45.699361188023239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3202657.9264956871</v>
      </c>
      <c r="AB671" s="17" t="str">
        <f>IF(ABS(F671-AA671)&lt;0.01,"ok","err")</f>
        <v>ok</v>
      </c>
    </row>
    <row r="672" spans="1:28">
      <c r="F672" s="38"/>
    </row>
    <row r="673" spans="1:28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685138.50975165027</v>
      </c>
      <c r="G674" s="35">
        <f t="shared" ref="G674:Z674" si="309">IF(VLOOKUP($E674,$D$6:$AN$1034,3,)=0,0,(VLOOKUP($E674,$D$6:$AN$1034,G$2,)/VLOOKUP($E674,$D$6:$AN$1034,3,))*$F674)</f>
        <v>525259.18772627658</v>
      </c>
      <c r="H674" s="35">
        <f t="shared" si="309"/>
        <v>132185.61047826961</v>
      </c>
      <c r="I674" s="35">
        <f t="shared" si="309"/>
        <v>0</v>
      </c>
      <c r="J674" s="35">
        <f t="shared" si="309"/>
        <v>23189.949073016567</v>
      </c>
      <c r="K674" s="35">
        <f t="shared" si="309"/>
        <v>0</v>
      </c>
      <c r="L674" s="35">
        <f t="shared" si="309"/>
        <v>4495.7493610699485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8.0131130176283918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685138.50975165039</v>
      </c>
      <c r="AB674" s="17" t="str">
        <f>IF(ABS(F674-AA674)&lt;0.01,"ok","err")</f>
        <v>ok</v>
      </c>
    </row>
    <row r="675" spans="1:28">
      <c r="F675" s="38"/>
    </row>
    <row r="676" spans="1:28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766009.05244616582</v>
      </c>
      <c r="G677" s="35">
        <f t="shared" ref="G677:Z677" si="310">IF(VLOOKUP($E677,$D$6:$AN$1034,3,)=0,0,(VLOOKUP($E677,$D$6:$AN$1034,G$2,)/VLOOKUP($E677,$D$6:$AN$1034,3,))*$F677)</f>
        <v>530433.57181345462</v>
      </c>
      <c r="H677" s="35">
        <f t="shared" si="310"/>
        <v>159862.34737090571</v>
      </c>
      <c r="I677" s="35">
        <f t="shared" si="310"/>
        <v>5427.5901985390637</v>
      </c>
      <c r="J677" s="35">
        <f t="shared" si="310"/>
        <v>42888.459847098093</v>
      </c>
      <c r="K677" s="35">
        <f t="shared" si="310"/>
        <v>11290.792729483652</v>
      </c>
      <c r="L677" s="35">
        <f t="shared" si="310"/>
        <v>6814.3569082939475</v>
      </c>
      <c r="M677" s="35">
        <f t="shared" si="310"/>
        <v>7499.2336174137308</v>
      </c>
      <c r="N677" s="35">
        <f t="shared" si="310"/>
        <v>176.18922334694909</v>
      </c>
      <c r="O677" s="35">
        <f t="shared" si="310"/>
        <v>0</v>
      </c>
      <c r="P677" s="35">
        <f t="shared" si="310"/>
        <v>249.05650190702983</v>
      </c>
      <c r="Q677" s="35">
        <f t="shared" si="310"/>
        <v>1352.6344500123173</v>
      </c>
      <c r="R677" s="35">
        <f t="shared" si="310"/>
        <v>14.819785710814822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766009.05244616594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2179304.2467373936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2179304.2467373936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2179304.2467373936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81566017.278024957</v>
      </c>
      <c r="G691" s="35">
        <f t="shared" ref="G691:Z691" si="315">G646+G652+G655+G658+G666+G671+G674+G677+G680+G683+G686+G689</f>
        <v>43780002.29001794</v>
      </c>
      <c r="H691" s="35">
        <f t="shared" si="315"/>
        <v>9541087.568361165</v>
      </c>
      <c r="I691" s="35">
        <f t="shared" si="315"/>
        <v>463537.7724897475</v>
      </c>
      <c r="J691" s="35">
        <f t="shared" si="315"/>
        <v>8731561.1267195325</v>
      </c>
      <c r="K691" s="35">
        <f t="shared" si="315"/>
        <v>7799498.8623514278</v>
      </c>
      <c r="L691" s="35">
        <f t="shared" si="315"/>
        <v>5469573.1663409481</v>
      </c>
      <c r="M691" s="35">
        <f t="shared" si="315"/>
        <v>2861884.9555967036</v>
      </c>
      <c r="N691" s="35">
        <f t="shared" si="315"/>
        <v>205783.9679406911</v>
      </c>
      <c r="O691" s="35">
        <f>O646+O652+O655+O658+O666+O671+O674+O677+O680+O683+O686+O689</f>
        <v>2689151.4889836037</v>
      </c>
      <c r="P691" s="35">
        <f t="shared" si="315"/>
        <v>9264.0577579501751</v>
      </c>
      <c r="Q691" s="35">
        <f t="shared" si="315"/>
        <v>13925.707479163746</v>
      </c>
      <c r="R691" s="35">
        <f t="shared" si="315"/>
        <v>746.31398609035602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81566017.278024957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>
      <c r="A694" s="24" t="s">
        <v>800</v>
      </c>
    </row>
    <row r="695" spans="1:29">
      <c r="F695" s="39"/>
    </row>
    <row r="696" spans="1:29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37562391.8999999-8261342.47</f>
        <v>29301049.429999903</v>
      </c>
      <c r="G698" s="38">
        <f t="shared" si="316"/>
        <v>10331842.002781231</v>
      </c>
      <c r="H698" s="38">
        <f t="shared" si="316"/>
        <v>3242618.7910370673</v>
      </c>
      <c r="I698" s="38">
        <f t="shared" si="316"/>
        <v>264303.45319719939</v>
      </c>
      <c r="J698" s="38">
        <f t="shared" si="316"/>
        <v>4404742.2166224904</v>
      </c>
      <c r="K698" s="38">
        <f t="shared" si="316"/>
        <v>5059723.591320565</v>
      </c>
      <c r="L698" s="38">
        <f t="shared" si="316"/>
        <v>3011882.4253761852</v>
      </c>
      <c r="M698" s="38">
        <f t="shared" si="316"/>
        <v>2569375.1781620369</v>
      </c>
      <c r="N698" s="38">
        <f t="shared" si="316"/>
        <v>141320.30758198627</v>
      </c>
      <c r="O698" s="38">
        <f t="shared" si="316"/>
        <v>256738.123624628</v>
      </c>
      <c r="P698" s="38">
        <f t="shared" si="316"/>
        <v>10276.254851279082</v>
      </c>
      <c r="Q698" s="38">
        <f t="shared" si="317"/>
        <v>8166.27487061383</v>
      </c>
      <c r="R698" s="38">
        <f t="shared" si="317"/>
        <v>60.810574626914466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29301049.42999991</v>
      </c>
      <c r="AB698" s="43" t="str">
        <f t="shared" ref="AB698" si="320">IF(ABS(F698-AA698)&lt;0.01,"ok","err")</f>
        <v>ok</v>
      </c>
    </row>
    <row r="699" spans="1:29" s="19" customFormat="1">
      <c r="A699" s="19" t="s">
        <v>1214</v>
      </c>
      <c r="E699" s="19" t="s">
        <v>338</v>
      </c>
      <c r="F699" s="38">
        <v>11761288.51</v>
      </c>
      <c r="G699" s="38">
        <f t="shared" si="316"/>
        <v>5323401.2871451303</v>
      </c>
      <c r="H699" s="38">
        <f t="shared" si="316"/>
        <v>1478542.4592768659</v>
      </c>
      <c r="I699" s="38">
        <f t="shared" si="316"/>
        <v>90265.597374583638</v>
      </c>
      <c r="J699" s="38">
        <f t="shared" si="316"/>
        <v>1574511.7996024021</v>
      </c>
      <c r="K699" s="38">
        <f t="shared" si="316"/>
        <v>1474129.3858559383</v>
      </c>
      <c r="L699" s="38">
        <f t="shared" si="316"/>
        <v>1001215.2674622628</v>
      </c>
      <c r="M699" s="38">
        <f t="shared" si="316"/>
        <v>660439.80299554847</v>
      </c>
      <c r="N699" s="38">
        <f t="shared" si="316"/>
        <v>49559.534177498746</v>
      </c>
      <c r="O699" s="38">
        <f t="shared" si="316"/>
        <v>102875.81761714893</v>
      </c>
      <c r="P699" s="38">
        <f t="shared" si="316"/>
        <v>4346.1088706152141</v>
      </c>
      <c r="Q699" s="38">
        <f t="shared" si="317"/>
        <v>1623.7666249213335</v>
      </c>
      <c r="R699" s="38">
        <f t="shared" si="317"/>
        <v>377.68299708238419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11761288.509999998</v>
      </c>
      <c r="AB699" s="43" t="str">
        <f t="shared" si="319"/>
        <v>ok</v>
      </c>
    </row>
    <row r="700" spans="1:29" s="19" customFormat="1">
      <c r="A700" s="19" t="s">
        <v>1215</v>
      </c>
      <c r="E700" s="19" t="s">
        <v>1120</v>
      </c>
      <c r="F700" s="38">
        <v>760283.76</v>
      </c>
      <c r="G700" s="38">
        <f t="shared" si="316"/>
        <v>366833.55682108901</v>
      </c>
      <c r="H700" s="38">
        <f t="shared" si="316"/>
        <v>88848.9381140716</v>
      </c>
      <c r="I700" s="38">
        <f t="shared" si="316"/>
        <v>5417.463352389801</v>
      </c>
      <c r="J700" s="38">
        <f t="shared" si="316"/>
        <v>98106.382965638302</v>
      </c>
      <c r="K700" s="38">
        <f t="shared" si="316"/>
        <v>94056.237826064898</v>
      </c>
      <c r="L700" s="38">
        <f t="shared" si="316"/>
        <v>64109.309813084714</v>
      </c>
      <c r="M700" s="38">
        <f t="shared" si="316"/>
        <v>40274.528144025324</v>
      </c>
      <c r="N700" s="38">
        <f t="shared" si="316"/>
        <v>2195.7122015581826</v>
      </c>
      <c r="O700" s="38">
        <f t="shared" si="316"/>
        <v>313.22975943337804</v>
      </c>
      <c r="P700" s="38">
        <f t="shared" si="316"/>
        <v>12.538425949927277</v>
      </c>
      <c r="Q700" s="38">
        <f t="shared" si="317"/>
        <v>115.37222313369251</v>
      </c>
      <c r="R700" s="38">
        <f t="shared" si="317"/>
        <v>0.4903535612704914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760283.76000000013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1219</v>
      </c>
      <c r="F704" s="38">
        <v>4201604.47</v>
      </c>
      <c r="G704" s="38">
        <f t="shared" si="323"/>
        <v>2238012.4772424223</v>
      </c>
      <c r="H704" s="38">
        <f t="shared" si="323"/>
        <v>491952.10679476539</v>
      </c>
      <c r="I704" s="38">
        <f t="shared" si="323"/>
        <v>24221.350731589366</v>
      </c>
      <c r="J704" s="38">
        <f t="shared" si="323"/>
        <v>453393.63658400817</v>
      </c>
      <c r="K704" s="38">
        <f t="shared" si="323"/>
        <v>408979.907824233</v>
      </c>
      <c r="L704" s="38">
        <f t="shared" si="323"/>
        <v>284744.74826962</v>
      </c>
      <c r="M704" s="38">
        <f t="shared" si="323"/>
        <v>152699.43272901504</v>
      </c>
      <c r="N704" s="38">
        <f t="shared" si="323"/>
        <v>10870.194116158063</v>
      </c>
      <c r="O704" s="38">
        <f t="shared" si="323"/>
        <v>135451.09416453174</v>
      </c>
      <c r="P704" s="38">
        <f t="shared" si="323"/>
        <v>517.22061954416165</v>
      </c>
      <c r="Q704" s="38">
        <f t="shared" si="324"/>
        <v>723.48908836116459</v>
      </c>
      <c r="R704" s="38">
        <f t="shared" si="324"/>
        <v>38.811835750430717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4201604.4699999988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1220</v>
      </c>
      <c r="F705" s="38">
        <v>857186.83</v>
      </c>
      <c r="G705" s="38">
        <f t="shared" si="323"/>
        <v>456586.24807867251</v>
      </c>
      <c r="H705" s="38">
        <f t="shared" si="323"/>
        <v>100365.19856787624</v>
      </c>
      <c r="I705" s="38">
        <f t="shared" si="323"/>
        <v>4941.4986584706458</v>
      </c>
      <c r="J705" s="38">
        <f t="shared" si="323"/>
        <v>92498.724442193386</v>
      </c>
      <c r="K705" s="38">
        <f t="shared" si="323"/>
        <v>83437.694629439138</v>
      </c>
      <c r="L705" s="38">
        <f t="shared" si="323"/>
        <v>58091.962218514964</v>
      </c>
      <c r="M705" s="38">
        <f t="shared" si="323"/>
        <v>31152.847351141227</v>
      </c>
      <c r="N705" s="38">
        <f t="shared" si="323"/>
        <v>2217.6735821861362</v>
      </c>
      <c r="O705" s="38">
        <f t="shared" si="323"/>
        <v>27633.941951448483</v>
      </c>
      <c r="P705" s="38">
        <f t="shared" si="323"/>
        <v>105.52033311162582</v>
      </c>
      <c r="Q705" s="38">
        <f t="shared" si="324"/>
        <v>147.60202266061864</v>
      </c>
      <c r="R705" s="38">
        <f t="shared" si="324"/>
        <v>7.9181642848433986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857186.83000000007</v>
      </c>
      <c r="AB705" s="43" t="str">
        <f t="shared" si="319"/>
        <v>ok</v>
      </c>
    </row>
    <row r="706" spans="1:28" s="19" customFormat="1">
      <c r="A706" s="27" t="s">
        <v>1216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1013722855.5700001</v>
      </c>
      <c r="G709" s="39">
        <f t="shared" si="327"/>
        <v>410024623.16167128</v>
      </c>
      <c r="H709" s="39">
        <f t="shared" si="327"/>
        <v>139299421.21407938</v>
      </c>
      <c r="I709" s="39">
        <f t="shared" si="327"/>
        <v>8265588.0507794693</v>
      </c>
      <c r="J709" s="39">
        <f t="shared" si="327"/>
        <v>152636828.62679437</v>
      </c>
      <c r="K709" s="39">
        <f t="shared" si="327"/>
        <v>133443790.14108263</v>
      </c>
      <c r="L709" s="39">
        <f t="shared" si="327"/>
        <v>87999538.46930863</v>
      </c>
      <c r="M709" s="39">
        <f t="shared" si="327"/>
        <v>58265087.041557126</v>
      </c>
      <c r="N709" s="39">
        <f t="shared" si="327"/>
        <v>3461933.4216593872</v>
      </c>
      <c r="O709" s="39">
        <f t="shared" si="327"/>
        <v>19591279.541212168</v>
      </c>
      <c r="P709" s="39">
        <f t="shared" si="327"/>
        <v>260952.64310050002</v>
      </c>
      <c r="Q709" s="39">
        <f t="shared" si="327"/>
        <v>294829.50482969062</v>
      </c>
      <c r="R709" s="39">
        <f t="shared" si="327"/>
        <v>8350.7139253058431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1013722855.5699998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270536059.90210396</v>
      </c>
      <c r="H712" s="39">
        <f t="shared" si="328"/>
        <v>74031058.784837306</v>
      </c>
      <c r="I712" s="39">
        <f t="shared" si="328"/>
        <v>4853767.5020443536</v>
      </c>
      <c r="J712" s="39">
        <f t="shared" si="328"/>
        <v>82612127.013646454</v>
      </c>
      <c r="K712" s="39">
        <f t="shared" si="328"/>
        <v>88533443.135259807</v>
      </c>
      <c r="L712" s="39">
        <f t="shared" si="328"/>
        <v>54908881.884851709</v>
      </c>
      <c r="M712" s="39">
        <f t="shared" si="328"/>
        <v>42315659.489448823</v>
      </c>
      <c r="N712" s="39">
        <f t="shared" si="328"/>
        <v>2441421.059737721</v>
      </c>
      <c r="O712" s="39">
        <f t="shared" si="328"/>
        <v>6654824.3144647311</v>
      </c>
      <c r="P712" s="39">
        <f t="shared" si="328"/>
        <v>168058.52112707458</v>
      </c>
      <c r="Q712" s="39">
        <f t="shared" si="328"/>
        <v>171880.51235725969</v>
      </c>
      <c r="R712" s="39">
        <f t="shared" si="328"/>
        <v>3211.6167980176369</v>
      </c>
      <c r="S712" s="39">
        <f t="shared" si="328"/>
        <v>8436</v>
      </c>
      <c r="T712" s="39">
        <f t="shared" si="328"/>
        <v>53663.130000000005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627292492.86667717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155800380</v>
      </c>
      <c r="G713" s="38">
        <f t="shared" si="331"/>
        <v>82988803.688760936</v>
      </c>
      <c r="H713" s="38">
        <f t="shared" si="331"/>
        <v>18190378.852537859</v>
      </c>
      <c r="I713" s="38">
        <f t="shared" si="331"/>
        <v>902235.58467800682</v>
      </c>
      <c r="J713" s="38">
        <f t="shared" si="331"/>
        <v>16945895.27782619</v>
      </c>
      <c r="K713" s="38">
        <f t="shared" si="331"/>
        <v>15255412.261282476</v>
      </c>
      <c r="L713" s="38">
        <f t="shared" si="331"/>
        <v>10667649.494742161</v>
      </c>
      <c r="M713" s="38">
        <f t="shared" si="331"/>
        <v>5688176.4528540382</v>
      </c>
      <c r="N713" s="38">
        <f t="shared" si="331"/>
        <v>393718.39005252963</v>
      </c>
      <c r="O713" s="38">
        <f t="shared" si="331"/>
        <v>4687762.0269961702</v>
      </c>
      <c r="P713" s="38">
        <f t="shared" si="331"/>
        <v>15352.847836717265</v>
      </c>
      <c r="Q713" s="38">
        <f t="shared" si="331"/>
        <v>26363.535471309475</v>
      </c>
      <c r="R713" s="38">
        <f t="shared" si="331"/>
        <v>1218.8469616248531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155800380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34932924.999999985</v>
      </c>
      <c r="G718" s="38">
        <f t="shared" si="336"/>
        <v>18745927.525003955</v>
      </c>
      <c r="H718" s="38">
        <f t="shared" si="336"/>
        <v>4085145.8799142493</v>
      </c>
      <c r="I718" s="38">
        <f t="shared" si="336"/>
        <v>198470.60961974796</v>
      </c>
      <c r="J718" s="38">
        <f t="shared" si="336"/>
        <v>3738767.7627680949</v>
      </c>
      <c r="K718" s="38">
        <f t="shared" si="336"/>
        <v>3339715.4790679952</v>
      </c>
      <c r="L718" s="38">
        <f t="shared" si="336"/>
        <v>2342065.6688325959</v>
      </c>
      <c r="M718" s="38">
        <f t="shared" si="336"/>
        <v>1225400.3516238912</v>
      </c>
      <c r="N718" s="38">
        <f t="shared" si="336"/>
        <v>88118.130145502873</v>
      </c>
      <c r="O718" s="38">
        <f t="shared" si="336"/>
        <v>1151702.2312733305</v>
      </c>
      <c r="P718" s="38">
        <f t="shared" si="336"/>
        <v>3966.695242221946</v>
      </c>
      <c r="Q718" s="38">
        <f t="shared" si="336"/>
        <v>5958.9037383908562</v>
      </c>
      <c r="R718" s="38">
        <f t="shared" si="336"/>
        <v>319.57811289644252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34932924.999999993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</v>
      </c>
      <c r="G719" s="38">
        <f t="shared" si="337"/>
        <v>-535816.96539221366</v>
      </c>
      <c r="H719" s="38">
        <f t="shared" si="337"/>
        <v>-116695.79201473577</v>
      </c>
      <c r="I719" s="38">
        <f t="shared" si="337"/>
        <v>-5660.0526047047488</v>
      </c>
      <c r="J719" s="38">
        <f t="shared" si="337"/>
        <v>-106650.90487633283</v>
      </c>
      <c r="K719" s="38">
        <f t="shared" si="337"/>
        <v>-95211.372404493784</v>
      </c>
      <c r="L719" s="38">
        <f t="shared" si="337"/>
        <v>-66784.92908202541</v>
      </c>
      <c r="M719" s="38">
        <f t="shared" si="337"/>
        <v>-34886.798417970735</v>
      </c>
      <c r="N719" s="38">
        <f t="shared" si="337"/>
        <v>-2514.5267043306071</v>
      </c>
      <c r="O719" s="38">
        <f t="shared" si="337"/>
        <v>-33102.193736566755</v>
      </c>
      <c r="P719" s="38">
        <f t="shared" si="337"/>
        <v>-113.93818137448062</v>
      </c>
      <c r="Q719" s="38">
        <f t="shared" si="337"/>
        <v>-170.44589121268694</v>
      </c>
      <c r="R719" s="38">
        <f t="shared" si="337"/>
        <v>-9.1833242297421336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-1004120.6926301911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19484767+5801011</f>
        <v>25285778</v>
      </c>
      <c r="G721" s="59">
        <f t="shared" ref="G721:Z721" si="339">IF(VLOOKUP($E721,$D$6:$AN$1034,3,)=0,0,(VLOOKUP($E721,$D$6:$AN$1034,G$2,)/VLOOKUP($E721,$D$6:$AN$1034,3,))*$F721)</f>
        <v>-1205781.5597070504</v>
      </c>
      <c r="H721" s="59">
        <f t="shared" si="339"/>
        <v>7372242.0076343697</v>
      </c>
      <c r="I721" s="59">
        <f t="shared" si="339"/>
        <v>407004.51250300306</v>
      </c>
      <c r="J721" s="59">
        <f t="shared" si="339"/>
        <v>8941783.6108561363</v>
      </c>
      <c r="K721" s="59">
        <f t="shared" si="339"/>
        <v>4087299.52413993</v>
      </c>
      <c r="L721" s="59">
        <f t="shared" si="339"/>
        <v>3223589.7292134645</v>
      </c>
      <c r="M721" s="59">
        <f t="shared" si="339"/>
        <v>1363577.0924581501</v>
      </c>
      <c r="N721" s="59">
        <f t="shared" si="339"/>
        <v>73661.353318588241</v>
      </c>
      <c r="O721" s="59">
        <f t="shared" si="339"/>
        <v>975311.66126782389</v>
      </c>
      <c r="P721" s="59">
        <f t="shared" si="339"/>
        <v>14148.784439656782</v>
      </c>
      <c r="Q721" s="59">
        <f t="shared" si="339"/>
        <v>16882.335482822855</v>
      </c>
      <c r="R721" s="59">
        <f t="shared" si="339"/>
        <v>628.88583471129664</v>
      </c>
      <c r="S721" s="59">
        <f t="shared" si="339"/>
        <v>-2925.9744354539007</v>
      </c>
      <c r="T721" s="59">
        <f t="shared" si="339"/>
        <v>16872.645559582797</v>
      </c>
      <c r="U721" s="59">
        <f t="shared" si="339"/>
        <v>1483.3914342296048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25285777.99999997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5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842307455.17404699</v>
      </c>
      <c r="G725" s="39">
        <f t="shared" ref="G725:U725" si="340">SUM(G712:G721)</f>
        <v>370529192.59076959</v>
      </c>
      <c r="H725" s="39">
        <f t="shared" si="340"/>
        <v>103562129.73290905</v>
      </c>
      <c r="I725" s="39">
        <f t="shared" si="340"/>
        <v>6355818.1562404064</v>
      </c>
      <c r="J725" s="39">
        <f t="shared" si="340"/>
        <v>112131922.76022053</v>
      </c>
      <c r="K725" s="39">
        <f t="shared" si="340"/>
        <v>111120659.0273457</v>
      </c>
      <c r="L725" s="39">
        <f t="shared" si="340"/>
        <v>71075401.848557904</v>
      </c>
      <c r="M725" s="39">
        <f t="shared" si="340"/>
        <v>50557926.587966934</v>
      </c>
      <c r="N725" s="39">
        <f t="shared" si="340"/>
        <v>2994404.4065500111</v>
      </c>
      <c r="O725" s="39">
        <f t="shared" si="340"/>
        <v>13436498.040265491</v>
      </c>
      <c r="P725" s="39">
        <f t="shared" si="340"/>
        <v>201412.91046429606</v>
      </c>
      <c r="Q725" s="39">
        <f t="shared" si="340"/>
        <v>220914.84115857017</v>
      </c>
      <c r="R725" s="39">
        <f t="shared" si="340"/>
        <v>5369.7443830204866</v>
      </c>
      <c r="S725" s="39">
        <f t="shared" si="340"/>
        <v>23673.830221666936</v>
      </c>
      <c r="T725" s="39">
        <f t="shared" si="340"/>
        <v>87465.715559582808</v>
      </c>
      <c r="U725" s="39">
        <f t="shared" si="340"/>
        <v>4664.9814342296049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842307455.17404687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171415400.39595306</v>
      </c>
      <c r="G727" s="39">
        <f t="shared" si="341"/>
        <v>39495430.570901692</v>
      </c>
      <c r="H727" s="39">
        <f t="shared" si="341"/>
        <v>35737291.481170326</v>
      </c>
      <c r="I727" s="39">
        <f t="shared" si="341"/>
        <v>1909769.8945390629</v>
      </c>
      <c r="J727" s="39">
        <f t="shared" si="341"/>
        <v>40504905.86657384</v>
      </c>
      <c r="K727" s="39">
        <f t="shared" si="341"/>
        <v>22323131.113736928</v>
      </c>
      <c r="L727" s="39">
        <f t="shared" si="341"/>
        <v>16924136.620750725</v>
      </c>
      <c r="M727" s="39">
        <f t="shared" si="341"/>
        <v>7707160.4535901919</v>
      </c>
      <c r="N727" s="39">
        <f t="shared" si="341"/>
        <v>467529.01510937605</v>
      </c>
      <c r="O727" s="39">
        <f t="shared" si="341"/>
        <v>6154781.5009466764</v>
      </c>
      <c r="P727" s="39">
        <f t="shared" si="341"/>
        <v>59539.73263620396</v>
      </c>
      <c r="Q727" s="39">
        <f t="shared" si="341"/>
        <v>73914.663671120448</v>
      </c>
      <c r="R727" s="39">
        <f t="shared" si="341"/>
        <v>2980.9695422853565</v>
      </c>
      <c r="S727" s="39">
        <f t="shared" si="341"/>
        <v>-10397.030221666937</v>
      </c>
      <c r="T727" s="39">
        <f t="shared" si="341"/>
        <v>59954.524440417183</v>
      </c>
      <c r="U727" s="39">
        <f t="shared" si="341"/>
        <v>5271.0185657703951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171415400.39595294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2548077150.5472326</v>
      </c>
      <c r="G729" s="39">
        <f t="shared" si="342"/>
        <v>1356499920.5731411</v>
      </c>
      <c r="H729" s="39">
        <f t="shared" si="342"/>
        <v>298181087.27219707</v>
      </c>
      <c r="I729" s="39">
        <f t="shared" si="342"/>
        <v>14680999.626981152</v>
      </c>
      <c r="J729" s="39">
        <f t="shared" si="342"/>
        <v>274810099.70613962</v>
      </c>
      <c r="K729" s="39">
        <f t="shared" si="342"/>
        <v>247890133.82229167</v>
      </c>
      <c r="L729" s="39">
        <f t="shared" si="342"/>
        <v>172588952.1792506</v>
      </c>
      <c r="M729" s="39">
        <f t="shared" si="342"/>
        <v>92553893.45447132</v>
      </c>
      <c r="N729" s="39">
        <f t="shared" si="342"/>
        <v>6588621.6476110416</v>
      </c>
      <c r="O729" s="39">
        <f t="shared" si="342"/>
        <v>82099362.869561702</v>
      </c>
      <c r="P729" s="39">
        <f t="shared" si="342"/>
        <v>313496.79077524081</v>
      </c>
      <c r="Q729" s="39">
        <f t="shared" si="342"/>
        <v>438519.84780116437</v>
      </c>
      <c r="R729" s="39">
        <f t="shared" si="342"/>
        <v>23524.557011240551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2548077150.5472326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1013722855.5700001</v>
      </c>
      <c r="G734" s="39">
        <f t="shared" si="343"/>
        <v>410024623.16167128</v>
      </c>
      <c r="H734" s="39">
        <f t="shared" si="343"/>
        <v>139299421.21407938</v>
      </c>
      <c r="I734" s="39">
        <f t="shared" si="343"/>
        <v>8265588.0507794693</v>
      </c>
      <c r="J734" s="39">
        <f t="shared" si="343"/>
        <v>152636828.62679437</v>
      </c>
      <c r="K734" s="39">
        <f t="shared" si="343"/>
        <v>133443790.14108263</v>
      </c>
      <c r="L734" s="39">
        <f t="shared" si="343"/>
        <v>87999538.46930863</v>
      </c>
      <c r="M734" s="39">
        <f t="shared" si="343"/>
        <v>58265087.041557126</v>
      </c>
      <c r="N734" s="39">
        <f t="shared" si="343"/>
        <v>3461933.4216593872</v>
      </c>
      <c r="O734" s="39">
        <f t="shared" si="343"/>
        <v>19591279.541212168</v>
      </c>
      <c r="P734" s="39">
        <f t="shared" si="343"/>
        <v>260952.64310050002</v>
      </c>
      <c r="Q734" s="39">
        <f t="shared" si="343"/>
        <v>294829.50482969062</v>
      </c>
      <c r="R734" s="39">
        <f t="shared" si="343"/>
        <v>8350.7139253058431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1013722855.5699998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817021677.17404699</v>
      </c>
      <c r="G736" s="39">
        <f t="shared" si="344"/>
        <v>371734974.15047663</v>
      </c>
      <c r="H736" s="39">
        <f t="shared" si="344"/>
        <v>96189887.725274682</v>
      </c>
      <c r="I736" s="39">
        <f t="shared" si="344"/>
        <v>5948813.6437374037</v>
      </c>
      <c r="J736" s="39">
        <f t="shared" si="344"/>
        <v>103190139.1493644</v>
      </c>
      <c r="K736" s="39">
        <f t="shared" si="344"/>
        <v>107033359.50320578</v>
      </c>
      <c r="L736" s="39">
        <f t="shared" si="344"/>
        <v>67851812.119344443</v>
      </c>
      <c r="M736" s="39">
        <f t="shared" si="344"/>
        <v>49194349.495508783</v>
      </c>
      <c r="N736" s="39">
        <f t="shared" si="344"/>
        <v>2920743.0532314228</v>
      </c>
      <c r="O736" s="39">
        <f t="shared" si="344"/>
        <v>12461186.378997667</v>
      </c>
      <c r="P736" s="39">
        <f t="shared" si="344"/>
        <v>187264.12602463929</v>
      </c>
      <c r="Q736" s="39">
        <f t="shared" si="344"/>
        <v>204032.50567574732</v>
      </c>
      <c r="R736" s="39">
        <f t="shared" si="344"/>
        <v>4740.8585483091902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817021677.17404711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81566017.278024957</v>
      </c>
      <c r="G738" s="50">
        <f t="shared" si="345"/>
        <v>43780002.29001794</v>
      </c>
      <c r="H738" s="50">
        <f t="shared" si="345"/>
        <v>9541087.568361165</v>
      </c>
      <c r="I738" s="50">
        <f t="shared" si="345"/>
        <v>463537.7724897475</v>
      </c>
      <c r="J738" s="50">
        <f t="shared" si="345"/>
        <v>8731561.1267195325</v>
      </c>
      <c r="K738" s="50">
        <f t="shared" si="345"/>
        <v>7799498.8623514278</v>
      </c>
      <c r="L738" s="50">
        <f t="shared" si="345"/>
        <v>5469573.1663409481</v>
      </c>
      <c r="M738" s="50">
        <f t="shared" si="345"/>
        <v>2861884.9555967036</v>
      </c>
      <c r="N738" s="50">
        <f t="shared" si="345"/>
        <v>205783.9679406911</v>
      </c>
      <c r="O738" s="50">
        <f t="shared" si="345"/>
        <v>2689151.4889836037</v>
      </c>
      <c r="P738" s="50">
        <f t="shared" si="345"/>
        <v>9264.0577579501751</v>
      </c>
      <c r="Q738" s="50">
        <f t="shared" si="345"/>
        <v>13925.707479163746</v>
      </c>
      <c r="R738" s="50">
        <f t="shared" si="345"/>
        <v>746.31398609035602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81566017.278024957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115135161.1179281</v>
      </c>
      <c r="G740" s="39">
        <f t="shared" ref="G740:Z740" si="346">G734-G736-G738</f>
        <v>-5490353.2788232937</v>
      </c>
      <c r="H740" s="39">
        <f t="shared" si="346"/>
        <v>33568445.920443535</v>
      </c>
      <c r="I740" s="39">
        <f t="shared" si="346"/>
        <v>1853236.6345523181</v>
      </c>
      <c r="J740" s="39">
        <f t="shared" si="346"/>
        <v>40715128.350710437</v>
      </c>
      <c r="K740" s="39">
        <f t="shared" si="346"/>
        <v>18610931.775525425</v>
      </c>
      <c r="L740" s="39">
        <f t="shared" si="346"/>
        <v>14678153.183623239</v>
      </c>
      <c r="M740" s="39">
        <f t="shared" si="346"/>
        <v>6208852.5904516391</v>
      </c>
      <c r="N740" s="39">
        <f t="shared" si="346"/>
        <v>335406.40048727329</v>
      </c>
      <c r="O740" s="39">
        <f>O734-O736-O738</f>
        <v>4440941.6732308976</v>
      </c>
      <c r="P740" s="39">
        <f t="shared" si="346"/>
        <v>64424.45931791055</v>
      </c>
      <c r="Q740" s="39">
        <f t="shared" si="346"/>
        <v>76871.291674779553</v>
      </c>
      <c r="R740" s="39">
        <f t="shared" si="346"/>
        <v>2863.5413909062968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115135161.11792795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>
      <c r="A744" s="24" t="s">
        <v>185</v>
      </c>
    </row>
    <row r="745" spans="1:28">
      <c r="F745" s="39"/>
    </row>
    <row r="746" spans="1:28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1013722855.5700001</v>
      </c>
      <c r="G748" s="39">
        <f t="shared" si="347"/>
        <v>410024623.16167128</v>
      </c>
      <c r="H748" s="39">
        <f t="shared" si="347"/>
        <v>139299421.21407938</v>
      </c>
      <c r="I748" s="39">
        <f t="shared" si="347"/>
        <v>8265588.0507794693</v>
      </c>
      <c r="J748" s="39">
        <f t="shared" si="347"/>
        <v>152636828.62679437</v>
      </c>
      <c r="K748" s="39">
        <f t="shared" si="347"/>
        <v>133443790.14108263</v>
      </c>
      <c r="L748" s="39">
        <f t="shared" si="347"/>
        <v>87999538.46930863</v>
      </c>
      <c r="M748" s="39">
        <f t="shared" si="347"/>
        <v>58265087.041557126</v>
      </c>
      <c r="N748" s="39">
        <f t="shared" si="347"/>
        <v>3461933.4216593872</v>
      </c>
      <c r="O748" s="39">
        <f t="shared" si="347"/>
        <v>19591279.541212168</v>
      </c>
      <c r="P748" s="39">
        <f t="shared" si="347"/>
        <v>260952.64310050002</v>
      </c>
      <c r="Q748" s="39">
        <f t="shared" si="347"/>
        <v>294829.50482969062</v>
      </c>
      <c r="R748" s="39">
        <f t="shared" si="347"/>
        <v>8350.7139253058431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1013722855.5699998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5"/>
      <c r="P750" s="95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1013722855.5700001</v>
      </c>
      <c r="G754" s="39">
        <f t="shared" si="351"/>
        <v>410024623.16167128</v>
      </c>
      <c r="H754" s="39">
        <f t="shared" si="351"/>
        <v>139299421.21407938</v>
      </c>
      <c r="I754" s="39">
        <f t="shared" si="351"/>
        <v>8265588.0507794693</v>
      </c>
      <c r="J754" s="39">
        <f t="shared" si="351"/>
        <v>152636828.62679437</v>
      </c>
      <c r="K754" s="39">
        <f t="shared" si="351"/>
        <v>133443790.14108263</v>
      </c>
      <c r="L754" s="39">
        <f t="shared" si="351"/>
        <v>87999538.46930863</v>
      </c>
      <c r="M754" s="39">
        <f t="shared" si="351"/>
        <v>58265087.041557126</v>
      </c>
      <c r="N754" s="39">
        <f t="shared" si="351"/>
        <v>3461933.4216593872</v>
      </c>
      <c r="O754" s="39">
        <f t="shared" si="351"/>
        <v>19591279.541212168</v>
      </c>
      <c r="P754" s="39">
        <f t="shared" si="351"/>
        <v>260952.64310050002</v>
      </c>
      <c r="Q754" s="39">
        <f t="shared" si="351"/>
        <v>294829.50482969062</v>
      </c>
      <c r="R754" s="39">
        <f t="shared" si="351"/>
        <v>8350.7139253058431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1013722855.5699998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270536059.90210396</v>
      </c>
      <c r="H758" s="39">
        <f t="shared" si="352"/>
        <v>74031058.784837306</v>
      </c>
      <c r="I758" s="39">
        <f t="shared" si="352"/>
        <v>4853767.5020443536</v>
      </c>
      <c r="J758" s="39">
        <f t="shared" si="352"/>
        <v>82612127.013646454</v>
      </c>
      <c r="K758" s="39">
        <f t="shared" si="352"/>
        <v>88533443.135259807</v>
      </c>
      <c r="L758" s="39">
        <f t="shared" si="352"/>
        <v>54908881.884851709</v>
      </c>
      <c r="M758" s="39">
        <f t="shared" si="352"/>
        <v>42315659.489448823</v>
      </c>
      <c r="N758" s="39">
        <f t="shared" si="352"/>
        <v>2441421.059737721</v>
      </c>
      <c r="O758" s="39">
        <f t="shared" si="352"/>
        <v>6654824.3144647311</v>
      </c>
      <c r="P758" s="39">
        <f t="shared" si="352"/>
        <v>168058.52112707458</v>
      </c>
      <c r="Q758" s="39">
        <f t="shared" si="352"/>
        <v>171880.51235725969</v>
      </c>
      <c r="R758" s="39">
        <f t="shared" si="352"/>
        <v>3211.6167980176369</v>
      </c>
      <c r="S758" s="39">
        <f t="shared" si="352"/>
        <v>8436</v>
      </c>
      <c r="T758" s="39">
        <f t="shared" si="352"/>
        <v>53663.130000000005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627292492.86667717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155800380</v>
      </c>
      <c r="G759" s="38">
        <f t="shared" si="354"/>
        <v>82988803.688760936</v>
      </c>
      <c r="H759" s="38">
        <f t="shared" si="354"/>
        <v>18190378.852537859</v>
      </c>
      <c r="I759" s="38">
        <f t="shared" si="354"/>
        <v>902235.58467800682</v>
      </c>
      <c r="J759" s="38">
        <f t="shared" si="354"/>
        <v>16945895.27782619</v>
      </c>
      <c r="K759" s="38">
        <f t="shared" si="354"/>
        <v>15255412.261282476</v>
      </c>
      <c r="L759" s="38">
        <f t="shared" si="354"/>
        <v>10667649.494742161</v>
      </c>
      <c r="M759" s="38">
        <f t="shared" si="354"/>
        <v>5688176.4528540382</v>
      </c>
      <c r="N759" s="38">
        <f t="shared" si="354"/>
        <v>393718.39005252963</v>
      </c>
      <c r="O759" s="38">
        <f t="shared" si="354"/>
        <v>4687762.0269961702</v>
      </c>
      <c r="P759" s="38">
        <f t="shared" si="354"/>
        <v>15352.847836717265</v>
      </c>
      <c r="Q759" s="38">
        <f t="shared" si="354"/>
        <v>26363.535471309475</v>
      </c>
      <c r="R759" s="38">
        <f t="shared" si="354"/>
        <v>1218.8469616248531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155800380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34932924.999999985</v>
      </c>
      <c r="G764" s="38">
        <f t="shared" si="360"/>
        <v>18745927.525003955</v>
      </c>
      <c r="H764" s="38">
        <f t="shared" si="360"/>
        <v>4085145.8799142493</v>
      </c>
      <c r="I764" s="38">
        <f t="shared" si="360"/>
        <v>198470.60961974796</v>
      </c>
      <c r="J764" s="38">
        <f t="shared" si="360"/>
        <v>3738767.7627680949</v>
      </c>
      <c r="K764" s="38">
        <f t="shared" si="360"/>
        <v>3339715.4790679952</v>
      </c>
      <c r="L764" s="38">
        <f t="shared" si="360"/>
        <v>2342065.6688325959</v>
      </c>
      <c r="M764" s="38">
        <f t="shared" si="360"/>
        <v>1225400.3516238912</v>
      </c>
      <c r="N764" s="38">
        <f t="shared" si="360"/>
        <v>88118.130145502873</v>
      </c>
      <c r="O764" s="38">
        <f t="shared" si="360"/>
        <v>1151702.2312733305</v>
      </c>
      <c r="P764" s="38">
        <f t="shared" si="360"/>
        <v>3966.695242221946</v>
      </c>
      <c r="Q764" s="38">
        <f t="shared" si="360"/>
        <v>5958.9037383908562</v>
      </c>
      <c r="R764" s="38">
        <f t="shared" si="360"/>
        <v>319.57811289644252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34932924.999999993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</v>
      </c>
      <c r="G765" s="38">
        <f t="shared" si="361"/>
        <v>-535816.96539221366</v>
      </c>
      <c r="H765" s="38">
        <f t="shared" si="361"/>
        <v>-116695.79201473577</v>
      </c>
      <c r="I765" s="38">
        <f t="shared" si="361"/>
        <v>-5660.0526047047488</v>
      </c>
      <c r="J765" s="38">
        <f t="shared" si="361"/>
        <v>-106650.90487633283</v>
      </c>
      <c r="K765" s="38">
        <f t="shared" si="361"/>
        <v>-95211.372404493784</v>
      </c>
      <c r="L765" s="38">
        <f t="shared" si="361"/>
        <v>-66784.92908202541</v>
      </c>
      <c r="M765" s="38">
        <f t="shared" si="361"/>
        <v>-34886.798417970735</v>
      </c>
      <c r="N765" s="38">
        <f t="shared" si="361"/>
        <v>-2514.5267043306071</v>
      </c>
      <c r="O765" s="38">
        <f t="shared" si="361"/>
        <v>-33102.193736566755</v>
      </c>
      <c r="P765" s="38">
        <f t="shared" si="361"/>
        <v>-113.93818137448062</v>
      </c>
      <c r="Q765" s="38">
        <f t="shared" si="361"/>
        <v>-170.44589121268694</v>
      </c>
      <c r="R765" s="38">
        <f t="shared" si="361"/>
        <v>-9.1833242297421336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-1004120.6926301911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25285778</v>
      </c>
      <c r="G767" s="38">
        <f t="shared" ref="G767:Z767" si="363">IF(VLOOKUP($E767,$D$6:$AN$1034,3,)=0,0,(VLOOKUP($E767,$D$6:$AN$1034,G$2,)/VLOOKUP($E767,$D$6:$AN$1034,3,))*$F767)</f>
        <v>-1205781.5597070504</v>
      </c>
      <c r="H767" s="38">
        <f t="shared" si="363"/>
        <v>7372242.0076343697</v>
      </c>
      <c r="I767" s="38">
        <f t="shared" si="363"/>
        <v>407004.51250300306</v>
      </c>
      <c r="J767" s="38">
        <f t="shared" si="363"/>
        <v>8941783.6108561363</v>
      </c>
      <c r="K767" s="38">
        <f t="shared" si="363"/>
        <v>4087299.52413993</v>
      </c>
      <c r="L767" s="38">
        <f t="shared" si="363"/>
        <v>3223589.7292134645</v>
      </c>
      <c r="M767" s="38">
        <f t="shared" si="363"/>
        <v>1363577.0924581501</v>
      </c>
      <c r="N767" s="38">
        <f t="shared" si="363"/>
        <v>73661.353318588241</v>
      </c>
      <c r="O767" s="38">
        <f t="shared" si="363"/>
        <v>975311.66126782389</v>
      </c>
      <c r="P767" s="38">
        <f t="shared" si="363"/>
        <v>14148.784439656782</v>
      </c>
      <c r="Q767" s="38">
        <f t="shared" si="363"/>
        <v>16882.335482822855</v>
      </c>
      <c r="R767" s="38">
        <f t="shared" si="363"/>
        <v>628.88583471129664</v>
      </c>
      <c r="S767" s="38">
        <f t="shared" si="363"/>
        <v>-2925.9744354539007</v>
      </c>
      <c r="T767" s="38">
        <f t="shared" si="363"/>
        <v>16872.645559582797</v>
      </c>
      <c r="U767" s="38">
        <f t="shared" si="363"/>
        <v>1483.3914342296048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25285777.99999997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3051772.9119909848</v>
      </c>
      <c r="H769" s="38">
        <f t="shared" si="365"/>
        <v>739154.79528480012</v>
      </c>
      <c r="I769" s="38">
        <f t="shared" si="365"/>
        <v>45069.126319298062</v>
      </c>
      <c r="J769" s="38">
        <f t="shared" si="365"/>
        <v>816169.612787007</v>
      </c>
      <c r="K769" s="38">
        <f t="shared" si="365"/>
        <v>782475.52183826023</v>
      </c>
      <c r="L769" s="38">
        <f t="shared" si="365"/>
        <v>533340.12512227765</v>
      </c>
      <c r="M769" s="38">
        <f t="shared" si="365"/>
        <v>335053.08265214053</v>
      </c>
      <c r="N769" s="38">
        <f t="shared" si="365"/>
        <v>18266.635902427686</v>
      </c>
      <c r="O769" s="38">
        <f t="shared" si="365"/>
        <v>2605.8305661890345</v>
      </c>
      <c r="P769" s="38">
        <f t="shared" si="365"/>
        <v>104.31005550469612</v>
      </c>
      <c r="Q769" s="38">
        <f t="shared" si="365"/>
        <v>959.80811681114187</v>
      </c>
      <c r="R769" s="38">
        <f t="shared" si="365"/>
        <v>4.0793642995791703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6324975.8400000017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842307455.17404699</v>
      </c>
      <c r="G776" s="39">
        <f t="shared" si="371"/>
        <v>373580965.50276059</v>
      </c>
      <c r="H776" s="39">
        <f t="shared" si="371"/>
        <v>104301284.52819385</v>
      </c>
      <c r="I776" s="39">
        <f t="shared" si="371"/>
        <v>6400887.282559705</v>
      </c>
      <c r="J776" s="39">
        <f t="shared" si="371"/>
        <v>112948092.37300754</v>
      </c>
      <c r="K776" s="39">
        <f t="shared" si="371"/>
        <v>109840177.10918397</v>
      </c>
      <c r="L776" s="39">
        <f t="shared" si="371"/>
        <v>71608741.973680183</v>
      </c>
      <c r="M776" s="39">
        <f t="shared" si="371"/>
        <v>46630961.270619079</v>
      </c>
      <c r="N776" s="39">
        <f t="shared" si="371"/>
        <v>3012671.0424524387</v>
      </c>
      <c r="O776" s="39">
        <f t="shared" si="371"/>
        <v>13439103.87083168</v>
      </c>
      <c r="P776" s="39">
        <f t="shared" si="371"/>
        <v>201517.22051980076</v>
      </c>
      <c r="Q776" s="39">
        <f t="shared" si="371"/>
        <v>221874.64927538132</v>
      </c>
      <c r="R776" s="39">
        <f t="shared" si="371"/>
        <v>5373.8237473200661</v>
      </c>
      <c r="S776" s="39">
        <f t="shared" si="371"/>
        <v>23673.830221666936</v>
      </c>
      <c r="T776" s="39">
        <f t="shared" si="371"/>
        <v>87465.715559582808</v>
      </c>
      <c r="U776" s="39">
        <f t="shared" si="371"/>
        <v>4664.9814342296049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842307455.17404687</v>
      </c>
      <c r="AB776" s="43" t="str">
        <f>IF(ABS(F776-AA776)&lt;0.01,"ok","err")</f>
        <v>ok</v>
      </c>
    </row>
    <row r="777" spans="1:54" s="19" customFormat="1"/>
    <row r="778" spans="1:54" s="19" customFormat="1">
      <c r="A778" s="24" t="s">
        <v>801</v>
      </c>
      <c r="F778" s="39">
        <f t="shared" ref="F778:AA778" si="372">F754-F776</f>
        <v>171415400.39595306</v>
      </c>
      <c r="G778" s="39">
        <f t="shared" si="372"/>
        <v>36443657.658910692</v>
      </c>
      <c r="H778" s="39">
        <f t="shared" si="372"/>
        <v>34998136.685885534</v>
      </c>
      <c r="I778" s="39">
        <f t="shared" si="372"/>
        <v>1864700.7682197643</v>
      </c>
      <c r="J778" s="39">
        <f t="shared" si="372"/>
        <v>39688736.253786832</v>
      </c>
      <c r="K778" s="39">
        <f t="shared" si="372"/>
        <v>23603613.031898662</v>
      </c>
      <c r="L778" s="39">
        <f t="shared" si="372"/>
        <v>16390796.495628446</v>
      </c>
      <c r="M778" s="39">
        <f t="shared" si="372"/>
        <v>11634125.770938046</v>
      </c>
      <c r="N778" s="39">
        <f t="shared" si="372"/>
        <v>449262.37920694845</v>
      </c>
      <c r="O778" s="39">
        <f t="shared" si="372"/>
        <v>6152175.670380488</v>
      </c>
      <c r="P778" s="39">
        <f t="shared" si="372"/>
        <v>59435.422580699262</v>
      </c>
      <c r="Q778" s="39">
        <f t="shared" si="372"/>
        <v>72954.855554309295</v>
      </c>
      <c r="R778" s="39">
        <f t="shared" si="372"/>
        <v>2976.890177985777</v>
      </c>
      <c r="S778" s="39">
        <f t="shared" si="372"/>
        <v>-10397.030221666937</v>
      </c>
      <c r="T778" s="39">
        <f t="shared" si="372"/>
        <v>59954.524440417183</v>
      </c>
      <c r="U778" s="39">
        <f t="shared" si="372"/>
        <v>5271.0185657703951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171415400.39595294</v>
      </c>
      <c r="AB778" s="43" t="str">
        <f>IF(ABS(F778-AA778)&lt;0.01,"ok","err")</f>
        <v>ok</v>
      </c>
    </row>
    <row r="779" spans="1:54" s="19" customFormat="1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>
      <c r="A783" s="24" t="s">
        <v>801</v>
      </c>
      <c r="F783" s="39">
        <f>F778</f>
        <v>171415400.39595306</v>
      </c>
      <c r="G783" s="39">
        <f t="shared" ref="G783:U783" si="373">G778</f>
        <v>36443657.658910692</v>
      </c>
      <c r="H783" s="39">
        <f t="shared" si="373"/>
        <v>34998136.685885534</v>
      </c>
      <c r="I783" s="39">
        <f t="shared" si="373"/>
        <v>1864700.7682197643</v>
      </c>
      <c r="J783" s="39">
        <f t="shared" si="373"/>
        <v>39688736.253786832</v>
      </c>
      <c r="K783" s="39">
        <f t="shared" si="373"/>
        <v>23603613.031898662</v>
      </c>
      <c r="L783" s="39">
        <f t="shared" si="373"/>
        <v>16390796.495628446</v>
      </c>
      <c r="M783" s="39">
        <f t="shared" si="373"/>
        <v>11634125.770938046</v>
      </c>
      <c r="N783" s="39">
        <f t="shared" si="373"/>
        <v>449262.37920694845</v>
      </c>
      <c r="O783" s="39">
        <f>O778</f>
        <v>6152175.670380488</v>
      </c>
      <c r="P783" s="39">
        <f t="shared" si="373"/>
        <v>59435.422580699262</v>
      </c>
      <c r="Q783" s="39">
        <f t="shared" si="373"/>
        <v>72954.855554309295</v>
      </c>
      <c r="R783" s="39">
        <f t="shared" si="373"/>
        <v>2976.890177985777</v>
      </c>
      <c r="S783" s="39">
        <f t="shared" si="373"/>
        <v>-10397.030221666937</v>
      </c>
      <c r="T783" s="39">
        <f t="shared" si="373"/>
        <v>59954.524440417183</v>
      </c>
      <c r="U783" s="39">
        <f t="shared" si="373"/>
        <v>5271.0185657703951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idden="1">
      <c r="A785" s="24" t="s">
        <v>999</v>
      </c>
      <c r="F785" s="39">
        <f t="shared" ref="F785:Z785" si="374">F729</f>
        <v>2548077150.5472326</v>
      </c>
      <c r="G785" s="39">
        <f t="shared" si="374"/>
        <v>1356499920.5731411</v>
      </c>
      <c r="H785" s="39">
        <f t="shared" si="374"/>
        <v>298181087.27219707</v>
      </c>
      <c r="I785" s="39">
        <f t="shared" si="374"/>
        <v>14680999.626981152</v>
      </c>
      <c r="J785" s="39">
        <f t="shared" si="374"/>
        <v>274810099.70613962</v>
      </c>
      <c r="K785" s="39">
        <f t="shared" si="374"/>
        <v>247890133.82229167</v>
      </c>
      <c r="L785" s="39">
        <f t="shared" si="374"/>
        <v>172588952.1792506</v>
      </c>
      <c r="M785" s="39">
        <f t="shared" si="374"/>
        <v>92553893.45447132</v>
      </c>
      <c r="N785" s="39">
        <f t="shared" si="374"/>
        <v>6588621.6476110416</v>
      </c>
      <c r="O785" s="39">
        <f t="shared" si="374"/>
        <v>82099362.869561702</v>
      </c>
      <c r="P785" s="39">
        <f t="shared" si="374"/>
        <v>313496.79077524081</v>
      </c>
      <c r="Q785" s="39">
        <f t="shared" si="374"/>
        <v>438519.84780116437</v>
      </c>
      <c r="R785" s="39">
        <f t="shared" si="374"/>
        <v>23524.557011240551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2548077150.5472326</v>
      </c>
      <c r="AB785" s="43" t="str">
        <f>IF(ABS(F785-AA785)&lt;0.01,"ok","err")</f>
        <v>ok</v>
      </c>
    </row>
    <row r="786" spans="1:28" s="19" customFormat="1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>
      <c r="A787" s="24" t="s">
        <v>809</v>
      </c>
      <c r="F787" s="39">
        <f t="shared" ref="F787:Z787" si="376">SUM(F785:F786)</f>
        <v>2548077150.5472326</v>
      </c>
      <c r="G787" s="39">
        <f t="shared" si="376"/>
        <v>1356499920.5731411</v>
      </c>
      <c r="H787" s="39">
        <f t="shared" si="376"/>
        <v>298181087.27219707</v>
      </c>
      <c r="I787" s="39">
        <f t="shared" si="376"/>
        <v>14680999.626981152</v>
      </c>
      <c r="J787" s="39">
        <f t="shared" si="376"/>
        <v>274810099.70613962</v>
      </c>
      <c r="K787" s="39">
        <f t="shared" si="376"/>
        <v>247890133.82229167</v>
      </c>
      <c r="L787" s="39">
        <f t="shared" si="376"/>
        <v>172588952.1792506</v>
      </c>
      <c r="M787" s="39">
        <f t="shared" si="376"/>
        <v>92553893.45447132</v>
      </c>
      <c r="N787" s="39">
        <f t="shared" si="376"/>
        <v>6588621.6476110416</v>
      </c>
      <c r="O787" s="39">
        <f t="shared" si="376"/>
        <v>82099362.869561702</v>
      </c>
      <c r="P787" s="39">
        <f t="shared" si="376"/>
        <v>313496.79077524081</v>
      </c>
      <c r="Q787" s="39">
        <f t="shared" si="376"/>
        <v>438519.84780116437</v>
      </c>
      <c r="R787" s="39">
        <f t="shared" si="376"/>
        <v>23524.557011240551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2548077150.5472326</v>
      </c>
      <c r="AB787" s="43" t="str">
        <f>IF(ABS(F787-AA787)&lt;0.01,"ok","err")</f>
        <v>ok</v>
      </c>
    </row>
    <row r="788" spans="1:28" s="19" customFormat="1" ht="14.4" thickBot="1"/>
    <row r="789" spans="1:28" s="19" customFormat="1" ht="14.4" thickBot="1">
      <c r="A789" s="113" t="s">
        <v>1017</v>
      </c>
      <c r="B789" s="62"/>
      <c r="C789" s="62"/>
      <c r="D789" s="62"/>
      <c r="E789" s="62"/>
      <c r="F789" s="63">
        <f t="shared" ref="F789:Z789" si="377">F778/F787</f>
        <v>6.7272453017813594E-2</v>
      </c>
      <c r="G789" s="63">
        <f t="shared" si="377"/>
        <v>2.6865948981045801E-2</v>
      </c>
      <c r="H789" s="63">
        <f t="shared" si="377"/>
        <v>0.11737208756616142</v>
      </c>
      <c r="I789" s="63">
        <f t="shared" si="377"/>
        <v>0.12701456410316672</v>
      </c>
      <c r="J789" s="63">
        <f t="shared" si="377"/>
        <v>0.14442240767798148</v>
      </c>
      <c r="K789" s="63">
        <f t="shared" si="377"/>
        <v>9.5218041428061437E-2</v>
      </c>
      <c r="L789" s="63">
        <f t="shared" si="377"/>
        <v>9.497013736200792E-2</v>
      </c>
      <c r="M789" s="63">
        <f t="shared" si="377"/>
        <v>0.12570109518581249</v>
      </c>
      <c r="N789" s="63">
        <f t="shared" si="377"/>
        <v>6.8187612407497378E-2</v>
      </c>
      <c r="O789" s="63">
        <f t="shared" si="377"/>
        <v>7.4935729771191728E-2</v>
      </c>
      <c r="P789" s="63">
        <f t="shared" si="377"/>
        <v>0.18958861567202148</v>
      </c>
      <c r="Q789" s="63">
        <f t="shared" si="377"/>
        <v>0.16636614265037511</v>
      </c>
      <c r="R789" s="63">
        <f t="shared" si="377"/>
        <v>0.12654394199913535</v>
      </c>
      <c r="S789" s="63">
        <f t="shared" si="377"/>
        <v>-7.4794059552263772E-2</v>
      </c>
      <c r="T789" s="63">
        <f t="shared" si="377"/>
        <v>5.0216526148550336E-2</v>
      </c>
      <c r="U789" s="63">
        <f t="shared" si="377"/>
        <v>6.9713947207648105E-2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1013722855.5700001</v>
      </c>
      <c r="G793" s="39">
        <f t="shared" si="378"/>
        <v>410024623.16167128</v>
      </c>
      <c r="H793" s="39">
        <f t="shared" si="378"/>
        <v>139299421.21407938</v>
      </c>
      <c r="I793" s="39">
        <f t="shared" si="378"/>
        <v>8265588.0507794693</v>
      </c>
      <c r="J793" s="39">
        <f t="shared" si="378"/>
        <v>152636828.62679437</v>
      </c>
      <c r="K793" s="39">
        <f t="shared" si="378"/>
        <v>133443790.14108263</v>
      </c>
      <c r="L793" s="39">
        <f t="shared" si="378"/>
        <v>87999538.46930863</v>
      </c>
      <c r="M793" s="39">
        <f t="shared" si="378"/>
        <v>58265087.041557126</v>
      </c>
      <c r="N793" s="39">
        <f t="shared" si="378"/>
        <v>3461933.4216593872</v>
      </c>
      <c r="O793" s="39">
        <f t="shared" si="378"/>
        <v>19591279.541212168</v>
      </c>
      <c r="P793" s="39">
        <f t="shared" si="378"/>
        <v>260952.64310050002</v>
      </c>
      <c r="Q793" s="39">
        <f t="shared" si="378"/>
        <v>294829.50482969062</v>
      </c>
      <c r="R793" s="39">
        <f t="shared" si="378"/>
        <v>8350.7139253058431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1013722855.5699998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817021677.17404699</v>
      </c>
      <c r="G795" s="39">
        <f t="shared" si="379"/>
        <v>374786747.06246763</v>
      </c>
      <c r="H795" s="39">
        <f t="shared" si="379"/>
        <v>96929042.520559475</v>
      </c>
      <c r="I795" s="39">
        <f t="shared" si="379"/>
        <v>5993882.7700567022</v>
      </c>
      <c r="J795" s="39">
        <f t="shared" si="379"/>
        <v>104006308.76215141</v>
      </c>
      <c r="K795" s="39">
        <f t="shared" si="379"/>
        <v>105752877.58504404</v>
      </c>
      <c r="L795" s="39">
        <f t="shared" si="379"/>
        <v>68385152.244466722</v>
      </c>
      <c r="M795" s="39">
        <f t="shared" si="379"/>
        <v>45267384.178160928</v>
      </c>
      <c r="N795" s="39">
        <f t="shared" si="379"/>
        <v>2939009.6891338504</v>
      </c>
      <c r="O795" s="39">
        <f t="shared" si="379"/>
        <v>12463792.209563855</v>
      </c>
      <c r="P795" s="39">
        <f t="shared" si="379"/>
        <v>187368.43608014399</v>
      </c>
      <c r="Q795" s="39">
        <f t="shared" si="379"/>
        <v>204992.31379255847</v>
      </c>
      <c r="R795" s="39">
        <f t="shared" si="379"/>
        <v>4744.9379126087697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817021677.17404711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81566017.278024957</v>
      </c>
      <c r="G797" s="65">
        <f t="shared" si="380"/>
        <v>43780002.29001794</v>
      </c>
      <c r="H797" s="65">
        <f t="shared" si="380"/>
        <v>9541087.568361165</v>
      </c>
      <c r="I797" s="65">
        <f t="shared" si="380"/>
        <v>463537.7724897475</v>
      </c>
      <c r="J797" s="65">
        <f t="shared" si="380"/>
        <v>8731561.1267195325</v>
      </c>
      <c r="K797" s="65">
        <f t="shared" si="380"/>
        <v>7799498.8623514278</v>
      </c>
      <c r="L797" s="65">
        <f t="shared" si="380"/>
        <v>5469573.1663409481</v>
      </c>
      <c r="M797" s="65">
        <f t="shared" si="380"/>
        <v>2861884.9555967036</v>
      </c>
      <c r="N797" s="65">
        <f t="shared" si="380"/>
        <v>205783.9679406911</v>
      </c>
      <c r="O797" s="65">
        <f t="shared" si="380"/>
        <v>2689151.4889836037</v>
      </c>
      <c r="P797" s="65">
        <f t="shared" si="380"/>
        <v>9264.0577579501751</v>
      </c>
      <c r="Q797" s="65">
        <f t="shared" si="380"/>
        <v>13925.707479163746</v>
      </c>
      <c r="R797" s="65">
        <f t="shared" si="380"/>
        <v>746.31398609035602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81566017.278024957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3336249.5210053963</v>
      </c>
      <c r="H799" s="49">
        <f t="shared" si="381"/>
        <v>727077.36785736086</v>
      </c>
      <c r="I799" s="49">
        <f t="shared" si="381"/>
        <v>35323.837152686334</v>
      </c>
      <c r="J799" s="49">
        <f t="shared" si="381"/>
        <v>665387.50806071376</v>
      </c>
      <c r="K799" s="49">
        <f t="shared" si="381"/>
        <v>594359.82143689878</v>
      </c>
      <c r="L799" s="49">
        <f t="shared" si="381"/>
        <v>416808.12932414032</v>
      </c>
      <c r="M799" s="49">
        <f t="shared" si="381"/>
        <v>218089.58001034724</v>
      </c>
      <c r="N799" s="49">
        <f t="shared" si="381"/>
        <v>15681.741173167013</v>
      </c>
      <c r="O799" s="49">
        <f t="shared" si="381"/>
        <v>204926.44809838405</v>
      </c>
      <c r="P799" s="49">
        <f t="shared" si="381"/>
        <v>705.96634629629966</v>
      </c>
      <c r="Q799" s="49">
        <f t="shared" si="381"/>
        <v>1061.2067719698209</v>
      </c>
      <c r="R799" s="49">
        <f t="shared" si="381"/>
        <v>56.872762639879653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6215728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108919433.1179281</v>
      </c>
      <c r="G801" s="39">
        <f t="shared" ref="G801:Z801" si="382">G793-G795-G797-G799</f>
        <v>-11878375.71181969</v>
      </c>
      <c r="H801" s="39">
        <f t="shared" si="382"/>
        <v>32102213.757301383</v>
      </c>
      <c r="I801" s="39">
        <f t="shared" si="382"/>
        <v>1772843.6710803332</v>
      </c>
      <c r="J801" s="39">
        <f t="shared" si="382"/>
        <v>39233571.229862712</v>
      </c>
      <c r="K801" s="39">
        <f t="shared" si="382"/>
        <v>19297053.872250259</v>
      </c>
      <c r="L801" s="39">
        <f t="shared" si="382"/>
        <v>13728004.92917682</v>
      </c>
      <c r="M801" s="39">
        <f t="shared" si="382"/>
        <v>9917728.3277891465</v>
      </c>
      <c r="N801" s="39">
        <f t="shared" si="382"/>
        <v>301458.02341167867</v>
      </c>
      <c r="O801" s="39">
        <f>O793-O795-O797-O799</f>
        <v>4233409.3945663255</v>
      </c>
      <c r="P801" s="39">
        <f t="shared" si="382"/>
        <v>63614.182916109552</v>
      </c>
      <c r="Q801" s="39">
        <f t="shared" si="382"/>
        <v>74850.276785998576</v>
      </c>
      <c r="R801" s="39">
        <f t="shared" si="382"/>
        <v>2802.5892639668377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108919433.11792791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3" customFormat="1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1013722855.5700001</v>
      </c>
      <c r="G808" s="39">
        <f t="shared" ref="G808:Z808" si="383">G754</f>
        <v>410024623.16167128</v>
      </c>
      <c r="H808" s="39">
        <f t="shared" si="383"/>
        <v>139299421.21407938</v>
      </c>
      <c r="I808" s="39">
        <f t="shared" si="383"/>
        <v>8265588.0507794693</v>
      </c>
      <c r="J808" s="39">
        <f t="shared" si="383"/>
        <v>152636828.62679437</v>
      </c>
      <c r="K808" s="39">
        <f t="shared" si="383"/>
        <v>133443790.14108263</v>
      </c>
      <c r="L808" s="39">
        <f t="shared" si="383"/>
        <v>87999538.46930863</v>
      </c>
      <c r="M808" s="39">
        <f t="shared" si="383"/>
        <v>58265087.041557126</v>
      </c>
      <c r="N808" s="39">
        <f t="shared" si="383"/>
        <v>3461933.4216593872</v>
      </c>
      <c r="O808" s="39">
        <f t="shared" si="383"/>
        <v>19591279.541212168</v>
      </c>
      <c r="P808" s="39">
        <f t="shared" si="383"/>
        <v>260952.64310050002</v>
      </c>
      <c r="Q808" s="39">
        <f t="shared" si="383"/>
        <v>294829.50482969062</v>
      </c>
      <c r="R808" s="39">
        <f t="shared" si="383"/>
        <v>8350.7139253058431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1013722855.5700001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1268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1270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1276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1272</v>
      </c>
      <c r="E815" s="19" t="s">
        <v>1219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-15203.618187775412</v>
      </c>
      <c r="H815" s="35">
        <f t="shared" si="387"/>
        <v>-3342.0063893455899</v>
      </c>
      <c r="I815" s="35">
        <f t="shared" si="387"/>
        <v>-164.54428751399232</v>
      </c>
      <c r="J815" s="35">
        <f t="shared" si="387"/>
        <v>-3080.0649279148702</v>
      </c>
      <c r="K815" s="35">
        <f t="shared" si="387"/>
        <v>-2778.346603631418</v>
      </c>
      <c r="L815" s="35">
        <f t="shared" si="387"/>
        <v>-1934.3727873223072</v>
      </c>
      <c r="M815" s="35">
        <f t="shared" si="387"/>
        <v>-1037.3417915714176</v>
      </c>
      <c r="N815" s="35">
        <f t="shared" si="387"/>
        <v>-73.845111521765787</v>
      </c>
      <c r="O815" s="35">
        <f t="shared" si="387"/>
        <v>-920.1676665053219</v>
      </c>
      <c r="P815" s="35">
        <f t="shared" si="387"/>
        <v>-3.5136644224983433</v>
      </c>
      <c r="Q815" s="35">
        <f t="shared" ref="Q815:Z816" si="388">IF(VLOOKUP($E815,$D$6:$AN$1034,3,)=0,0,(VLOOKUP($E815,$D$6:$AN$1034,Q$2,)/VLOOKUP($E815,$D$6:$AN$1034,3,))*$F815)</f>
        <v>-4.9149198113578558</v>
      </c>
      <c r="R815" s="35">
        <f t="shared" si="388"/>
        <v>-0.26366266404522937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-28542.999999999993</v>
      </c>
      <c r="AB815" s="43" t="str">
        <f t="shared" si="385"/>
        <v>ok</v>
      </c>
    </row>
    <row r="816" spans="1:28" s="19" customFormat="1" ht="13.2" customHeight="1">
      <c r="A816" s="19" t="s">
        <v>1271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1048700447.2800001</v>
      </c>
      <c r="G818" s="39">
        <f t="shared" ref="G818:P818" si="391">SUM(G808:G816)</f>
        <v>428565731.83564788</v>
      </c>
      <c r="H818" s="39">
        <f t="shared" si="391"/>
        <v>143683421.10150769</v>
      </c>
      <c r="I818" s="39">
        <f t="shared" si="391"/>
        <v>8509203.5082823355</v>
      </c>
      <c r="J818" s="39">
        <f t="shared" si="391"/>
        <v>157091170.24728489</v>
      </c>
      <c r="K818" s="39">
        <f t="shared" si="391"/>
        <v>136540320.22140178</v>
      </c>
      <c r="L818" s="39">
        <f t="shared" si="391"/>
        <v>90025416.839027971</v>
      </c>
      <c r="M818" s="39">
        <f t="shared" si="391"/>
        <v>59690116.239817537</v>
      </c>
      <c r="N818" s="39">
        <f t="shared" si="391"/>
        <v>3560474.5765478653</v>
      </c>
      <c r="O818" s="39">
        <f>SUM(O808:O816)</f>
        <v>20226895.790873408</v>
      </c>
      <c r="P818" s="39">
        <f t="shared" si="391"/>
        <v>260949.12943607752</v>
      </c>
      <c r="Q818" s="39">
        <f>SUM(Q808:Q816)</f>
        <v>294818.58990987926</v>
      </c>
      <c r="R818" s="39">
        <f t="shared" ref="R818:Z818" si="392">SUM(R808:R816)</f>
        <v>8622.450262641798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1048700447.28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842307455.17404699</v>
      </c>
      <c r="G823" s="39">
        <f t="shared" ref="G823:Z823" si="393">G776</f>
        <v>373580965.50276059</v>
      </c>
      <c r="H823" s="39">
        <f t="shared" si="393"/>
        <v>104301284.52819385</v>
      </c>
      <c r="I823" s="39">
        <f t="shared" si="393"/>
        <v>6400887.282559705</v>
      </c>
      <c r="J823" s="39">
        <f t="shared" si="393"/>
        <v>112948092.37300754</v>
      </c>
      <c r="K823" s="39">
        <f t="shared" si="393"/>
        <v>109840177.10918397</v>
      </c>
      <c r="L823" s="39">
        <f t="shared" si="393"/>
        <v>71608741.973680183</v>
      </c>
      <c r="M823" s="39">
        <f t="shared" si="393"/>
        <v>46630961.270619079</v>
      </c>
      <c r="N823" s="39">
        <f t="shared" si="393"/>
        <v>3012671.0424524387</v>
      </c>
      <c r="O823" s="39">
        <f t="shared" si="393"/>
        <v>13439103.87083168</v>
      </c>
      <c r="P823" s="39">
        <f t="shared" si="393"/>
        <v>201517.22051980076</v>
      </c>
      <c r="Q823" s="39">
        <f t="shared" si="393"/>
        <v>221874.64927538132</v>
      </c>
      <c r="R823" s="39">
        <f t="shared" si="393"/>
        <v>5373.8237473200661</v>
      </c>
      <c r="S823" s="39">
        <f t="shared" si="393"/>
        <v>23673.830221666936</v>
      </c>
      <c r="T823" s="39">
        <f t="shared" si="393"/>
        <v>87465.715559582808</v>
      </c>
      <c r="U823" s="39">
        <f t="shared" si="393"/>
        <v>4664.9814342296049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842307455.16999996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1274</v>
      </c>
      <c r="E826" s="143">
        <v>1.82E-3</v>
      </c>
      <c r="F826" s="38">
        <f>SUM(F811:F816)*$E$826</f>
        <v>63659.216912200005</v>
      </c>
      <c r="G826" s="38">
        <f t="shared" ref="G826:U826" si="394">SUM(G811:G816)*$E$826</f>
        <v>33744.817786637417</v>
      </c>
      <c r="H826" s="38">
        <f t="shared" si="394"/>
        <v>7978.8797951195393</v>
      </c>
      <c r="I826" s="38">
        <f t="shared" si="394"/>
        <v>443.38013265521647</v>
      </c>
      <c r="J826" s="38">
        <f t="shared" si="394"/>
        <v>8106.9017492927151</v>
      </c>
      <c r="K826" s="38">
        <f t="shared" si="394"/>
        <v>5635.6847461808093</v>
      </c>
      <c r="L826" s="38">
        <f t="shared" si="394"/>
        <v>3687.0986328892122</v>
      </c>
      <c r="M826" s="38">
        <f t="shared" si="394"/>
        <v>2593.5531408339498</v>
      </c>
      <c r="N826" s="38">
        <f t="shared" si="394"/>
        <v>179.34490189703038</v>
      </c>
      <c r="O826" s="38">
        <f t="shared" si="394"/>
        <v>1156.8215743834589</v>
      </c>
      <c r="P826" s="38">
        <f t="shared" si="394"/>
        <v>-6.3948692489469846E-3</v>
      </c>
      <c r="Q826" s="38">
        <f t="shared" si="394"/>
        <v>-1.9865154056671296E-2</v>
      </c>
      <c r="R826" s="38">
        <f t="shared" si="394"/>
        <v>0.49456013395143766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1275</v>
      </c>
      <c r="E827" s="143">
        <v>2E-3</v>
      </c>
      <c r="F827" s="38">
        <f>SUM(F811:F816)*$E$827</f>
        <v>69955.183420000001</v>
      </c>
      <c r="G827" s="38">
        <f t="shared" ref="G827:U827" si="397">SUM(G811:G816)*$E$827</f>
        <v>37082.217347953207</v>
      </c>
      <c r="H827" s="38">
        <f t="shared" si="397"/>
        <v>8767.9997748566366</v>
      </c>
      <c r="I827" s="38">
        <f t="shared" si="397"/>
        <v>487.23091500573241</v>
      </c>
      <c r="J827" s="38">
        <f t="shared" si="397"/>
        <v>8908.6832409810049</v>
      </c>
      <c r="K827" s="38">
        <f t="shared" si="397"/>
        <v>6193.0601606382525</v>
      </c>
      <c r="L827" s="38">
        <f t="shared" si="397"/>
        <v>4051.7567394386951</v>
      </c>
      <c r="M827" s="38">
        <f t="shared" si="397"/>
        <v>2850.0583965208239</v>
      </c>
      <c r="N827" s="38">
        <f t="shared" si="397"/>
        <v>197.08230977695649</v>
      </c>
      <c r="O827" s="38">
        <f t="shared" si="397"/>
        <v>1271.2324993224825</v>
      </c>
      <c r="P827" s="38">
        <f t="shared" si="397"/>
        <v>-7.0273288449966866E-3</v>
      </c>
      <c r="Q827" s="38">
        <f t="shared" si="397"/>
        <v>-2.1829839622715709E-2</v>
      </c>
      <c r="R827" s="38">
        <f t="shared" si="397"/>
        <v>0.54347267467190952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4608335.2688910821</v>
      </c>
      <c r="H829" s="47">
        <f t="shared" si="398"/>
        <v>1089629.6254606564</v>
      </c>
      <c r="I829" s="47">
        <f t="shared" si="398"/>
        <v>60549.869190573707</v>
      </c>
      <c r="J829" s="47">
        <f t="shared" si="398"/>
        <v>1107112.8458573071</v>
      </c>
      <c r="K829" s="47">
        <f t="shared" si="398"/>
        <v>769632.98318537057</v>
      </c>
      <c r="L829" s="47">
        <f t="shared" si="398"/>
        <v>503525.80882958136</v>
      </c>
      <c r="M829" s="47">
        <f t="shared" si="398"/>
        <v>354186.60388740274</v>
      </c>
      <c r="N829" s="47">
        <f t="shared" si="398"/>
        <v>24492.09955536266</v>
      </c>
      <c r="O829" s="47">
        <f t="shared" si="398"/>
        <v>157980.45479909005</v>
      </c>
      <c r="P829" s="47">
        <f t="shared" si="398"/>
        <v>-0.8733104349888976</v>
      </c>
      <c r="Q829" s="47">
        <f t="shared" si="398"/>
        <v>-2.7128695920107777</v>
      </c>
      <c r="R829" s="47">
        <f t="shared" si="398"/>
        <v>67.539226979569179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851134641.91314125</v>
      </c>
      <c r="G831" s="39">
        <f t="shared" si="399"/>
        <v>378260127.8067863</v>
      </c>
      <c r="H831" s="39">
        <f t="shared" si="399"/>
        <v>105407661.03322448</v>
      </c>
      <c r="I831" s="39">
        <f t="shared" si="399"/>
        <v>6462367.7627979396</v>
      </c>
      <c r="J831" s="39">
        <f t="shared" si="399"/>
        <v>114072220.80385512</v>
      </c>
      <c r="K831" s="39">
        <f t="shared" si="399"/>
        <v>110621638.83727615</v>
      </c>
      <c r="L831" s="39">
        <f t="shared" si="399"/>
        <v>72120006.637882084</v>
      </c>
      <c r="M831" s="39">
        <f t="shared" si="399"/>
        <v>46990591.486043833</v>
      </c>
      <c r="N831" s="39">
        <f t="shared" si="399"/>
        <v>3037539.5692194751</v>
      </c>
      <c r="O831" s="39">
        <f>SUM(O823:O830)</f>
        <v>13599512.379704475</v>
      </c>
      <c r="P831" s="39">
        <f t="shared" si="399"/>
        <v>201516.33378716768</v>
      </c>
      <c r="Q831" s="39">
        <f t="shared" si="399"/>
        <v>221871.89471079563</v>
      </c>
      <c r="R831" s="39">
        <f t="shared" si="399"/>
        <v>5442.4010071082585</v>
      </c>
      <c r="S831" s="39">
        <f t="shared" si="399"/>
        <v>30819.929878969037</v>
      </c>
      <c r="T831" s="39">
        <f t="shared" si="399"/>
        <v>98461.341828282806</v>
      </c>
      <c r="U831" s="39">
        <f t="shared" si="399"/>
        <v>4863.6951391636057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851134641.90999997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>
      <c r="A834" s="24" t="s">
        <v>801</v>
      </c>
      <c r="B834" s="19"/>
      <c r="C834" s="19"/>
      <c r="D834" s="19"/>
      <c r="E834" s="19"/>
      <c r="F834" s="39">
        <f t="shared" ref="F834:Z834" si="400">F818-F831</f>
        <v>197565805.36685884</v>
      </c>
      <c r="G834" s="39">
        <f>G818-G831</f>
        <v>50305604.028861582</v>
      </c>
      <c r="H834" s="39">
        <f t="shared" si="400"/>
        <v>38275760.068283215</v>
      </c>
      <c r="I834" s="39">
        <f t="shared" si="400"/>
        <v>2046835.7454843959</v>
      </c>
      <c r="J834" s="39">
        <f t="shared" si="400"/>
        <v>43018949.443429768</v>
      </c>
      <c r="K834" s="39">
        <f t="shared" si="400"/>
        <v>25918681.384125635</v>
      </c>
      <c r="L834" s="39">
        <f t="shared" si="400"/>
        <v>17905410.201145887</v>
      </c>
      <c r="M834" s="39">
        <f t="shared" si="400"/>
        <v>12699524.753773704</v>
      </c>
      <c r="N834" s="39">
        <f t="shared" si="400"/>
        <v>522935.00732839014</v>
      </c>
      <c r="O834" s="39">
        <f t="shared" si="400"/>
        <v>6627383.4111689329</v>
      </c>
      <c r="P834" s="39">
        <f t="shared" si="400"/>
        <v>59432.795648909843</v>
      </c>
      <c r="Q834" s="39">
        <f t="shared" si="400"/>
        <v>72946.695199083624</v>
      </c>
      <c r="R834" s="39">
        <f t="shared" si="400"/>
        <v>3180.0492555335395</v>
      </c>
      <c r="S834" s="39">
        <f t="shared" si="400"/>
        <v>10773.180121030964</v>
      </c>
      <c r="T834" s="39">
        <f t="shared" si="400"/>
        <v>92528.898171717185</v>
      </c>
      <c r="U834" s="39">
        <f t="shared" si="400"/>
        <v>5859.7048608363939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197565805.37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>
      <c r="A836" s="24" t="s">
        <v>999</v>
      </c>
      <c r="B836" s="19"/>
      <c r="C836" s="19"/>
      <c r="D836" s="19"/>
      <c r="E836" s="19"/>
      <c r="F836" s="39">
        <f>F787</f>
        <v>2548077150.5472326</v>
      </c>
      <c r="G836" s="39">
        <f t="shared" ref="G836:Z836" si="401">G787</f>
        <v>1356499920.5731411</v>
      </c>
      <c r="H836" s="39">
        <f t="shared" si="401"/>
        <v>298181087.27219707</v>
      </c>
      <c r="I836" s="39">
        <f t="shared" si="401"/>
        <v>14680999.626981152</v>
      </c>
      <c r="J836" s="39">
        <f t="shared" si="401"/>
        <v>274810099.70613962</v>
      </c>
      <c r="K836" s="39">
        <f t="shared" si="401"/>
        <v>247890133.82229167</v>
      </c>
      <c r="L836" s="39">
        <f t="shared" si="401"/>
        <v>172588952.1792506</v>
      </c>
      <c r="M836" s="39">
        <f t="shared" si="401"/>
        <v>92553893.45447132</v>
      </c>
      <c r="N836" s="39">
        <f t="shared" si="401"/>
        <v>6588621.6476110416</v>
      </c>
      <c r="O836" s="39">
        <f t="shared" si="401"/>
        <v>82099362.869561702</v>
      </c>
      <c r="P836" s="39">
        <f t="shared" si="401"/>
        <v>313496.79077524081</v>
      </c>
      <c r="Q836" s="39">
        <f t="shared" si="401"/>
        <v>438519.84780116437</v>
      </c>
      <c r="R836" s="39">
        <f t="shared" si="401"/>
        <v>23524.557011240551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2548077150.5500002</v>
      </c>
      <c r="AB836" s="68" t="str">
        <f>IF(ABS(F836-AA836)&lt;0.01,"ok","err")</f>
        <v>ok</v>
      </c>
    </row>
    <row r="837" spans="1:28" s="66" customFormat="1" ht="14.4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4.4" thickBot="1">
      <c r="A838" s="113" t="s">
        <v>1017</v>
      </c>
      <c r="B838" s="62"/>
      <c r="C838" s="62"/>
      <c r="D838" s="62"/>
      <c r="E838" s="62"/>
      <c r="F838" s="63">
        <f t="shared" ref="F838:P838" si="402">F834/F836</f>
        <v>7.7535252543051533E-2</v>
      </c>
      <c r="G838" s="63">
        <f t="shared" si="402"/>
        <v>3.7084855860224988E-2</v>
      </c>
      <c r="H838" s="63">
        <f t="shared" si="402"/>
        <v>0.1283641441462143</v>
      </c>
      <c r="I838" s="63">
        <f t="shared" si="402"/>
        <v>0.13942073411150177</v>
      </c>
      <c r="J838" s="63">
        <f t="shared" si="402"/>
        <v>0.1565406420267336</v>
      </c>
      <c r="K838" s="63">
        <f t="shared" si="402"/>
        <v>0.1045571317602592</v>
      </c>
      <c r="L838" s="63">
        <f t="shared" si="402"/>
        <v>0.10374598127549531</v>
      </c>
      <c r="M838" s="63">
        <f t="shared" si="402"/>
        <v>0.13721221528104374</v>
      </c>
      <c r="N838" s="63">
        <f t="shared" si="402"/>
        <v>7.9369409156769585E-2</v>
      </c>
      <c r="O838" s="63">
        <f>O834/O836</f>
        <v>8.0723932312342372E-2</v>
      </c>
      <c r="P838" s="63">
        <f t="shared" si="402"/>
        <v>0.18958023621849368</v>
      </c>
      <c r="Q838" s="63">
        <f>Q834/Q836</f>
        <v>0.16634753378861758</v>
      </c>
      <c r="R838" s="63">
        <f t="shared" ref="R838:Z838" si="403">R834/R836</f>
        <v>0.1351799846438784</v>
      </c>
      <c r="S838" s="63">
        <f t="shared" si="403"/>
        <v>7.7500003208653412E-2</v>
      </c>
      <c r="T838" s="63">
        <f t="shared" si="403"/>
        <v>7.7500069893044685E-2</v>
      </c>
      <c r="U838" s="63">
        <f t="shared" si="403"/>
        <v>7.749985135198284E-2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6" customFormat="1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6" customFormat="1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6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7">
        <f t="shared" si="404"/>
        <v>0</v>
      </c>
      <c r="Y845" s="87">
        <f t="shared" si="404"/>
        <v>0</v>
      </c>
      <c r="Z845" s="87">
        <f t="shared" si="404"/>
        <v>0</v>
      </c>
      <c r="AA845" s="91">
        <f>SUM(G845:Z845)</f>
        <v>1</v>
      </c>
      <c r="AB845" s="88" t="str">
        <f>IF(ABS(F845-AA845)&lt;0.01,"ok","err")</f>
        <v>ok</v>
      </c>
    </row>
    <row r="846" spans="1:28" s="8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6" customFormat="1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6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7">
        <f t="shared" si="405"/>
        <v>0</v>
      </c>
      <c r="Y848" s="87">
        <f t="shared" si="405"/>
        <v>0</v>
      </c>
      <c r="Z848" s="87">
        <f t="shared" si="405"/>
        <v>0</v>
      </c>
      <c r="AA848" s="92">
        <f t="shared" ref="AA848:AA853" si="406">SUM(G848:Z848)</f>
        <v>1.0000000000000002</v>
      </c>
      <c r="AB848" s="88" t="str">
        <f t="shared" ref="AB848:AB853" si="407">IF(ABS(F848-AA848)&lt;0.01,"ok","err")</f>
        <v>ok</v>
      </c>
    </row>
    <row r="849" spans="1:29" s="86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2">
        <f t="shared" si="406"/>
        <v>1</v>
      </c>
      <c r="AB849" s="88" t="str">
        <f t="shared" si="407"/>
        <v>ok</v>
      </c>
    </row>
    <row r="850" spans="1:29" s="86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2">
        <v>0</v>
      </c>
      <c r="Y850" s="92">
        <v>0</v>
      </c>
      <c r="Z850" s="92">
        <v>0</v>
      </c>
      <c r="AA850" s="92">
        <f>SUM(G850:Z850)</f>
        <v>1.0000000000000002</v>
      </c>
      <c r="AB850" s="88" t="str">
        <f t="shared" si="407"/>
        <v>ok</v>
      </c>
    </row>
    <row r="851" spans="1:29" s="86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7">
        <f t="shared" si="409"/>
        <v>0</v>
      </c>
      <c r="Y851" s="87">
        <f t="shared" si="409"/>
        <v>0</v>
      </c>
      <c r="Z851" s="87">
        <f t="shared" si="409"/>
        <v>0</v>
      </c>
      <c r="AA851" s="92">
        <f t="shared" si="406"/>
        <v>1</v>
      </c>
      <c r="AB851" s="88" t="str">
        <f t="shared" si="407"/>
        <v>ok</v>
      </c>
    </row>
    <row r="852" spans="1:29" s="86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7">
        <f t="shared" si="409"/>
        <v>0</v>
      </c>
      <c r="Y852" s="87">
        <f t="shared" si="409"/>
        <v>0</v>
      </c>
      <c r="Z852" s="87">
        <f t="shared" si="409"/>
        <v>0</v>
      </c>
      <c r="AA852" s="92">
        <f t="shared" si="406"/>
        <v>0.99999999999999989</v>
      </c>
      <c r="AB852" s="88" t="str">
        <f t="shared" si="407"/>
        <v>ok</v>
      </c>
    </row>
    <row r="853" spans="1:29" s="86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7">
        <f t="shared" si="409"/>
        <v>0</v>
      </c>
      <c r="Y853" s="87">
        <f t="shared" si="409"/>
        <v>0</v>
      </c>
      <c r="Z853" s="87">
        <f t="shared" si="409"/>
        <v>0</v>
      </c>
      <c r="AA853" s="92">
        <f t="shared" si="406"/>
        <v>1</v>
      </c>
      <c r="AB853" s="88" t="str">
        <f t="shared" si="407"/>
        <v>ok</v>
      </c>
    </row>
    <row r="854" spans="1:29" s="8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6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7">
        <v>0</v>
      </c>
      <c r="Y856" s="87">
        <v>0</v>
      </c>
      <c r="Z856" s="87">
        <v>0</v>
      </c>
      <c r="AA856" s="87">
        <f t="shared" ref="AA856:AA866" si="411">SUM(G856:Z856)</f>
        <v>11653191809</v>
      </c>
      <c r="AB856" s="88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6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7"/>
      <c r="Y858" s="87"/>
      <c r="Z858" s="87"/>
      <c r="AA858" s="87"/>
      <c r="AB858" s="88"/>
    </row>
    <row r="859" spans="1:29" s="86" customFormat="1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7"/>
      <c r="Y859" s="87"/>
      <c r="Z859" s="87"/>
      <c r="AA859" s="87"/>
      <c r="AB859" s="88"/>
    </row>
    <row r="860" spans="1:29" s="86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7">
        <v>0</v>
      </c>
      <c r="Y860" s="87">
        <v>0</v>
      </c>
      <c r="Z860" s="87">
        <v>0</v>
      </c>
      <c r="AA860" s="87">
        <f t="shared" si="411"/>
        <v>6229879</v>
      </c>
      <c r="AB860" s="88" t="str">
        <f t="shared" ref="AB860:AB868" si="413">IF(ABS(F860-AA860)&lt;0.01,"ok","err")</f>
        <v>ok</v>
      </c>
    </row>
    <row r="861" spans="1:29" s="86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7">
        <f t="shared" si="415"/>
        <v>0</v>
      </c>
      <c r="Y861" s="87">
        <f t="shared" si="415"/>
        <v>0</v>
      </c>
      <c r="Z861" s="87">
        <f t="shared" si="415"/>
        <v>0</v>
      </c>
      <c r="AA861" s="87">
        <f t="shared" si="411"/>
        <v>519156.58333333331</v>
      </c>
      <c r="AB861" s="88" t="str">
        <f t="shared" si="413"/>
        <v>ok</v>
      </c>
    </row>
    <row r="862" spans="1:29" s="86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90">
        <f t="shared" si="418"/>
        <v>0</v>
      </c>
      <c r="Y862" s="90">
        <f t="shared" si="418"/>
        <v>0</v>
      </c>
      <c r="Z862" s="90">
        <f t="shared" si="418"/>
        <v>0</v>
      </c>
      <c r="AA862" s="87">
        <f t="shared" si="411"/>
        <v>519156.58333333331</v>
      </c>
      <c r="AB862" s="88" t="str">
        <f t="shared" si="413"/>
        <v>ok</v>
      </c>
    </row>
    <row r="863" spans="1:29" s="86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90">
        <f t="shared" si="418"/>
        <v>0</v>
      </c>
      <c r="Y863" s="90">
        <f t="shared" si="418"/>
        <v>0</v>
      </c>
      <c r="Z863" s="90">
        <f t="shared" si="418"/>
        <v>0</v>
      </c>
      <c r="AA863" s="87">
        <f t="shared" si="411"/>
        <v>502645.38888888888</v>
      </c>
      <c r="AB863" s="88" t="str">
        <f t="shared" si="413"/>
        <v>ok</v>
      </c>
    </row>
    <row r="864" spans="1:29" s="86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90"/>
      <c r="Y864" s="90"/>
      <c r="Z864" s="90"/>
      <c r="AA864" s="87">
        <f t="shared" si="411"/>
        <v>97991</v>
      </c>
      <c r="AB864" s="88" t="str">
        <f t="shared" si="413"/>
        <v>ok</v>
      </c>
    </row>
    <row r="865" spans="1:28" s="86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90">
        <f>X863</f>
        <v>0</v>
      </c>
      <c r="Y865" s="90">
        <f>Y863</f>
        <v>0</v>
      </c>
      <c r="Z865" s="90">
        <f>Z863</f>
        <v>0</v>
      </c>
      <c r="AA865" s="87">
        <f t="shared" si="411"/>
        <v>519156.58333333331</v>
      </c>
      <c r="AB865" s="88" t="str">
        <f t="shared" si="413"/>
        <v>ok</v>
      </c>
    </row>
    <row r="866" spans="1:28" s="86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90"/>
      <c r="Y866" s="90"/>
      <c r="Z866" s="90"/>
      <c r="AA866" s="87">
        <f t="shared" si="411"/>
        <v>431058.8055555555</v>
      </c>
      <c r="AB866" s="88" t="str">
        <f t="shared" si="413"/>
        <v>ok</v>
      </c>
    </row>
    <row r="867" spans="1:28" s="86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90"/>
      <c r="Y867" s="90"/>
      <c r="Z867" s="90"/>
      <c r="AA867" s="87">
        <f>SUM(G867:Z867)</f>
        <v>427523.13888888882</v>
      </c>
      <c r="AB867" s="88" t="str">
        <f t="shared" si="413"/>
        <v>ok</v>
      </c>
    </row>
    <row r="868" spans="1:28" s="86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90">
        <f>X867</f>
        <v>0</v>
      </c>
      <c r="Y868" s="90">
        <f>Y867</f>
        <v>0</v>
      </c>
      <c r="Z868" s="90">
        <f>Z867</f>
        <v>0</v>
      </c>
      <c r="AA868" s="87">
        <f>SUM(G868:Z868)</f>
        <v>431045.8055555555</v>
      </c>
      <c r="AB868" s="88" t="str">
        <f t="shared" si="413"/>
        <v>ok</v>
      </c>
    </row>
    <row r="869" spans="1:28" s="86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90"/>
      <c r="Y869" s="90"/>
      <c r="Z869" s="90"/>
      <c r="AA869" s="87">
        <f>SUM(G869:Z869)</f>
        <v>430852.63888888882</v>
      </c>
      <c r="AB869" s="88" t="str">
        <f>IF(ABS(F869-AA869)&lt;0.01,"ok","err")</f>
        <v>ok</v>
      </c>
    </row>
    <row r="870" spans="1:28" s="86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90"/>
      <c r="Y870" s="90"/>
      <c r="Z870" s="90"/>
      <c r="AA870" s="87"/>
      <c r="AB870" s="88"/>
    </row>
    <row r="871" spans="1:28" s="86" customFormat="1">
      <c r="A871" s="24" t="s">
        <v>1260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7"/>
      <c r="Y871" s="87"/>
      <c r="Z871" s="87"/>
      <c r="AA871" s="87"/>
      <c r="AB871" s="88"/>
    </row>
    <row r="872" spans="1:28" s="86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7">
        <v>0</v>
      </c>
      <c r="Y872" s="87">
        <v>0</v>
      </c>
      <c r="Z872" s="87">
        <v>0</v>
      </c>
      <c r="AA872" s="87">
        <f t="shared" ref="AA872:AA877" si="429">SUM(G872:Z872)</f>
        <v>519052</v>
      </c>
      <c r="AB872" s="88" t="str">
        <f t="shared" ref="AB872:AB879" si="430">IF(ABS(F872-AA872)&lt;0.01,"ok","err")</f>
        <v>ok</v>
      </c>
    </row>
    <row r="873" spans="1:28" s="86" customFormat="1">
      <c r="A873" s="19" t="s">
        <v>1230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90">
        <f t="shared" si="433"/>
        <v>0</v>
      </c>
      <c r="Y873" s="90">
        <f t="shared" si="433"/>
        <v>0</v>
      </c>
      <c r="Z873" s="90">
        <f t="shared" si="433"/>
        <v>0</v>
      </c>
      <c r="AA873" s="87">
        <f t="shared" si="429"/>
        <v>429853</v>
      </c>
      <c r="AB873" s="88" t="str">
        <f t="shared" si="430"/>
        <v>ok</v>
      </c>
    </row>
    <row r="874" spans="1:28" s="86" customFormat="1">
      <c r="A874" s="19" t="s">
        <v>1100</v>
      </c>
      <c r="B874" s="19"/>
      <c r="C874" s="19"/>
      <c r="D874" s="19" t="s">
        <v>1261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90">
        <f t="shared" si="433"/>
        <v>0</v>
      </c>
      <c r="Y874" s="90">
        <f t="shared" si="433"/>
        <v>0</v>
      </c>
      <c r="Z874" s="90">
        <f t="shared" si="433"/>
        <v>0</v>
      </c>
      <c r="AA874" s="87">
        <f t="shared" si="429"/>
        <v>501414</v>
      </c>
      <c r="AB874" s="88" t="str">
        <f t="shared" si="430"/>
        <v>ok</v>
      </c>
    </row>
    <row r="875" spans="1:28" s="86" customFormat="1">
      <c r="A875" s="46" t="s">
        <v>594</v>
      </c>
      <c r="B875" s="19"/>
      <c r="C875" s="19"/>
      <c r="D875" s="19" t="s">
        <v>1262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90"/>
      <c r="Y875" s="90"/>
      <c r="Z875" s="90"/>
      <c r="AA875" s="87">
        <f t="shared" si="429"/>
        <v>126670914.05123466</v>
      </c>
      <c r="AB875" s="88" t="str">
        <f t="shared" si="430"/>
        <v>ok</v>
      </c>
    </row>
    <row r="876" spans="1:28" s="86" customFormat="1">
      <c r="A876" s="19" t="s">
        <v>149</v>
      </c>
      <c r="B876" s="19"/>
      <c r="C876" s="19"/>
      <c r="D876" s="19" t="s">
        <v>1263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90">
        <f>X874</f>
        <v>0</v>
      </c>
      <c r="Y876" s="90">
        <f>Y874</f>
        <v>0</v>
      </c>
      <c r="Z876" s="90">
        <f>Z874</f>
        <v>0</v>
      </c>
      <c r="AA876" s="87">
        <f t="shared" si="429"/>
        <v>519052</v>
      </c>
      <c r="AB876" s="88" t="str">
        <f t="shared" si="430"/>
        <v>ok</v>
      </c>
    </row>
    <row r="877" spans="1:28" s="86" customFormat="1">
      <c r="A877" s="19" t="s">
        <v>1097</v>
      </c>
      <c r="B877" s="19"/>
      <c r="C877" s="19"/>
      <c r="D877" s="19" t="s">
        <v>1267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90"/>
      <c r="Y877" s="90"/>
      <c r="Z877" s="90"/>
      <c r="AA877" s="87">
        <f t="shared" si="429"/>
        <v>429853</v>
      </c>
      <c r="AB877" s="88" t="str">
        <f t="shared" si="430"/>
        <v>ok</v>
      </c>
    </row>
    <row r="878" spans="1:28" s="86" customFormat="1">
      <c r="A878" s="19" t="s">
        <v>788</v>
      </c>
      <c r="B878" s="19"/>
      <c r="C878" s="19"/>
      <c r="D878" s="19" t="s">
        <v>1264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90"/>
      <c r="Y878" s="90"/>
      <c r="Z878" s="90"/>
      <c r="AA878" s="87">
        <f>SUM(G878:Z878)</f>
        <v>426510</v>
      </c>
      <c r="AB878" s="88" t="str">
        <f t="shared" si="430"/>
        <v>ok</v>
      </c>
    </row>
    <row r="879" spans="1:28" s="86" customFormat="1">
      <c r="A879" s="19" t="s">
        <v>789</v>
      </c>
      <c r="B879" s="19"/>
      <c r="C879" s="19"/>
      <c r="D879" s="19" t="s">
        <v>1265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90">
        <f t="shared" si="440"/>
        <v>0</v>
      </c>
      <c r="Y879" s="90">
        <f t="shared" si="440"/>
        <v>0</v>
      </c>
      <c r="Z879" s="90">
        <f t="shared" si="440"/>
        <v>0</v>
      </c>
      <c r="AA879" s="87">
        <f>SUM(G879:Z879)</f>
        <v>429853</v>
      </c>
      <c r="AB879" s="88" t="str">
        <f t="shared" si="430"/>
        <v>ok</v>
      </c>
    </row>
    <row r="880" spans="1:28" s="86" customFormat="1">
      <c r="A880" s="19" t="s">
        <v>1101</v>
      </c>
      <c r="B880" s="19"/>
      <c r="C880" s="19"/>
      <c r="D880" s="19" t="s">
        <v>1266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90"/>
      <c r="Y880" s="90"/>
      <c r="Z880" s="90"/>
      <c r="AA880" s="87">
        <f>SUM(G880:Z880)</f>
        <v>429647</v>
      </c>
      <c r="AB880" s="88" t="str">
        <f>IF(ABS(F880-AA880)&lt;0.01,"ok","err")</f>
        <v>ok</v>
      </c>
    </row>
    <row r="881" spans="1:29" s="86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90"/>
      <c r="Y881" s="90"/>
      <c r="Z881" s="90"/>
      <c r="AA881" s="87"/>
      <c r="AB881" s="88"/>
    </row>
    <row r="882" spans="1:29" s="86" customFormat="1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86" customFormat="1">
      <c r="A883" s="19" t="s">
        <v>1113</v>
      </c>
      <c r="B883" s="19"/>
      <c r="C883" s="19"/>
      <c r="D883" s="19" t="s">
        <v>1115</v>
      </c>
      <c r="E883" s="19"/>
      <c r="F883" s="38">
        <v>3116802.4210561509</v>
      </c>
      <c r="G883" s="38">
        <v>1410728.935517574</v>
      </c>
      <c r="H883" s="38">
        <v>391821.41589250509</v>
      </c>
      <c r="I883" s="38">
        <v>23920.851205713858</v>
      </c>
      <c r="J883" s="38">
        <v>417253.78854618745</v>
      </c>
      <c r="K883" s="38">
        <v>390651.92856031773</v>
      </c>
      <c r="L883" s="38">
        <v>265327.23578470928</v>
      </c>
      <c r="M883" s="38">
        <v>175019.97125469486</v>
      </c>
      <c r="N883" s="38">
        <v>13133.533454222114</v>
      </c>
      <c r="O883" s="38">
        <v>27262.624936428911</v>
      </c>
      <c r="P883" s="38">
        <v>1151.7413792366117</v>
      </c>
      <c r="Q883" s="38">
        <v>430.306572573398</v>
      </c>
      <c r="R883" s="38">
        <v>100.0879519873387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87">
        <v>0</v>
      </c>
      <c r="Y883" s="87">
        <v>0</v>
      </c>
      <c r="Z883" s="87">
        <v>0</v>
      </c>
      <c r="AA883" s="87">
        <f t="shared" ref="AA883" si="444">SUM(G883:Z883)</f>
        <v>3116802.4210561509</v>
      </c>
      <c r="AB883" s="88" t="str">
        <f t="shared" ref="AB883" si="445">IF(ABS(F883-AA883)&lt;0.01,"ok","err")</f>
        <v>ok</v>
      </c>
      <c r="AC883" s="90"/>
    </row>
    <row r="884" spans="1:29" s="86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7">
        <v>0</v>
      </c>
      <c r="Y884" s="87">
        <v>0</v>
      </c>
      <c r="Z884" s="87">
        <v>0</v>
      </c>
      <c r="AA884" s="87">
        <f t="shared" ref="AA884:AA886" si="446">SUM(G884:Z884)</f>
        <v>2941782.4498014562</v>
      </c>
      <c r="AB884" s="88" t="str">
        <f t="shared" ref="AB884:AB886" si="447">IF(ABS(F884-AA884)&lt;0.01,"ok","err")</f>
        <v>ok</v>
      </c>
      <c r="AC884" s="90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174758.00464129917</v>
      </c>
      <c r="G887" s="38">
        <f t="shared" ref="G887:U887" si="448">G889</f>
        <v>84319.965515933363</v>
      </c>
      <c r="H887" s="38">
        <f t="shared" si="448"/>
        <v>20422.721036831601</v>
      </c>
      <c r="I887" s="38">
        <f t="shared" si="448"/>
        <v>1245.2522801236803</v>
      </c>
      <c r="J887" s="38">
        <f t="shared" si="448"/>
        <v>22550.627320581058</v>
      </c>
      <c r="K887" s="38">
        <f t="shared" si="448"/>
        <v>21619.665329364114</v>
      </c>
      <c r="L887" s="38">
        <f t="shared" si="448"/>
        <v>14736.096772428158</v>
      </c>
      <c r="M887" s="38">
        <f t="shared" si="448"/>
        <v>9257.4595784075555</v>
      </c>
      <c r="N887" s="38">
        <f t="shared" si="448"/>
        <v>504.70403722797141</v>
      </c>
      <c r="O887" s="38">
        <f t="shared" si="448"/>
        <v>71.998654492963652</v>
      </c>
      <c r="P887" s="38">
        <f t="shared" si="448"/>
        <v>2.8820690584683497</v>
      </c>
      <c r="Q887" s="38">
        <f t="shared" si="448"/>
        <v>26.519334709812608</v>
      </c>
      <c r="R887" s="38">
        <f t="shared" si="448"/>
        <v>0.11271214044659604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174758.00464129917</v>
      </c>
      <c r="G888" s="38">
        <f t="shared" ref="G888:U888" si="449">G889</f>
        <v>84319.965515933363</v>
      </c>
      <c r="H888" s="38">
        <f t="shared" si="449"/>
        <v>20422.721036831601</v>
      </c>
      <c r="I888" s="38">
        <f t="shared" si="449"/>
        <v>1245.2522801236803</v>
      </c>
      <c r="J888" s="38">
        <f t="shared" si="449"/>
        <v>22550.627320581058</v>
      </c>
      <c r="K888" s="38">
        <f t="shared" si="449"/>
        <v>21619.665329364114</v>
      </c>
      <c r="L888" s="38">
        <f t="shared" si="449"/>
        <v>14736.096772428158</v>
      </c>
      <c r="M888" s="38">
        <f t="shared" si="449"/>
        <v>9257.4595784075555</v>
      </c>
      <c r="N888" s="38">
        <f t="shared" si="449"/>
        <v>504.70403722797141</v>
      </c>
      <c r="O888" s="38">
        <f t="shared" si="449"/>
        <v>71.998654492963652</v>
      </c>
      <c r="P888" s="38">
        <f t="shared" si="449"/>
        <v>2.8820690584683497</v>
      </c>
      <c r="Q888" s="38">
        <f t="shared" si="449"/>
        <v>26.519334709812608</v>
      </c>
      <c r="R888" s="38">
        <f t="shared" si="449"/>
        <v>0.11271214044659604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80" customFormat="1">
      <c r="A889" s="19" t="s">
        <v>1130</v>
      </c>
      <c r="B889" s="19"/>
      <c r="C889" s="19"/>
      <c r="D889" s="19" t="s">
        <v>1120</v>
      </c>
      <c r="E889" s="19"/>
      <c r="F889" s="38">
        <v>174758.00464129917</v>
      </c>
      <c r="G889" s="38">
        <v>84319.965515933363</v>
      </c>
      <c r="H889" s="38">
        <v>20422.721036831601</v>
      </c>
      <c r="I889" s="38">
        <v>1245.2522801236803</v>
      </c>
      <c r="J889" s="38">
        <v>22550.627320581058</v>
      </c>
      <c r="K889" s="38">
        <v>21619.665329364114</v>
      </c>
      <c r="L889" s="38">
        <v>14736.096772428158</v>
      </c>
      <c r="M889" s="38">
        <v>9257.4595784075555</v>
      </c>
      <c r="N889" s="38">
        <v>504.70403722797141</v>
      </c>
      <c r="O889" s="38">
        <v>71.998654492963652</v>
      </c>
      <c r="P889" s="38">
        <v>2.8820690584683497</v>
      </c>
      <c r="Q889" s="38">
        <v>26.519334709812608</v>
      </c>
      <c r="R889" s="38">
        <v>0.11271214044659604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76"/>
      <c r="Y889" s="76"/>
      <c r="Z889" s="76"/>
      <c r="AA889" s="76">
        <f t="shared" ref="AA889" si="450">SUM(G889:Z889)</f>
        <v>174758.00464129917</v>
      </c>
      <c r="AB889" s="79" t="s">
        <v>1118</v>
      </c>
      <c r="AC889" s="85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>
      <c r="A893" s="96" t="s">
        <v>1254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1248</v>
      </c>
      <c r="B894" s="19"/>
      <c r="C894" s="19"/>
      <c r="D894" s="19" t="s">
        <v>1146</v>
      </c>
      <c r="E894" s="19"/>
      <c r="F894" s="38">
        <f>F889</f>
        <v>174758.00464129917</v>
      </c>
      <c r="G894" s="38">
        <f t="shared" ref="G894:Z894" si="451">G888</f>
        <v>84319.965515933363</v>
      </c>
      <c r="H894" s="38">
        <f t="shared" si="451"/>
        <v>20422.721036831601</v>
      </c>
      <c r="I894" s="38">
        <f t="shared" si="451"/>
        <v>1245.2522801236803</v>
      </c>
      <c r="J894" s="38">
        <f t="shared" si="451"/>
        <v>22550.627320581058</v>
      </c>
      <c r="K894" s="38">
        <f t="shared" si="451"/>
        <v>21619.665329364114</v>
      </c>
      <c r="L894" s="38">
        <f t="shared" si="451"/>
        <v>14736.096772428158</v>
      </c>
      <c r="M894" s="38">
        <f t="shared" si="451"/>
        <v>9257.4595784075555</v>
      </c>
      <c r="N894" s="38">
        <f t="shared" si="451"/>
        <v>504.70403722797141</v>
      </c>
      <c r="O894" s="38">
        <f>O888</f>
        <v>71.998654492963652</v>
      </c>
      <c r="P894" s="38">
        <f t="shared" si="451"/>
        <v>2.8820690584683497</v>
      </c>
      <c r="Q894" s="38">
        <f t="shared" si="451"/>
        <v>26.519334709812608</v>
      </c>
      <c r="R894" s="38">
        <f t="shared" si="451"/>
        <v>0.11271214044659604</v>
      </c>
      <c r="S894" s="38">
        <f t="shared" si="451"/>
        <v>0</v>
      </c>
      <c r="T894" s="38">
        <f t="shared" si="451"/>
        <v>0</v>
      </c>
      <c r="U894" s="38">
        <f t="shared" si="451"/>
        <v>0</v>
      </c>
      <c r="V894" s="38">
        <f t="shared" si="451"/>
        <v>0</v>
      </c>
      <c r="W894" s="38">
        <f t="shared" si="451"/>
        <v>0</v>
      </c>
      <c r="X894" s="76">
        <f t="shared" si="451"/>
        <v>0</v>
      </c>
      <c r="Y894" s="76">
        <f t="shared" si="451"/>
        <v>0</v>
      </c>
      <c r="Z894" s="76">
        <f t="shared" si="451"/>
        <v>0</v>
      </c>
      <c r="AA894" s="76">
        <f>SUM(G894:Z894)</f>
        <v>174758.00464129917</v>
      </c>
      <c r="AB894" s="79" t="str">
        <f t="shared" ref="AB894:AB899" si="452">IF(ABS(F894-AA894)&lt;0.01,"ok","err")</f>
        <v>ok</v>
      </c>
    </row>
    <row r="895" spans="1:29" s="80" customFormat="1">
      <c r="A895" s="19" t="s">
        <v>1249</v>
      </c>
      <c r="B895" s="19"/>
      <c r="C895" s="19"/>
      <c r="D895" s="19"/>
      <c r="E895" s="19"/>
      <c r="F895" s="39">
        <f>F9</f>
        <v>2597891033.8555474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2597891033.8555474</v>
      </c>
      <c r="AB895" s="79" t="str">
        <f t="shared" si="452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40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2"/>
        <v>ok</v>
      </c>
    </row>
    <row r="897" spans="1:28" s="80" customFormat="1">
      <c r="A897" s="19" t="s">
        <v>1250</v>
      </c>
      <c r="B897" s="19"/>
      <c r="C897" s="19"/>
      <c r="D897" s="19"/>
      <c r="E897" s="19" t="s">
        <v>1146</v>
      </c>
      <c r="F897" s="39">
        <f>F895-F896</f>
        <v>2596559703.7655473</v>
      </c>
      <c r="G897" s="35">
        <f t="shared" ref="G897:Z897" si="453">IF(VLOOKUP($E897,$D$6:$AN$1034,3,)=0,0,(VLOOKUP($E897,$D$6:$AN$1034,G$2,)/VLOOKUP($E897,$D$6:$AN$1034,3,))*$F897)</f>
        <v>1252828590.7759347</v>
      </c>
      <c r="H897" s="35">
        <f t="shared" si="453"/>
        <v>303441405.12662959</v>
      </c>
      <c r="I897" s="35">
        <f t="shared" si="453"/>
        <v>18501995.935625363</v>
      </c>
      <c r="J897" s="35">
        <f t="shared" si="453"/>
        <v>335057900.86949521</v>
      </c>
      <c r="K897" s="35">
        <f t="shared" si="453"/>
        <v>321225639.52562779</v>
      </c>
      <c r="L897" s="35">
        <f t="shared" si="453"/>
        <v>218949370.29416087</v>
      </c>
      <c r="M897" s="35">
        <f t="shared" si="453"/>
        <v>137547613.62645388</v>
      </c>
      <c r="N897" s="35">
        <f t="shared" si="453"/>
        <v>7498907.807306462</v>
      </c>
      <c r="O897" s="35">
        <f t="shared" si="453"/>
        <v>1069758.1799785986</v>
      </c>
      <c r="P897" s="35">
        <f t="shared" si="453"/>
        <v>42821.868995635807</v>
      </c>
      <c r="Q897" s="35">
        <f t="shared" si="453"/>
        <v>394025.07495726761</v>
      </c>
      <c r="R897" s="35">
        <f t="shared" si="453"/>
        <v>1674.680382220565</v>
      </c>
      <c r="S897" s="35">
        <f t="shared" si="453"/>
        <v>0</v>
      </c>
      <c r="T897" s="35">
        <f t="shared" si="453"/>
        <v>0</v>
      </c>
      <c r="U897" s="35">
        <f t="shared" si="453"/>
        <v>0</v>
      </c>
      <c r="V897" s="35">
        <f t="shared" si="453"/>
        <v>0</v>
      </c>
      <c r="W897" s="35">
        <f t="shared" si="453"/>
        <v>0</v>
      </c>
      <c r="X897" s="77">
        <f t="shared" si="453"/>
        <v>0</v>
      </c>
      <c r="Y897" s="77">
        <f t="shared" si="453"/>
        <v>0</v>
      </c>
      <c r="Z897" s="77">
        <f t="shared" si="453"/>
        <v>0</v>
      </c>
      <c r="AA897" s="82">
        <f>SUM(G897:Z897)</f>
        <v>2596559703.7655473</v>
      </c>
      <c r="AB897" s="79" t="str">
        <f t="shared" si="452"/>
        <v>ok</v>
      </c>
    </row>
    <row r="898" spans="1:28" s="80" customFormat="1">
      <c r="A898" s="19" t="s">
        <v>1251</v>
      </c>
      <c r="B898" s="19"/>
      <c r="C898" s="19"/>
      <c r="D898" s="19" t="s">
        <v>1145</v>
      </c>
      <c r="E898" s="19"/>
      <c r="F898" s="39">
        <f t="shared" ref="F898" si="454">F896+F897</f>
        <v>2597891033.8555474</v>
      </c>
      <c r="G898" s="39">
        <f t="shared" ref="G898:W898" si="455">G896+G897</f>
        <v>1252828590.7759347</v>
      </c>
      <c r="H898" s="39">
        <f t="shared" si="455"/>
        <v>303441405.12662959</v>
      </c>
      <c r="I898" s="39">
        <f t="shared" si="455"/>
        <v>18501995.935625363</v>
      </c>
      <c r="J898" s="39">
        <f t="shared" si="455"/>
        <v>335057900.86949521</v>
      </c>
      <c r="K898" s="39">
        <f t="shared" si="455"/>
        <v>321225639.52562779</v>
      </c>
      <c r="L898" s="39">
        <f t="shared" si="455"/>
        <v>218949370.29416087</v>
      </c>
      <c r="M898" s="39">
        <f t="shared" si="455"/>
        <v>137547613.62645388</v>
      </c>
      <c r="N898" s="39">
        <f t="shared" si="455"/>
        <v>7498907.807306462</v>
      </c>
      <c r="O898" s="39">
        <f>O896+O897</f>
        <v>1069758.1799785986</v>
      </c>
      <c r="P898" s="39">
        <f t="shared" si="455"/>
        <v>42821.868995635807</v>
      </c>
      <c r="Q898" s="39">
        <f t="shared" si="455"/>
        <v>394025.07495726761</v>
      </c>
      <c r="R898" s="39">
        <f t="shared" si="455"/>
        <v>1674.680382220565</v>
      </c>
      <c r="S898" s="39">
        <f t="shared" si="455"/>
        <v>0</v>
      </c>
      <c r="T898" s="39">
        <f t="shared" si="455"/>
        <v>1241811.48</v>
      </c>
      <c r="U898" s="39">
        <f t="shared" si="455"/>
        <v>89518.61</v>
      </c>
      <c r="V898" s="39">
        <f t="shared" si="455"/>
        <v>0</v>
      </c>
      <c r="W898" s="39">
        <f t="shared" si="455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2597891033.8555474</v>
      </c>
      <c r="AB898" s="79" t="str">
        <f t="shared" si="452"/>
        <v>ok</v>
      </c>
    </row>
    <row r="899" spans="1:28" s="80" customFormat="1">
      <c r="A899" s="19" t="s">
        <v>1252</v>
      </c>
      <c r="B899" s="19"/>
      <c r="C899" s="19"/>
      <c r="D899" s="19" t="s">
        <v>1144</v>
      </c>
      <c r="E899" s="19" t="s">
        <v>1145</v>
      </c>
      <c r="F899" s="45">
        <v>1</v>
      </c>
      <c r="G899" s="42">
        <f t="shared" ref="G899:Z899" si="456">IF(VLOOKUP($E899,$D$6:$AN$1034,3,)=0,0,(VLOOKUP($E899,$D$6:$AN$1034,G$2,)/VLOOKUP($E899,$D$6:$AN$1034,3,))*$F899)</f>
        <v>0.48224832159977221</v>
      </c>
      <c r="H899" s="42">
        <f t="shared" si="456"/>
        <v>0.11680297640362929</v>
      </c>
      <c r="I899" s="42">
        <f t="shared" si="456"/>
        <v>7.12192917043423E-3</v>
      </c>
      <c r="J899" s="42">
        <f t="shared" si="456"/>
        <v>0.12897303870833779</v>
      </c>
      <c r="K899" s="42">
        <f t="shared" si="456"/>
        <v>0.12364861933754576</v>
      </c>
      <c r="L899" s="42">
        <f t="shared" si="456"/>
        <v>8.4279658939049748E-2</v>
      </c>
      <c r="M899" s="42">
        <f t="shared" si="456"/>
        <v>5.2945874878485011E-2</v>
      </c>
      <c r="N899" s="42">
        <f t="shared" si="456"/>
        <v>2.8865366982606974E-3</v>
      </c>
      <c r="O899" s="42">
        <f t="shared" si="456"/>
        <v>4.117794649727719E-4</v>
      </c>
      <c r="P899" s="42">
        <f t="shared" si="456"/>
        <v>1.6483319907411045E-5</v>
      </c>
      <c r="Q899" s="42">
        <f t="shared" si="456"/>
        <v>1.516711324002271E-4</v>
      </c>
      <c r="R899" s="42">
        <f t="shared" si="456"/>
        <v>6.4463072561406109E-7</v>
      </c>
      <c r="S899" s="42">
        <f t="shared" si="456"/>
        <v>0</v>
      </c>
      <c r="T899" s="42">
        <f t="shared" si="456"/>
        <v>4.7800753142329428E-4</v>
      </c>
      <c r="U899" s="42">
        <f t="shared" si="456"/>
        <v>3.4458185056031711E-5</v>
      </c>
      <c r="V899" s="42">
        <f t="shared" si="456"/>
        <v>0</v>
      </c>
      <c r="W899" s="42">
        <f t="shared" si="456"/>
        <v>0</v>
      </c>
      <c r="X899" s="83">
        <f t="shared" si="456"/>
        <v>0</v>
      </c>
      <c r="Y899" s="83">
        <f t="shared" si="456"/>
        <v>0</v>
      </c>
      <c r="Z899" s="83">
        <f t="shared" si="456"/>
        <v>0</v>
      </c>
      <c r="AA899" s="83">
        <f>SUM(G899:Z899)</f>
        <v>0.99999999999999989</v>
      </c>
      <c r="AB899" s="79" t="str">
        <f t="shared" si="452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1231</v>
      </c>
      <c r="B901" s="19"/>
      <c r="C901" s="19"/>
      <c r="D901" s="19" t="s">
        <v>1147</v>
      </c>
      <c r="E901" s="19"/>
      <c r="F901" s="38">
        <f t="shared" ref="F901:Z901" si="457">F887</f>
        <v>174758.00464129917</v>
      </c>
      <c r="G901" s="38">
        <f t="shared" si="457"/>
        <v>84319.965515933363</v>
      </c>
      <c r="H901" s="38">
        <f t="shared" si="457"/>
        <v>20422.721036831601</v>
      </c>
      <c r="I901" s="38">
        <f t="shared" si="457"/>
        <v>1245.2522801236803</v>
      </c>
      <c r="J901" s="38">
        <f t="shared" si="457"/>
        <v>22550.627320581058</v>
      </c>
      <c r="K901" s="38">
        <f t="shared" si="457"/>
        <v>21619.665329364114</v>
      </c>
      <c r="L901" s="38">
        <f t="shared" si="457"/>
        <v>14736.096772428158</v>
      </c>
      <c r="M901" s="38">
        <f t="shared" si="457"/>
        <v>9257.4595784075555</v>
      </c>
      <c r="N901" s="38">
        <f t="shared" si="457"/>
        <v>504.70403722797141</v>
      </c>
      <c r="O901" s="38">
        <f>O887</f>
        <v>71.998654492963652</v>
      </c>
      <c r="P901" s="38">
        <f t="shared" si="457"/>
        <v>2.8820690584683497</v>
      </c>
      <c r="Q901" s="38">
        <f t="shared" si="457"/>
        <v>26.519334709812608</v>
      </c>
      <c r="R901" s="38">
        <f t="shared" si="457"/>
        <v>0.11271214044659604</v>
      </c>
      <c r="S901" s="38">
        <f t="shared" si="457"/>
        <v>0</v>
      </c>
      <c r="T901" s="38">
        <f t="shared" si="457"/>
        <v>0</v>
      </c>
      <c r="U901" s="38">
        <f t="shared" si="457"/>
        <v>0</v>
      </c>
      <c r="V901" s="38">
        <f t="shared" si="457"/>
        <v>0</v>
      </c>
      <c r="W901" s="38">
        <f t="shared" si="457"/>
        <v>0</v>
      </c>
      <c r="X901" s="76">
        <f t="shared" si="457"/>
        <v>0</v>
      </c>
      <c r="Y901" s="76">
        <f t="shared" si="457"/>
        <v>0</v>
      </c>
      <c r="Z901" s="76">
        <f t="shared" si="457"/>
        <v>0</v>
      </c>
      <c r="AA901" s="76">
        <f>SUM(G901:Z901)</f>
        <v>174758.00464129917</v>
      </c>
      <c r="AB901" s="79" t="str">
        <f t="shared" ref="AB901:AB906" si="458">IF(ABS(F901-AA901)&lt;0.01,"ok","err")</f>
        <v>ok</v>
      </c>
    </row>
    <row r="902" spans="1:28" s="80" customFormat="1">
      <c r="A902" s="19" t="s">
        <v>1232</v>
      </c>
      <c r="B902" s="19"/>
      <c r="C902" s="19"/>
      <c r="D902" s="19"/>
      <c r="E902" s="19"/>
      <c r="F902" s="39">
        <f>F68</f>
        <v>1596970884.8445554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1596970884.8445554</v>
      </c>
      <c r="AB902" s="79" t="str">
        <f t="shared" si="458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40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8"/>
        <v>ok</v>
      </c>
    </row>
    <row r="904" spans="1:28" s="80" customFormat="1">
      <c r="A904" s="19" t="s">
        <v>1233</v>
      </c>
      <c r="B904" s="19"/>
      <c r="C904" s="19"/>
      <c r="D904" s="19"/>
      <c r="E904" s="19" t="s">
        <v>1147</v>
      </c>
      <c r="F904" s="39">
        <f>F902-F903</f>
        <v>1595648585.1845553</v>
      </c>
      <c r="G904" s="35">
        <f t="shared" ref="G904:Z904" si="459">IF(VLOOKUP($E904,$D$6:$AN$1034,3,)=0,0,(VLOOKUP($E904,$D$6:$AN$1034,G$2,)/VLOOKUP($E904,$D$6:$AN$1034,3,))*$F904)</f>
        <v>769893396.03911686</v>
      </c>
      <c r="H904" s="35">
        <f t="shared" si="459"/>
        <v>186472064.58397648</v>
      </c>
      <c r="I904" s="35">
        <f t="shared" si="459"/>
        <v>11369922.900273398</v>
      </c>
      <c r="J904" s="35">
        <f t="shared" si="459"/>
        <v>205901164.0294604</v>
      </c>
      <c r="K904" s="35">
        <f t="shared" si="459"/>
        <v>197400905.70255309</v>
      </c>
      <c r="L904" s="35">
        <f t="shared" si="459"/>
        <v>134549670.63929781</v>
      </c>
      <c r="M904" s="35">
        <f t="shared" si="459"/>
        <v>84526327.186035857</v>
      </c>
      <c r="N904" s="35">
        <f t="shared" si="459"/>
        <v>4608259.7738096882</v>
      </c>
      <c r="O904" s="35">
        <f t="shared" si="459"/>
        <v>657392.21166261437</v>
      </c>
      <c r="P904" s="35">
        <f t="shared" si="459"/>
        <v>26315.071661458045</v>
      </c>
      <c r="Q904" s="35">
        <f t="shared" si="459"/>
        <v>242137.91520796559</v>
      </c>
      <c r="R904" s="35">
        <f t="shared" si="459"/>
        <v>1029.1314999040196</v>
      </c>
      <c r="S904" s="35">
        <f t="shared" si="459"/>
        <v>0</v>
      </c>
      <c r="T904" s="35">
        <f t="shared" si="459"/>
        <v>0</v>
      </c>
      <c r="U904" s="35">
        <f t="shared" si="459"/>
        <v>0</v>
      </c>
      <c r="V904" s="35">
        <f t="shared" si="459"/>
        <v>0</v>
      </c>
      <c r="W904" s="35">
        <f t="shared" si="459"/>
        <v>0</v>
      </c>
      <c r="X904" s="77">
        <f t="shared" si="459"/>
        <v>0</v>
      </c>
      <c r="Y904" s="77">
        <f t="shared" si="459"/>
        <v>0</v>
      </c>
      <c r="Z904" s="77">
        <f t="shared" si="459"/>
        <v>0</v>
      </c>
      <c r="AA904" s="82">
        <f>SUM(G904:Z904)</f>
        <v>1595648585.1845553</v>
      </c>
      <c r="AB904" s="79" t="str">
        <f t="shared" si="458"/>
        <v>ok</v>
      </c>
    </row>
    <row r="905" spans="1:28" s="80" customFormat="1">
      <c r="A905" s="19" t="s">
        <v>1234</v>
      </c>
      <c r="B905" s="19"/>
      <c r="C905" s="19"/>
      <c r="D905" s="19" t="s">
        <v>1148</v>
      </c>
      <c r="E905" s="19"/>
      <c r="F905" s="39">
        <f t="shared" ref="F905:Z905" si="460">F903+F904</f>
        <v>1596970884.8445554</v>
      </c>
      <c r="G905" s="39">
        <f t="shared" si="460"/>
        <v>769893396.03911686</v>
      </c>
      <c r="H905" s="39">
        <f t="shared" si="460"/>
        <v>186472064.58397648</v>
      </c>
      <c r="I905" s="39">
        <f t="shared" si="460"/>
        <v>11369922.900273398</v>
      </c>
      <c r="J905" s="39">
        <f t="shared" si="460"/>
        <v>205901164.0294604</v>
      </c>
      <c r="K905" s="39">
        <f t="shared" si="460"/>
        <v>197400905.70255309</v>
      </c>
      <c r="L905" s="39">
        <f t="shared" si="460"/>
        <v>134549670.63929781</v>
      </c>
      <c r="M905" s="39">
        <f t="shared" si="460"/>
        <v>84526327.186035857</v>
      </c>
      <c r="N905" s="39">
        <f t="shared" si="460"/>
        <v>4608259.7738096882</v>
      </c>
      <c r="O905" s="39">
        <f>O903+O904</f>
        <v>657392.21166261437</v>
      </c>
      <c r="P905" s="39">
        <f t="shared" si="460"/>
        <v>26315.071661458045</v>
      </c>
      <c r="Q905" s="39">
        <f t="shared" si="460"/>
        <v>242137.91520796559</v>
      </c>
      <c r="R905" s="39">
        <f t="shared" si="460"/>
        <v>1029.1314999040196</v>
      </c>
      <c r="S905" s="39">
        <f t="shared" si="460"/>
        <v>0</v>
      </c>
      <c r="T905" s="39">
        <f t="shared" si="460"/>
        <v>1238111.51</v>
      </c>
      <c r="U905" s="39">
        <f t="shared" si="460"/>
        <v>84188.15</v>
      </c>
      <c r="V905" s="39">
        <f t="shared" si="460"/>
        <v>0</v>
      </c>
      <c r="W905" s="39">
        <f t="shared" si="460"/>
        <v>0</v>
      </c>
      <c r="X905" s="82">
        <f t="shared" si="460"/>
        <v>0</v>
      </c>
      <c r="Y905" s="82">
        <f t="shared" si="460"/>
        <v>0</v>
      </c>
      <c r="Z905" s="82">
        <f t="shared" si="460"/>
        <v>0</v>
      </c>
      <c r="AA905" s="82">
        <f>SUM(G905:Z905)</f>
        <v>1596970884.8445554</v>
      </c>
      <c r="AB905" s="79" t="str">
        <f t="shared" si="458"/>
        <v>ok</v>
      </c>
    </row>
    <row r="906" spans="1:28" s="80" customFormat="1">
      <c r="A906" s="19" t="s">
        <v>1235</v>
      </c>
      <c r="B906" s="19"/>
      <c r="C906" s="19"/>
      <c r="D906" s="19" t="s">
        <v>1149</v>
      </c>
      <c r="E906" s="19" t="s">
        <v>1148</v>
      </c>
      <c r="F906" s="45">
        <v>1</v>
      </c>
      <c r="G906" s="42">
        <f t="shared" ref="G906:Z906" si="461">IF(VLOOKUP($E906,$D$6:$AN$1034,3,)=0,0,(VLOOKUP($E906,$D$6:$AN$1034,G$2,)/VLOOKUP($E906,$D$6:$AN$1034,3,))*$F906)</f>
        <v>0.48209607535459614</v>
      </c>
      <c r="H906" s="42">
        <f t="shared" si="461"/>
        <v>0.116766101594975</v>
      </c>
      <c r="I906" s="42">
        <f t="shared" si="461"/>
        <v>7.1196807707487502E-3</v>
      </c>
      <c r="J906" s="42">
        <f t="shared" si="461"/>
        <v>0.1289323217996565</v>
      </c>
      <c r="K906" s="42">
        <f t="shared" si="461"/>
        <v>0.12360958335302871</v>
      </c>
      <c r="L906" s="42">
        <f t="shared" si="461"/>
        <v>8.4253051772070653E-2</v>
      </c>
      <c r="M906" s="42">
        <f t="shared" si="461"/>
        <v>5.2929159816375367E-2</v>
      </c>
      <c r="N906" s="42">
        <f t="shared" si="461"/>
        <v>2.8856254159312636E-3</v>
      </c>
      <c r="O906" s="42">
        <f t="shared" si="461"/>
        <v>4.116494658113965E-4</v>
      </c>
      <c r="P906" s="42">
        <f t="shared" si="461"/>
        <v>1.6478116107933601E-5</v>
      </c>
      <c r="Q906" s="42">
        <f t="shared" si="461"/>
        <v>1.5162324968218479E-4</v>
      </c>
      <c r="R906" s="42">
        <f t="shared" si="461"/>
        <v>6.4442721509239813E-7</v>
      </c>
      <c r="S906" s="42">
        <f t="shared" si="461"/>
        <v>0</v>
      </c>
      <c r="T906" s="42">
        <f t="shared" si="461"/>
        <v>7.7528746563248346E-4</v>
      </c>
      <c r="U906" s="42">
        <f t="shared" si="461"/>
        <v>5.2717398168592556E-5</v>
      </c>
      <c r="V906" s="42">
        <f t="shared" si="461"/>
        <v>0</v>
      </c>
      <c r="W906" s="42">
        <f t="shared" si="461"/>
        <v>0</v>
      </c>
      <c r="X906" s="83">
        <f t="shared" si="461"/>
        <v>0</v>
      </c>
      <c r="Y906" s="83">
        <f t="shared" si="461"/>
        <v>0</v>
      </c>
      <c r="Z906" s="83">
        <f t="shared" si="461"/>
        <v>0</v>
      </c>
      <c r="AA906" s="83">
        <f>SUM(G906:Z906)</f>
        <v>1.0000000000000002</v>
      </c>
      <c r="AB906" s="79" t="str">
        <f t="shared" si="458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1236</v>
      </c>
      <c r="B908" s="19"/>
      <c r="C908" s="19"/>
      <c r="D908" s="19" t="s">
        <v>1241</v>
      </c>
      <c r="E908" s="19"/>
      <c r="F908" s="38">
        <f>F901</f>
        <v>174758.00464129917</v>
      </c>
      <c r="G908" s="38">
        <f t="shared" ref="G908:U908" si="462">G901</f>
        <v>84319.965515933363</v>
      </c>
      <c r="H908" s="38">
        <f t="shared" si="462"/>
        <v>20422.721036831601</v>
      </c>
      <c r="I908" s="38">
        <f t="shared" si="462"/>
        <v>1245.2522801236803</v>
      </c>
      <c r="J908" s="38">
        <f t="shared" si="462"/>
        <v>22550.627320581058</v>
      </c>
      <c r="K908" s="38">
        <f t="shared" si="462"/>
        <v>21619.665329364114</v>
      </c>
      <c r="L908" s="38">
        <f t="shared" si="462"/>
        <v>14736.096772428158</v>
      </c>
      <c r="M908" s="38">
        <f t="shared" si="462"/>
        <v>9257.4595784075555</v>
      </c>
      <c r="N908" s="38">
        <f t="shared" si="462"/>
        <v>504.70403722797141</v>
      </c>
      <c r="O908" s="38">
        <f t="shared" si="462"/>
        <v>71.998654492963652</v>
      </c>
      <c r="P908" s="38">
        <f t="shared" si="462"/>
        <v>2.8820690584683497</v>
      </c>
      <c r="Q908" s="38">
        <f t="shared" si="462"/>
        <v>26.519334709812608</v>
      </c>
      <c r="R908" s="38">
        <f t="shared" si="462"/>
        <v>0.11271214044659604</v>
      </c>
      <c r="S908" s="38">
        <f t="shared" si="462"/>
        <v>0</v>
      </c>
      <c r="T908" s="38">
        <f t="shared" si="462"/>
        <v>0</v>
      </c>
      <c r="U908" s="38">
        <f t="shared" si="462"/>
        <v>0</v>
      </c>
      <c r="V908" s="38">
        <f t="shared" ref="V908:Z908" si="463">V894</f>
        <v>0</v>
      </c>
      <c r="W908" s="38">
        <f t="shared" si="463"/>
        <v>0</v>
      </c>
      <c r="X908" s="76">
        <f t="shared" si="463"/>
        <v>0</v>
      </c>
      <c r="Y908" s="76">
        <f t="shared" si="463"/>
        <v>0</v>
      </c>
      <c r="Z908" s="76">
        <f t="shared" si="463"/>
        <v>0</v>
      </c>
      <c r="AA908" s="76">
        <f>SUM(G908:Z908)</f>
        <v>174758.00464129917</v>
      </c>
      <c r="AB908" s="79" t="str">
        <f t="shared" ref="AB908:AB913" si="464">IF(ABS(F908-AA908)&lt;0.01,"ok","err")</f>
        <v>ok</v>
      </c>
    </row>
    <row r="909" spans="1:28" s="80" customFormat="1">
      <c r="A909" s="19" t="s">
        <v>1237</v>
      </c>
      <c r="B909" s="19"/>
      <c r="C909" s="19"/>
      <c r="D909" s="19"/>
      <c r="E909" s="19"/>
      <c r="F909" s="39">
        <f>F125</f>
        <v>1309287569.1183619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1309287569.1183619</v>
      </c>
      <c r="AB909" s="79" t="str">
        <f t="shared" si="464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40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4"/>
        <v>ok</v>
      </c>
    </row>
    <row r="911" spans="1:28" s="80" customFormat="1">
      <c r="A911" s="19" t="s">
        <v>1238</v>
      </c>
      <c r="B911" s="19"/>
      <c r="C911" s="19"/>
      <c r="D911" s="19"/>
      <c r="E911" s="19" t="s">
        <v>1241</v>
      </c>
      <c r="F911" s="39">
        <f>F909-F910</f>
        <v>1308018039.6883619</v>
      </c>
      <c r="G911" s="35">
        <f t="shared" ref="G911:Z911" si="465">IF(VLOOKUP($E911,$D$6:$AN$1034,3,)=0,0,(VLOOKUP($E911,$D$6:$AN$1034,G$2,)/VLOOKUP($E911,$D$6:$AN$1034,3,))*$F911)</f>
        <v>631112928.00076401</v>
      </c>
      <c r="H911" s="35">
        <f t="shared" si="465"/>
        <v>152858735.08643734</v>
      </c>
      <c r="I911" s="35">
        <f t="shared" si="465"/>
        <v>9320388.2117335349</v>
      </c>
      <c r="J911" s="35">
        <f t="shared" si="465"/>
        <v>168785558.07588196</v>
      </c>
      <c r="K911" s="35">
        <f t="shared" si="465"/>
        <v>161817550.62308809</v>
      </c>
      <c r="L911" s="35">
        <f t="shared" si="465"/>
        <v>110295837.10624692</v>
      </c>
      <c r="M911" s="35">
        <f t="shared" si="465"/>
        <v>69289668.04752183</v>
      </c>
      <c r="N911" s="35">
        <f t="shared" si="465"/>
        <v>3777577.9527395815</v>
      </c>
      <c r="O911" s="35">
        <f t="shared" si="465"/>
        <v>538891.13178756356</v>
      </c>
      <c r="P911" s="35">
        <f t="shared" si="465"/>
        <v>21571.534464712968</v>
      </c>
      <c r="Q911" s="35">
        <f t="shared" si="465"/>
        <v>198490.29675159804</v>
      </c>
      <c r="R911" s="35">
        <f t="shared" si="465"/>
        <v>843.62094485253135</v>
      </c>
      <c r="S911" s="35">
        <f t="shared" si="465"/>
        <v>0</v>
      </c>
      <c r="T911" s="35">
        <f t="shared" si="465"/>
        <v>0</v>
      </c>
      <c r="U911" s="35">
        <f t="shared" si="465"/>
        <v>0</v>
      </c>
      <c r="V911" s="35">
        <f t="shared" si="465"/>
        <v>0</v>
      </c>
      <c r="W911" s="35">
        <f t="shared" si="465"/>
        <v>0</v>
      </c>
      <c r="X911" s="77">
        <f t="shared" si="465"/>
        <v>0</v>
      </c>
      <c r="Y911" s="77">
        <f t="shared" si="465"/>
        <v>0</v>
      </c>
      <c r="Z911" s="77">
        <f t="shared" si="465"/>
        <v>0</v>
      </c>
      <c r="AA911" s="82">
        <f>SUM(G911:Z911)</f>
        <v>1308018039.6883616</v>
      </c>
      <c r="AB911" s="79" t="str">
        <f t="shared" si="464"/>
        <v>ok</v>
      </c>
    </row>
    <row r="912" spans="1:28" s="80" customFormat="1">
      <c r="A912" s="19" t="s">
        <v>1239</v>
      </c>
      <c r="B912" s="19"/>
      <c r="C912" s="19"/>
      <c r="D912" s="19" t="s">
        <v>1242</v>
      </c>
      <c r="E912" s="19"/>
      <c r="F912" s="39">
        <f t="shared" ref="F912:N912" si="466">F910+F911</f>
        <v>1309287569.1183619</v>
      </c>
      <c r="G912" s="39">
        <f t="shared" si="466"/>
        <v>631112928.00076401</v>
      </c>
      <c r="H912" s="39">
        <f t="shared" si="466"/>
        <v>152858735.08643734</v>
      </c>
      <c r="I912" s="39">
        <f t="shared" si="466"/>
        <v>9320388.2117335349</v>
      </c>
      <c r="J912" s="39">
        <f t="shared" si="466"/>
        <v>168785558.07588196</v>
      </c>
      <c r="K912" s="39">
        <f t="shared" si="466"/>
        <v>161817550.62308809</v>
      </c>
      <c r="L912" s="39">
        <f t="shared" si="466"/>
        <v>110295837.10624692</v>
      </c>
      <c r="M912" s="39">
        <f t="shared" si="466"/>
        <v>69289668.04752183</v>
      </c>
      <c r="N912" s="39">
        <f t="shared" si="466"/>
        <v>3777577.9527395815</v>
      </c>
      <c r="O912" s="39">
        <f>O910+O911</f>
        <v>538891.13178756356</v>
      </c>
      <c r="P912" s="39">
        <f t="shared" ref="P912:Z912" si="467">P910+P911</f>
        <v>21571.534464712968</v>
      </c>
      <c r="Q912" s="39">
        <f t="shared" si="467"/>
        <v>198490.29675159804</v>
      </c>
      <c r="R912" s="39">
        <f t="shared" si="467"/>
        <v>843.62094485253135</v>
      </c>
      <c r="S912" s="39">
        <f t="shared" si="467"/>
        <v>0</v>
      </c>
      <c r="T912" s="39">
        <f t="shared" si="467"/>
        <v>1193920.19</v>
      </c>
      <c r="U912" s="39">
        <f t="shared" si="467"/>
        <v>75609.239999999991</v>
      </c>
      <c r="V912" s="39">
        <f t="shared" si="467"/>
        <v>0</v>
      </c>
      <c r="W912" s="39">
        <f t="shared" si="467"/>
        <v>0</v>
      </c>
      <c r="X912" s="82">
        <f t="shared" si="467"/>
        <v>0</v>
      </c>
      <c r="Y912" s="82">
        <f t="shared" si="467"/>
        <v>0</v>
      </c>
      <c r="Z912" s="82">
        <f t="shared" si="467"/>
        <v>0</v>
      </c>
      <c r="AA912" s="82">
        <f>SUM(G912:Z912)</f>
        <v>1309287569.1183617</v>
      </c>
      <c r="AB912" s="79" t="str">
        <f t="shared" si="464"/>
        <v>ok</v>
      </c>
    </row>
    <row r="913" spans="1:28" s="80" customFormat="1">
      <c r="A913" s="19" t="s">
        <v>1240</v>
      </c>
      <c r="B913" s="19"/>
      <c r="C913" s="19"/>
      <c r="D913" s="19" t="s">
        <v>1243</v>
      </c>
      <c r="E913" s="19" t="s">
        <v>1242</v>
      </c>
      <c r="F913" s="45">
        <v>1</v>
      </c>
      <c r="G913" s="42">
        <f t="shared" ref="G913:Z913" si="468">IF(VLOOKUP($E913,$D$6:$AN$1034,3,)=0,0,(VLOOKUP($E913,$D$6:$AN$1034,G$2,)/VLOOKUP($E913,$D$6:$AN$1034,3,))*$F913)</f>
        <v>0.48202774003707832</v>
      </c>
      <c r="H913" s="42">
        <f t="shared" si="468"/>
        <v>0.11674955043632484</v>
      </c>
      <c r="I913" s="42">
        <f t="shared" si="468"/>
        <v>7.1186715825994028E-3</v>
      </c>
      <c r="J913" s="42">
        <f t="shared" si="468"/>
        <v>0.12891404612474666</v>
      </c>
      <c r="K913" s="42">
        <f t="shared" si="468"/>
        <v>0.12359206215640736</v>
      </c>
      <c r="L913" s="42">
        <f t="shared" si="468"/>
        <v>8.4241109216760604E-2</v>
      </c>
      <c r="M913" s="42">
        <f t="shared" si="468"/>
        <v>5.2921657305720529E-2</v>
      </c>
      <c r="N913" s="42">
        <f t="shared" si="468"/>
        <v>2.885216389309568E-3</v>
      </c>
      <c r="O913" s="42">
        <f t="shared" si="468"/>
        <v>4.1159111603758519E-4</v>
      </c>
      <c r="P913" s="42">
        <f t="shared" si="468"/>
        <v>1.6475780396539349E-5</v>
      </c>
      <c r="Q913" s="42">
        <f t="shared" si="468"/>
        <v>1.516017576530234E-4</v>
      </c>
      <c r="R913" s="42">
        <f t="shared" si="468"/>
        <v>6.4433586994230944E-7</v>
      </c>
      <c r="S913" s="42">
        <f t="shared" si="468"/>
        <v>0</v>
      </c>
      <c r="T913" s="42">
        <f t="shared" si="468"/>
        <v>9.1188537809455629E-4</v>
      </c>
      <c r="U913" s="42">
        <f t="shared" si="468"/>
        <v>5.7748383001079863E-5</v>
      </c>
      <c r="V913" s="42">
        <f t="shared" si="468"/>
        <v>0</v>
      </c>
      <c r="W913" s="42">
        <f t="shared" si="468"/>
        <v>0</v>
      </c>
      <c r="X913" s="83">
        <f t="shared" si="468"/>
        <v>0</v>
      </c>
      <c r="Y913" s="83">
        <f t="shared" si="468"/>
        <v>0</v>
      </c>
      <c r="Z913" s="83">
        <f t="shared" si="468"/>
        <v>0</v>
      </c>
      <c r="AA913" s="83">
        <f>SUM(G913:Z913)</f>
        <v>1.0000000000000002</v>
      </c>
      <c r="AB913" s="79" t="str">
        <f t="shared" si="464"/>
        <v>ok</v>
      </c>
    </row>
    <row r="914" spans="1:28" s="86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2"/>
      <c r="X914" s="92"/>
      <c r="Y914" s="92"/>
      <c r="Z914" s="92"/>
      <c r="AA914" s="92"/>
      <c r="AB914" s="88"/>
    </row>
    <row r="915" spans="1:28" s="80" customFormat="1">
      <c r="A915" s="19" t="s">
        <v>1155</v>
      </c>
      <c r="B915" s="19"/>
      <c r="C915" s="19"/>
      <c r="D915" s="19" t="s">
        <v>1157</v>
      </c>
      <c r="E915" s="19"/>
      <c r="F915" s="38">
        <f>F901</f>
        <v>174758.00464129917</v>
      </c>
      <c r="G915" s="38">
        <f t="shared" ref="G915:U915" si="469">G901</f>
        <v>84319.965515933363</v>
      </c>
      <c r="H915" s="38">
        <f t="shared" si="469"/>
        <v>20422.721036831601</v>
      </c>
      <c r="I915" s="38">
        <f t="shared" si="469"/>
        <v>1245.2522801236803</v>
      </c>
      <c r="J915" s="38">
        <f t="shared" si="469"/>
        <v>22550.627320581058</v>
      </c>
      <c r="K915" s="38">
        <f t="shared" si="469"/>
        <v>21619.665329364114</v>
      </c>
      <c r="L915" s="38">
        <f t="shared" si="469"/>
        <v>14736.096772428158</v>
      </c>
      <c r="M915" s="38">
        <f t="shared" si="469"/>
        <v>9257.4595784075555</v>
      </c>
      <c r="N915" s="38">
        <f t="shared" si="469"/>
        <v>504.70403722797141</v>
      </c>
      <c r="O915" s="38">
        <f t="shared" si="469"/>
        <v>71.998654492963652</v>
      </c>
      <c r="P915" s="38">
        <f t="shared" si="469"/>
        <v>2.8820690584683497</v>
      </c>
      <c r="Q915" s="38">
        <f t="shared" si="469"/>
        <v>26.519334709812608</v>
      </c>
      <c r="R915" s="38">
        <f t="shared" si="469"/>
        <v>0.11271214044659604</v>
      </c>
      <c r="S915" s="38">
        <f t="shared" si="469"/>
        <v>0</v>
      </c>
      <c r="T915" s="38">
        <f t="shared" si="469"/>
        <v>0</v>
      </c>
      <c r="U915" s="38">
        <f t="shared" si="469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174758.00464129917</v>
      </c>
      <c r="AB915" s="79" t="str">
        <f t="shared" ref="AB915:AB920" si="470">IF(ABS(F915-AA915)&lt;0.01,"ok","err")</f>
        <v>ok</v>
      </c>
    </row>
    <row r="916" spans="1:28" s="80" customFormat="1">
      <c r="A916" s="19" t="s">
        <v>1156</v>
      </c>
      <c r="B916" s="19"/>
      <c r="C916" s="19"/>
      <c r="D916" s="19"/>
      <c r="E916" s="19"/>
      <c r="F916" s="39">
        <f>F182</f>
        <v>107026183.16824788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107026183.16824788</v>
      </c>
      <c r="AB916" s="79" t="str">
        <f t="shared" si="470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0"/>
        <v>ok</v>
      </c>
    </row>
    <row r="918" spans="1:28" s="80" customFormat="1">
      <c r="A918" s="19" t="s">
        <v>1170</v>
      </c>
      <c r="B918" s="19"/>
      <c r="C918" s="19"/>
      <c r="D918" s="19"/>
      <c r="E918" s="19" t="s">
        <v>1157</v>
      </c>
      <c r="F918" s="39">
        <f>F916-F917</f>
        <v>106972520.03824788</v>
      </c>
      <c r="G918" s="35">
        <f t="shared" ref="G918:Z918" si="471">IF(VLOOKUP($E918,$D$6:$AN$1034,3,)=0,0,(VLOOKUP($E918,$D$6:$AN$1034,G$2,)/VLOOKUP($E918,$D$6:$AN$1034,3,))*$F918)</f>
        <v>51613768.532614306</v>
      </c>
      <c r="H918" s="35">
        <f t="shared" si="471"/>
        <v>12501115.126784466</v>
      </c>
      <c r="I918" s="35">
        <f t="shared" si="471"/>
        <v>762241.3334463326</v>
      </c>
      <c r="J918" s="35">
        <f t="shared" si="471"/>
        <v>13803644.862375809</v>
      </c>
      <c r="K918" s="35">
        <f t="shared" si="471"/>
        <v>13233786.271550685</v>
      </c>
      <c r="L918" s="35">
        <f t="shared" si="471"/>
        <v>9020230.0633364134</v>
      </c>
      <c r="M918" s="35">
        <f t="shared" si="471"/>
        <v>5666657.6291432651</v>
      </c>
      <c r="N918" s="35">
        <f t="shared" si="471"/>
        <v>308938.42514722142</v>
      </c>
      <c r="O918" s="35">
        <f t="shared" si="471"/>
        <v>44071.672289254995</v>
      </c>
      <c r="P918" s="35">
        <f t="shared" si="471"/>
        <v>1764.1663438617743</v>
      </c>
      <c r="Q918" s="35">
        <f t="shared" si="471"/>
        <v>16232.962086453257</v>
      </c>
      <c r="R918" s="35">
        <f t="shared" si="471"/>
        <v>68.993129826729231</v>
      </c>
      <c r="S918" s="35">
        <f t="shared" si="471"/>
        <v>0</v>
      </c>
      <c r="T918" s="35">
        <f t="shared" si="471"/>
        <v>0</v>
      </c>
      <c r="U918" s="35">
        <f t="shared" si="471"/>
        <v>0</v>
      </c>
      <c r="V918" s="35">
        <f t="shared" si="471"/>
        <v>0</v>
      </c>
      <c r="W918" s="35">
        <f t="shared" si="471"/>
        <v>0</v>
      </c>
      <c r="X918" s="77">
        <f t="shared" si="471"/>
        <v>0</v>
      </c>
      <c r="Y918" s="77">
        <f t="shared" si="471"/>
        <v>0</v>
      </c>
      <c r="Z918" s="77">
        <f t="shared" si="471"/>
        <v>0</v>
      </c>
      <c r="AA918" s="82">
        <f>SUM(G918:Z918)</f>
        <v>106972520.0382479</v>
      </c>
      <c r="AB918" s="79" t="str">
        <f t="shared" si="470"/>
        <v>ok</v>
      </c>
    </row>
    <row r="919" spans="1:28" s="80" customFormat="1">
      <c r="A919" s="19" t="s">
        <v>1169</v>
      </c>
      <c r="B919" s="19"/>
      <c r="C919" s="19"/>
      <c r="D919" s="19" t="s">
        <v>1158</v>
      </c>
      <c r="E919" s="19"/>
      <c r="F919" s="39">
        <f t="shared" ref="F919:N919" si="472">F917+F918</f>
        <v>107026183.16824788</v>
      </c>
      <c r="G919" s="39">
        <f t="shared" si="472"/>
        <v>51613768.532614306</v>
      </c>
      <c r="H919" s="39">
        <f t="shared" si="472"/>
        <v>12501115.126784466</v>
      </c>
      <c r="I919" s="39">
        <f t="shared" si="472"/>
        <v>762241.3334463326</v>
      </c>
      <c r="J919" s="39">
        <f t="shared" si="472"/>
        <v>13803644.862375809</v>
      </c>
      <c r="K919" s="39">
        <f t="shared" si="472"/>
        <v>13233786.271550685</v>
      </c>
      <c r="L919" s="39">
        <f t="shared" si="472"/>
        <v>9020230.0633364134</v>
      </c>
      <c r="M919" s="39">
        <f t="shared" si="472"/>
        <v>5666657.6291432651</v>
      </c>
      <c r="N919" s="39">
        <f t="shared" si="472"/>
        <v>308938.42514722142</v>
      </c>
      <c r="O919" s="39">
        <f>O917+O918</f>
        <v>44071.672289254995</v>
      </c>
      <c r="P919" s="39">
        <f t="shared" ref="P919:Z919" si="473">P917+P918</f>
        <v>1764.1663438617743</v>
      </c>
      <c r="Q919" s="39">
        <f t="shared" si="473"/>
        <v>16232.962086453257</v>
      </c>
      <c r="R919" s="39">
        <f t="shared" si="473"/>
        <v>68.993129826729231</v>
      </c>
      <c r="S919" s="39">
        <f t="shared" si="473"/>
        <v>0</v>
      </c>
      <c r="T919" s="39">
        <f t="shared" si="473"/>
        <v>53663.13</v>
      </c>
      <c r="U919" s="39">
        <f t="shared" si="473"/>
        <v>0</v>
      </c>
      <c r="V919" s="39">
        <f t="shared" si="473"/>
        <v>0</v>
      </c>
      <c r="W919" s="39">
        <f t="shared" si="473"/>
        <v>0</v>
      </c>
      <c r="X919" s="82">
        <f t="shared" si="473"/>
        <v>0</v>
      </c>
      <c r="Y919" s="82">
        <f t="shared" si="473"/>
        <v>0</v>
      </c>
      <c r="Z919" s="82">
        <f t="shared" si="473"/>
        <v>0</v>
      </c>
      <c r="AA919" s="82">
        <f>SUM(G919:Z919)</f>
        <v>107026183.16824789</v>
      </c>
      <c r="AB919" s="79" t="str">
        <f t="shared" si="470"/>
        <v>ok</v>
      </c>
    </row>
    <row r="920" spans="1:28" s="80" customFormat="1">
      <c r="A920" s="19" t="s">
        <v>1168</v>
      </c>
      <c r="B920" s="19"/>
      <c r="C920" s="19"/>
      <c r="D920" s="19" t="s">
        <v>1159</v>
      </c>
      <c r="E920" s="19" t="s">
        <v>1158</v>
      </c>
      <c r="F920" s="45">
        <v>1</v>
      </c>
      <c r="G920" s="42">
        <f t="shared" ref="G920:Z920" si="474">IF(VLOOKUP($E920,$D$6:$AN$1034,3,)=0,0,(VLOOKUP($E920,$D$6:$AN$1034,G$2,)/VLOOKUP($E920,$D$6:$AN$1034,3,))*$F920)</f>
        <v>0.48225365984953561</v>
      </c>
      <c r="H920" s="42">
        <f t="shared" si="474"/>
        <v>0.11680426935465311</v>
      </c>
      <c r="I920" s="42">
        <f t="shared" si="474"/>
        <v>7.122008006658239E-3</v>
      </c>
      <c r="J920" s="42">
        <f t="shared" si="474"/>
        <v>0.12897446637591597</v>
      </c>
      <c r="K920" s="42">
        <f t="shared" si="474"/>
        <v>0.12364998806644199</v>
      </c>
      <c r="L920" s="42">
        <f t="shared" si="474"/>
        <v>8.4280591873078223E-2</v>
      </c>
      <c r="M920" s="42">
        <f t="shared" si="474"/>
        <v>5.2946460963062984E-2</v>
      </c>
      <c r="N920" s="42">
        <f t="shared" si="474"/>
        <v>2.8865686507904553E-3</v>
      </c>
      <c r="O920" s="42">
        <f t="shared" si="474"/>
        <v>4.1178402316723945E-4</v>
      </c>
      <c r="P920" s="42">
        <f t="shared" si="474"/>
        <v>1.6483502369588011E-5</v>
      </c>
      <c r="Q920" s="42">
        <f t="shared" si="474"/>
        <v>1.5167281132444599E-4</v>
      </c>
      <c r="R920" s="42">
        <f t="shared" si="474"/>
        <v>6.4463786135650818E-7</v>
      </c>
      <c r="S920" s="42">
        <f t="shared" si="474"/>
        <v>0</v>
      </c>
      <c r="T920" s="42">
        <f t="shared" si="474"/>
        <v>5.0140188514094909E-4</v>
      </c>
      <c r="U920" s="42">
        <f t="shared" si="474"/>
        <v>0</v>
      </c>
      <c r="V920" s="42">
        <f t="shared" si="474"/>
        <v>0</v>
      </c>
      <c r="W920" s="42">
        <f t="shared" si="474"/>
        <v>0</v>
      </c>
      <c r="X920" s="77">
        <f t="shared" si="474"/>
        <v>0</v>
      </c>
      <c r="Y920" s="77">
        <f t="shared" si="474"/>
        <v>0</v>
      </c>
      <c r="Z920" s="77">
        <f t="shared" si="474"/>
        <v>0</v>
      </c>
      <c r="AA920" s="83">
        <f>SUM(G920:Z920)</f>
        <v>1.0000000000000002</v>
      </c>
      <c r="AB920" s="79" t="str">
        <f t="shared" si="470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1150</v>
      </c>
      <c r="B922" s="19"/>
      <c r="C922" s="19"/>
      <c r="D922" s="19" t="s">
        <v>1152</v>
      </c>
      <c r="E922" s="19"/>
      <c r="F922" s="38">
        <f>F889</f>
        <v>174758.00464129917</v>
      </c>
      <c r="G922" s="38">
        <f>G901</f>
        <v>84319.965515933363</v>
      </c>
      <c r="H922" s="38">
        <f t="shared" ref="H922:U922" si="475">H901</f>
        <v>20422.721036831601</v>
      </c>
      <c r="I922" s="38">
        <f t="shared" si="475"/>
        <v>1245.2522801236803</v>
      </c>
      <c r="J922" s="38">
        <f t="shared" si="475"/>
        <v>22550.627320581058</v>
      </c>
      <c r="K922" s="38">
        <f t="shared" si="475"/>
        <v>21619.665329364114</v>
      </c>
      <c r="L922" s="38">
        <f t="shared" si="475"/>
        <v>14736.096772428158</v>
      </c>
      <c r="M922" s="38">
        <f t="shared" si="475"/>
        <v>9257.4595784075555</v>
      </c>
      <c r="N922" s="38">
        <f t="shared" si="475"/>
        <v>504.70403722797141</v>
      </c>
      <c r="O922" s="38">
        <f t="shared" si="475"/>
        <v>71.998654492963652</v>
      </c>
      <c r="P922" s="38">
        <f t="shared" si="475"/>
        <v>2.8820690584683497</v>
      </c>
      <c r="Q922" s="38">
        <f t="shared" si="475"/>
        <v>26.519334709812608</v>
      </c>
      <c r="R922" s="38">
        <f t="shared" si="475"/>
        <v>0.11271214044659604</v>
      </c>
      <c r="S922" s="38">
        <f t="shared" si="475"/>
        <v>0</v>
      </c>
      <c r="T922" s="38">
        <f t="shared" si="475"/>
        <v>0</v>
      </c>
      <c r="U922" s="38">
        <f t="shared" si="475"/>
        <v>0</v>
      </c>
      <c r="V922" s="38">
        <f t="shared" ref="V922:Z922" si="476">V889</f>
        <v>0</v>
      </c>
      <c r="W922" s="38">
        <f t="shared" si="476"/>
        <v>0</v>
      </c>
      <c r="X922" s="76">
        <f t="shared" si="476"/>
        <v>0</v>
      </c>
      <c r="Y922" s="76">
        <f t="shared" si="476"/>
        <v>0</v>
      </c>
      <c r="Z922" s="76">
        <f t="shared" si="476"/>
        <v>0</v>
      </c>
      <c r="AA922" s="76">
        <f>SUM(G922:Z922)</f>
        <v>174758.00464129917</v>
      </c>
      <c r="AB922" s="79" t="str">
        <f t="shared" ref="AB922:AB927" si="477">IF(ABS(F922-AA922)&lt;0.01,"ok","err")</f>
        <v>ok</v>
      </c>
    </row>
    <row r="923" spans="1:28" s="80" customFormat="1">
      <c r="A923" s="19" t="s">
        <v>1151</v>
      </c>
      <c r="B923" s="19"/>
      <c r="C923" s="19"/>
      <c r="D923" s="19"/>
      <c r="E923" s="19"/>
      <c r="F923" s="39">
        <f>F302</f>
        <v>93427019.751832217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93427019.751832217</v>
      </c>
      <c r="AB923" s="79" t="str">
        <f t="shared" si="477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40">
        <f>17632.31</f>
        <v>17632.310000000001</v>
      </c>
      <c r="U924" s="140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7"/>
        <v>ok</v>
      </c>
    </row>
    <row r="925" spans="1:28" s="80" customFormat="1">
      <c r="A925" s="19" t="s">
        <v>1165</v>
      </c>
      <c r="B925" s="19"/>
      <c r="C925" s="19"/>
      <c r="D925" s="19"/>
      <c r="E925" s="19" t="s">
        <v>1152</v>
      </c>
      <c r="F925" s="39">
        <f>F923-F924</f>
        <v>93405260.631832212</v>
      </c>
      <c r="G925" s="35">
        <f t="shared" ref="G925:Z925" si="478">IF(VLOOKUP($E925,$D$6:$AN$1034,3,)=0,0,(VLOOKUP($E925,$D$6:$AN$1034,G$2,)/VLOOKUP($E925,$D$6:$AN$1034,3,))*$F925)</f>
        <v>45067625.781426467</v>
      </c>
      <c r="H925" s="35">
        <f t="shared" si="478"/>
        <v>10915606.327572206</v>
      </c>
      <c r="I925" s="35">
        <f t="shared" si="478"/>
        <v>665566.73049726698</v>
      </c>
      <c r="J925" s="35">
        <f t="shared" si="478"/>
        <v>12052937.01203323</v>
      </c>
      <c r="K925" s="35">
        <f t="shared" si="478"/>
        <v>11555353.238366142</v>
      </c>
      <c r="L925" s="35">
        <f t="shared" si="478"/>
        <v>7876199.7915331721</v>
      </c>
      <c r="M925" s="35">
        <f t="shared" si="478"/>
        <v>4947958.9017089447</v>
      </c>
      <c r="N925" s="35">
        <f t="shared" si="478"/>
        <v>269755.95330227248</v>
      </c>
      <c r="O925" s="35">
        <f t="shared" si="478"/>
        <v>38482.088999929161</v>
      </c>
      <c r="P925" s="35">
        <f t="shared" si="478"/>
        <v>1540.4182035479564</v>
      </c>
      <c r="Q925" s="35">
        <f t="shared" si="478"/>
        <v>14174.14541575431</v>
      </c>
      <c r="R925" s="35">
        <f t="shared" si="478"/>
        <v>60.242773293246927</v>
      </c>
      <c r="S925" s="35">
        <f t="shared" si="478"/>
        <v>0</v>
      </c>
      <c r="T925" s="35">
        <f t="shared" si="478"/>
        <v>0</v>
      </c>
      <c r="U925" s="35">
        <f t="shared" si="478"/>
        <v>0</v>
      </c>
      <c r="V925" s="35">
        <f t="shared" si="478"/>
        <v>0</v>
      </c>
      <c r="W925" s="35">
        <f t="shared" si="478"/>
        <v>0</v>
      </c>
      <c r="X925" s="77">
        <f t="shared" si="478"/>
        <v>0</v>
      </c>
      <c r="Y925" s="77">
        <f t="shared" si="478"/>
        <v>0</v>
      </c>
      <c r="Z925" s="77">
        <f t="shared" si="478"/>
        <v>0</v>
      </c>
      <c r="AA925" s="82">
        <f>SUM(G925:Z925)</f>
        <v>93405260.631832227</v>
      </c>
      <c r="AB925" s="79" t="str">
        <f t="shared" si="477"/>
        <v>ok</v>
      </c>
    </row>
    <row r="926" spans="1:28" s="80" customFormat="1">
      <c r="A926" s="19" t="s">
        <v>1166</v>
      </c>
      <c r="B926" s="19"/>
      <c r="C926" s="19"/>
      <c r="D926" s="19" t="s">
        <v>1153</v>
      </c>
      <c r="E926" s="19"/>
      <c r="F926" s="39">
        <f t="shared" ref="F926:Z926" si="479">F924+F925</f>
        <v>93427019.751832217</v>
      </c>
      <c r="G926" s="39">
        <f t="shared" si="479"/>
        <v>45067625.781426467</v>
      </c>
      <c r="H926" s="39">
        <f t="shared" si="479"/>
        <v>10915606.327572206</v>
      </c>
      <c r="I926" s="39">
        <f t="shared" si="479"/>
        <v>665566.73049726698</v>
      </c>
      <c r="J926" s="39">
        <f t="shared" si="479"/>
        <v>12052937.01203323</v>
      </c>
      <c r="K926" s="39">
        <f t="shared" si="479"/>
        <v>11555353.238366142</v>
      </c>
      <c r="L926" s="39">
        <f t="shared" si="479"/>
        <v>7876199.7915331721</v>
      </c>
      <c r="M926" s="39">
        <f t="shared" si="479"/>
        <v>4947958.9017089447</v>
      </c>
      <c r="N926" s="39">
        <f t="shared" si="479"/>
        <v>269755.95330227248</v>
      </c>
      <c r="O926" s="39">
        <f>O924+O925</f>
        <v>38482.088999929161</v>
      </c>
      <c r="P926" s="39">
        <f t="shared" si="479"/>
        <v>1540.4182035479564</v>
      </c>
      <c r="Q926" s="39">
        <f t="shared" si="479"/>
        <v>14174.14541575431</v>
      </c>
      <c r="R926" s="39">
        <f t="shared" si="479"/>
        <v>60.242773293246927</v>
      </c>
      <c r="S926" s="39">
        <f t="shared" si="479"/>
        <v>0</v>
      </c>
      <c r="T926" s="39">
        <f t="shared" si="479"/>
        <v>17632.310000000001</v>
      </c>
      <c r="U926" s="39">
        <f t="shared" si="479"/>
        <v>4126.8100000000004</v>
      </c>
      <c r="V926" s="39">
        <f t="shared" si="479"/>
        <v>0</v>
      </c>
      <c r="W926" s="39">
        <f t="shared" si="479"/>
        <v>0</v>
      </c>
      <c r="X926" s="82">
        <f t="shared" si="479"/>
        <v>0</v>
      </c>
      <c r="Y926" s="82">
        <f t="shared" si="479"/>
        <v>0</v>
      </c>
      <c r="Z926" s="82">
        <f t="shared" si="479"/>
        <v>0</v>
      </c>
      <c r="AA926" s="82">
        <f>SUM(G926:Z926)</f>
        <v>93427019.751832232</v>
      </c>
      <c r="AB926" s="79" t="str">
        <f t="shared" si="477"/>
        <v>ok</v>
      </c>
    </row>
    <row r="927" spans="1:28" s="80" customFormat="1">
      <c r="A927" s="19" t="s">
        <v>1167</v>
      </c>
      <c r="B927" s="19"/>
      <c r="C927" s="19"/>
      <c r="D927" s="19" t="s">
        <v>1154</v>
      </c>
      <c r="E927" s="19" t="s">
        <v>1153</v>
      </c>
      <c r="F927" s="45">
        <v>1</v>
      </c>
      <c r="G927" s="42">
        <f t="shared" ref="G927:Z927" si="480">IF(VLOOKUP($E927,$D$6:$AN$1034,3,)=0,0,(VLOOKUP($E927,$D$6:$AN$1034,G$2,)/VLOOKUP($E927,$D$6:$AN$1034,3,))*$F927)</f>
        <v>0.48238321099333403</v>
      </c>
      <c r="H927" s="42">
        <f t="shared" si="480"/>
        <v>0.11683564729525837</v>
      </c>
      <c r="I927" s="42">
        <f t="shared" si="480"/>
        <v>7.1239212410413467E-3</v>
      </c>
      <c r="J927" s="42">
        <f t="shared" si="480"/>
        <v>0.12900911368091517</v>
      </c>
      <c r="K927" s="42">
        <f t="shared" si="480"/>
        <v>0.12368320501992174</v>
      </c>
      <c r="L927" s="42">
        <f t="shared" si="480"/>
        <v>8.4303232752735976E-2</v>
      </c>
      <c r="M927" s="42">
        <f t="shared" si="480"/>
        <v>5.2960684337915093E-2</v>
      </c>
      <c r="N927" s="42">
        <f t="shared" si="480"/>
        <v>2.8873440897378322E-3</v>
      </c>
      <c r="O927" s="42">
        <f t="shared" si="480"/>
        <v>4.1189464356401544E-4</v>
      </c>
      <c r="P927" s="42">
        <f t="shared" si="480"/>
        <v>1.6487930447099023E-5</v>
      </c>
      <c r="Q927" s="42">
        <f t="shared" si="480"/>
        <v>1.5171355624320166E-4</v>
      </c>
      <c r="R927" s="42">
        <f t="shared" si="480"/>
        <v>6.4481103489406229E-7</v>
      </c>
      <c r="S927" s="42">
        <f t="shared" si="480"/>
        <v>0</v>
      </c>
      <c r="T927" s="42">
        <f t="shared" si="480"/>
        <v>1.8872816500875499E-4</v>
      </c>
      <c r="U927" s="42">
        <f t="shared" si="480"/>
        <v>4.4171482842564597E-5</v>
      </c>
      <c r="V927" s="42">
        <f t="shared" si="480"/>
        <v>0</v>
      </c>
      <c r="W927" s="42">
        <f t="shared" si="480"/>
        <v>0</v>
      </c>
      <c r="X927" s="77">
        <f t="shared" si="480"/>
        <v>0</v>
      </c>
      <c r="Y927" s="77">
        <f t="shared" si="480"/>
        <v>0</v>
      </c>
      <c r="Z927" s="77">
        <f t="shared" si="480"/>
        <v>0</v>
      </c>
      <c r="AA927" s="83">
        <f>SUM(G927:Z927)</f>
        <v>1</v>
      </c>
      <c r="AB927" s="79" t="str">
        <f t="shared" si="477"/>
        <v>ok</v>
      </c>
    </row>
    <row r="928" spans="1:28" s="86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2"/>
      <c r="X928" s="92"/>
      <c r="Y928" s="92"/>
      <c r="Z928" s="92"/>
      <c r="AA928" s="92"/>
      <c r="AB928" s="88"/>
    </row>
    <row r="929" spans="1:28" s="80" customFormat="1">
      <c r="A929" s="19" t="s">
        <v>1160</v>
      </c>
      <c r="B929" s="19"/>
      <c r="C929" s="19"/>
      <c r="D929" s="19" t="s">
        <v>1171</v>
      </c>
      <c r="E929" s="19"/>
      <c r="F929" s="38">
        <f>F922</f>
        <v>174758.00464129917</v>
      </c>
      <c r="G929" s="38">
        <f t="shared" ref="G929:U929" si="481">G922</f>
        <v>84319.965515933363</v>
      </c>
      <c r="H929" s="38">
        <f t="shared" si="481"/>
        <v>20422.721036831601</v>
      </c>
      <c r="I929" s="38">
        <f t="shared" si="481"/>
        <v>1245.2522801236803</v>
      </c>
      <c r="J929" s="38">
        <f t="shared" si="481"/>
        <v>22550.627320581058</v>
      </c>
      <c r="K929" s="38">
        <f t="shared" si="481"/>
        <v>21619.665329364114</v>
      </c>
      <c r="L929" s="38">
        <f t="shared" si="481"/>
        <v>14736.096772428158</v>
      </c>
      <c r="M929" s="38">
        <f t="shared" si="481"/>
        <v>9257.4595784075555</v>
      </c>
      <c r="N929" s="38">
        <f t="shared" si="481"/>
        <v>504.70403722797141</v>
      </c>
      <c r="O929" s="38">
        <f t="shared" si="481"/>
        <v>71.998654492963652</v>
      </c>
      <c r="P929" s="38">
        <f t="shared" si="481"/>
        <v>2.8820690584683497</v>
      </c>
      <c r="Q929" s="38">
        <f t="shared" si="481"/>
        <v>26.519334709812608</v>
      </c>
      <c r="R929" s="38">
        <f t="shared" si="481"/>
        <v>0.11271214044659604</v>
      </c>
      <c r="S929" s="38">
        <f t="shared" si="481"/>
        <v>0</v>
      </c>
      <c r="T929" s="38">
        <f t="shared" si="481"/>
        <v>0</v>
      </c>
      <c r="U929" s="38">
        <f t="shared" si="481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174758.00464129917</v>
      </c>
      <c r="AB929" s="79" t="str">
        <f t="shared" ref="AB929:AB934" si="482">IF(ABS(F929-AA929)&lt;0.01,"ok","err")</f>
        <v>ok</v>
      </c>
    </row>
    <row r="930" spans="1:28" s="80" customFormat="1">
      <c r="A930" s="19" t="s">
        <v>1161</v>
      </c>
      <c r="B930" s="19"/>
      <c r="C930" s="19"/>
      <c r="D930" s="19"/>
      <c r="E930" s="19"/>
      <c r="F930" s="39">
        <f>F468</f>
        <v>18929494.853328731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18929494.853328731</v>
      </c>
      <c r="AB930" s="79" t="str">
        <f t="shared" si="482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2"/>
        <v>ok</v>
      </c>
    </row>
    <row r="932" spans="1:28" s="80" customFormat="1">
      <c r="A932" s="19" t="s">
        <v>1162</v>
      </c>
      <c r="B932" s="19"/>
      <c r="C932" s="19"/>
      <c r="D932" s="19"/>
      <c r="E932" s="19" t="s">
        <v>1171</v>
      </c>
      <c r="F932" s="39">
        <f>F930-F931</f>
        <v>18924638.853328731</v>
      </c>
      <c r="G932" s="35">
        <f t="shared" ref="G932:Z932" si="483">IF(VLOOKUP($E932,$D$6:$AN$1034,3,)=0,0,(VLOOKUP($E932,$D$6:$AN$1034,G$2,)/VLOOKUP($E932,$D$6:$AN$1034,3,))*$F932)</f>
        <v>9131054.6763765588</v>
      </c>
      <c r="H932" s="35">
        <f t="shared" si="483"/>
        <v>2211587.508209513</v>
      </c>
      <c r="I932" s="35">
        <f t="shared" si="483"/>
        <v>134849.04300089291</v>
      </c>
      <c r="J932" s="35">
        <f t="shared" si="483"/>
        <v>2442019.6307113892</v>
      </c>
      <c r="K932" s="35">
        <f t="shared" si="483"/>
        <v>2341205.2531032297</v>
      </c>
      <c r="L932" s="35">
        <f t="shared" si="483"/>
        <v>1595779.8905882086</v>
      </c>
      <c r="M932" s="35">
        <f t="shared" si="483"/>
        <v>1002495.305323769</v>
      </c>
      <c r="N932" s="35">
        <f t="shared" si="483"/>
        <v>54654.673197722848</v>
      </c>
      <c r="O932" s="35">
        <f t="shared" si="483"/>
        <v>7796.7732408117172</v>
      </c>
      <c r="P932" s="35">
        <f t="shared" si="483"/>
        <v>312.10081732060002</v>
      </c>
      <c r="Q932" s="35">
        <f t="shared" si="483"/>
        <v>2871.7931006586132</v>
      </c>
      <c r="R932" s="35">
        <f t="shared" si="483"/>
        <v>12.20565865761443</v>
      </c>
      <c r="S932" s="35">
        <f t="shared" si="483"/>
        <v>0</v>
      </c>
      <c r="T932" s="35">
        <f t="shared" si="483"/>
        <v>0</v>
      </c>
      <c r="U932" s="35">
        <f t="shared" si="483"/>
        <v>0</v>
      </c>
      <c r="V932" s="35">
        <f t="shared" si="483"/>
        <v>0</v>
      </c>
      <c r="W932" s="35">
        <f t="shared" si="483"/>
        <v>0</v>
      </c>
      <c r="X932" s="77">
        <f t="shared" si="483"/>
        <v>0</v>
      </c>
      <c r="Y932" s="77">
        <f t="shared" si="483"/>
        <v>0</v>
      </c>
      <c r="Z932" s="77">
        <f t="shared" si="483"/>
        <v>0</v>
      </c>
      <c r="AA932" s="82">
        <f>SUM(G932:Z932)</f>
        <v>18924638.853328735</v>
      </c>
      <c r="AB932" s="79" t="str">
        <f t="shared" si="482"/>
        <v>ok</v>
      </c>
    </row>
    <row r="933" spans="1:28" s="80" customFormat="1">
      <c r="A933" s="19" t="s">
        <v>1163</v>
      </c>
      <c r="B933" s="19"/>
      <c r="C933" s="19"/>
      <c r="D933" s="19" t="s">
        <v>1172</v>
      </c>
      <c r="E933" s="19"/>
      <c r="F933" s="39">
        <f t="shared" ref="F933:N933" si="484">F931+F932</f>
        <v>18929494.853328731</v>
      </c>
      <c r="G933" s="39">
        <f t="shared" si="484"/>
        <v>9131054.6763765588</v>
      </c>
      <c r="H933" s="39">
        <f t="shared" si="484"/>
        <v>2211587.508209513</v>
      </c>
      <c r="I933" s="39">
        <f t="shared" si="484"/>
        <v>134849.04300089291</v>
      </c>
      <c r="J933" s="39">
        <f t="shared" si="484"/>
        <v>2442019.6307113892</v>
      </c>
      <c r="K933" s="39">
        <f t="shared" si="484"/>
        <v>2341205.2531032297</v>
      </c>
      <c r="L933" s="39">
        <f t="shared" si="484"/>
        <v>1595779.8905882086</v>
      </c>
      <c r="M933" s="39">
        <f t="shared" si="484"/>
        <v>1002495.305323769</v>
      </c>
      <c r="N933" s="39">
        <f t="shared" si="484"/>
        <v>54654.673197722848</v>
      </c>
      <c r="O933" s="39">
        <f>O931+O932</f>
        <v>7796.7732408117172</v>
      </c>
      <c r="P933" s="39">
        <f t="shared" ref="P933:Z933" si="485">P931+P932</f>
        <v>312.10081732060002</v>
      </c>
      <c r="Q933" s="39">
        <f t="shared" si="485"/>
        <v>2871.7931006586132</v>
      </c>
      <c r="R933" s="39">
        <f t="shared" si="485"/>
        <v>12.20565865761443</v>
      </c>
      <c r="S933" s="39">
        <f t="shared" si="485"/>
        <v>0</v>
      </c>
      <c r="T933" s="39">
        <f t="shared" si="485"/>
        <v>4727</v>
      </c>
      <c r="U933" s="39">
        <f t="shared" si="485"/>
        <v>129</v>
      </c>
      <c r="V933" s="39">
        <f t="shared" si="485"/>
        <v>0</v>
      </c>
      <c r="W933" s="39">
        <f t="shared" si="485"/>
        <v>0</v>
      </c>
      <c r="X933" s="82">
        <f t="shared" si="485"/>
        <v>0</v>
      </c>
      <c r="Y933" s="82">
        <f t="shared" si="485"/>
        <v>0</v>
      </c>
      <c r="Z933" s="82">
        <f t="shared" si="485"/>
        <v>0</v>
      </c>
      <c r="AA933" s="82">
        <f>SUM(G933:Z933)</f>
        <v>18929494.853328735</v>
      </c>
      <c r="AB933" s="79" t="str">
        <f t="shared" si="482"/>
        <v>ok</v>
      </c>
    </row>
    <row r="934" spans="1:28" s="80" customFormat="1">
      <c r="A934" s="19" t="s">
        <v>1164</v>
      </c>
      <c r="B934" s="19"/>
      <c r="C934" s="19"/>
      <c r="D934" s="19" t="s">
        <v>1173</v>
      </c>
      <c r="E934" s="19" t="s">
        <v>1172</v>
      </c>
      <c r="F934" s="45">
        <v>1</v>
      </c>
      <c r="G934" s="42">
        <f t="shared" ref="G934:Z934" si="486">IF(VLOOKUP($E934,$D$6:$AN$1034,3,)=0,0,(VLOOKUP($E934,$D$6:$AN$1034,G$2,)/VLOOKUP($E934,$D$6:$AN$1034,3,))*$F934)</f>
        <v>0.48237180902748034</v>
      </c>
      <c r="H934" s="42">
        <f t="shared" si="486"/>
        <v>0.11683288568160644</v>
      </c>
      <c r="I934" s="42">
        <f t="shared" si="486"/>
        <v>7.1237528547773085E-3</v>
      </c>
      <c r="J934" s="42">
        <f t="shared" si="486"/>
        <v>0.12900606432622067</v>
      </c>
      <c r="K934" s="42">
        <f t="shared" si="486"/>
        <v>0.12368028155233796</v>
      </c>
      <c r="L934" s="42">
        <f t="shared" si="486"/>
        <v>8.4301240099261945E-2</v>
      </c>
      <c r="M934" s="42">
        <f t="shared" si="486"/>
        <v>5.2959432520064381E-2</v>
      </c>
      <c r="N934" s="42">
        <f t="shared" si="486"/>
        <v>2.8872758423403931E-3</v>
      </c>
      <c r="O934" s="42">
        <f t="shared" si="486"/>
        <v>4.1188490771800303E-4</v>
      </c>
      <c r="P934" s="42">
        <f t="shared" si="486"/>
        <v>1.6487540726197321E-5</v>
      </c>
      <c r="Q934" s="42">
        <f t="shared" si="486"/>
        <v>1.5170997022953371E-4</v>
      </c>
      <c r="R934" s="42">
        <f t="shared" si="486"/>
        <v>6.447957936641969E-7</v>
      </c>
      <c r="S934" s="42">
        <f t="shared" si="486"/>
        <v>0</v>
      </c>
      <c r="T934" s="42">
        <f t="shared" si="486"/>
        <v>2.497161195597759E-4</v>
      </c>
      <c r="U934" s="42">
        <f t="shared" si="486"/>
        <v>6.8147618834802392E-6</v>
      </c>
      <c r="V934" s="42">
        <f t="shared" si="486"/>
        <v>0</v>
      </c>
      <c r="W934" s="42">
        <f t="shared" si="486"/>
        <v>0</v>
      </c>
      <c r="X934" s="77">
        <f t="shared" si="486"/>
        <v>0</v>
      </c>
      <c r="Y934" s="77">
        <f t="shared" si="486"/>
        <v>0</v>
      </c>
      <c r="Z934" s="77">
        <f t="shared" si="486"/>
        <v>0</v>
      </c>
      <c r="AA934" s="83">
        <f>SUM(G934:Z934)</f>
        <v>1.0000000000000002</v>
      </c>
      <c r="AB934" s="79" t="str">
        <f t="shared" si="482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1221</v>
      </c>
      <c r="B936" s="19"/>
      <c r="C936" s="19"/>
      <c r="D936" s="19" t="s">
        <v>1226</v>
      </c>
      <c r="E936" s="19"/>
      <c r="F936" s="38">
        <f>F929</f>
        <v>174758.00464129917</v>
      </c>
      <c r="G936" s="38">
        <f t="shared" ref="G936:U936" si="487">G929</f>
        <v>84319.965515933363</v>
      </c>
      <c r="H936" s="38">
        <f t="shared" si="487"/>
        <v>20422.721036831601</v>
      </c>
      <c r="I936" s="38">
        <f t="shared" si="487"/>
        <v>1245.2522801236803</v>
      </c>
      <c r="J936" s="38">
        <f t="shared" si="487"/>
        <v>22550.627320581058</v>
      </c>
      <c r="K936" s="38">
        <f t="shared" si="487"/>
        <v>21619.665329364114</v>
      </c>
      <c r="L936" s="38">
        <f t="shared" si="487"/>
        <v>14736.096772428158</v>
      </c>
      <c r="M936" s="38">
        <f t="shared" si="487"/>
        <v>9257.4595784075555</v>
      </c>
      <c r="N936" s="38">
        <f t="shared" si="487"/>
        <v>504.70403722797141</v>
      </c>
      <c r="O936" s="38">
        <f t="shared" si="487"/>
        <v>71.998654492963652</v>
      </c>
      <c r="P936" s="38">
        <f t="shared" si="487"/>
        <v>2.8820690584683497</v>
      </c>
      <c r="Q936" s="38">
        <f t="shared" si="487"/>
        <v>26.519334709812608</v>
      </c>
      <c r="R936" s="38">
        <f t="shared" si="487"/>
        <v>0.11271214044659604</v>
      </c>
      <c r="S936" s="38">
        <f t="shared" si="487"/>
        <v>0</v>
      </c>
      <c r="T936" s="38">
        <f t="shared" si="487"/>
        <v>0</v>
      </c>
      <c r="U936" s="38">
        <f t="shared" si="487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174758.00464129917</v>
      </c>
      <c r="AB936" s="79" t="str">
        <f t="shared" ref="AB936:AB941" si="488">IF(ABS(F936-AA936)&lt;0.01,"ok","err")</f>
        <v>ok</v>
      </c>
    </row>
    <row r="937" spans="1:28" s="80" customFormat="1">
      <c r="A937" s="19" t="s">
        <v>1222</v>
      </c>
      <c r="B937" s="19"/>
      <c r="C937" s="19"/>
      <c r="D937" s="19"/>
      <c r="E937" s="19"/>
      <c r="F937" s="39">
        <f>'WSS-27'!H600</f>
        <v>-544114.11249599315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-544114.11249599315</v>
      </c>
      <c r="AB937" s="79" t="str">
        <f t="shared" si="488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8"/>
        <v>ok</v>
      </c>
    </row>
    <row r="939" spans="1:28" s="80" customFormat="1">
      <c r="A939" s="19" t="s">
        <v>1223</v>
      </c>
      <c r="B939" s="19"/>
      <c r="C939" s="19"/>
      <c r="D939" s="19"/>
      <c r="E939" s="19" t="s">
        <v>1226</v>
      </c>
      <c r="F939" s="39">
        <f>F937-F938</f>
        <v>-537610.52249599318</v>
      </c>
      <c r="G939" s="35">
        <f t="shared" ref="G939:Z939" si="489">IF(VLOOKUP($E939,$D$6:$AN$1034,3,)=0,0,(VLOOKUP($E939,$D$6:$AN$1034,G$2,)/VLOOKUP($E939,$D$6:$AN$1034,3,))*$F939)</f>
        <v>-259394.70304041385</v>
      </c>
      <c r="H939" s="35">
        <f t="shared" si="489"/>
        <v>-62826.705706196066</v>
      </c>
      <c r="I939" s="35">
        <f t="shared" si="489"/>
        <v>-3830.7872096086539</v>
      </c>
      <c r="J939" s="35">
        <f t="shared" si="489"/>
        <v>-69372.813916673433</v>
      </c>
      <c r="K939" s="35">
        <f t="shared" si="489"/>
        <v>-66508.88237002214</v>
      </c>
      <c r="L939" s="35">
        <f t="shared" si="489"/>
        <v>-45332.863016132258</v>
      </c>
      <c r="M939" s="35">
        <f t="shared" si="489"/>
        <v>-28478.853893694948</v>
      </c>
      <c r="N939" s="35">
        <f t="shared" si="489"/>
        <v>-1552.6281712640055</v>
      </c>
      <c r="O939" s="35">
        <f t="shared" si="489"/>
        <v>-221.49047959445119</v>
      </c>
      <c r="P939" s="35">
        <f t="shared" si="489"/>
        <v>-8.8661498257147073</v>
      </c>
      <c r="Q939" s="35">
        <f t="shared" si="489"/>
        <v>-81.581804615198863</v>
      </c>
      <c r="R939" s="35">
        <f t="shared" si="489"/>
        <v>-0.3467379525276193</v>
      </c>
      <c r="S939" s="35">
        <f t="shared" si="489"/>
        <v>0</v>
      </c>
      <c r="T939" s="35">
        <f t="shared" si="489"/>
        <v>0</v>
      </c>
      <c r="U939" s="35">
        <f t="shared" si="489"/>
        <v>0</v>
      </c>
      <c r="V939" s="35">
        <f t="shared" si="489"/>
        <v>0</v>
      </c>
      <c r="W939" s="35">
        <f t="shared" si="489"/>
        <v>0</v>
      </c>
      <c r="X939" s="77">
        <f t="shared" si="489"/>
        <v>0</v>
      </c>
      <c r="Y939" s="77">
        <f t="shared" si="489"/>
        <v>0</v>
      </c>
      <c r="Z939" s="77">
        <f t="shared" si="489"/>
        <v>0</v>
      </c>
      <c r="AA939" s="82">
        <f>SUM(G939:Z939)</f>
        <v>-537610.5224959933</v>
      </c>
      <c r="AB939" s="79" t="str">
        <f t="shared" si="488"/>
        <v>ok</v>
      </c>
    </row>
    <row r="940" spans="1:28" s="80" customFormat="1">
      <c r="A940" s="19" t="s">
        <v>1224</v>
      </c>
      <c r="B940" s="19"/>
      <c r="C940" s="19"/>
      <c r="D940" s="19" t="s">
        <v>1227</v>
      </c>
      <c r="E940" s="19"/>
      <c r="F940" s="39">
        <f t="shared" ref="F940:N940" si="490">F938+F939</f>
        <v>-544114.11249599315</v>
      </c>
      <c r="G940" s="39">
        <f t="shared" si="490"/>
        <v>-259394.70304041385</v>
      </c>
      <c r="H940" s="39">
        <f t="shared" si="490"/>
        <v>-62826.705706196066</v>
      </c>
      <c r="I940" s="39">
        <f t="shared" si="490"/>
        <v>-3830.7872096086539</v>
      </c>
      <c r="J940" s="39">
        <f t="shared" si="490"/>
        <v>-69372.813916673433</v>
      </c>
      <c r="K940" s="39">
        <f t="shared" si="490"/>
        <v>-66508.88237002214</v>
      </c>
      <c r="L940" s="39">
        <f t="shared" si="490"/>
        <v>-45332.863016132258</v>
      </c>
      <c r="M940" s="39">
        <f t="shared" si="490"/>
        <v>-28478.853893694948</v>
      </c>
      <c r="N940" s="39">
        <f t="shared" si="490"/>
        <v>-1552.6281712640055</v>
      </c>
      <c r="O940" s="39">
        <f>O938+O939</f>
        <v>-221.49047959445119</v>
      </c>
      <c r="P940" s="39">
        <f t="shared" ref="P940:Z940" si="491">P938+P939</f>
        <v>-8.8661498257147073</v>
      </c>
      <c r="Q940" s="39">
        <f t="shared" si="491"/>
        <v>-81.581804615198863</v>
      </c>
      <c r="R940" s="39">
        <f t="shared" si="491"/>
        <v>-0.3467379525276193</v>
      </c>
      <c r="S940" s="39">
        <f t="shared" si="491"/>
        <v>0</v>
      </c>
      <c r="T940" s="39">
        <f t="shared" si="491"/>
        <v>-5429.37</v>
      </c>
      <c r="U940" s="39">
        <f t="shared" si="491"/>
        <v>-1074.22</v>
      </c>
      <c r="V940" s="39">
        <f t="shared" si="491"/>
        <v>0</v>
      </c>
      <c r="W940" s="39">
        <f t="shared" si="491"/>
        <v>0</v>
      </c>
      <c r="X940" s="82">
        <f t="shared" si="491"/>
        <v>0</v>
      </c>
      <c r="Y940" s="82">
        <f t="shared" si="491"/>
        <v>0</v>
      </c>
      <c r="Z940" s="82">
        <f t="shared" si="491"/>
        <v>0</v>
      </c>
      <c r="AA940" s="82">
        <f>SUM(G940:Z940)</f>
        <v>-544114.11249599326</v>
      </c>
      <c r="AB940" s="79" t="str">
        <f t="shared" si="488"/>
        <v>ok</v>
      </c>
    </row>
    <row r="941" spans="1:28" s="80" customFormat="1">
      <c r="A941" s="19" t="s">
        <v>1225</v>
      </c>
      <c r="B941" s="19"/>
      <c r="C941" s="19"/>
      <c r="D941" s="19" t="s">
        <v>1228</v>
      </c>
      <c r="E941" s="19" t="s">
        <v>1227</v>
      </c>
      <c r="F941" s="45">
        <v>1</v>
      </c>
      <c r="G941" s="42">
        <f t="shared" ref="G941:Z941" si="492">IF(VLOOKUP($E941,$D$6:$AN$1034,3,)=0,0,(VLOOKUP($E941,$D$6:$AN$1034,G$2,)/VLOOKUP($E941,$D$6:$AN$1034,3,))*$F941)</f>
        <v>0.47672849698844016</v>
      </c>
      <c r="H941" s="42">
        <f t="shared" si="492"/>
        <v>0.11546604703559994</v>
      </c>
      <c r="I941" s="42">
        <f t="shared" si="492"/>
        <v>7.0404114167078582E-3</v>
      </c>
      <c r="J941" s="42">
        <f t="shared" si="492"/>
        <v>0.12749681054667425</v>
      </c>
      <c r="K941" s="42">
        <f t="shared" si="492"/>
        <v>0.12223333459396701</v>
      </c>
      <c r="L941" s="42">
        <f t="shared" si="492"/>
        <v>8.3314992158866466E-2</v>
      </c>
      <c r="M941" s="42">
        <f t="shared" si="492"/>
        <v>5.2339855261344034E-2</v>
      </c>
      <c r="N941" s="42">
        <f t="shared" si="492"/>
        <v>2.8534973374274297E-3</v>
      </c>
      <c r="O941" s="42">
        <f t="shared" si="492"/>
        <v>4.0706622840274565E-4</v>
      </c>
      <c r="P941" s="42">
        <f t="shared" si="492"/>
        <v>1.6294651474933021E-5</v>
      </c>
      <c r="Q941" s="42">
        <f t="shared" si="492"/>
        <v>1.4993510137232405E-4</v>
      </c>
      <c r="R941" s="42">
        <f t="shared" si="492"/>
        <v>6.3725226853066168E-7</v>
      </c>
      <c r="S941" s="42">
        <f t="shared" si="492"/>
        <v>0</v>
      </c>
      <c r="T941" s="42">
        <f t="shared" si="492"/>
        <v>9.9783664406241281E-3</v>
      </c>
      <c r="U941" s="42">
        <f t="shared" si="492"/>
        <v>1.9742549868303786E-3</v>
      </c>
      <c r="V941" s="42">
        <f t="shared" si="492"/>
        <v>0</v>
      </c>
      <c r="W941" s="42">
        <f t="shared" si="492"/>
        <v>0</v>
      </c>
      <c r="X941" s="77">
        <f t="shared" si="492"/>
        <v>0</v>
      </c>
      <c r="Y941" s="77">
        <f t="shared" si="492"/>
        <v>0</v>
      </c>
      <c r="Z941" s="77">
        <f t="shared" si="492"/>
        <v>0</v>
      </c>
      <c r="AA941" s="83">
        <f>SUM(G941:Z941)</f>
        <v>1.0000000000000002</v>
      </c>
      <c r="AB941" s="79" t="str">
        <f t="shared" si="488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>
      <c r="A943" s="96" t="s">
        <v>1253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1174</v>
      </c>
      <c r="B944" s="19"/>
      <c r="C944" s="19"/>
      <c r="D944" s="19" t="s">
        <v>1179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3">IF(ABS(F944-AA944)&lt;0.01,"ok","err")</f>
        <v>ok</v>
      </c>
    </row>
    <row r="945" spans="1:28" s="80" customFormat="1">
      <c r="A945" s="19" t="s">
        <v>1175</v>
      </c>
      <c r="B945" s="19"/>
      <c r="C945" s="19"/>
      <c r="D945" s="19"/>
      <c r="E945" s="19"/>
      <c r="F945" s="39">
        <f>F46</f>
        <v>45023733.262185477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45023733.262185477</v>
      </c>
      <c r="AB945" s="79" t="str">
        <f t="shared" si="493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1">
        <v>156536.15</v>
      </c>
      <c r="T946" s="38"/>
      <c r="U946" s="140"/>
      <c r="V946" s="38">
        <v>0</v>
      </c>
      <c r="W946" s="38">
        <v>0</v>
      </c>
      <c r="AA946" s="82">
        <f>SUM(G946:Z946)</f>
        <v>156536.15</v>
      </c>
      <c r="AB946" s="79" t="str">
        <f t="shared" si="493"/>
        <v>ok</v>
      </c>
    </row>
    <row r="947" spans="1:28" s="80" customFormat="1">
      <c r="A947" s="19" t="s">
        <v>1176</v>
      </c>
      <c r="B947" s="19"/>
      <c r="C947" s="19"/>
      <c r="D947" s="19"/>
      <c r="E947" s="19" t="s">
        <v>1179</v>
      </c>
      <c r="F947" s="39">
        <f>F945-F946</f>
        <v>44867197.112185478</v>
      </c>
      <c r="G947" s="35">
        <f t="shared" ref="G947:Z947" si="494">IF(VLOOKUP($E947,$D$6:$AN$1034,3,)=0,0,(VLOOKUP($E947,$D$6:$AN$1034,G$2,)/VLOOKUP($E947,$D$6:$AN$1034,3,))*$F947)</f>
        <v>31068911.712564163</v>
      </c>
      <c r="H947" s="35">
        <f t="shared" si="494"/>
        <v>9363564.8657183088</v>
      </c>
      <c r="I947" s="35">
        <f t="shared" si="494"/>
        <v>317908.46140050341</v>
      </c>
      <c r="J947" s="35">
        <f t="shared" si="494"/>
        <v>2512091.6987244599</v>
      </c>
      <c r="K947" s="35">
        <f t="shared" si="494"/>
        <v>661331.9011424816</v>
      </c>
      <c r="L947" s="35">
        <f t="shared" si="494"/>
        <v>399135.09327449428</v>
      </c>
      <c r="M947" s="35">
        <f t="shared" si="494"/>
        <v>439250.15223821561</v>
      </c>
      <c r="N947" s="35">
        <f t="shared" si="494"/>
        <v>10319.873619908687</v>
      </c>
      <c r="O947" s="35">
        <f t="shared" si="494"/>
        <v>0</v>
      </c>
      <c r="P947" s="35">
        <f t="shared" si="494"/>
        <v>14587.904839309238</v>
      </c>
      <c r="Q947" s="35">
        <f t="shared" si="494"/>
        <v>79227.414213489828</v>
      </c>
      <c r="R947" s="35">
        <f t="shared" si="494"/>
        <v>868.03445014666886</v>
      </c>
      <c r="S947" s="35">
        <f t="shared" si="494"/>
        <v>0</v>
      </c>
      <c r="T947" s="35">
        <f t="shared" si="494"/>
        <v>0</v>
      </c>
      <c r="U947" s="35">
        <f t="shared" si="494"/>
        <v>0</v>
      </c>
      <c r="V947" s="35">
        <f t="shared" si="494"/>
        <v>0</v>
      </c>
      <c r="W947" s="35">
        <f t="shared" si="494"/>
        <v>0</v>
      </c>
      <c r="X947" s="77">
        <f t="shared" si="494"/>
        <v>0</v>
      </c>
      <c r="Y947" s="77">
        <f t="shared" si="494"/>
        <v>0</v>
      </c>
      <c r="Z947" s="77">
        <f t="shared" si="494"/>
        <v>0</v>
      </c>
      <c r="AA947" s="82">
        <f>SUM(G947:Z947)</f>
        <v>44867197.112185471</v>
      </c>
      <c r="AB947" s="79" t="str">
        <f t="shared" si="493"/>
        <v>ok</v>
      </c>
    </row>
    <row r="948" spans="1:28" s="80" customFormat="1">
      <c r="A948" s="19" t="s">
        <v>1177</v>
      </c>
      <c r="B948" s="19"/>
      <c r="C948" s="19"/>
      <c r="D948" s="19" t="s">
        <v>1180</v>
      </c>
      <c r="E948" s="19"/>
      <c r="F948" s="39">
        <f t="shared" ref="F948:N948" si="495">F946+F947</f>
        <v>45023733.262185477</v>
      </c>
      <c r="G948" s="39">
        <f t="shared" si="495"/>
        <v>31068911.712564163</v>
      </c>
      <c r="H948" s="39">
        <f t="shared" si="495"/>
        <v>9363564.8657183088</v>
      </c>
      <c r="I948" s="39">
        <f t="shared" si="495"/>
        <v>317908.46140050341</v>
      </c>
      <c r="J948" s="39">
        <f t="shared" si="495"/>
        <v>2512091.6987244599</v>
      </c>
      <c r="K948" s="39">
        <f t="shared" si="495"/>
        <v>661331.9011424816</v>
      </c>
      <c r="L948" s="39">
        <f t="shared" si="495"/>
        <v>399135.09327449428</v>
      </c>
      <c r="M948" s="39">
        <f t="shared" si="495"/>
        <v>439250.15223821561</v>
      </c>
      <c r="N948" s="39">
        <f t="shared" si="495"/>
        <v>10319.873619908687</v>
      </c>
      <c r="O948" s="39">
        <f>O946+O947</f>
        <v>0</v>
      </c>
      <c r="P948" s="39">
        <f t="shared" ref="P948:W948" si="496">P946+P947</f>
        <v>14587.904839309238</v>
      </c>
      <c r="Q948" s="39">
        <f t="shared" si="496"/>
        <v>79227.414213489828</v>
      </c>
      <c r="R948" s="39">
        <f t="shared" si="496"/>
        <v>868.03445014666886</v>
      </c>
      <c r="S948" s="39">
        <f t="shared" si="496"/>
        <v>156536.15</v>
      </c>
      <c r="T948" s="39">
        <f t="shared" si="496"/>
        <v>0</v>
      </c>
      <c r="U948" s="39">
        <f t="shared" si="496"/>
        <v>0</v>
      </c>
      <c r="V948" s="39">
        <f t="shared" si="496"/>
        <v>0</v>
      </c>
      <c r="W948" s="39">
        <f t="shared" si="496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45023733.262185469</v>
      </c>
      <c r="AB948" s="79" t="str">
        <f t="shared" si="493"/>
        <v>ok</v>
      </c>
    </row>
    <row r="949" spans="1:28" s="80" customFormat="1">
      <c r="A949" s="19" t="s">
        <v>1178</v>
      </c>
      <c r="B949" s="19"/>
      <c r="C949" s="19"/>
      <c r="D949" s="19" t="s">
        <v>1181</v>
      </c>
      <c r="E949" s="19" t="s">
        <v>1180</v>
      </c>
      <c r="F949" s="45">
        <v>1</v>
      </c>
      <c r="G949" s="42">
        <f t="shared" ref="G949:Z949" si="497">IF(VLOOKUP($E949,$D$6:$AN$1034,3,)=0,0,(VLOOKUP($E949,$D$6:$AN$1034,G$2,)/VLOOKUP($E949,$D$6:$AN$1034,3,))*$F949)</f>
        <v>0.69005632055523736</v>
      </c>
      <c r="H949" s="42">
        <f t="shared" si="497"/>
        <v>0.20796953489377962</v>
      </c>
      <c r="I949" s="42">
        <f t="shared" si="497"/>
        <v>7.0609085112786126E-3</v>
      </c>
      <c r="J949" s="42">
        <f t="shared" si="497"/>
        <v>5.57948334514125E-2</v>
      </c>
      <c r="K949" s="42">
        <f t="shared" si="497"/>
        <v>1.4688517660038664E-2</v>
      </c>
      <c r="L949" s="42">
        <f t="shared" si="497"/>
        <v>8.8649932903213918E-3</v>
      </c>
      <c r="M949" s="42">
        <f t="shared" si="497"/>
        <v>9.7559691392169138E-3</v>
      </c>
      <c r="N949" s="42">
        <f t="shared" si="497"/>
        <v>2.2920963838811962E-4</v>
      </c>
      <c r="O949" s="42">
        <f t="shared" si="497"/>
        <v>0</v>
      </c>
      <c r="P949" s="42">
        <f t="shared" si="497"/>
        <v>3.2400478108645254E-4</v>
      </c>
      <c r="Q949" s="42">
        <f t="shared" si="497"/>
        <v>1.7596811386591821E-3</v>
      </c>
      <c r="R949" s="42">
        <f t="shared" si="497"/>
        <v>1.9279486334282134E-5</v>
      </c>
      <c r="S949" s="42">
        <f t="shared" si="497"/>
        <v>3.4767474542470147E-3</v>
      </c>
      <c r="T949" s="42">
        <f t="shared" si="497"/>
        <v>0</v>
      </c>
      <c r="U949" s="42">
        <f t="shared" si="497"/>
        <v>0</v>
      </c>
      <c r="V949" s="42">
        <f t="shared" si="497"/>
        <v>0</v>
      </c>
      <c r="W949" s="42">
        <f t="shared" si="497"/>
        <v>0</v>
      </c>
      <c r="X949" s="83">
        <f t="shared" si="497"/>
        <v>0</v>
      </c>
      <c r="Y949" s="83">
        <f t="shared" si="497"/>
        <v>0</v>
      </c>
      <c r="Z949" s="83">
        <f t="shared" si="497"/>
        <v>0</v>
      </c>
      <c r="AA949" s="83">
        <f>SUM(G949:Z949)</f>
        <v>1.0000000000000002</v>
      </c>
      <c r="AB949" s="79" t="str">
        <f t="shared" si="493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1182</v>
      </c>
      <c r="B951" s="19"/>
      <c r="C951" s="19"/>
      <c r="D951" s="19" t="s">
        <v>1187</v>
      </c>
      <c r="E951" s="19"/>
      <c r="F951" s="38">
        <f>F$944</f>
        <v>34865804.156666666</v>
      </c>
      <c r="G951" s="38">
        <f t="shared" ref="G951:U951" si="498">G$944</f>
        <v>24143308.716666669</v>
      </c>
      <c r="H951" s="38">
        <f t="shared" si="498"/>
        <v>7276323.0116666667</v>
      </c>
      <c r="I951" s="38">
        <f t="shared" si="498"/>
        <v>247043.16</v>
      </c>
      <c r="J951" s="38">
        <f t="shared" si="498"/>
        <v>1952118.76</v>
      </c>
      <c r="K951" s="38">
        <f t="shared" si="498"/>
        <v>513913.72833333327</v>
      </c>
      <c r="L951" s="38">
        <f t="shared" si="498"/>
        <v>310163.48000000004</v>
      </c>
      <c r="M951" s="38">
        <f t="shared" si="498"/>
        <v>341336.45</v>
      </c>
      <c r="N951" s="38">
        <f t="shared" si="498"/>
        <v>8019.46</v>
      </c>
      <c r="O951" s="38">
        <f t="shared" si="498"/>
        <v>0</v>
      </c>
      <c r="P951" s="38">
        <f t="shared" si="498"/>
        <v>11336.1</v>
      </c>
      <c r="Q951" s="38">
        <f t="shared" si="498"/>
        <v>61566.750000000007</v>
      </c>
      <c r="R951" s="38">
        <f t="shared" si="498"/>
        <v>674.54</v>
      </c>
      <c r="S951" s="38">
        <f t="shared" si="498"/>
        <v>0</v>
      </c>
      <c r="T951" s="38">
        <f t="shared" si="498"/>
        <v>0</v>
      </c>
      <c r="U951" s="38">
        <f t="shared" si="498"/>
        <v>0</v>
      </c>
      <c r="V951" s="38">
        <f t="shared" ref="V951:Z951" si="499">V945</f>
        <v>0</v>
      </c>
      <c r="W951" s="38">
        <f t="shared" si="499"/>
        <v>0</v>
      </c>
      <c r="X951" s="76">
        <f t="shared" si="499"/>
        <v>0</v>
      </c>
      <c r="Y951" s="76">
        <f t="shared" si="499"/>
        <v>0</v>
      </c>
      <c r="Z951" s="76">
        <f t="shared" si="499"/>
        <v>0</v>
      </c>
      <c r="AA951" s="76">
        <f>SUM(G951:Z951)</f>
        <v>34865804.156666666</v>
      </c>
      <c r="AB951" s="79" t="str">
        <f t="shared" ref="AB951:AB956" si="500">IF(ABS(F951-AA951)&lt;0.01,"ok","err")</f>
        <v>ok</v>
      </c>
    </row>
    <row r="952" spans="1:28" s="80" customFormat="1">
      <c r="A952" s="19" t="s">
        <v>1183</v>
      </c>
      <c r="B952" s="19"/>
      <c r="C952" s="19"/>
      <c r="D952" s="19"/>
      <c r="E952" s="19"/>
      <c r="F952" s="39">
        <f>F105</f>
        <v>29100183.877073534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29100183.877073534</v>
      </c>
      <c r="AB952" s="79" t="str">
        <f t="shared" si="500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1">
        <f>S946-18252.09</f>
        <v>138284.06</v>
      </c>
      <c r="T953" s="38"/>
      <c r="U953" s="140"/>
      <c r="V953" s="38">
        <v>0</v>
      </c>
      <c r="W953" s="38">
        <v>0</v>
      </c>
      <c r="AA953" s="82">
        <f>SUM(G953:Z953)</f>
        <v>138284.06</v>
      </c>
      <c r="AB953" s="79" t="str">
        <f t="shared" si="500"/>
        <v>ok</v>
      </c>
    </row>
    <row r="954" spans="1:28" s="80" customFormat="1">
      <c r="A954" s="19" t="s">
        <v>1184</v>
      </c>
      <c r="B954" s="19"/>
      <c r="C954" s="19"/>
      <c r="D954" s="19"/>
      <c r="E954" s="19" t="s">
        <v>1187</v>
      </c>
      <c r="F954" s="39">
        <f>F952-F953</f>
        <v>28961899.817073535</v>
      </c>
      <c r="G954" s="35">
        <f t="shared" ref="G954:Z954" si="501">IF(VLOOKUP($E954,$D$6:$AN$1034,3,)=0,0,(VLOOKUP($E954,$D$6:$AN$1034,G$2,)/VLOOKUP($E954,$D$6:$AN$1034,3,))*$F954)</f>
        <v>20055068.43217548</v>
      </c>
      <c r="H954" s="35">
        <f t="shared" si="501"/>
        <v>6044207.0159526803</v>
      </c>
      <c r="I954" s="35">
        <f t="shared" si="501"/>
        <v>205210.79101642338</v>
      </c>
      <c r="J954" s="35">
        <f t="shared" si="501"/>
        <v>1621562.1387679768</v>
      </c>
      <c r="K954" s="35">
        <f t="shared" si="501"/>
        <v>426891.57111446687</v>
      </c>
      <c r="L954" s="35">
        <f t="shared" si="501"/>
        <v>257642.80652500805</v>
      </c>
      <c r="M954" s="35">
        <f t="shared" si="501"/>
        <v>283537.18802511203</v>
      </c>
      <c r="N954" s="35">
        <f t="shared" si="501"/>
        <v>6661.5069614741269</v>
      </c>
      <c r="O954" s="35">
        <f t="shared" si="501"/>
        <v>0</v>
      </c>
      <c r="P954" s="35">
        <f t="shared" si="501"/>
        <v>9416.5329169254346</v>
      </c>
      <c r="Q954" s="35">
        <f t="shared" si="501"/>
        <v>51141.514979853659</v>
      </c>
      <c r="R954" s="35">
        <f t="shared" si="501"/>
        <v>560.31863813682685</v>
      </c>
      <c r="S954" s="35">
        <f t="shared" si="501"/>
        <v>0</v>
      </c>
      <c r="T954" s="35">
        <f t="shared" si="501"/>
        <v>0</v>
      </c>
      <c r="U954" s="35">
        <f t="shared" si="501"/>
        <v>0</v>
      </c>
      <c r="V954" s="35">
        <f t="shared" si="501"/>
        <v>0</v>
      </c>
      <c r="W954" s="35">
        <f t="shared" si="501"/>
        <v>0</v>
      </c>
      <c r="X954" s="77">
        <f t="shared" si="501"/>
        <v>0</v>
      </c>
      <c r="Y954" s="77">
        <f t="shared" si="501"/>
        <v>0</v>
      </c>
      <c r="Z954" s="77">
        <f t="shared" si="501"/>
        <v>0</v>
      </c>
      <c r="AA954" s="82">
        <f>SUM(G954:Z954)</f>
        <v>28961899.817073535</v>
      </c>
      <c r="AB954" s="79" t="str">
        <f t="shared" si="500"/>
        <v>ok</v>
      </c>
    </row>
    <row r="955" spans="1:28" s="80" customFormat="1">
      <c r="A955" s="19" t="s">
        <v>1185</v>
      </c>
      <c r="B955" s="19"/>
      <c r="C955" s="19"/>
      <c r="D955" s="19" t="s">
        <v>1188</v>
      </c>
      <c r="E955" s="19"/>
      <c r="F955" s="39">
        <f t="shared" ref="F955:N955" si="502">F953+F954</f>
        <v>29100183.877073534</v>
      </c>
      <c r="G955" s="39">
        <f t="shared" si="502"/>
        <v>20055068.43217548</v>
      </c>
      <c r="H955" s="39">
        <f t="shared" si="502"/>
        <v>6044207.0159526803</v>
      </c>
      <c r="I955" s="39">
        <f t="shared" si="502"/>
        <v>205210.79101642338</v>
      </c>
      <c r="J955" s="39">
        <f t="shared" si="502"/>
        <v>1621562.1387679768</v>
      </c>
      <c r="K955" s="39">
        <f t="shared" si="502"/>
        <v>426891.57111446687</v>
      </c>
      <c r="L955" s="39">
        <f t="shared" si="502"/>
        <v>257642.80652500805</v>
      </c>
      <c r="M955" s="39">
        <f t="shared" si="502"/>
        <v>283537.18802511203</v>
      </c>
      <c r="N955" s="39">
        <f t="shared" si="502"/>
        <v>6661.5069614741269</v>
      </c>
      <c r="O955" s="39">
        <f>O953+O954</f>
        <v>0</v>
      </c>
      <c r="P955" s="39">
        <f t="shared" ref="P955:W955" si="503">P953+P954</f>
        <v>9416.5329169254346</v>
      </c>
      <c r="Q955" s="39">
        <f t="shared" si="503"/>
        <v>51141.514979853659</v>
      </c>
      <c r="R955" s="39">
        <f t="shared" si="503"/>
        <v>560.31863813682685</v>
      </c>
      <c r="S955" s="39">
        <f t="shared" si="503"/>
        <v>138284.06</v>
      </c>
      <c r="T955" s="39">
        <f t="shared" si="503"/>
        <v>0</v>
      </c>
      <c r="U955" s="39">
        <f t="shared" si="503"/>
        <v>0</v>
      </c>
      <c r="V955" s="39">
        <f t="shared" si="503"/>
        <v>0</v>
      </c>
      <c r="W955" s="39">
        <f t="shared" si="503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29100183.877073534</v>
      </c>
      <c r="AB955" s="79" t="str">
        <f t="shared" si="500"/>
        <v>ok</v>
      </c>
    </row>
    <row r="956" spans="1:28" s="80" customFormat="1">
      <c r="A956" s="19" t="s">
        <v>1186</v>
      </c>
      <c r="B956" s="19"/>
      <c r="C956" s="19"/>
      <c r="D956" s="19" t="s">
        <v>1189</v>
      </c>
      <c r="E956" s="19" t="s">
        <v>1188</v>
      </c>
      <c r="F956" s="45">
        <v>1</v>
      </c>
      <c r="G956" s="42">
        <f t="shared" ref="G956:Z956" si="504">IF(VLOOKUP($E956,$D$6:$AN$1034,3,)=0,0,(VLOOKUP($E956,$D$6:$AN$1034,G$2,)/VLOOKUP($E956,$D$6:$AN$1034,3,))*$F956)</f>
        <v>0.68917325460530121</v>
      </c>
      <c r="H956" s="42">
        <f t="shared" si="504"/>
        <v>0.20770339601580956</v>
      </c>
      <c r="I956" s="42">
        <f t="shared" si="504"/>
        <v>7.0518726576878398E-3</v>
      </c>
      <c r="J956" s="42">
        <f t="shared" si="504"/>
        <v>5.5723432732173152E-2</v>
      </c>
      <c r="K956" s="42">
        <f t="shared" si="504"/>
        <v>1.46697207453315E-2</v>
      </c>
      <c r="L956" s="42">
        <f t="shared" si="504"/>
        <v>8.8536487471472958E-3</v>
      </c>
      <c r="M956" s="42">
        <f t="shared" si="504"/>
        <v>9.7434844131172559E-3</v>
      </c>
      <c r="N956" s="42">
        <f t="shared" si="504"/>
        <v>2.2891631852272828E-4</v>
      </c>
      <c r="O956" s="42">
        <f t="shared" si="504"/>
        <v>0</v>
      </c>
      <c r="P956" s="42">
        <f t="shared" si="504"/>
        <v>3.2359015175653969E-4</v>
      </c>
      <c r="Q956" s="42">
        <f t="shared" si="504"/>
        <v>1.7574292724708623E-3</v>
      </c>
      <c r="R956" s="42">
        <f t="shared" si="504"/>
        <v>1.9254814351131016E-5</v>
      </c>
      <c r="S956" s="42">
        <f t="shared" si="504"/>
        <v>4.7519995263310541E-3</v>
      </c>
      <c r="T956" s="42">
        <f t="shared" si="504"/>
        <v>0</v>
      </c>
      <c r="U956" s="42">
        <f t="shared" si="504"/>
        <v>0</v>
      </c>
      <c r="V956" s="42">
        <f t="shared" si="504"/>
        <v>0</v>
      </c>
      <c r="W956" s="42">
        <f t="shared" si="504"/>
        <v>0</v>
      </c>
      <c r="X956" s="83">
        <f t="shared" si="504"/>
        <v>0</v>
      </c>
      <c r="Y956" s="83">
        <f t="shared" si="504"/>
        <v>0</v>
      </c>
      <c r="Z956" s="83">
        <f t="shared" si="504"/>
        <v>0</v>
      </c>
      <c r="AA956" s="83">
        <f>SUM(G956:Z956)</f>
        <v>1.0000000000000002</v>
      </c>
      <c r="AB956" s="79" t="str">
        <f t="shared" si="500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1255</v>
      </c>
      <c r="B958" s="19"/>
      <c r="C958" s="19"/>
      <c r="D958" s="19" t="s">
        <v>1244</v>
      </c>
      <c r="E958" s="19"/>
      <c r="F958" s="38">
        <f>F951</f>
        <v>34865804.156666666</v>
      </c>
      <c r="G958" s="38">
        <f t="shared" ref="G958:U958" si="505">G951</f>
        <v>24143308.716666669</v>
      </c>
      <c r="H958" s="38">
        <f t="shared" si="505"/>
        <v>7276323.0116666667</v>
      </c>
      <c r="I958" s="38">
        <f t="shared" si="505"/>
        <v>247043.16</v>
      </c>
      <c r="J958" s="38">
        <f t="shared" si="505"/>
        <v>1952118.76</v>
      </c>
      <c r="K958" s="38">
        <f t="shared" si="505"/>
        <v>513913.72833333327</v>
      </c>
      <c r="L958" s="38">
        <f t="shared" si="505"/>
        <v>310163.48000000004</v>
      </c>
      <c r="M958" s="38">
        <f t="shared" si="505"/>
        <v>341336.45</v>
      </c>
      <c r="N958" s="38">
        <f t="shared" si="505"/>
        <v>8019.46</v>
      </c>
      <c r="O958" s="38">
        <f t="shared" si="505"/>
        <v>0</v>
      </c>
      <c r="P958" s="38">
        <f t="shared" si="505"/>
        <v>11336.1</v>
      </c>
      <c r="Q958" s="38">
        <f t="shared" si="505"/>
        <v>61566.750000000007</v>
      </c>
      <c r="R958" s="38">
        <f t="shared" si="505"/>
        <v>674.54</v>
      </c>
      <c r="S958" s="38">
        <f t="shared" si="505"/>
        <v>0</v>
      </c>
      <c r="T958" s="38">
        <f t="shared" si="505"/>
        <v>0</v>
      </c>
      <c r="U958" s="38">
        <f t="shared" si="505"/>
        <v>0</v>
      </c>
      <c r="V958" s="38">
        <f t="shared" ref="V958:Z958" si="506">V944</f>
        <v>0</v>
      </c>
      <c r="W958" s="38">
        <f t="shared" si="506"/>
        <v>0</v>
      </c>
      <c r="X958" s="76">
        <f t="shared" si="506"/>
        <v>0</v>
      </c>
      <c r="Y958" s="76">
        <f t="shared" si="506"/>
        <v>0</v>
      </c>
      <c r="Z958" s="76">
        <f t="shared" si="506"/>
        <v>0</v>
      </c>
      <c r="AA958" s="76">
        <f>SUM(G958:Z958)</f>
        <v>34865804.156666666</v>
      </c>
      <c r="AB958" s="79" t="str">
        <f t="shared" ref="AB958:AB963" si="507">IF(ABS(F958-AA958)&lt;0.01,"ok","err")</f>
        <v>ok</v>
      </c>
    </row>
    <row r="959" spans="1:28" s="80" customFormat="1">
      <c r="A959" s="19" t="s">
        <v>1256</v>
      </c>
      <c r="B959" s="19"/>
      <c r="C959" s="19"/>
      <c r="D959" s="19"/>
      <c r="E959" s="19"/>
      <c r="F959" s="39">
        <f>F162</f>
        <v>26168471.372442923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26168471.372442923</v>
      </c>
      <c r="AB959" s="79" t="str">
        <f t="shared" si="507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1">
        <f>S953+724.71</f>
        <v>139008.76999999999</v>
      </c>
      <c r="T960" s="38"/>
      <c r="U960" s="140"/>
      <c r="V960" s="38">
        <v>0</v>
      </c>
      <c r="W960" s="38">
        <v>0</v>
      </c>
      <c r="AA960" s="82">
        <f>SUM(G960:Z960)</f>
        <v>139008.76999999999</v>
      </c>
      <c r="AB960" s="79" t="str">
        <f t="shared" si="507"/>
        <v>ok</v>
      </c>
    </row>
    <row r="961" spans="1:28" s="80" customFormat="1">
      <c r="A961" s="19" t="s">
        <v>1257</v>
      </c>
      <c r="B961" s="19"/>
      <c r="C961" s="19"/>
      <c r="D961" s="19"/>
      <c r="E961" s="19" t="s">
        <v>1244</v>
      </c>
      <c r="F961" s="39">
        <f>F959-F960</f>
        <v>26029462.602442924</v>
      </c>
      <c r="G961" s="35">
        <f t="shared" ref="G961:Z961" si="508">IF(VLOOKUP($E961,$D$6:$AN$1034,3,)=0,0,(VLOOKUP($E961,$D$6:$AN$1034,G$2,)/VLOOKUP($E961,$D$6:$AN$1034,3,))*$F961)</f>
        <v>18024461.690769471</v>
      </c>
      <c r="H961" s="35">
        <f t="shared" si="508"/>
        <v>5432221.6939102942</v>
      </c>
      <c r="I961" s="35">
        <f t="shared" si="508"/>
        <v>184432.88058163924</v>
      </c>
      <c r="J961" s="35">
        <f t="shared" si="508"/>
        <v>1457376.4606324565</v>
      </c>
      <c r="K961" s="35">
        <f t="shared" si="508"/>
        <v>383668.13834055001</v>
      </c>
      <c r="L961" s="35">
        <f t="shared" si="508"/>
        <v>231556.07330972308</v>
      </c>
      <c r="M961" s="35">
        <f t="shared" si="508"/>
        <v>254828.60857596976</v>
      </c>
      <c r="N961" s="35">
        <f t="shared" si="508"/>
        <v>5987.0190638317308</v>
      </c>
      <c r="O961" s="35">
        <f t="shared" si="508"/>
        <v>0</v>
      </c>
      <c r="P961" s="35">
        <f t="shared" si="508"/>
        <v>8463.0943741228057</v>
      </c>
      <c r="Q961" s="35">
        <f t="shared" si="508"/>
        <v>45963.357376701453</v>
      </c>
      <c r="R961" s="35">
        <f t="shared" si="508"/>
        <v>503.58550816601809</v>
      </c>
      <c r="S961" s="35">
        <f t="shared" si="508"/>
        <v>0</v>
      </c>
      <c r="T961" s="35">
        <f t="shared" si="508"/>
        <v>0</v>
      </c>
      <c r="U961" s="35">
        <f t="shared" si="508"/>
        <v>0</v>
      </c>
      <c r="V961" s="35">
        <f t="shared" si="508"/>
        <v>0</v>
      </c>
      <c r="W961" s="35">
        <f t="shared" si="508"/>
        <v>0</v>
      </c>
      <c r="X961" s="77">
        <f t="shared" si="508"/>
        <v>0</v>
      </c>
      <c r="Y961" s="77">
        <f t="shared" si="508"/>
        <v>0</v>
      </c>
      <c r="Z961" s="77">
        <f t="shared" si="508"/>
        <v>0</v>
      </c>
      <c r="AA961" s="82">
        <f>SUM(G961:Z961)</f>
        <v>26029462.602442931</v>
      </c>
      <c r="AB961" s="79" t="str">
        <f t="shared" si="507"/>
        <v>ok</v>
      </c>
    </row>
    <row r="962" spans="1:28" s="80" customFormat="1">
      <c r="A962" s="19" t="s">
        <v>1258</v>
      </c>
      <c r="B962" s="19"/>
      <c r="C962" s="19"/>
      <c r="D962" s="19" t="s">
        <v>1245</v>
      </c>
      <c r="E962" s="19"/>
      <c r="F962" s="39">
        <f t="shared" ref="F962:N962" si="509">F960+F961</f>
        <v>26168471.372442923</v>
      </c>
      <c r="G962" s="39">
        <f t="shared" si="509"/>
        <v>18024461.690769471</v>
      </c>
      <c r="H962" s="39">
        <f t="shared" si="509"/>
        <v>5432221.6939102942</v>
      </c>
      <c r="I962" s="39">
        <f t="shared" si="509"/>
        <v>184432.88058163924</v>
      </c>
      <c r="J962" s="39">
        <f t="shared" si="509"/>
        <v>1457376.4606324565</v>
      </c>
      <c r="K962" s="39">
        <f t="shared" si="509"/>
        <v>383668.13834055001</v>
      </c>
      <c r="L962" s="39">
        <f t="shared" si="509"/>
        <v>231556.07330972308</v>
      </c>
      <c r="M962" s="39">
        <f t="shared" si="509"/>
        <v>254828.60857596976</v>
      </c>
      <c r="N962" s="39">
        <f t="shared" si="509"/>
        <v>5987.0190638317308</v>
      </c>
      <c r="O962" s="39">
        <f>O960+O961</f>
        <v>0</v>
      </c>
      <c r="P962" s="39">
        <f t="shared" ref="P962:Z962" si="510">P960+P961</f>
        <v>8463.0943741228057</v>
      </c>
      <c r="Q962" s="39">
        <f t="shared" si="510"/>
        <v>45963.357376701453</v>
      </c>
      <c r="R962" s="39">
        <f t="shared" si="510"/>
        <v>503.58550816601809</v>
      </c>
      <c r="S962" s="39">
        <f t="shared" si="510"/>
        <v>139008.76999999999</v>
      </c>
      <c r="T962" s="39">
        <f t="shared" si="510"/>
        <v>0</v>
      </c>
      <c r="U962" s="39">
        <f t="shared" si="510"/>
        <v>0</v>
      </c>
      <c r="V962" s="39">
        <f t="shared" si="510"/>
        <v>0</v>
      </c>
      <c r="W962" s="39">
        <f t="shared" si="510"/>
        <v>0</v>
      </c>
      <c r="X962" s="82">
        <f t="shared" si="510"/>
        <v>0</v>
      </c>
      <c r="Y962" s="82">
        <f t="shared" si="510"/>
        <v>0</v>
      </c>
      <c r="Z962" s="82">
        <f t="shared" si="510"/>
        <v>0</v>
      </c>
      <c r="AA962" s="82">
        <f>SUM(G962:Z962)</f>
        <v>26168471.372442931</v>
      </c>
      <c r="AB962" s="79" t="str">
        <f t="shared" si="507"/>
        <v>ok</v>
      </c>
    </row>
    <row r="963" spans="1:28" s="80" customFormat="1">
      <c r="A963" s="19" t="s">
        <v>1259</v>
      </c>
      <c r="B963" s="19"/>
      <c r="C963" s="19"/>
      <c r="D963" s="19" t="s">
        <v>1246</v>
      </c>
      <c r="E963" s="19" t="s">
        <v>1245</v>
      </c>
      <c r="F963" s="45">
        <v>1</v>
      </c>
      <c r="G963" s="42">
        <f t="shared" ref="G963:Z963" si="511">IF(VLOOKUP($E963,$D$6:$AN$1034,3,)=0,0,(VLOOKUP($E963,$D$6:$AN$1034,G$2,)/VLOOKUP($E963,$D$6:$AN$1034,3,))*$F963)</f>
        <v>0.68878542556942723</v>
      </c>
      <c r="H963" s="42">
        <f t="shared" si="511"/>
        <v>0.20758651189808403</v>
      </c>
      <c r="I963" s="42">
        <f t="shared" si="511"/>
        <v>7.0479042492279037E-3</v>
      </c>
      <c r="J963" s="42">
        <f t="shared" si="511"/>
        <v>5.5692074630204313E-2</v>
      </c>
      <c r="K963" s="42">
        <f t="shared" si="511"/>
        <v>1.4661465428377186E-2</v>
      </c>
      <c r="L963" s="42">
        <f t="shared" si="511"/>
        <v>8.8486663975934979E-3</v>
      </c>
      <c r="M963" s="42">
        <f t="shared" si="511"/>
        <v>9.7380013126911417E-3</v>
      </c>
      <c r="N963" s="42">
        <f t="shared" si="511"/>
        <v>2.2878749693176366E-4</v>
      </c>
      <c r="O963" s="42">
        <f t="shared" si="511"/>
        <v>0</v>
      </c>
      <c r="P963" s="42">
        <f t="shared" si="511"/>
        <v>3.2340805290732367E-4</v>
      </c>
      <c r="Q963" s="42">
        <f t="shared" si="511"/>
        <v>1.7564402873414995E-3</v>
      </c>
      <c r="R963" s="42">
        <f t="shared" si="511"/>
        <v>1.9243978794127267E-5</v>
      </c>
      <c r="S963" s="42">
        <f t="shared" si="511"/>
        <v>5.3120706984201276E-3</v>
      </c>
      <c r="T963" s="42">
        <f t="shared" si="511"/>
        <v>0</v>
      </c>
      <c r="U963" s="42">
        <f t="shared" si="511"/>
        <v>0</v>
      </c>
      <c r="V963" s="42">
        <f t="shared" si="511"/>
        <v>0</v>
      </c>
      <c r="W963" s="42">
        <f t="shared" si="511"/>
        <v>0</v>
      </c>
      <c r="X963" s="83">
        <f t="shared" si="511"/>
        <v>0</v>
      </c>
      <c r="Y963" s="83">
        <f t="shared" si="511"/>
        <v>0</v>
      </c>
      <c r="Z963" s="83">
        <f t="shared" si="511"/>
        <v>0</v>
      </c>
      <c r="AA963" s="83">
        <f>SUM(G963:Z963)</f>
        <v>1</v>
      </c>
      <c r="AB963" s="79" t="str">
        <f t="shared" si="507"/>
        <v>ok</v>
      </c>
    </row>
    <row r="964" spans="1:28" s="86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2"/>
      <c r="X964" s="92"/>
      <c r="Y964" s="92"/>
      <c r="Z964" s="92"/>
      <c r="AA964" s="92"/>
      <c r="AB964" s="88"/>
    </row>
    <row r="965" spans="1:28" s="80" customFormat="1">
      <c r="A965" s="19" t="s">
        <v>1190</v>
      </c>
      <c r="B965" s="19"/>
      <c r="C965" s="19"/>
      <c r="D965" s="19" t="s">
        <v>1205</v>
      </c>
      <c r="E965" s="19"/>
      <c r="F965" s="38">
        <f>F$944</f>
        <v>34865804.156666666</v>
      </c>
      <c r="G965" s="38">
        <f t="shared" ref="G965:U965" si="512">G$944</f>
        <v>24143308.716666669</v>
      </c>
      <c r="H965" s="38">
        <f t="shared" si="512"/>
        <v>7276323.0116666667</v>
      </c>
      <c r="I965" s="38">
        <f t="shared" si="512"/>
        <v>247043.16</v>
      </c>
      <c r="J965" s="38">
        <f t="shared" si="512"/>
        <v>1952118.76</v>
      </c>
      <c r="K965" s="38">
        <f t="shared" si="512"/>
        <v>513913.72833333327</v>
      </c>
      <c r="L965" s="38">
        <f t="shared" si="512"/>
        <v>310163.48000000004</v>
      </c>
      <c r="M965" s="38">
        <f t="shared" si="512"/>
        <v>341336.45</v>
      </c>
      <c r="N965" s="38">
        <f t="shared" si="512"/>
        <v>8019.46</v>
      </c>
      <c r="O965" s="38">
        <f t="shared" si="512"/>
        <v>0</v>
      </c>
      <c r="P965" s="38">
        <f t="shared" si="512"/>
        <v>11336.1</v>
      </c>
      <c r="Q965" s="38">
        <f t="shared" si="512"/>
        <v>61566.750000000007</v>
      </c>
      <c r="R965" s="38">
        <f t="shared" si="512"/>
        <v>674.54</v>
      </c>
      <c r="S965" s="38">
        <f t="shared" si="512"/>
        <v>0</v>
      </c>
      <c r="T965" s="38">
        <f t="shared" si="512"/>
        <v>0</v>
      </c>
      <c r="U965" s="38">
        <f t="shared" si="512"/>
        <v>0</v>
      </c>
      <c r="V965" s="38">
        <f t="shared" ref="V965:Z965" si="513">V952</f>
        <v>0</v>
      </c>
      <c r="W965" s="38">
        <f t="shared" si="513"/>
        <v>0</v>
      </c>
      <c r="X965" s="76">
        <f t="shared" si="513"/>
        <v>0</v>
      </c>
      <c r="Y965" s="76">
        <f t="shared" si="513"/>
        <v>0</v>
      </c>
      <c r="Z965" s="76">
        <f t="shared" si="513"/>
        <v>0</v>
      </c>
      <c r="AA965" s="76">
        <f>SUM(G965:Z965)</f>
        <v>34865804.156666666</v>
      </c>
      <c r="AB965" s="79" t="str">
        <f t="shared" ref="AB965:AB970" si="514">IF(ABS(F965-AA965)&lt;0.01,"ok","err")</f>
        <v>ok</v>
      </c>
    </row>
    <row r="966" spans="1:28" s="80" customFormat="1">
      <c r="A966" s="19" t="s">
        <v>1191</v>
      </c>
      <c r="B966" s="19"/>
      <c r="C966" s="19"/>
      <c r="D966" s="19"/>
      <c r="E966" s="19"/>
      <c r="F966" s="39">
        <f>F219</f>
        <v>14505284.333972747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14505284.333972747</v>
      </c>
      <c r="AB966" s="79" t="str">
        <f t="shared" si="514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1">
        <v>8436</v>
      </c>
      <c r="T967" s="38"/>
      <c r="U967" s="140"/>
      <c r="V967" s="38">
        <v>0</v>
      </c>
      <c r="W967" s="38">
        <v>0</v>
      </c>
      <c r="AA967" s="82">
        <f>SUM(G967:Z967)</f>
        <v>8436</v>
      </c>
      <c r="AB967" s="79" t="str">
        <f t="shared" si="514"/>
        <v>ok</v>
      </c>
    </row>
    <row r="968" spans="1:28" s="80" customFormat="1">
      <c r="A968" s="19" t="s">
        <v>1192</v>
      </c>
      <c r="B968" s="19"/>
      <c r="C968" s="19"/>
      <c r="D968" s="19"/>
      <c r="E968" s="19" t="s">
        <v>1205</v>
      </c>
      <c r="F968" s="39">
        <f>F966-F967</f>
        <v>14496848.333972747</v>
      </c>
      <c r="G968" s="35">
        <f t="shared" ref="G968:Z968" si="515">IF(VLOOKUP($E968,$D$6:$AN$1034,3,)=0,0,(VLOOKUP($E968,$D$6:$AN$1034,G$2,)/VLOOKUP($E968,$D$6:$AN$1034,3,))*$F968)</f>
        <v>10038543.300854148</v>
      </c>
      <c r="H968" s="35">
        <f t="shared" si="515"/>
        <v>3025421.431702673</v>
      </c>
      <c r="I968" s="35">
        <f t="shared" si="515"/>
        <v>102718.04448774132</v>
      </c>
      <c r="J968" s="35">
        <f t="shared" si="515"/>
        <v>811671.21419202385</v>
      </c>
      <c r="K968" s="35">
        <f t="shared" si="515"/>
        <v>213680.12459767892</v>
      </c>
      <c r="L968" s="35">
        <f t="shared" si="515"/>
        <v>128962.83441772955</v>
      </c>
      <c r="M968" s="35">
        <f t="shared" si="515"/>
        <v>141924.23970122341</v>
      </c>
      <c r="N968" s="35">
        <f t="shared" si="515"/>
        <v>3334.4102668038331</v>
      </c>
      <c r="O968" s="35">
        <f t="shared" si="515"/>
        <v>0</v>
      </c>
      <c r="P968" s="35">
        <f t="shared" si="515"/>
        <v>4713.4355961018482</v>
      </c>
      <c r="Q968" s="35">
        <f t="shared" si="515"/>
        <v>25598.831254691075</v>
      </c>
      <c r="R968" s="35">
        <f t="shared" si="515"/>
        <v>280.46690193228187</v>
      </c>
      <c r="S968" s="35">
        <f t="shared" si="515"/>
        <v>0</v>
      </c>
      <c r="T968" s="35">
        <f t="shared" si="515"/>
        <v>0</v>
      </c>
      <c r="U968" s="35">
        <f t="shared" si="515"/>
        <v>0</v>
      </c>
      <c r="V968" s="35">
        <f t="shared" si="515"/>
        <v>0</v>
      </c>
      <c r="W968" s="35">
        <f t="shared" si="515"/>
        <v>0</v>
      </c>
      <c r="X968" s="77">
        <f t="shared" si="515"/>
        <v>0</v>
      </c>
      <c r="Y968" s="77">
        <f t="shared" si="515"/>
        <v>0</v>
      </c>
      <c r="Z968" s="77">
        <f t="shared" si="515"/>
        <v>0</v>
      </c>
      <c r="AA968" s="82">
        <f>SUM(G968:Z968)</f>
        <v>14496848.333972745</v>
      </c>
      <c r="AB968" s="79" t="str">
        <f t="shared" si="514"/>
        <v>ok</v>
      </c>
    </row>
    <row r="969" spans="1:28" s="80" customFormat="1">
      <c r="A969" s="19" t="s">
        <v>1193</v>
      </c>
      <c r="B969" s="19"/>
      <c r="C969" s="19"/>
      <c r="D969" s="19" t="s">
        <v>1206</v>
      </c>
      <c r="E969" s="19"/>
      <c r="F969" s="39">
        <f t="shared" ref="F969:N969" si="516">F967+F968</f>
        <v>14505284.333972747</v>
      </c>
      <c r="G969" s="39">
        <f t="shared" si="516"/>
        <v>10038543.300854148</v>
      </c>
      <c r="H969" s="39">
        <f t="shared" si="516"/>
        <v>3025421.431702673</v>
      </c>
      <c r="I969" s="39">
        <f t="shared" si="516"/>
        <v>102718.04448774132</v>
      </c>
      <c r="J969" s="39">
        <f t="shared" si="516"/>
        <v>811671.21419202385</v>
      </c>
      <c r="K969" s="39">
        <f t="shared" si="516"/>
        <v>213680.12459767892</v>
      </c>
      <c r="L969" s="39">
        <f t="shared" si="516"/>
        <v>128962.83441772955</v>
      </c>
      <c r="M969" s="39">
        <f t="shared" si="516"/>
        <v>141924.23970122341</v>
      </c>
      <c r="N969" s="39">
        <f t="shared" si="516"/>
        <v>3334.4102668038331</v>
      </c>
      <c r="O969" s="39">
        <f>O967+O968</f>
        <v>0</v>
      </c>
      <c r="P969" s="39">
        <f t="shared" ref="P969:W969" si="517">P967+P968</f>
        <v>4713.4355961018482</v>
      </c>
      <c r="Q969" s="39">
        <f t="shared" si="517"/>
        <v>25598.831254691075</v>
      </c>
      <c r="R969" s="39">
        <f t="shared" si="517"/>
        <v>280.46690193228187</v>
      </c>
      <c r="S969" s="39">
        <f t="shared" si="517"/>
        <v>8436</v>
      </c>
      <c r="T969" s="39">
        <f t="shared" si="517"/>
        <v>0</v>
      </c>
      <c r="U969" s="39">
        <f t="shared" si="517"/>
        <v>0</v>
      </c>
      <c r="V969" s="39">
        <f t="shared" si="517"/>
        <v>0</v>
      </c>
      <c r="W969" s="39">
        <f t="shared" si="517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14505284.333972745</v>
      </c>
      <c r="AB969" s="79" t="str">
        <f t="shared" si="514"/>
        <v>ok</v>
      </c>
    </row>
    <row r="970" spans="1:28" s="80" customFormat="1">
      <c r="A970" s="19" t="s">
        <v>1194</v>
      </c>
      <c r="B970" s="19"/>
      <c r="C970" s="19"/>
      <c r="D970" s="19" t="s">
        <v>1207</v>
      </c>
      <c r="E970" s="19" t="s">
        <v>1206</v>
      </c>
      <c r="F970" s="45">
        <v>1</v>
      </c>
      <c r="G970" s="42">
        <f t="shared" ref="G970:Z970" si="518">IF(VLOOKUP($E970,$D$6:$AN$1034,3,)=0,0,(VLOOKUP($E970,$D$6:$AN$1034,G$2,)/VLOOKUP($E970,$D$6:$AN$1034,3,))*$F970)</f>
        <v>0.69206111853615526</v>
      </c>
      <c r="H970" s="42">
        <f t="shared" si="518"/>
        <v>0.2085737419580842</v>
      </c>
      <c r="I970" s="42">
        <f t="shared" si="518"/>
        <v>7.0814223370420917E-3</v>
      </c>
      <c r="J970" s="42">
        <f t="shared" si="518"/>
        <v>5.5956932349889424E-2</v>
      </c>
      <c r="K970" s="42">
        <f t="shared" si="518"/>
        <v>1.4731191728328957E-2</v>
      </c>
      <c r="L970" s="42">
        <f t="shared" si="518"/>
        <v>8.8907484643845555E-3</v>
      </c>
      <c r="M970" s="42">
        <f t="shared" si="518"/>
        <v>9.7843128361726379E-3</v>
      </c>
      <c r="N970" s="42">
        <f t="shared" si="518"/>
        <v>2.2987555362802018E-4</v>
      </c>
      <c r="O970" s="42">
        <f t="shared" si="518"/>
        <v>0</v>
      </c>
      <c r="P970" s="42">
        <f t="shared" si="518"/>
        <v>3.2494610154332079E-4</v>
      </c>
      <c r="Q970" s="42">
        <f t="shared" si="518"/>
        <v>1.7647934825197596E-3</v>
      </c>
      <c r="R970" s="42">
        <f t="shared" si="518"/>
        <v>1.9335498393189156E-5</v>
      </c>
      <c r="S970" s="42">
        <f t="shared" si="518"/>
        <v>5.8158115385867283E-4</v>
      </c>
      <c r="T970" s="42">
        <f t="shared" si="518"/>
        <v>0</v>
      </c>
      <c r="U970" s="42">
        <f t="shared" si="518"/>
        <v>0</v>
      </c>
      <c r="V970" s="42">
        <f t="shared" si="518"/>
        <v>0</v>
      </c>
      <c r="W970" s="42">
        <f t="shared" si="518"/>
        <v>0</v>
      </c>
      <c r="X970" s="83">
        <f t="shared" si="518"/>
        <v>0</v>
      </c>
      <c r="Y970" s="83">
        <f t="shared" si="518"/>
        <v>0</v>
      </c>
      <c r="Z970" s="83">
        <f t="shared" si="518"/>
        <v>0</v>
      </c>
      <c r="AA970" s="83">
        <f>SUM(G970:Z970)</f>
        <v>1</v>
      </c>
      <c r="AB970" s="79" t="str">
        <f t="shared" si="514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1195</v>
      </c>
      <c r="B972" s="19"/>
      <c r="C972" s="19"/>
      <c r="D972" s="19" t="s">
        <v>1208</v>
      </c>
      <c r="E972" s="19"/>
      <c r="F972" s="38">
        <f>F$944</f>
        <v>34865804.156666666</v>
      </c>
      <c r="G972" s="38">
        <f t="shared" ref="G972:U972" si="519">G$944</f>
        <v>24143308.716666669</v>
      </c>
      <c r="H972" s="38">
        <f t="shared" si="519"/>
        <v>7276323.0116666667</v>
      </c>
      <c r="I972" s="38">
        <f t="shared" si="519"/>
        <v>247043.16</v>
      </c>
      <c r="J972" s="38">
        <f t="shared" si="519"/>
        <v>1952118.76</v>
      </c>
      <c r="K972" s="38">
        <f t="shared" si="519"/>
        <v>513913.72833333327</v>
      </c>
      <c r="L972" s="38">
        <f t="shared" si="519"/>
        <v>310163.48000000004</v>
      </c>
      <c r="M972" s="38">
        <f t="shared" si="519"/>
        <v>341336.45</v>
      </c>
      <c r="N972" s="38">
        <f t="shared" si="519"/>
        <v>8019.46</v>
      </c>
      <c r="O972" s="38">
        <f t="shared" si="519"/>
        <v>0</v>
      </c>
      <c r="P972" s="38">
        <f t="shared" si="519"/>
        <v>11336.1</v>
      </c>
      <c r="Q972" s="38">
        <f t="shared" si="519"/>
        <v>61566.750000000007</v>
      </c>
      <c r="R972" s="38">
        <f t="shared" si="519"/>
        <v>674.54</v>
      </c>
      <c r="S972" s="38">
        <f t="shared" si="519"/>
        <v>0</v>
      </c>
      <c r="T972" s="38">
        <f t="shared" si="519"/>
        <v>0</v>
      </c>
      <c r="U972" s="38">
        <f t="shared" si="519"/>
        <v>0</v>
      </c>
      <c r="V972" s="38">
        <f t="shared" ref="V972:Z972" si="520">V966</f>
        <v>0</v>
      </c>
      <c r="W972" s="38">
        <f t="shared" si="520"/>
        <v>0</v>
      </c>
      <c r="X972" s="76">
        <f t="shared" si="520"/>
        <v>0</v>
      </c>
      <c r="Y972" s="76">
        <f t="shared" si="520"/>
        <v>0</v>
      </c>
      <c r="Z972" s="76">
        <f t="shared" si="520"/>
        <v>0</v>
      </c>
      <c r="AA972" s="76">
        <f>SUM(G972:Z972)</f>
        <v>34865804.156666666</v>
      </c>
      <c r="AB972" s="79" t="str">
        <f t="shared" ref="AB972:AB977" si="521">IF(ABS(F972-AA972)&lt;0.01,"ok","err")</f>
        <v>ok</v>
      </c>
    </row>
    <row r="973" spans="1:28" s="80" customFormat="1">
      <c r="A973" s="19" t="s">
        <v>1196</v>
      </c>
      <c r="B973" s="19"/>
      <c r="C973" s="19"/>
      <c r="D973" s="19"/>
      <c r="E973" s="19"/>
      <c r="F973" s="39">
        <f>F333</f>
        <v>1341018.0139374277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1341018.0139374277</v>
      </c>
      <c r="AB973" s="79" t="str">
        <f t="shared" si="521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1">
        <f>15653.62</f>
        <v>15653.62</v>
      </c>
      <c r="T974" s="38"/>
      <c r="U974" s="140"/>
      <c r="V974" s="38">
        <v>0</v>
      </c>
      <c r="W974" s="38">
        <v>0</v>
      </c>
      <c r="AA974" s="82">
        <f>SUM(G974:Z974)</f>
        <v>15653.62</v>
      </c>
      <c r="AB974" s="79" t="str">
        <f t="shared" si="521"/>
        <v>ok</v>
      </c>
    </row>
    <row r="975" spans="1:28" s="80" customFormat="1">
      <c r="A975" s="19" t="s">
        <v>1197</v>
      </c>
      <c r="B975" s="19"/>
      <c r="C975" s="19"/>
      <c r="D975" s="19"/>
      <c r="E975" s="19" t="s">
        <v>1208</v>
      </c>
      <c r="F975" s="39">
        <f>F973-F974</f>
        <v>1325364.3939374276</v>
      </c>
      <c r="G975" s="35">
        <f t="shared" ref="G975:Z975" si="522">IF(VLOOKUP($E975,$D$6:$AN$1034,3,)=0,0,(VLOOKUP($E975,$D$6:$AN$1034,G$2,)/VLOOKUP($E975,$D$6:$AN$1034,3,))*$F975)</f>
        <v>917766.92088114901</v>
      </c>
      <c r="H975" s="35">
        <f t="shared" si="522"/>
        <v>276597.07474742323</v>
      </c>
      <c r="I975" s="35">
        <f t="shared" si="522"/>
        <v>9390.92660988233</v>
      </c>
      <c r="J975" s="35">
        <f t="shared" si="522"/>
        <v>74206.482822412479</v>
      </c>
      <c r="K975" s="35">
        <f t="shared" si="522"/>
        <v>19535.55850965207</v>
      </c>
      <c r="L975" s="35">
        <f t="shared" si="522"/>
        <v>11790.338488811858</v>
      </c>
      <c r="M975" s="35">
        <f t="shared" si="522"/>
        <v>12975.326057308243</v>
      </c>
      <c r="N975" s="35">
        <f t="shared" si="522"/>
        <v>304.84616660055252</v>
      </c>
      <c r="O975" s="35">
        <f t="shared" si="522"/>
        <v>0</v>
      </c>
      <c r="P975" s="35">
        <f t="shared" si="522"/>
        <v>430.92260940269335</v>
      </c>
      <c r="Q975" s="35">
        <f t="shared" si="522"/>
        <v>2340.3555510663523</v>
      </c>
      <c r="R975" s="35">
        <f t="shared" si="522"/>
        <v>25.64149371887093</v>
      </c>
      <c r="S975" s="35">
        <f t="shared" si="522"/>
        <v>0</v>
      </c>
      <c r="T975" s="35">
        <f t="shared" si="522"/>
        <v>0</v>
      </c>
      <c r="U975" s="35">
        <f t="shared" si="522"/>
        <v>0</v>
      </c>
      <c r="V975" s="35">
        <f t="shared" si="522"/>
        <v>0</v>
      </c>
      <c r="W975" s="35">
        <f t="shared" si="522"/>
        <v>0</v>
      </c>
      <c r="X975" s="77">
        <f t="shared" si="522"/>
        <v>0</v>
      </c>
      <c r="Y975" s="77">
        <f t="shared" si="522"/>
        <v>0</v>
      </c>
      <c r="Z975" s="77">
        <f t="shared" si="522"/>
        <v>0</v>
      </c>
      <c r="AA975" s="82">
        <f>SUM(G975:Z975)</f>
        <v>1325364.3939374278</v>
      </c>
      <c r="AB975" s="79" t="str">
        <f t="shared" si="521"/>
        <v>ok</v>
      </c>
    </row>
    <row r="976" spans="1:28" s="80" customFormat="1">
      <c r="A976" s="19" t="s">
        <v>1198</v>
      </c>
      <c r="B976" s="19"/>
      <c r="C976" s="19"/>
      <c r="D976" s="19" t="s">
        <v>1209</v>
      </c>
      <c r="E976" s="19"/>
      <c r="F976" s="39">
        <f t="shared" ref="F976:N976" si="523">F974+F975</f>
        <v>1341018.0139374277</v>
      </c>
      <c r="G976" s="39">
        <f t="shared" si="523"/>
        <v>917766.92088114901</v>
      </c>
      <c r="H976" s="39">
        <f t="shared" si="523"/>
        <v>276597.07474742323</v>
      </c>
      <c r="I976" s="39">
        <f t="shared" si="523"/>
        <v>9390.92660988233</v>
      </c>
      <c r="J976" s="39">
        <f t="shared" si="523"/>
        <v>74206.482822412479</v>
      </c>
      <c r="K976" s="39">
        <f t="shared" si="523"/>
        <v>19535.55850965207</v>
      </c>
      <c r="L976" s="39">
        <f t="shared" si="523"/>
        <v>11790.338488811858</v>
      </c>
      <c r="M976" s="39">
        <f t="shared" si="523"/>
        <v>12975.326057308243</v>
      </c>
      <c r="N976" s="39">
        <f t="shared" si="523"/>
        <v>304.84616660055252</v>
      </c>
      <c r="O976" s="39">
        <f>O974+O975</f>
        <v>0</v>
      </c>
      <c r="P976" s="39">
        <f t="shared" ref="P976:W976" si="524">P974+P975</f>
        <v>430.92260940269335</v>
      </c>
      <c r="Q976" s="39">
        <f t="shared" si="524"/>
        <v>2340.3555510663523</v>
      </c>
      <c r="R976" s="39">
        <f t="shared" si="524"/>
        <v>25.64149371887093</v>
      </c>
      <c r="S976" s="39">
        <f t="shared" si="524"/>
        <v>15653.62</v>
      </c>
      <c r="T976" s="39">
        <f t="shared" si="524"/>
        <v>0</v>
      </c>
      <c r="U976" s="39">
        <f t="shared" si="524"/>
        <v>0</v>
      </c>
      <c r="V976" s="39">
        <f t="shared" si="524"/>
        <v>0</v>
      </c>
      <c r="W976" s="39">
        <f t="shared" si="524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1341018.0139374279</v>
      </c>
      <c r="AB976" s="79" t="str">
        <f t="shared" si="521"/>
        <v>ok</v>
      </c>
    </row>
    <row r="977" spans="1:29" s="80" customFormat="1">
      <c r="A977" s="19" t="s">
        <v>1199</v>
      </c>
      <c r="B977" s="19"/>
      <c r="C977" s="19"/>
      <c r="D977" s="19" t="s">
        <v>1210</v>
      </c>
      <c r="E977" s="19" t="s">
        <v>1209</v>
      </c>
      <c r="F977" s="45">
        <v>1</v>
      </c>
      <c r="G977" s="42">
        <f t="shared" ref="G977:Z977" si="525">IF(VLOOKUP($E977,$D$6:$AN$1034,3,)=0,0,(VLOOKUP($E977,$D$6:$AN$1034,G$2,)/VLOOKUP($E977,$D$6:$AN$1034,3,))*$F977)</f>
        <v>0.68438075502539242</v>
      </c>
      <c r="H977" s="42">
        <f t="shared" si="525"/>
        <v>0.20625902998520745</v>
      </c>
      <c r="I977" s="42">
        <f t="shared" si="525"/>
        <v>7.0028340501625159E-3</v>
      </c>
      <c r="J977" s="42">
        <f t="shared" si="525"/>
        <v>5.5335932889172192E-2</v>
      </c>
      <c r="K977" s="42">
        <f t="shared" si="525"/>
        <v>1.4567707746365595E-2</v>
      </c>
      <c r="L977" s="42">
        <f t="shared" si="525"/>
        <v>8.7920806180624492E-3</v>
      </c>
      <c r="M977" s="42">
        <f t="shared" si="525"/>
        <v>9.6757283813144034E-3</v>
      </c>
      <c r="N977" s="42">
        <f t="shared" si="525"/>
        <v>2.2732443817475575E-4</v>
      </c>
      <c r="O977" s="42">
        <f t="shared" si="525"/>
        <v>0</v>
      </c>
      <c r="P977" s="42">
        <f t="shared" si="525"/>
        <v>3.2133991111531803E-4</v>
      </c>
      <c r="Q977" s="42">
        <f t="shared" si="525"/>
        <v>1.745208137953883E-3</v>
      </c>
      <c r="R977" s="42">
        <f t="shared" si="525"/>
        <v>1.9120916685961364E-5</v>
      </c>
      <c r="S977" s="42">
        <f t="shared" si="525"/>
        <v>1.1672937900393039E-2</v>
      </c>
      <c r="T977" s="42">
        <f t="shared" si="525"/>
        <v>0</v>
      </c>
      <c r="U977" s="42">
        <f t="shared" si="525"/>
        <v>0</v>
      </c>
      <c r="V977" s="42">
        <f t="shared" si="525"/>
        <v>0</v>
      </c>
      <c r="W977" s="42">
        <f t="shared" si="525"/>
        <v>0</v>
      </c>
      <c r="X977" s="83">
        <f t="shared" si="525"/>
        <v>0</v>
      </c>
      <c r="Y977" s="83">
        <f t="shared" si="525"/>
        <v>0</v>
      </c>
      <c r="Z977" s="83">
        <f t="shared" si="525"/>
        <v>0</v>
      </c>
      <c r="AA977" s="83">
        <f>SUM(G977:Z977)</f>
        <v>0.99999999999999989</v>
      </c>
      <c r="AB977" s="79" t="str">
        <f t="shared" si="521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1200</v>
      </c>
      <c r="B979" s="19"/>
      <c r="C979" s="19"/>
      <c r="D979" s="19" t="s">
        <v>1211</v>
      </c>
      <c r="E979" s="19"/>
      <c r="F979" s="38">
        <f>F$944</f>
        <v>34865804.156666666</v>
      </c>
      <c r="G979" s="38">
        <f t="shared" ref="G979:U979" si="526">G$944</f>
        <v>24143308.716666669</v>
      </c>
      <c r="H979" s="38">
        <f t="shared" si="526"/>
        <v>7276323.0116666667</v>
      </c>
      <c r="I979" s="38">
        <f t="shared" si="526"/>
        <v>247043.16</v>
      </c>
      <c r="J979" s="38">
        <f t="shared" si="526"/>
        <v>1952118.76</v>
      </c>
      <c r="K979" s="38">
        <f t="shared" si="526"/>
        <v>513913.72833333327</v>
      </c>
      <c r="L979" s="38">
        <f t="shared" si="526"/>
        <v>310163.48000000004</v>
      </c>
      <c r="M979" s="38">
        <f t="shared" si="526"/>
        <v>341336.45</v>
      </c>
      <c r="N979" s="38">
        <f t="shared" si="526"/>
        <v>8019.46</v>
      </c>
      <c r="O979" s="38">
        <f t="shared" si="526"/>
        <v>0</v>
      </c>
      <c r="P979" s="38">
        <f t="shared" si="526"/>
        <v>11336.1</v>
      </c>
      <c r="Q979" s="38">
        <f t="shared" si="526"/>
        <v>61566.750000000007</v>
      </c>
      <c r="R979" s="38">
        <f t="shared" si="526"/>
        <v>674.54</v>
      </c>
      <c r="S979" s="38">
        <f t="shared" si="526"/>
        <v>0</v>
      </c>
      <c r="T979" s="38">
        <f t="shared" si="526"/>
        <v>0</v>
      </c>
      <c r="U979" s="38">
        <f t="shared" si="526"/>
        <v>0</v>
      </c>
      <c r="V979" s="38">
        <f t="shared" ref="V979:Z979" si="527">V973</f>
        <v>0</v>
      </c>
      <c r="W979" s="38">
        <f t="shared" si="527"/>
        <v>0</v>
      </c>
      <c r="X979" s="76">
        <f t="shared" si="527"/>
        <v>0</v>
      </c>
      <c r="Y979" s="76">
        <f t="shared" si="527"/>
        <v>0</v>
      </c>
      <c r="Z979" s="76">
        <f t="shared" si="527"/>
        <v>0</v>
      </c>
      <c r="AA979" s="76">
        <f>SUM(G979:Z979)</f>
        <v>34865804.156666666</v>
      </c>
      <c r="AB979" s="79" t="str">
        <f t="shared" ref="AB979:AB984" si="528">IF(ABS(F979-AA979)&lt;0.01,"ok","err")</f>
        <v>ok</v>
      </c>
    </row>
    <row r="980" spans="1:29" s="80" customFormat="1">
      <c r="A980" s="19" t="s">
        <v>1201</v>
      </c>
      <c r="B980" s="19"/>
      <c r="C980" s="19"/>
      <c r="D980" s="19"/>
      <c r="E980" s="19"/>
      <c r="F980" s="39">
        <f>F505</f>
        <v>328064.77098437666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328064.77098437666</v>
      </c>
      <c r="AB980" s="79" t="str">
        <f t="shared" si="528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1">
        <v>2510.1846571208334</v>
      </c>
      <c r="T981" s="38"/>
      <c r="U981" s="140"/>
      <c r="V981" s="38">
        <v>0</v>
      </c>
      <c r="W981" s="38">
        <v>0</v>
      </c>
      <c r="AA981" s="82">
        <f>SUM(G981:Z981)</f>
        <v>2510.1846571208334</v>
      </c>
      <c r="AB981" s="79" t="str">
        <f t="shared" si="528"/>
        <v>ok</v>
      </c>
    </row>
    <row r="982" spans="1:29" s="80" customFormat="1">
      <c r="A982" s="19" t="s">
        <v>1202</v>
      </c>
      <c r="B982" s="19"/>
      <c r="C982" s="19"/>
      <c r="D982" s="19"/>
      <c r="E982" s="19" t="s">
        <v>1211</v>
      </c>
      <c r="F982" s="39">
        <f>F980-F981</f>
        <v>325554.58632725582</v>
      </c>
      <c r="G982" s="35">
        <f t="shared" ref="G982:Z982" si="529">IF(VLOOKUP($E982,$D$6:$AN$1034,3,)=0,0,(VLOOKUP($E982,$D$6:$AN$1034,G$2,)/VLOOKUP($E982,$D$6:$AN$1034,3,))*$F982)</f>
        <v>225434.77977755887</v>
      </c>
      <c r="H982" s="35">
        <f t="shared" si="529"/>
        <v>67941.651866179294</v>
      </c>
      <c r="I982" s="35">
        <f t="shared" si="529"/>
        <v>2306.7310708621608</v>
      </c>
      <c r="J982" s="35">
        <f t="shared" si="529"/>
        <v>18227.636813360521</v>
      </c>
      <c r="K982" s="35">
        <f t="shared" si="529"/>
        <v>4798.5978032709563</v>
      </c>
      <c r="L982" s="35">
        <f t="shared" si="529"/>
        <v>2896.108260446209</v>
      </c>
      <c r="M982" s="35">
        <f t="shared" si="529"/>
        <v>3187.1815225841037</v>
      </c>
      <c r="N982" s="35">
        <f t="shared" si="529"/>
        <v>74.880589907999337</v>
      </c>
      <c r="O982" s="35">
        <f t="shared" si="529"/>
        <v>0</v>
      </c>
      <c r="P982" s="35">
        <f t="shared" si="529"/>
        <v>105.84925359763265</v>
      </c>
      <c r="Q982" s="35">
        <f t="shared" si="529"/>
        <v>574.87094626300495</v>
      </c>
      <c r="R982" s="35">
        <f t="shared" si="529"/>
        <v>6.2984232250727432</v>
      </c>
      <c r="S982" s="35">
        <f t="shared" si="529"/>
        <v>0</v>
      </c>
      <c r="T982" s="35">
        <f t="shared" si="529"/>
        <v>0</v>
      </c>
      <c r="U982" s="35">
        <f t="shared" si="529"/>
        <v>0</v>
      </c>
      <c r="V982" s="35">
        <f t="shared" si="529"/>
        <v>0</v>
      </c>
      <c r="W982" s="35">
        <f t="shared" si="529"/>
        <v>0</v>
      </c>
      <c r="X982" s="77">
        <f t="shared" si="529"/>
        <v>0</v>
      </c>
      <c r="Y982" s="77">
        <f t="shared" si="529"/>
        <v>0</v>
      </c>
      <c r="Z982" s="77">
        <f t="shared" si="529"/>
        <v>0</v>
      </c>
      <c r="AA982" s="82">
        <f>SUM(G982:Z982)</f>
        <v>325554.58632725582</v>
      </c>
      <c r="AB982" s="79" t="str">
        <f t="shared" si="528"/>
        <v>ok</v>
      </c>
    </row>
    <row r="983" spans="1:29" s="80" customFormat="1">
      <c r="A983" s="19" t="s">
        <v>1203</v>
      </c>
      <c r="B983" s="19"/>
      <c r="C983" s="19"/>
      <c r="D983" s="19" t="s">
        <v>1212</v>
      </c>
      <c r="E983" s="19"/>
      <c r="F983" s="39">
        <f t="shared" ref="F983:N983" si="530">F981+F982</f>
        <v>328064.77098437666</v>
      </c>
      <c r="G983" s="39">
        <f t="shared" si="530"/>
        <v>225434.77977755887</v>
      </c>
      <c r="H983" s="39">
        <f t="shared" si="530"/>
        <v>67941.651866179294</v>
      </c>
      <c r="I983" s="39">
        <f t="shared" si="530"/>
        <v>2306.7310708621608</v>
      </c>
      <c r="J983" s="39">
        <f t="shared" si="530"/>
        <v>18227.636813360521</v>
      </c>
      <c r="K983" s="39">
        <f t="shared" si="530"/>
        <v>4798.5978032709563</v>
      </c>
      <c r="L983" s="39">
        <f t="shared" si="530"/>
        <v>2896.108260446209</v>
      </c>
      <c r="M983" s="39">
        <f t="shared" si="530"/>
        <v>3187.1815225841037</v>
      </c>
      <c r="N983" s="39">
        <f t="shared" si="530"/>
        <v>74.880589907999337</v>
      </c>
      <c r="O983" s="39">
        <f>O981+O982</f>
        <v>0</v>
      </c>
      <c r="P983" s="39">
        <f t="shared" ref="P983:W983" si="531">P981+P982</f>
        <v>105.84925359763265</v>
      </c>
      <c r="Q983" s="39">
        <f t="shared" si="531"/>
        <v>574.87094626300495</v>
      </c>
      <c r="R983" s="39">
        <f t="shared" si="531"/>
        <v>6.2984232250727432</v>
      </c>
      <c r="S983" s="39">
        <f t="shared" si="531"/>
        <v>2510.1846571208334</v>
      </c>
      <c r="T983" s="39">
        <f t="shared" si="531"/>
        <v>0</v>
      </c>
      <c r="U983" s="39">
        <f t="shared" si="531"/>
        <v>0</v>
      </c>
      <c r="V983" s="39">
        <f t="shared" si="531"/>
        <v>0</v>
      </c>
      <c r="W983" s="39">
        <f t="shared" si="531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328064.77098437666</v>
      </c>
      <c r="AB983" s="79" t="str">
        <f t="shared" si="528"/>
        <v>ok</v>
      </c>
    </row>
    <row r="984" spans="1:29" s="80" customFormat="1">
      <c r="A984" s="19" t="s">
        <v>1204</v>
      </c>
      <c r="B984" s="19"/>
      <c r="C984" s="19"/>
      <c r="D984" s="19" t="s">
        <v>1213</v>
      </c>
      <c r="E984" s="19" t="s">
        <v>1212</v>
      </c>
      <c r="F984" s="45">
        <v>1</v>
      </c>
      <c r="G984" s="42">
        <f t="shared" ref="G984:Z984" si="532">IF(VLOOKUP($E984,$D$6:$AN$1034,3,)=0,0,(VLOOKUP($E984,$D$6:$AN$1034,G$2,)/VLOOKUP($E984,$D$6:$AN$1034,3,))*$F984)</f>
        <v>0.68716546156763259</v>
      </c>
      <c r="H984" s="42">
        <f t="shared" si="532"/>
        <v>0.20709828629973456</v>
      </c>
      <c r="I984" s="42">
        <f t="shared" si="532"/>
        <v>7.0313281854088912E-3</v>
      </c>
      <c r="J984" s="42">
        <f t="shared" si="532"/>
        <v>5.5561091666951862E-2</v>
      </c>
      <c r="K984" s="42">
        <f t="shared" si="532"/>
        <v>1.4626982924355138E-2</v>
      </c>
      <c r="L984" s="42">
        <f t="shared" si="532"/>
        <v>8.8278550962856348E-3</v>
      </c>
      <c r="M984" s="42">
        <f t="shared" si="532"/>
        <v>9.7150983722537089E-3</v>
      </c>
      <c r="N984" s="42">
        <f t="shared" si="532"/>
        <v>2.2824940844247293E-4</v>
      </c>
      <c r="O984" s="42">
        <f t="shared" si="532"/>
        <v>0</v>
      </c>
      <c r="P984" s="42">
        <f t="shared" si="532"/>
        <v>3.2264742501923038E-4</v>
      </c>
      <c r="Q984" s="42">
        <f t="shared" si="532"/>
        <v>1.7523092910527167E-3</v>
      </c>
      <c r="R984" s="42">
        <f t="shared" si="532"/>
        <v>1.9198718613321303E-5</v>
      </c>
      <c r="S984" s="42">
        <f t="shared" si="532"/>
        <v>7.6514910442498415E-3</v>
      </c>
      <c r="T984" s="42">
        <f t="shared" si="532"/>
        <v>0</v>
      </c>
      <c r="U984" s="42">
        <f t="shared" si="532"/>
        <v>0</v>
      </c>
      <c r="V984" s="42">
        <f t="shared" si="532"/>
        <v>0</v>
      </c>
      <c r="W984" s="42">
        <f t="shared" si="532"/>
        <v>0</v>
      </c>
      <c r="X984" s="83">
        <f t="shared" si="532"/>
        <v>0</v>
      </c>
      <c r="Y984" s="83">
        <f t="shared" si="532"/>
        <v>0</v>
      </c>
      <c r="Z984" s="83">
        <f t="shared" si="532"/>
        <v>0</v>
      </c>
      <c r="AA984" s="83">
        <f>SUM(G984:Z984)</f>
        <v>1</v>
      </c>
      <c r="AB984" s="79" t="str">
        <f t="shared" si="528"/>
        <v>ok</v>
      </c>
    </row>
    <row r="985" spans="1:29" s="86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2"/>
      <c r="X985" s="92"/>
      <c r="Y985" s="92"/>
      <c r="Z985" s="92"/>
      <c r="AA985" s="92"/>
      <c r="AB985" s="88"/>
    </row>
    <row r="986" spans="1:29" s="80" customFormat="1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6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2"/>
      <c r="X987" s="92"/>
      <c r="Y987" s="92"/>
      <c r="Z987" s="92"/>
      <c r="AA987" s="93"/>
      <c r="AB987" s="88"/>
    </row>
    <row r="988" spans="1:29" s="86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7"/>
      <c r="X988" s="87"/>
      <c r="Y988" s="87"/>
      <c r="Z988" s="87"/>
      <c r="AA988" s="90">
        <f t="shared" ref="AA988:AA992" si="533">SUM(G988:Z988)</f>
        <v>2821711.04</v>
      </c>
      <c r="AB988" s="88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3"/>
        <v>1160189.8499999999</v>
      </c>
      <c r="AB989" s="88" t="str">
        <f>IF(ABS(F989-AA989)&lt;0.01,"ok","err")</f>
        <v>ok</v>
      </c>
      <c r="AC989" s="75"/>
    </row>
    <row r="990" spans="1:29" s="86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4">SUM(N751:N752)-SUM(N772:N772)</f>
        <v>0</v>
      </c>
      <c r="O990" s="39">
        <f t="shared" si="534"/>
        <v>0</v>
      </c>
      <c r="P990" s="39">
        <f t="shared" si="534"/>
        <v>0</v>
      </c>
      <c r="Q990" s="39">
        <f t="shared" si="534"/>
        <v>0</v>
      </c>
      <c r="R990" s="39">
        <f t="shared" si="534"/>
        <v>0</v>
      </c>
      <c r="S990" s="39">
        <f t="shared" si="534"/>
        <v>0</v>
      </c>
      <c r="T990" s="39">
        <f t="shared" si="534"/>
        <v>0</v>
      </c>
      <c r="U990" s="39">
        <f t="shared" si="534"/>
        <v>0</v>
      </c>
      <c r="V990" s="39">
        <f t="shared" si="534"/>
        <v>0</v>
      </c>
      <c r="W990" s="93">
        <f t="shared" si="534"/>
        <v>0</v>
      </c>
      <c r="X990" s="93">
        <f t="shared" si="534"/>
        <v>0</v>
      </c>
      <c r="Y990" s="93">
        <f t="shared" si="534"/>
        <v>0</v>
      </c>
      <c r="Z990" s="93">
        <f t="shared" si="534"/>
        <v>0</v>
      </c>
      <c r="AA990" s="89">
        <f t="shared" si="533"/>
        <v>0</v>
      </c>
      <c r="AB990" s="88" t="str">
        <f>IF(ABS(F990-AA990)&lt;0.01,"ok","err")</f>
        <v>ok</v>
      </c>
    </row>
    <row r="991" spans="1:29" s="86" customFormat="1">
      <c r="A991" s="19" t="s">
        <v>1217</v>
      </c>
      <c r="B991" s="19"/>
      <c r="C991" s="19"/>
      <c r="D991" s="19" t="s">
        <v>1219</v>
      </c>
      <c r="E991" s="19"/>
      <c r="F991" s="38">
        <v>2546668612.3472333</v>
      </c>
      <c r="G991" s="38">
        <f t="shared" ref="G991:R991" si="535">G176</f>
        <v>1356499920.5731411</v>
      </c>
      <c r="H991" s="38">
        <f t="shared" si="535"/>
        <v>298181087.27219707</v>
      </c>
      <c r="I991" s="38">
        <f t="shared" si="535"/>
        <v>14680999.626981152</v>
      </c>
      <c r="J991" s="38">
        <f t="shared" si="535"/>
        <v>274810099.70613962</v>
      </c>
      <c r="K991" s="38">
        <f t="shared" si="535"/>
        <v>247890133.82229167</v>
      </c>
      <c r="L991" s="38">
        <f t="shared" si="535"/>
        <v>172588952.1792506</v>
      </c>
      <c r="M991" s="38">
        <f t="shared" si="535"/>
        <v>92553893.45447132</v>
      </c>
      <c r="N991" s="38">
        <f t="shared" si="535"/>
        <v>6588621.6476110416</v>
      </c>
      <c r="O991" s="38">
        <f t="shared" si="535"/>
        <v>82099362.869561702</v>
      </c>
      <c r="P991" s="38">
        <f t="shared" si="535"/>
        <v>313496.79077524081</v>
      </c>
      <c r="Q991" s="38">
        <f t="shared" si="535"/>
        <v>438519.84780116437</v>
      </c>
      <c r="R991" s="38">
        <f t="shared" si="535"/>
        <v>23524.557011240551</v>
      </c>
      <c r="S991" s="38">
        <v>0</v>
      </c>
      <c r="T991" s="38">
        <v>0</v>
      </c>
      <c r="U991" s="38">
        <v>0</v>
      </c>
      <c r="V991" s="38"/>
      <c r="W991" s="38"/>
      <c r="X991" s="87"/>
      <c r="Y991" s="87"/>
      <c r="Z991" s="87"/>
      <c r="AA991" s="87">
        <f t="shared" si="533"/>
        <v>2546668612.3472328</v>
      </c>
      <c r="AB991" s="88" t="str">
        <f>IF(ABS(F991-AA991)&lt;0.01,"ok","err")</f>
        <v>ok</v>
      </c>
    </row>
    <row r="992" spans="1:29" s="86" customFormat="1">
      <c r="A992" s="19" t="s">
        <v>1218</v>
      </c>
      <c r="B992" s="19"/>
      <c r="C992" s="19"/>
      <c r="D992" s="19" t="s">
        <v>1220</v>
      </c>
      <c r="E992" s="19"/>
      <c r="F992" s="38">
        <v>2546668612.3472333</v>
      </c>
      <c r="G992" s="38">
        <f t="shared" ref="G992:R992" si="536">G991</f>
        <v>1356499920.5731411</v>
      </c>
      <c r="H992" s="38">
        <f t="shared" si="536"/>
        <v>298181087.27219707</v>
      </c>
      <c r="I992" s="38">
        <f t="shared" si="536"/>
        <v>14680999.626981152</v>
      </c>
      <c r="J992" s="38">
        <f t="shared" si="536"/>
        <v>274810099.70613962</v>
      </c>
      <c r="K992" s="38">
        <f t="shared" si="536"/>
        <v>247890133.82229167</v>
      </c>
      <c r="L992" s="38">
        <f t="shared" si="536"/>
        <v>172588952.1792506</v>
      </c>
      <c r="M992" s="38">
        <f t="shared" si="536"/>
        <v>92553893.45447132</v>
      </c>
      <c r="N992" s="38">
        <f t="shared" si="536"/>
        <v>6588621.6476110416</v>
      </c>
      <c r="O992" s="38">
        <f t="shared" si="536"/>
        <v>82099362.869561702</v>
      </c>
      <c r="P992" s="38">
        <f t="shared" si="536"/>
        <v>313496.79077524081</v>
      </c>
      <c r="Q992" s="38">
        <f t="shared" si="536"/>
        <v>438519.84780116437</v>
      </c>
      <c r="R992" s="38">
        <f t="shared" si="536"/>
        <v>23524.557011240551</v>
      </c>
      <c r="S992" s="38"/>
      <c r="T992" s="38"/>
      <c r="U992" s="38"/>
      <c r="V992" s="38"/>
      <c r="W992" s="38"/>
      <c r="X992" s="87"/>
      <c r="Y992" s="87"/>
      <c r="Z992" s="87"/>
      <c r="AA992" s="87">
        <f t="shared" si="533"/>
        <v>2546668612.3472328</v>
      </c>
      <c r="AB992" s="88" t="str">
        <f t="shared" ref="AB992:AB994" si="537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8">SUM(G993:Z993)</f>
        <v>0</v>
      </c>
      <c r="AB993" s="43" t="str">
        <f t="shared" si="537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7"/>
        <v>ok</v>
      </c>
    </row>
    <row r="995" spans="1:29" s="86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2"/>
      <c r="X995" s="92"/>
      <c r="Y995" s="92"/>
      <c r="Z995" s="92"/>
      <c r="AA995" s="92"/>
      <c r="AB995" s="88"/>
    </row>
    <row r="996" spans="1:29" s="86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2"/>
      <c r="X996" s="92"/>
      <c r="Y996" s="92"/>
      <c r="Z996" s="92"/>
      <c r="AA996" s="92"/>
      <c r="AB996" s="88"/>
    </row>
    <row r="997" spans="1:29" s="80" customFormat="1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1229</v>
      </c>
      <c r="B998" s="19"/>
      <c r="C998" s="19"/>
      <c r="D998" s="19" t="s">
        <v>645</v>
      </c>
      <c r="E998" s="19"/>
      <c r="F998" s="38">
        <v>2596559703.7655473</v>
      </c>
      <c r="G998" s="38">
        <f t="shared" ref="G998:R998" si="539">G9</f>
        <v>1252828590.7759347</v>
      </c>
      <c r="H998" s="38">
        <f t="shared" si="539"/>
        <v>303441405.12662959</v>
      </c>
      <c r="I998" s="38">
        <f t="shared" si="539"/>
        <v>18501995.935625363</v>
      </c>
      <c r="J998" s="38">
        <f t="shared" si="539"/>
        <v>335057900.86949521</v>
      </c>
      <c r="K998" s="38">
        <f t="shared" si="539"/>
        <v>321225639.52562779</v>
      </c>
      <c r="L998" s="38">
        <f t="shared" si="539"/>
        <v>218949370.29416087</v>
      </c>
      <c r="M998" s="38">
        <f t="shared" si="539"/>
        <v>137547613.62645388</v>
      </c>
      <c r="N998" s="38">
        <f t="shared" si="539"/>
        <v>7498907.807306462</v>
      </c>
      <c r="O998" s="38">
        <f t="shared" si="539"/>
        <v>1069758.1799785986</v>
      </c>
      <c r="P998" s="38">
        <f t="shared" si="539"/>
        <v>42821.868995635807</v>
      </c>
      <c r="Q998" s="38">
        <f t="shared" si="539"/>
        <v>394025.07495726761</v>
      </c>
      <c r="R998" s="38">
        <f t="shared" si="539"/>
        <v>1674.680382220565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2596559703.7655473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0">F233-F185</f>
        <v>229967001.82027918</v>
      </c>
      <c r="G999" s="38">
        <f t="shared" si="540"/>
        <v>130435132.56242177</v>
      </c>
      <c r="H999" s="38">
        <f t="shared" si="540"/>
        <v>30060787.122622497</v>
      </c>
      <c r="I999" s="38">
        <f t="shared" si="540"/>
        <v>1269783.2636055509</v>
      </c>
      <c r="J999" s="38">
        <f t="shared" si="540"/>
        <v>22883332.373258166</v>
      </c>
      <c r="K999" s="38">
        <f t="shared" si="540"/>
        <v>19923028.164177507</v>
      </c>
      <c r="L999" s="38">
        <f t="shared" si="540"/>
        <v>14067421.01856038</v>
      </c>
      <c r="M999" s="38">
        <f t="shared" si="540"/>
        <v>7474646.1399258971</v>
      </c>
      <c r="N999" s="38">
        <f t="shared" si="540"/>
        <v>525101.96205546148</v>
      </c>
      <c r="O999" s="38">
        <f t="shared" si="540"/>
        <v>3173426.7869398445</v>
      </c>
      <c r="P999" s="38">
        <f t="shared" si="540"/>
        <v>28711.361747793475</v>
      </c>
      <c r="Q999" s="38">
        <f t="shared" si="540"/>
        <v>61144.916325520186</v>
      </c>
      <c r="R999" s="38">
        <f t="shared" si="540"/>
        <v>2387.018638754626</v>
      </c>
      <c r="S999" s="38">
        <f t="shared" si="540"/>
        <v>8436</v>
      </c>
      <c r="T999" s="38">
        <f t="shared" si="540"/>
        <v>53663.130000000005</v>
      </c>
      <c r="U999" s="41">
        <f t="shared" si="540"/>
        <v>0</v>
      </c>
      <c r="V999" s="41">
        <f t="shared" si="540"/>
        <v>0</v>
      </c>
      <c r="W999" s="41">
        <f t="shared" si="540"/>
        <v>0</v>
      </c>
      <c r="X999" s="84">
        <f t="shared" si="540"/>
        <v>0</v>
      </c>
      <c r="Y999" s="84">
        <f t="shared" si="540"/>
        <v>0</v>
      </c>
      <c r="Z999" s="84">
        <f t="shared" si="540"/>
        <v>0</v>
      </c>
      <c r="AA999" s="82">
        <f>SUM(G999:Z999)</f>
        <v>229967001.82027915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4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4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7">
        <f>K1005/K1003</f>
        <v>5.6669672995780589</v>
      </c>
      <c r="L1004" s="45"/>
      <c r="M1004" s="117">
        <v>5.9</v>
      </c>
      <c r="N1004" s="117"/>
      <c r="O1004" s="117"/>
      <c r="P1004" s="117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4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4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>
      <c r="A1007" s="53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>
      <c r="A1008" s="53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8"/>
      <c r="Y1008" s="28"/>
      <c r="Z1008" s="28"/>
      <c r="AA1008" s="28"/>
      <c r="AB1008" s="28"/>
    </row>
    <row r="1009" spans="1:28">
      <c r="A1009" s="53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8"/>
      <c r="Y1009" s="28"/>
      <c r="Z1009" s="28"/>
      <c r="AA1009" s="28"/>
      <c r="AB1009" s="28"/>
    </row>
    <row r="1010" spans="1:28">
      <c r="A1010" s="29"/>
      <c r="B1010" s="29"/>
      <c r="C1010" s="29"/>
      <c r="D1010" s="29"/>
      <c r="E1010" s="29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118"/>
      <c r="Y1010" s="118"/>
      <c r="Z1010" s="118"/>
      <c r="AA1010" s="118"/>
      <c r="AB1010" s="107"/>
    </row>
    <row r="1011" spans="1:28">
      <c r="A1011" s="29"/>
      <c r="B1011" s="29"/>
      <c r="C1011" s="29"/>
      <c r="D1011" s="29"/>
      <c r="E1011" s="29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118"/>
      <c r="Y1011" s="118"/>
      <c r="Z1011" s="118"/>
      <c r="AA1011" s="118"/>
      <c r="AB1011" s="107"/>
    </row>
    <row r="1012" spans="1:28">
      <c r="A1012" s="29"/>
      <c r="B1012" s="29"/>
      <c r="C1012" s="29"/>
      <c r="D1012" s="29"/>
      <c r="E1012" s="29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118"/>
      <c r="Y1012" s="118"/>
      <c r="Z1012" s="118"/>
      <c r="AA1012" s="118"/>
      <c r="AB1012" s="107"/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8"/>
      <c r="Y1013" s="118"/>
      <c r="Z1013" s="118"/>
      <c r="AA1013" s="118"/>
      <c r="AB1013" s="107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8"/>
      <c r="Y1014" s="118"/>
      <c r="Z1014" s="118"/>
      <c r="AA1014" s="118"/>
      <c r="AB1014" s="107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8"/>
      <c r="Y1015" s="118"/>
      <c r="Z1015" s="118"/>
      <c r="AA1015" s="118"/>
      <c r="AB1015" s="107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8"/>
      <c r="Y1016" s="118"/>
      <c r="Z1016" s="118"/>
      <c r="AA1016" s="118"/>
      <c r="AB1016" s="107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8"/>
      <c r="Y1017" s="118"/>
      <c r="Z1017" s="118"/>
      <c r="AA1017" s="118"/>
      <c r="AB1017" s="107"/>
    </row>
    <row r="1018" spans="1:28">
      <c r="A1018" s="29"/>
      <c r="B1018" s="29"/>
      <c r="C1018" s="29"/>
      <c r="D1018" s="29"/>
      <c r="E1018" s="2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20"/>
      <c r="Y1018" s="120"/>
      <c r="Z1018" s="120"/>
      <c r="AA1018" s="118"/>
      <c r="AB1018" s="107"/>
    </row>
    <row r="1019" spans="1:28">
      <c r="A1019" s="29"/>
      <c r="B1019" s="29"/>
      <c r="C1019" s="29"/>
      <c r="D1019" s="29"/>
      <c r="E1019" s="12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8"/>
      <c r="Y1019" s="118"/>
      <c r="Z1019" s="118"/>
      <c r="AA1019" s="118"/>
      <c r="AB1019" s="107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>
      <c r="A1021" s="53"/>
      <c r="B1021" s="29"/>
      <c r="C1021" s="29"/>
      <c r="D1021" s="29"/>
      <c r="E1021" s="122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1"/>
      <c r="F1022" s="98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8"/>
      <c r="Y1022" s="118"/>
      <c r="Z1022" s="118"/>
      <c r="AA1022" s="118"/>
      <c r="AB1022" s="107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8"/>
      <c r="Y1023" s="118"/>
      <c r="Z1023" s="118"/>
      <c r="AA1023" s="118"/>
      <c r="AB1023" s="107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8"/>
      <c r="Y1024" s="118"/>
      <c r="Z1024" s="118"/>
      <c r="AA1024" s="118"/>
      <c r="AB1024" s="107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8"/>
      <c r="Y1025" s="118"/>
      <c r="Z1025" s="118"/>
      <c r="AA1025" s="118"/>
      <c r="AB1025" s="107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8"/>
      <c r="Y1026" s="118"/>
      <c r="Z1026" s="118"/>
      <c r="AA1026" s="118"/>
      <c r="AB1026" s="107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8"/>
      <c r="Y1027" s="118"/>
      <c r="Z1027" s="118"/>
      <c r="AA1027" s="118"/>
      <c r="AB1027" s="107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8"/>
      <c r="Y1028" s="118"/>
      <c r="Z1028" s="118"/>
      <c r="AA1028" s="118"/>
      <c r="AB1028" s="107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8"/>
      <c r="Y1029" s="118"/>
      <c r="Z1029" s="118"/>
      <c r="AA1029" s="118"/>
      <c r="AB1029" s="107"/>
    </row>
    <row r="1030" spans="1:29">
      <c r="A1030" s="29"/>
      <c r="B1030" s="29"/>
      <c r="C1030" s="29"/>
      <c r="D1030" s="29"/>
      <c r="E1030" s="2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20"/>
      <c r="Y1030" s="120"/>
      <c r="Z1030" s="120"/>
      <c r="AA1030" s="118"/>
      <c r="AB1030" s="107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8"/>
      <c r="Y1031" s="118"/>
      <c r="Z1031" s="118"/>
      <c r="AA1031" s="118"/>
      <c r="AB1031" s="107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8"/>
      <c r="AB1035" s="107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8"/>
      <c r="AB1036" s="107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8"/>
      <c r="AB1037" s="107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8"/>
      <c r="AB1038" s="107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8"/>
      <c r="AB1039" s="107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8"/>
      <c r="AB1040" s="107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8"/>
      <c r="AB1041" s="107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8"/>
      <c r="AB1042" s="107"/>
    </row>
    <row r="1043" spans="1:28">
      <c r="A1043" s="29"/>
      <c r="B1043" s="29"/>
      <c r="C1043" s="29"/>
      <c r="D1043" s="29"/>
      <c r="E1043" s="2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9"/>
      <c r="Y1043" s="119"/>
      <c r="Z1043" s="119"/>
      <c r="AA1043" s="118"/>
      <c r="AB1043" s="107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8"/>
      <c r="AB1044" s="107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>
      <c r="A1047" s="53"/>
      <c r="B1047" s="29"/>
      <c r="C1047" s="29"/>
      <c r="D1047" s="29"/>
      <c r="E1047" s="29"/>
      <c r="F1047" s="9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4"/>
      <c r="T1048" s="124"/>
      <c r="U1048" s="124"/>
      <c r="V1048" s="123"/>
      <c r="W1048" s="123"/>
      <c r="X1048" s="125"/>
      <c r="Y1048" s="125"/>
      <c r="Z1048" s="125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4"/>
      <c r="T1049" s="124"/>
      <c r="U1049" s="124"/>
      <c r="V1049" s="123"/>
      <c r="W1049" s="123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6"/>
      <c r="H1050" s="126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4"/>
      <c r="T1050" s="124"/>
      <c r="U1050" s="124"/>
      <c r="V1050" s="123"/>
      <c r="W1050" s="123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4"/>
      <c r="T1051" s="124"/>
      <c r="U1051" s="124"/>
      <c r="V1051" s="123"/>
      <c r="W1051" s="123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4"/>
      <c r="T1052" s="124"/>
      <c r="U1052" s="124"/>
      <c r="V1052" s="123"/>
      <c r="W1052" s="123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6"/>
      <c r="H1053" s="126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4"/>
      <c r="T1053" s="124"/>
      <c r="U1053" s="124"/>
      <c r="V1053" s="123"/>
      <c r="W1053" s="123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4"/>
      <c r="T1054" s="124"/>
      <c r="U1054" s="124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4"/>
      <c r="T1055" s="124"/>
      <c r="U1055" s="124"/>
      <c r="V1055" s="123"/>
      <c r="W1055" s="123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124"/>
      <c r="U1056" s="124"/>
      <c r="V1056" s="97"/>
      <c r="W1056" s="97"/>
      <c r="X1056" s="127"/>
      <c r="Y1056" s="127"/>
      <c r="Z1056" s="127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124"/>
      <c r="U1057" s="124"/>
      <c r="V1057" s="97"/>
      <c r="W1057" s="97"/>
      <c r="X1057" s="127"/>
      <c r="Y1057" s="127"/>
      <c r="Z1057" s="127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8"/>
      <c r="H1061" s="128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8"/>
      <c r="T1061" s="128"/>
      <c r="U1061" s="128"/>
      <c r="V1061" s="123"/>
      <c r="W1061" s="123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8"/>
      <c r="H1062" s="128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8"/>
      <c r="T1062" s="129"/>
      <c r="U1062" s="129"/>
      <c r="V1062" s="123"/>
      <c r="W1062" s="123"/>
      <c r="X1062" s="128"/>
      <c r="Y1062" s="128"/>
      <c r="Z1062" s="128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8"/>
      <c r="H1064" s="128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8"/>
      <c r="T1064" s="128"/>
      <c r="U1064" s="128"/>
      <c r="V1064" s="123"/>
      <c r="W1064" s="123"/>
      <c r="X1064" s="128"/>
      <c r="Y1064" s="128"/>
      <c r="Z1064" s="128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8"/>
      <c r="H1065" s="128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8"/>
      <c r="T1065" s="128"/>
      <c r="U1065" s="128"/>
      <c r="V1065" s="123"/>
      <c r="W1065" s="123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8"/>
      <c r="H1066" s="128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8"/>
      <c r="T1066" s="128"/>
      <c r="U1066" s="128"/>
      <c r="V1066" s="123"/>
      <c r="W1066" s="123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8"/>
      <c r="H1067" s="128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8"/>
      <c r="T1067" s="128"/>
      <c r="U1067" s="128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8"/>
      <c r="H1068" s="12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8"/>
      <c r="T1068" s="128"/>
      <c r="U1068" s="128"/>
      <c r="V1068" s="121"/>
      <c r="W1068" s="121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2"/>
      <c r="H1071" s="122"/>
      <c r="I1071" s="122"/>
      <c r="J1071" s="122"/>
      <c r="K1071" s="122"/>
      <c r="L1071" s="122"/>
      <c r="M1071" s="122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28"/>
      <c r="Y1071" s="28"/>
      <c r="Z1071" s="28"/>
      <c r="AA1071" s="28"/>
      <c r="AB1071" s="28"/>
    </row>
    <row r="1072" spans="1:28">
      <c r="A1072" s="130"/>
      <c r="B1072" s="29"/>
      <c r="C1072" s="29"/>
      <c r="D1072" s="29"/>
      <c r="E1072" s="29"/>
      <c r="F1072" s="29"/>
      <c r="G1072" s="122"/>
      <c r="H1072" s="122"/>
      <c r="I1072" s="122"/>
      <c r="J1072" s="122"/>
      <c r="K1072" s="122"/>
      <c r="L1072" s="122"/>
      <c r="M1072" s="122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28"/>
      <c r="Y1072" s="28"/>
      <c r="Z1072" s="28"/>
      <c r="AA1072" s="28"/>
      <c r="AB1072" s="28"/>
    </row>
    <row r="1073" spans="1:28">
      <c r="A1073" s="130"/>
      <c r="B1073" s="29"/>
      <c r="C1073" s="29"/>
      <c r="D1073" s="29"/>
      <c r="E1073" s="29"/>
      <c r="F1073" s="29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28"/>
      <c r="Y1073" s="28"/>
      <c r="Z1073" s="28"/>
      <c r="AA1073" s="28"/>
      <c r="AB1073" s="28"/>
    </row>
    <row r="1074" spans="1:28">
      <c r="A1074" s="130"/>
      <c r="B1074" s="29"/>
      <c r="C1074" s="29"/>
      <c r="D1074" s="29"/>
      <c r="E1074" s="29"/>
      <c r="F1074" s="29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28"/>
      <c r="Y1074" s="28"/>
      <c r="Z1074" s="28"/>
      <c r="AA1074" s="28"/>
      <c r="AB1074" s="28"/>
    </row>
    <row r="1075" spans="1:28">
      <c r="A1075" s="130"/>
      <c r="B1075" s="29"/>
      <c r="C1075" s="29"/>
      <c r="D1075" s="29"/>
      <c r="E1075" s="29"/>
      <c r="F1075" s="29"/>
      <c r="G1075" s="122"/>
      <c r="H1075" s="122"/>
      <c r="I1075" s="122"/>
      <c r="J1075" s="122"/>
      <c r="K1075" s="122"/>
      <c r="L1075" s="122"/>
      <c r="M1075" s="122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28"/>
      <c r="Y1075" s="28"/>
      <c r="Z1075" s="28"/>
      <c r="AA1075" s="28"/>
      <c r="AB1075" s="28"/>
    </row>
    <row r="1076" spans="1:28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5"/>
      <c r="Y1079" s="125"/>
      <c r="Z1079" s="125"/>
      <c r="AA1079" s="28"/>
      <c r="AB1079" s="28"/>
    </row>
    <row r="1080" spans="1:28" ht="15.6">
      <c r="A1080" s="29"/>
      <c r="B1080" s="29"/>
      <c r="C1080" s="29"/>
      <c r="D1080" s="29"/>
      <c r="E1080" s="29"/>
      <c r="F1080" s="29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25"/>
      <c r="Y1080" s="125"/>
      <c r="Z1080" s="125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5"/>
      <c r="Y1081" s="125"/>
      <c r="Z1081" s="125"/>
      <c r="AA1081" s="28"/>
      <c r="AB1081" s="28"/>
    </row>
    <row r="1082" spans="1:28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5"/>
      <c r="Y1084" s="125"/>
      <c r="Z1084" s="125"/>
      <c r="AA1084" s="28"/>
      <c r="AB1084" s="28"/>
    </row>
    <row r="1085" spans="1:28" ht="15.6">
      <c r="A1085" s="29"/>
      <c r="B1085" s="29"/>
      <c r="C1085" s="29"/>
      <c r="D1085" s="29"/>
      <c r="E1085" s="29"/>
      <c r="F1085" s="29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25"/>
      <c r="Y1085" s="125"/>
      <c r="Z1085" s="125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5"/>
      <c r="Y1086" s="125"/>
      <c r="Z1086" s="125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5"/>
      <c r="Y1089" s="125"/>
      <c r="Z1089" s="125"/>
      <c r="AA1089" s="28"/>
      <c r="AB1089" s="28"/>
    </row>
    <row r="1090" spans="1:28" ht="15.6">
      <c r="A1090" s="29"/>
      <c r="B1090" s="29"/>
      <c r="C1090" s="29"/>
      <c r="D1090" s="29"/>
      <c r="E1090" s="29"/>
      <c r="F1090" s="29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25"/>
      <c r="Y1090" s="125"/>
      <c r="Z1090" s="125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5"/>
      <c r="Y1091" s="125"/>
      <c r="Z1091" s="125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5"/>
      <c r="Y1092" s="125"/>
      <c r="Z1092" s="125"/>
      <c r="AA1092" s="28"/>
      <c r="AB1092" s="28"/>
    </row>
    <row r="1093" spans="1:28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5"/>
      <c r="Y1094" s="125"/>
      <c r="Z1094" s="125"/>
      <c r="AA1094" s="28"/>
      <c r="AB1094" s="28"/>
    </row>
    <row r="1095" spans="1:28" ht="15.6">
      <c r="A1095" s="29"/>
      <c r="B1095" s="29"/>
      <c r="C1095" s="29"/>
      <c r="D1095" s="29"/>
      <c r="E1095" s="29"/>
      <c r="F1095" s="2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25"/>
      <c r="Y1095" s="125"/>
      <c r="Z1095" s="125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5"/>
      <c r="Y1096" s="125"/>
      <c r="Z1096" s="125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5"/>
      <c r="Y1097" s="125"/>
      <c r="Z1097" s="125"/>
      <c r="AA1097" s="28"/>
      <c r="AB1097" s="28"/>
    </row>
    <row r="1098" spans="1:28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5"/>
      <c r="Y1099" s="125"/>
      <c r="Z1099" s="125"/>
      <c r="AA1099" s="28"/>
      <c r="AB1099" s="28"/>
    </row>
    <row r="1100" spans="1:28" ht="15.6">
      <c r="A1100" s="29"/>
      <c r="B1100" s="29"/>
      <c r="C1100" s="29"/>
      <c r="D1100" s="29"/>
      <c r="E1100" s="29"/>
      <c r="F1100" s="2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25"/>
      <c r="Y1100" s="125"/>
      <c r="Z1100" s="125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5"/>
      <c r="Y1101" s="125"/>
      <c r="Z1101" s="125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5"/>
      <c r="Y1104" s="125"/>
      <c r="Z1104" s="125"/>
      <c r="AA1104" s="28"/>
      <c r="AB1104" s="28"/>
    </row>
    <row r="1105" spans="1:28" ht="15.6">
      <c r="A1105" s="29"/>
      <c r="B1105" s="29"/>
      <c r="C1105" s="29"/>
      <c r="D1105" s="29"/>
      <c r="E1105" s="29"/>
      <c r="F1105" s="29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25"/>
      <c r="Y1105" s="125"/>
      <c r="Z1105" s="125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5"/>
      <c r="Y1106" s="125"/>
      <c r="Z1106" s="125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5"/>
      <c r="Y1109" s="125"/>
      <c r="Z1109" s="125"/>
      <c r="AA1109" s="28"/>
      <c r="AB1109" s="28"/>
    </row>
    <row r="1110" spans="1:28" ht="15.6">
      <c r="A1110" s="29"/>
      <c r="B1110" s="29"/>
      <c r="C1110" s="29"/>
      <c r="D1110" s="29"/>
      <c r="E1110" s="29"/>
      <c r="F1110" s="29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25"/>
      <c r="Y1110" s="125"/>
      <c r="Z1110" s="125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5"/>
      <c r="Y1111" s="125"/>
      <c r="Z1111" s="125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5"/>
      <c r="Y1114" s="125"/>
      <c r="Z1114" s="125"/>
      <c r="AA1114" s="28"/>
      <c r="AB1114" s="28"/>
    </row>
    <row r="1115" spans="1:28" ht="15.6">
      <c r="A1115" s="29"/>
      <c r="B1115" s="29"/>
      <c r="C1115" s="29"/>
      <c r="D1115" s="29"/>
      <c r="E1115" s="29"/>
      <c r="F1115" s="29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2"/>
      <c r="Y1115" s="132"/>
      <c r="Z1115" s="132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5"/>
      <c r="Y1116" s="125"/>
      <c r="Z1116" s="125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33"/>
      <c r="Y1119" s="133"/>
      <c r="Z1119" s="133"/>
      <c r="AA1119" s="28"/>
      <c r="AB1119" s="28"/>
    </row>
    <row r="1120" spans="1:28" ht="15.6">
      <c r="A1120" s="29"/>
      <c r="B1120" s="29"/>
      <c r="C1120" s="29"/>
      <c r="D1120" s="29"/>
      <c r="E1120" s="29"/>
      <c r="F1120" s="29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5"/>
      <c r="V1120" s="134"/>
      <c r="W1120" s="134"/>
      <c r="X1120" s="136"/>
      <c r="Y1120" s="136"/>
      <c r="Z1120" s="136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33"/>
      <c r="Y1121" s="133"/>
      <c r="Z1121" s="133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7"/>
      <c r="H1124" s="29"/>
      <c r="I1124" s="29"/>
      <c r="J1124" s="29"/>
      <c r="K1124" s="97"/>
      <c r="L1124" s="97"/>
      <c r="M1124" s="29"/>
      <c r="N1124" s="29"/>
      <c r="O1124" s="97"/>
      <c r="P1124" s="97"/>
      <c r="Q1124" s="29"/>
      <c r="R1124" s="29"/>
      <c r="S1124" s="98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7"/>
      <c r="H1125" s="29"/>
      <c r="I1125" s="29"/>
      <c r="J1125" s="29"/>
      <c r="K1125" s="97"/>
      <c r="L1125" s="97"/>
      <c r="M1125" s="29"/>
      <c r="N1125" s="29"/>
      <c r="O1125" s="97"/>
      <c r="P1125" s="97"/>
      <c r="Q1125" s="29"/>
      <c r="R1125" s="29"/>
      <c r="S1125" s="98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7"/>
      <c r="H1126" s="29"/>
      <c r="I1126" s="29"/>
      <c r="J1126" s="29"/>
      <c r="K1126" s="97"/>
      <c r="L1126" s="97"/>
      <c r="M1126" s="29"/>
      <c r="N1126" s="29"/>
      <c r="O1126" s="97"/>
      <c r="P1126" s="97"/>
      <c r="Q1126" s="29"/>
      <c r="R1126" s="29"/>
      <c r="S1126" s="98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8"/>
      <c r="H1127" s="29"/>
      <c r="I1127" s="29"/>
      <c r="J1127" s="29"/>
      <c r="K1127" s="98"/>
      <c r="L1127" s="98"/>
      <c r="M1127" s="29"/>
      <c r="N1127" s="29"/>
      <c r="O1127" s="98"/>
      <c r="P1127" s="98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1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4"/>
      <c r="H1129" s="29"/>
      <c r="I1129" s="29"/>
      <c r="J1129" s="29"/>
      <c r="K1129" s="94"/>
      <c r="L1129" s="94"/>
      <c r="M1129" s="29"/>
      <c r="N1129" s="29"/>
      <c r="O1129" s="94"/>
      <c r="P1129" s="94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4"/>
      <c r="H1130" s="29"/>
      <c r="I1130" s="29"/>
      <c r="J1130" s="29"/>
      <c r="K1130" s="94"/>
      <c r="L1130" s="94"/>
      <c r="M1130" s="29"/>
      <c r="N1130" s="29"/>
      <c r="O1130" s="94"/>
      <c r="P1130" s="94"/>
      <c r="Q1130" s="29"/>
      <c r="R1130" s="29"/>
      <c r="S1130" s="97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4"/>
      <c r="H1131" s="29"/>
      <c r="I1131" s="29"/>
      <c r="J1131" s="29"/>
      <c r="K1131" s="94"/>
      <c r="L1131" s="94"/>
      <c r="M1131" s="29"/>
      <c r="N1131" s="29"/>
      <c r="O1131" s="94"/>
      <c r="P1131" s="94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9"/>
      <c r="H1132" s="29"/>
      <c r="I1132" s="29"/>
      <c r="J1132" s="29"/>
      <c r="K1132" s="99"/>
      <c r="L1132" s="99"/>
      <c r="M1132" s="29"/>
      <c r="N1132" s="29"/>
      <c r="O1132" s="99"/>
      <c r="P1132" s="99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7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4" max="1114" man="1"/>
    <brk id="21" max="1114" man="1"/>
  </colBreaks>
  <ignoredErrors>
    <ignoredError sqref="AA8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3.8"/>
  <cols>
    <col min="1" max="1" width="24.109375" customWidth="1"/>
    <col min="2" max="2" width="18.33203125" bestFit="1" customWidth="1"/>
    <col min="3" max="3" width="18.33203125" customWidth="1"/>
    <col min="4" max="4" width="22" bestFit="1" customWidth="1"/>
    <col min="5" max="10" width="18.33203125" customWidth="1"/>
    <col min="11" max="11" width="19" customWidth="1"/>
    <col min="12" max="12" width="19" bestFit="1" customWidth="1"/>
    <col min="13" max="13" width="23.33203125" customWidth="1"/>
    <col min="14" max="14" width="23.109375" bestFit="1" customWidth="1"/>
    <col min="15" max="16" width="20.33203125" bestFit="1" customWidth="1"/>
    <col min="17" max="17" width="18.33203125" customWidth="1"/>
  </cols>
  <sheetData>
    <row r="1" spans="1:17" ht="27.6">
      <c r="B1" s="52" t="s">
        <v>819</v>
      </c>
      <c r="C1" s="30" t="s">
        <v>181</v>
      </c>
      <c r="D1" s="30" t="s">
        <v>1105</v>
      </c>
      <c r="E1" s="31" t="s">
        <v>1065</v>
      </c>
      <c r="F1" s="31" t="s">
        <v>1065</v>
      </c>
      <c r="G1" s="30" t="s">
        <v>1095</v>
      </c>
      <c r="H1" s="31" t="s">
        <v>1095</v>
      </c>
      <c r="I1" s="31" t="s">
        <v>1066</v>
      </c>
      <c r="J1" s="30" t="s">
        <v>559</v>
      </c>
      <c r="K1" s="30" t="s">
        <v>983</v>
      </c>
      <c r="L1" s="31" t="s">
        <v>983</v>
      </c>
      <c r="M1" s="30" t="s">
        <v>817</v>
      </c>
      <c r="N1" s="30" t="s">
        <v>1247</v>
      </c>
      <c r="O1" s="30" t="s">
        <v>1123</v>
      </c>
      <c r="P1" s="30" t="s">
        <v>1125</v>
      </c>
      <c r="Q1" s="31" t="s">
        <v>1126</v>
      </c>
    </row>
    <row r="2" spans="1:17" ht="14.4" thickBot="1">
      <c r="B2" s="32" t="s">
        <v>825</v>
      </c>
      <c r="C2" s="32" t="s">
        <v>1069</v>
      </c>
      <c r="D2" s="32" t="s">
        <v>556</v>
      </c>
      <c r="E2" s="32" t="s">
        <v>557</v>
      </c>
      <c r="F2" s="32" t="s">
        <v>558</v>
      </c>
      <c r="G2" s="32" t="s">
        <v>557</v>
      </c>
      <c r="H2" s="32" t="s">
        <v>558</v>
      </c>
      <c r="I2" s="32" t="s">
        <v>1025</v>
      </c>
      <c r="J2" s="32" t="s">
        <v>828</v>
      </c>
      <c r="K2" s="32" t="s">
        <v>1273</v>
      </c>
      <c r="L2" s="32" t="s">
        <v>1067</v>
      </c>
      <c r="M2" s="32" t="s">
        <v>560</v>
      </c>
      <c r="N2" s="32" t="s">
        <v>1128</v>
      </c>
      <c r="O2" s="32" t="s">
        <v>1124</v>
      </c>
      <c r="P2" s="32" t="s">
        <v>1143</v>
      </c>
      <c r="Q2" s="32" t="s">
        <v>1127</v>
      </c>
    </row>
    <row r="5" spans="1:17">
      <c r="A5" s="144" t="s">
        <v>1277</v>
      </c>
    </row>
    <row r="6" spans="1:17">
      <c r="A6" s="145" t="s">
        <v>862</v>
      </c>
      <c r="B6" s="146">
        <f>SUM(C6:Q6)</f>
        <v>2548077150.5472326</v>
      </c>
      <c r="C6" s="146">
        <f>'WSS-29'!G787</f>
        <v>1356499920.5731411</v>
      </c>
      <c r="D6" s="146">
        <f>'WSS-29'!H787</f>
        <v>298181087.27219707</v>
      </c>
      <c r="E6" s="146">
        <f>'WSS-29'!I787</f>
        <v>14680999.626981152</v>
      </c>
      <c r="F6" s="146">
        <f>'WSS-29'!J787</f>
        <v>274810099.70613962</v>
      </c>
      <c r="G6" s="146">
        <f>'WSS-29'!K787</f>
        <v>247890133.82229167</v>
      </c>
      <c r="H6" s="146">
        <f>'WSS-29'!L787</f>
        <v>172588952.1792506</v>
      </c>
      <c r="I6" s="146">
        <f>'WSS-29'!M787</f>
        <v>92553893.45447132</v>
      </c>
      <c r="J6" s="146">
        <f>'WSS-29'!N787</f>
        <v>6588621.6476110416</v>
      </c>
      <c r="K6" s="146">
        <f>'WSS-29'!O787</f>
        <v>82099362.869561702</v>
      </c>
      <c r="L6" s="146">
        <f>'WSS-29'!P787</f>
        <v>313496.79077524081</v>
      </c>
      <c r="M6" s="146">
        <f>'WSS-29'!Q787</f>
        <v>438519.84780116437</v>
      </c>
      <c r="N6" s="146">
        <f>'WSS-29'!R787</f>
        <v>23524.557011240551</v>
      </c>
      <c r="O6" s="146">
        <f>'WSS-29'!S787</f>
        <v>139008.76999999999</v>
      </c>
      <c r="P6" s="146">
        <f>'WSS-29'!T787</f>
        <v>1193920.19</v>
      </c>
      <c r="Q6" s="146">
        <f>'WSS-29'!U787</f>
        <v>75609.239999999991</v>
      </c>
    </row>
    <row r="7" spans="1:17">
      <c r="A7" s="145" t="s">
        <v>1278</v>
      </c>
      <c r="B7" s="146">
        <f>SUM(C7:Q7)</f>
        <v>171415400.39595294</v>
      </c>
      <c r="C7" s="146">
        <f>'WSS-29'!G783</f>
        <v>36443657.658910692</v>
      </c>
      <c r="D7" s="146">
        <f>'WSS-29'!H783</f>
        <v>34998136.685885534</v>
      </c>
      <c r="E7" s="146">
        <f>'WSS-29'!I783</f>
        <v>1864700.7682197643</v>
      </c>
      <c r="F7" s="146">
        <f>'WSS-29'!J783</f>
        <v>39688736.253786832</v>
      </c>
      <c r="G7" s="146">
        <f>'WSS-29'!K783</f>
        <v>23603613.031898662</v>
      </c>
      <c r="H7" s="146">
        <f>'WSS-29'!L783</f>
        <v>16390796.495628446</v>
      </c>
      <c r="I7" s="146">
        <f>'WSS-29'!M783</f>
        <v>11634125.770938046</v>
      </c>
      <c r="J7" s="146">
        <f>'WSS-29'!N783</f>
        <v>449262.37920694845</v>
      </c>
      <c r="K7" s="146">
        <f>'WSS-29'!O783</f>
        <v>6152175.670380488</v>
      </c>
      <c r="L7" s="146">
        <f>'WSS-29'!P783</f>
        <v>59435.422580699262</v>
      </c>
      <c r="M7" s="146">
        <f>'WSS-29'!Q783</f>
        <v>72954.855554309295</v>
      </c>
      <c r="N7" s="146">
        <f>'WSS-29'!R783</f>
        <v>2976.890177985777</v>
      </c>
      <c r="O7" s="146">
        <f>'WSS-29'!S783</f>
        <v>-10397.030221666937</v>
      </c>
      <c r="P7" s="146">
        <f>'WSS-29'!T783</f>
        <v>59954.524440417183</v>
      </c>
      <c r="Q7" s="146">
        <f>'WSS-29'!U783</f>
        <v>5271.0185657703951</v>
      </c>
    </row>
    <row r="8" spans="1:17">
      <c r="A8" s="145" t="s">
        <v>1017</v>
      </c>
      <c r="B8" s="147">
        <f t="shared" ref="B8:Q8" si="0">B7/B6</f>
        <v>6.7272453017813552E-2</v>
      </c>
      <c r="C8" s="147">
        <f t="shared" si="0"/>
        <v>2.6865948981045801E-2</v>
      </c>
      <c r="D8" s="147">
        <f t="shared" si="0"/>
        <v>0.11737208756616142</v>
      </c>
      <c r="E8" s="147">
        <f t="shared" si="0"/>
        <v>0.12701456410316672</v>
      </c>
      <c r="F8" s="147">
        <f t="shared" si="0"/>
        <v>0.14442240767798148</v>
      </c>
      <c r="G8" s="147">
        <f t="shared" si="0"/>
        <v>9.5218041428061437E-2</v>
      </c>
      <c r="H8" s="147">
        <f t="shared" si="0"/>
        <v>9.497013736200792E-2</v>
      </c>
      <c r="I8" s="147">
        <f t="shared" si="0"/>
        <v>0.12570109518581249</v>
      </c>
      <c r="J8" s="147">
        <f t="shared" si="0"/>
        <v>6.8187612407497378E-2</v>
      </c>
      <c r="K8" s="147">
        <f t="shared" si="0"/>
        <v>7.4935729771191728E-2</v>
      </c>
      <c r="L8" s="147">
        <f t="shared" si="0"/>
        <v>0.18958861567202148</v>
      </c>
      <c r="M8" s="147">
        <f t="shared" si="0"/>
        <v>0.16636614265037511</v>
      </c>
      <c r="N8" s="147">
        <f t="shared" si="0"/>
        <v>0.12654394199913535</v>
      </c>
      <c r="O8" s="147">
        <f t="shared" si="0"/>
        <v>-7.4794059552263772E-2</v>
      </c>
      <c r="P8" s="147">
        <f t="shared" si="0"/>
        <v>5.0216526148550336E-2</v>
      </c>
      <c r="Q8" s="147">
        <f t="shared" si="0"/>
        <v>6.9713947207648105E-2</v>
      </c>
    </row>
    <row r="9" spans="1:17">
      <c r="A9" s="145" t="s">
        <v>1279</v>
      </c>
      <c r="B9" s="148">
        <f t="shared" ref="B9:Q9" si="1">B8/$B8*100</f>
        <v>100</v>
      </c>
      <c r="C9" s="148">
        <f t="shared" si="1"/>
        <v>39.936032916670619</v>
      </c>
      <c r="D9" s="148">
        <f t="shared" si="1"/>
        <v>174.47273334165715</v>
      </c>
      <c r="E9" s="148">
        <f t="shared" si="1"/>
        <v>188.80620284432564</v>
      </c>
      <c r="F9" s="148">
        <f t="shared" si="1"/>
        <v>214.68283257002514</v>
      </c>
      <c r="G9" s="148">
        <f t="shared" si="1"/>
        <v>141.54090888115522</v>
      </c>
      <c r="H9" s="148">
        <f t="shared" si="1"/>
        <v>141.17240133470398</v>
      </c>
      <c r="I9" s="148">
        <f t="shared" si="1"/>
        <v>186.8537410885362</v>
      </c>
      <c r="J9" s="148">
        <f t="shared" si="1"/>
        <v>101.36037761168228</v>
      </c>
      <c r="K9" s="148">
        <f t="shared" si="1"/>
        <v>111.39140377614736</v>
      </c>
      <c r="L9" s="148">
        <f t="shared" si="1"/>
        <v>281.82206410968689</v>
      </c>
      <c r="M9" s="148">
        <f t="shared" si="1"/>
        <v>247.30203105024552</v>
      </c>
      <c r="N9" s="148">
        <f t="shared" si="1"/>
        <v>188.10662659443514</v>
      </c>
      <c r="O9" s="148">
        <f t="shared" si="1"/>
        <v>-111.18081205164098</v>
      </c>
      <c r="P9" s="148">
        <f t="shared" si="1"/>
        <v>74.646491834113945</v>
      </c>
      <c r="Q9" s="148">
        <f t="shared" si="1"/>
        <v>103.62926291566632</v>
      </c>
    </row>
    <row r="10" spans="1:17">
      <c r="A10" s="145" t="s">
        <v>1280</v>
      </c>
      <c r="B10" s="146">
        <f>SUM(C10:Q10)</f>
        <v>-4.7147835857686005E-8</v>
      </c>
      <c r="C10" s="146">
        <f t="shared" ref="C10:Q10" si="2">(C7-(C6*$B8))*Tax_Factor</f>
        <v>-73313233.419991046</v>
      </c>
      <c r="D10" s="146">
        <f t="shared" si="2"/>
        <v>19981402.876573734</v>
      </c>
      <c r="E10" s="146">
        <f t="shared" si="2"/>
        <v>1173133.7173640153</v>
      </c>
      <c r="F10" s="146">
        <f t="shared" si="2"/>
        <v>28358267.1403821</v>
      </c>
      <c r="G10" s="146">
        <f t="shared" si="2"/>
        <v>9265819.2644153461</v>
      </c>
      <c r="H10" s="146">
        <f t="shared" si="2"/>
        <v>6393928.5383095508</v>
      </c>
      <c r="I10" s="146">
        <f t="shared" si="2"/>
        <v>7233222.2766591962</v>
      </c>
      <c r="J10" s="146">
        <f t="shared" si="2"/>
        <v>8064.9677173757855</v>
      </c>
      <c r="K10" s="146">
        <f t="shared" si="2"/>
        <v>841522.28494707239</v>
      </c>
      <c r="L10" s="146">
        <f t="shared" si="2"/>
        <v>51289.477123719291</v>
      </c>
      <c r="M10" s="146">
        <f t="shared" si="2"/>
        <v>58122.80676371805</v>
      </c>
      <c r="N10" s="146">
        <f t="shared" si="2"/>
        <v>1864.9990543681408</v>
      </c>
      <c r="O10" s="146">
        <f t="shared" si="2"/>
        <v>-26414.673359141842</v>
      </c>
      <c r="P10" s="146">
        <f t="shared" si="2"/>
        <v>-27237.167786638231</v>
      </c>
      <c r="Q10" s="146">
        <f t="shared" si="2"/>
        <v>246.91182658515427</v>
      </c>
    </row>
    <row r="13" spans="1:17">
      <c r="A13" s="144" t="s">
        <v>1281</v>
      </c>
    </row>
    <row r="14" spans="1:17">
      <c r="A14" s="145" t="s">
        <v>862</v>
      </c>
      <c r="B14" s="146">
        <f>SUM(C14:Q14)</f>
        <v>2548077150.5472326</v>
      </c>
      <c r="C14" s="146">
        <f>'WSS-29'!G836</f>
        <v>1356499920.5731411</v>
      </c>
      <c r="D14" s="146">
        <f>'WSS-29'!H836</f>
        <v>298181087.27219707</v>
      </c>
      <c r="E14" s="146">
        <f>'WSS-29'!I836</f>
        <v>14680999.626981152</v>
      </c>
      <c r="F14" s="146">
        <f>'WSS-29'!J836</f>
        <v>274810099.70613962</v>
      </c>
      <c r="G14" s="146">
        <f>'WSS-29'!K836</f>
        <v>247890133.82229167</v>
      </c>
      <c r="H14" s="146">
        <f>'WSS-29'!L836</f>
        <v>172588952.1792506</v>
      </c>
      <c r="I14" s="146">
        <f>'WSS-29'!M836</f>
        <v>92553893.45447132</v>
      </c>
      <c r="J14" s="146">
        <f>'WSS-29'!N836</f>
        <v>6588621.6476110416</v>
      </c>
      <c r="K14" s="146">
        <f>'WSS-29'!O836</f>
        <v>82099362.869561702</v>
      </c>
      <c r="L14" s="146">
        <f>'WSS-29'!P836</f>
        <v>313496.79077524081</v>
      </c>
      <c r="M14" s="146">
        <f>'WSS-29'!Q836</f>
        <v>438519.84780116437</v>
      </c>
      <c r="N14" s="146">
        <f>'WSS-29'!R836</f>
        <v>23524.557011240551</v>
      </c>
      <c r="O14" s="146">
        <f>'WSS-29'!S836</f>
        <v>139008.76999999999</v>
      </c>
      <c r="P14" s="146">
        <f>'WSS-29'!T836</f>
        <v>1193920.19</v>
      </c>
      <c r="Q14" s="146">
        <f>'WSS-29'!U836</f>
        <v>75609.239999999991</v>
      </c>
    </row>
    <row r="15" spans="1:17">
      <c r="A15" s="145" t="s">
        <v>1278</v>
      </c>
      <c r="B15" s="146">
        <f>SUM(C15:Q15)</f>
        <v>197565805.3668586</v>
      </c>
      <c r="C15" s="146">
        <f>'WSS-29'!G834</f>
        <v>50305604.028861582</v>
      </c>
      <c r="D15" s="146">
        <f>'WSS-29'!H834</f>
        <v>38275760.068283215</v>
      </c>
      <c r="E15" s="146">
        <f>'WSS-29'!I834</f>
        <v>2046835.7454843959</v>
      </c>
      <c r="F15" s="146">
        <f>'WSS-29'!J834</f>
        <v>43018949.443429768</v>
      </c>
      <c r="G15" s="146">
        <f>'WSS-29'!K834</f>
        <v>25918681.384125635</v>
      </c>
      <c r="H15" s="146">
        <f>'WSS-29'!L834</f>
        <v>17905410.201145887</v>
      </c>
      <c r="I15" s="146">
        <f>'WSS-29'!M834</f>
        <v>12699524.753773704</v>
      </c>
      <c r="J15" s="146">
        <f>'WSS-29'!N834</f>
        <v>522935.00732839014</v>
      </c>
      <c r="K15" s="146">
        <f>'WSS-29'!O834</f>
        <v>6627383.4111689329</v>
      </c>
      <c r="L15" s="146">
        <f>'WSS-29'!P834</f>
        <v>59432.795648909843</v>
      </c>
      <c r="M15" s="146">
        <f>'WSS-29'!Q834</f>
        <v>72946.695199083624</v>
      </c>
      <c r="N15" s="146">
        <f>'WSS-29'!R834</f>
        <v>3180.0492555335395</v>
      </c>
      <c r="O15" s="146">
        <f>'WSS-29'!S834</f>
        <v>10773.180121030964</v>
      </c>
      <c r="P15" s="146">
        <f>'WSS-29'!T834</f>
        <v>92528.898171717185</v>
      </c>
      <c r="Q15" s="146">
        <f>'WSS-29'!U834</f>
        <v>5859.7048608363939</v>
      </c>
    </row>
    <row r="16" spans="1:17">
      <c r="A16" s="145" t="s">
        <v>1017</v>
      </c>
      <c r="B16" s="147">
        <f t="shared" ref="B16:Q16" si="3">B15/B14</f>
        <v>7.753525254305145E-2</v>
      </c>
      <c r="C16" s="147">
        <f t="shared" si="3"/>
        <v>3.7084855860224988E-2</v>
      </c>
      <c r="D16" s="147">
        <f t="shared" si="3"/>
        <v>0.1283641441462143</v>
      </c>
      <c r="E16" s="147">
        <f t="shared" si="3"/>
        <v>0.13942073411150177</v>
      </c>
      <c r="F16" s="147">
        <f t="shared" si="3"/>
        <v>0.1565406420267336</v>
      </c>
      <c r="G16" s="147">
        <f t="shared" si="3"/>
        <v>0.1045571317602592</v>
      </c>
      <c r="H16" s="147">
        <f t="shared" si="3"/>
        <v>0.10374598127549531</v>
      </c>
      <c r="I16" s="147">
        <f t="shared" si="3"/>
        <v>0.13721221528104374</v>
      </c>
      <c r="J16" s="147">
        <f t="shared" si="3"/>
        <v>7.9369409156769585E-2</v>
      </c>
      <c r="K16" s="147">
        <f t="shared" si="3"/>
        <v>8.0723932312342372E-2</v>
      </c>
      <c r="L16" s="147">
        <f t="shared" si="3"/>
        <v>0.18958023621849368</v>
      </c>
      <c r="M16" s="147">
        <f t="shared" si="3"/>
        <v>0.16634753378861758</v>
      </c>
      <c r="N16" s="147">
        <f t="shared" si="3"/>
        <v>0.1351799846438784</v>
      </c>
      <c r="O16" s="147">
        <f t="shared" si="3"/>
        <v>7.7500003208653412E-2</v>
      </c>
      <c r="P16" s="147">
        <f t="shared" si="3"/>
        <v>7.7500069893044685E-2</v>
      </c>
      <c r="Q16" s="147">
        <f t="shared" si="3"/>
        <v>7.749985135198284E-2</v>
      </c>
    </row>
    <row r="17" spans="1:17">
      <c r="A17" s="145" t="s">
        <v>1279</v>
      </c>
      <c r="B17" s="148">
        <f t="shared" ref="B17:Q17" si="4">B16/$B16*100</f>
        <v>100</v>
      </c>
      <c r="C17" s="148">
        <f t="shared" si="4"/>
        <v>47.829670561314828</v>
      </c>
      <c r="D17" s="148">
        <f t="shared" si="4"/>
        <v>165.55584709669978</v>
      </c>
      <c r="E17" s="148">
        <f t="shared" si="4"/>
        <v>179.81592828899139</v>
      </c>
      <c r="F17" s="148">
        <f t="shared" si="4"/>
        <v>201.89608841451107</v>
      </c>
      <c r="G17" s="148">
        <f t="shared" si="4"/>
        <v>134.85108815787225</v>
      </c>
      <c r="H17" s="148">
        <f t="shared" si="4"/>
        <v>133.80491824398243</v>
      </c>
      <c r="I17" s="148">
        <f t="shared" si="4"/>
        <v>176.96752223107376</v>
      </c>
      <c r="J17" s="148">
        <f t="shared" si="4"/>
        <v>102.36557766120606</v>
      </c>
      <c r="K17" s="148">
        <f t="shared" si="4"/>
        <v>104.11255482468495</v>
      </c>
      <c r="L17" s="148">
        <f t="shared" si="4"/>
        <v>244.50843971034882</v>
      </c>
      <c r="M17" s="148">
        <f t="shared" si="4"/>
        <v>214.54438894908239</v>
      </c>
      <c r="N17" s="148">
        <f t="shared" si="4"/>
        <v>174.34648138770129</v>
      </c>
      <c r="O17" s="148">
        <f t="shared" si="4"/>
        <v>99.954537667393978</v>
      </c>
      <c r="P17" s="148">
        <f t="shared" si="4"/>
        <v>99.954623672648481</v>
      </c>
      <c r="Q17" s="148">
        <f t="shared" si="4"/>
        <v>99.954341812391789</v>
      </c>
    </row>
    <row r="18" spans="1:17">
      <c r="A18" s="145" t="s">
        <v>1280</v>
      </c>
      <c r="B18" s="146">
        <f>SUM(C18:Q18)</f>
        <v>-2.645788921284975E-9</v>
      </c>
      <c r="C18" s="146">
        <f t="shared" ref="C18:Q18" si="5">(C15-(C14*$B16))*Tax_Factor</f>
        <v>-73392871.881239623</v>
      </c>
      <c r="D18" s="146">
        <f t="shared" si="5"/>
        <v>20272254.878673274</v>
      </c>
      <c r="E18" s="146">
        <f>(E15-(E14*$B16))*Tax_Factor</f>
        <v>1215222.2900114008</v>
      </c>
      <c r="F18" s="146">
        <f t="shared" si="5"/>
        <v>29040275.530646913</v>
      </c>
      <c r="G18" s="146">
        <f t="shared" si="5"/>
        <v>8959548.2956333719</v>
      </c>
      <c r="H18" s="146">
        <f t="shared" si="5"/>
        <v>6050669.2317544166</v>
      </c>
      <c r="I18" s="146">
        <f t="shared" si="5"/>
        <v>7387759.1582339192</v>
      </c>
      <c r="J18" s="146">
        <f t="shared" si="5"/>
        <v>16163.75687666683</v>
      </c>
      <c r="K18" s="146">
        <f t="shared" si="5"/>
        <v>350156.35892770044</v>
      </c>
      <c r="L18" s="146">
        <f t="shared" si="5"/>
        <v>46982.577791418276</v>
      </c>
      <c r="M18" s="146">
        <f t="shared" si="5"/>
        <v>52092.308604329257</v>
      </c>
      <c r="N18" s="146">
        <f t="shared" si="5"/>
        <v>1813.812554822536</v>
      </c>
      <c r="O18" s="146">
        <f t="shared" si="5"/>
        <v>-6.5539699497586961</v>
      </c>
      <c r="P18" s="146">
        <f t="shared" si="5"/>
        <v>-56.184325176699879</v>
      </c>
      <c r="Q18" s="146">
        <f t="shared" si="5"/>
        <v>-3.580173480009099</v>
      </c>
    </row>
    <row r="21" spans="1:17">
      <c r="A21" s="145" t="s">
        <v>1282</v>
      </c>
      <c r="B21" s="149">
        <v>1.3375539999999999</v>
      </c>
      <c r="C21" s="145" t="s">
        <v>1294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0"/>
  <sheetViews>
    <sheetView tabSelected="1" view="pageLayout" zoomScaleNormal="100" workbookViewId="0">
      <selection sqref="A1:I1"/>
    </sheetView>
  </sheetViews>
  <sheetFormatPr defaultRowHeight="13.8"/>
  <cols>
    <col min="1" max="1" width="5.77734375" customWidth="1"/>
    <col min="2" max="2" width="5.77734375" hidden="1" customWidth="1"/>
    <col min="3" max="3" width="43.77734375" customWidth="1"/>
    <col min="4" max="4" width="9.77734375" customWidth="1"/>
    <col min="5" max="5" width="7.77734375" customWidth="1"/>
    <col min="6" max="6" width="10.77734375" customWidth="1"/>
    <col min="7" max="7" width="9.77734375" customWidth="1"/>
    <col min="8" max="8" width="7.77734375" customWidth="1"/>
    <col min="9" max="9" width="10.77734375" customWidth="1"/>
  </cols>
  <sheetData>
    <row r="1" spans="1:9" ht="17.399999999999999">
      <c r="A1" s="158" t="s">
        <v>1293</v>
      </c>
      <c r="B1" s="158"/>
      <c r="C1" s="158"/>
      <c r="D1" s="158"/>
      <c r="E1" s="158"/>
      <c r="F1" s="158"/>
      <c r="G1" s="158"/>
      <c r="H1" s="158"/>
      <c r="I1" s="158"/>
    </row>
    <row r="2" spans="1:9">
      <c r="A2" s="145"/>
      <c r="B2" s="145"/>
      <c r="C2" s="145"/>
      <c r="D2" s="145"/>
      <c r="E2" s="145"/>
      <c r="F2" s="145"/>
      <c r="G2" s="145"/>
      <c r="H2" s="145"/>
      <c r="I2" s="145"/>
    </row>
    <row r="3" spans="1:9" ht="15.6">
      <c r="A3" s="159" t="s">
        <v>1283</v>
      </c>
      <c r="B3" s="159"/>
      <c r="C3" s="159"/>
      <c r="D3" s="159"/>
      <c r="E3" s="159"/>
      <c r="F3" s="159"/>
      <c r="G3" s="159"/>
      <c r="H3" s="159"/>
      <c r="I3" s="159"/>
    </row>
    <row r="4" spans="1:9" ht="15.6">
      <c r="A4" s="159" t="s">
        <v>1309</v>
      </c>
      <c r="B4" s="159"/>
      <c r="C4" s="159"/>
      <c r="D4" s="159"/>
      <c r="E4" s="159"/>
      <c r="F4" s="159"/>
      <c r="G4" s="159"/>
      <c r="H4" s="159"/>
      <c r="I4" s="159"/>
    </row>
    <row r="5" spans="1:9" ht="15.6">
      <c r="A5" s="160" t="s">
        <v>1284</v>
      </c>
      <c r="B5" s="160"/>
      <c r="C5" s="160"/>
      <c r="D5" s="160"/>
      <c r="E5" s="160"/>
      <c r="F5" s="160"/>
      <c r="G5" s="160"/>
      <c r="H5" s="160"/>
      <c r="I5" s="160"/>
    </row>
    <row r="6" spans="1:9">
      <c r="A6" s="145"/>
      <c r="B6" s="145"/>
      <c r="C6" s="145"/>
      <c r="D6" s="145"/>
      <c r="E6" s="145"/>
      <c r="F6" s="145"/>
      <c r="G6" s="145"/>
      <c r="H6" s="145"/>
      <c r="I6" s="145"/>
    </row>
    <row r="7" spans="1:9">
      <c r="A7" s="145"/>
      <c r="B7" s="145"/>
      <c r="C7" s="145"/>
      <c r="D7" s="145"/>
      <c r="E7" s="145"/>
      <c r="F7" s="145"/>
      <c r="G7" s="145"/>
      <c r="H7" s="145"/>
      <c r="I7" s="145"/>
    </row>
    <row r="8" spans="1:9">
      <c r="A8" s="145"/>
      <c r="B8" s="145"/>
      <c r="C8" s="145"/>
      <c r="D8" s="145"/>
      <c r="E8" s="145"/>
      <c r="F8" s="145"/>
      <c r="G8" s="145"/>
      <c r="H8" s="145"/>
      <c r="I8" s="145"/>
    </row>
    <row r="9" spans="1:9">
      <c r="A9" s="145"/>
      <c r="B9" s="145"/>
      <c r="C9" s="145"/>
      <c r="D9" s="161" t="s">
        <v>1285</v>
      </c>
      <c r="E9" s="161"/>
      <c r="F9" s="161"/>
      <c r="G9" s="161" t="s">
        <v>1286</v>
      </c>
      <c r="H9" s="161"/>
      <c r="I9" s="161"/>
    </row>
    <row r="10" spans="1:9">
      <c r="A10" s="162"/>
      <c r="B10" s="162"/>
      <c r="C10" s="162"/>
      <c r="D10" s="162" t="s">
        <v>1287</v>
      </c>
      <c r="E10" s="162"/>
      <c r="F10" s="162" t="s">
        <v>1280</v>
      </c>
      <c r="G10" s="162" t="s">
        <v>1287</v>
      </c>
      <c r="H10" s="162"/>
      <c r="I10" s="162" t="s">
        <v>1280</v>
      </c>
    </row>
    <row r="11" spans="1:9">
      <c r="A11" s="163" t="s">
        <v>1288</v>
      </c>
      <c r="B11" s="163"/>
      <c r="C11" s="171" t="s">
        <v>1289</v>
      </c>
      <c r="D11" s="163" t="s">
        <v>1290</v>
      </c>
      <c r="E11" s="163" t="s">
        <v>1279</v>
      </c>
      <c r="F11" s="164" t="s">
        <v>1291</v>
      </c>
      <c r="G11" s="163" t="s">
        <v>1290</v>
      </c>
      <c r="H11" s="163" t="s">
        <v>1279</v>
      </c>
      <c r="I11" s="164" t="s">
        <v>1291</v>
      </c>
    </row>
    <row r="12" spans="1:9">
      <c r="A12" s="163"/>
      <c r="B12" s="163"/>
      <c r="C12" s="163"/>
      <c r="D12" s="165">
        <v>-1</v>
      </c>
      <c r="E12" s="165">
        <v>-2</v>
      </c>
      <c r="F12" s="165">
        <v>-3</v>
      </c>
      <c r="G12" s="165">
        <v>-4</v>
      </c>
      <c r="H12" s="165">
        <v>-5</v>
      </c>
      <c r="I12" s="165">
        <v>-6</v>
      </c>
    </row>
    <row r="13" spans="1:9">
      <c r="A13" s="145"/>
      <c r="B13" s="145"/>
      <c r="C13" s="145"/>
      <c r="D13" s="145"/>
      <c r="E13" s="145"/>
      <c r="F13" s="145"/>
      <c r="G13" s="145"/>
      <c r="H13" s="145"/>
      <c r="I13" s="145"/>
    </row>
    <row r="14" spans="1:9">
      <c r="A14" s="162">
        <v>1</v>
      </c>
      <c r="B14" s="162">
        <v>1</v>
      </c>
      <c r="C14" s="145" t="s">
        <v>1299</v>
      </c>
      <c r="D14" s="166">
        <f ca="1">OFFSET('Subsidy Calcs'!$B$8,0,$B14)</f>
        <v>2.6865948981045801E-2</v>
      </c>
      <c r="E14" s="167">
        <f ca="1">D14/D$30*100</f>
        <v>39.936032916670619</v>
      </c>
      <c r="F14" s="168">
        <f ca="1">OFFSET('Subsidy Calcs'!$B$10,0,$B14)/1000</f>
        <v>-73313.23341999104</v>
      </c>
      <c r="G14" s="166">
        <f ca="1">OFFSET('Subsidy Calcs'!$B$16,0,$B14)</f>
        <v>3.7084855860224988E-2</v>
      </c>
      <c r="H14" s="167">
        <f ca="1">G14/G$30*100</f>
        <v>47.829670561314828</v>
      </c>
      <c r="I14" s="168">
        <f ca="1">OFFSET('Subsidy Calcs'!$B$18,0,$B14)/1000</f>
        <v>-73392.871881239626</v>
      </c>
    </row>
    <row r="15" spans="1:9">
      <c r="A15" s="162">
        <f>A14+1</f>
        <v>2</v>
      </c>
      <c r="B15" s="162">
        <f>B14+1</f>
        <v>2</v>
      </c>
      <c r="C15" s="145" t="s">
        <v>1295</v>
      </c>
      <c r="D15" s="166">
        <f ca="1">OFFSET('Subsidy Calcs'!$B$8,0,$B15)</f>
        <v>0.11737208756616142</v>
      </c>
      <c r="E15" s="167">
        <f t="shared" ref="E15:E30" ca="1" si="0">D15/D$30*100</f>
        <v>174.47273334165715</v>
      </c>
      <c r="F15" s="169">
        <f ca="1">OFFSET('Subsidy Calcs'!$B$10,0,$B15)/1000</f>
        <v>19981.402876573735</v>
      </c>
      <c r="G15" s="166">
        <f ca="1">OFFSET('Subsidy Calcs'!$B$16,0,$B15)</f>
        <v>0.1283641441462143</v>
      </c>
      <c r="H15" s="167">
        <f t="shared" ref="H15:H30" ca="1" si="1">G15/G$30*100</f>
        <v>165.55584709669978</v>
      </c>
      <c r="I15" s="169">
        <f ca="1">OFFSET('Subsidy Calcs'!$B$18,0,$B15)/1000</f>
        <v>20272.254878673273</v>
      </c>
    </row>
    <row r="16" spans="1:9">
      <c r="A16" s="162">
        <f t="shared" ref="A16:A28" si="2">A15+1</f>
        <v>3</v>
      </c>
      <c r="B16" s="162">
        <v>4</v>
      </c>
      <c r="C16" s="145" t="s">
        <v>1300</v>
      </c>
      <c r="D16" s="166">
        <f ca="1">OFFSET('Subsidy Calcs'!$B$8,0,$B16)</f>
        <v>0.14442240767798148</v>
      </c>
      <c r="E16" s="167">
        <f t="shared" ca="1" si="0"/>
        <v>214.68283257002514</v>
      </c>
      <c r="F16" s="169">
        <f ca="1">OFFSET('Subsidy Calcs'!$B$10,0,$B16)/1000</f>
        <v>28358.2671403821</v>
      </c>
      <c r="G16" s="166">
        <f ca="1">OFFSET('Subsidy Calcs'!$B$16,0,$B16)</f>
        <v>0.1565406420267336</v>
      </c>
      <c r="H16" s="167">
        <f t="shared" ca="1" si="1"/>
        <v>201.89608841451107</v>
      </c>
      <c r="I16" s="169">
        <f ca="1">OFFSET('Subsidy Calcs'!$B$18,0,$B16)/1000</f>
        <v>29040.275530646912</v>
      </c>
    </row>
    <row r="17" spans="1:9">
      <c r="A17" s="162">
        <f t="shared" si="2"/>
        <v>4</v>
      </c>
      <c r="B17" s="162">
        <v>3</v>
      </c>
      <c r="C17" s="145" t="s">
        <v>1301</v>
      </c>
      <c r="D17" s="166">
        <f ca="1">OFFSET('Subsidy Calcs'!$B$8,0,$B17)</f>
        <v>0.12701456410316672</v>
      </c>
      <c r="E17" s="167">
        <f t="shared" ca="1" si="0"/>
        <v>188.80620284432564</v>
      </c>
      <c r="F17" s="169">
        <f ca="1">OFFSET('Subsidy Calcs'!$B$10,0,$B17)/1000</f>
        <v>1173.1337173640152</v>
      </c>
      <c r="G17" s="166">
        <f ca="1">OFFSET('Subsidy Calcs'!$B$16,0,$B17)</f>
        <v>0.13942073411150177</v>
      </c>
      <c r="H17" s="167">
        <f t="shared" ca="1" si="1"/>
        <v>179.81592828899139</v>
      </c>
      <c r="I17" s="169">
        <f ca="1">OFFSET('Subsidy Calcs'!$B$18,0,$B17)/1000</f>
        <v>1215.2222900114009</v>
      </c>
    </row>
    <row r="18" spans="1:9">
      <c r="A18" s="162">
        <f t="shared" si="2"/>
        <v>5</v>
      </c>
      <c r="B18" s="162">
        <v>6</v>
      </c>
      <c r="C18" s="145" t="s">
        <v>1302</v>
      </c>
      <c r="D18" s="166">
        <f ca="1">OFFSET('Subsidy Calcs'!$B$8,0,$B18)</f>
        <v>9.497013736200792E-2</v>
      </c>
      <c r="E18" s="167">
        <f t="shared" ca="1" si="0"/>
        <v>141.17240133470398</v>
      </c>
      <c r="F18" s="169">
        <f ca="1">OFFSET('Subsidy Calcs'!$B$10,0,$B18)/1000</f>
        <v>6393.9285383095512</v>
      </c>
      <c r="G18" s="166">
        <f ca="1">OFFSET('Subsidy Calcs'!$B$16,0,$B18)</f>
        <v>0.10374598127549531</v>
      </c>
      <c r="H18" s="167">
        <f t="shared" ca="1" si="1"/>
        <v>133.80491824398243</v>
      </c>
      <c r="I18" s="169">
        <f ca="1">OFFSET('Subsidy Calcs'!$B$18,0,$B18)/1000</f>
        <v>6050.6692317544166</v>
      </c>
    </row>
    <row r="19" spans="1:9">
      <c r="A19" s="162">
        <f t="shared" si="2"/>
        <v>6</v>
      </c>
      <c r="B19" s="162">
        <v>5</v>
      </c>
      <c r="C19" s="145" t="s">
        <v>1303</v>
      </c>
      <c r="D19" s="166">
        <f ca="1">OFFSET('Subsidy Calcs'!$B$8,0,$B19)</f>
        <v>9.5218041428061437E-2</v>
      </c>
      <c r="E19" s="167">
        <f t="shared" ca="1" si="0"/>
        <v>141.54090888115522</v>
      </c>
      <c r="F19" s="169">
        <f ca="1">OFFSET('Subsidy Calcs'!$B$10,0,$B19)/1000</f>
        <v>9265.819264415346</v>
      </c>
      <c r="G19" s="166">
        <f ca="1">OFFSET('Subsidy Calcs'!$B$16,0,$B19)</f>
        <v>0.1045571317602592</v>
      </c>
      <c r="H19" s="167">
        <f t="shared" ca="1" si="1"/>
        <v>134.85108815787225</v>
      </c>
      <c r="I19" s="169">
        <f ca="1">OFFSET('Subsidy Calcs'!$B$18,0,$B19)/1000</f>
        <v>8959.5482956333726</v>
      </c>
    </row>
    <row r="20" spans="1:9">
      <c r="A20" s="162">
        <f t="shared" si="2"/>
        <v>7</v>
      </c>
      <c r="B20" s="162">
        <v>7</v>
      </c>
      <c r="C20" s="145" t="s">
        <v>1304</v>
      </c>
      <c r="D20" s="166">
        <f ca="1">OFFSET('Subsidy Calcs'!$B$8,0,$B20)</f>
        <v>0.12570109518581249</v>
      </c>
      <c r="E20" s="167">
        <f t="shared" ca="1" si="0"/>
        <v>186.8537410885362</v>
      </c>
      <c r="F20" s="169">
        <f ca="1">OFFSET('Subsidy Calcs'!$B$10,0,$B20)/1000</f>
        <v>7233.2222766591958</v>
      </c>
      <c r="G20" s="166">
        <f ca="1">OFFSET('Subsidy Calcs'!$B$16,0,$B20)</f>
        <v>0.13721221528104374</v>
      </c>
      <c r="H20" s="167">
        <f t="shared" ca="1" si="1"/>
        <v>176.96752223107376</v>
      </c>
      <c r="I20" s="169">
        <f ca="1">OFFSET('Subsidy Calcs'!$B$18,0,$B20)/1000</f>
        <v>7387.7591582339192</v>
      </c>
    </row>
    <row r="21" spans="1:9">
      <c r="A21" s="162">
        <f t="shared" si="2"/>
        <v>8</v>
      </c>
      <c r="B21" s="162">
        <f t="shared" ref="B21:B28" si="3">B20+1</f>
        <v>8</v>
      </c>
      <c r="C21" s="145" t="s">
        <v>559</v>
      </c>
      <c r="D21" s="166">
        <f ca="1">OFFSET('Subsidy Calcs'!$B$8,0,$B21)</f>
        <v>6.8187612407497378E-2</v>
      </c>
      <c r="E21" s="167">
        <f t="shared" ca="1" si="0"/>
        <v>101.36037761168228</v>
      </c>
      <c r="F21" s="169">
        <f ca="1">OFFSET('Subsidy Calcs'!$B$10,0,$B21)/1000</f>
        <v>8.0649677173757848</v>
      </c>
      <c r="G21" s="166">
        <f ca="1">OFFSET('Subsidy Calcs'!$B$16,0,$B21)</f>
        <v>7.9369409156769585E-2</v>
      </c>
      <c r="H21" s="167">
        <f t="shared" ca="1" si="1"/>
        <v>102.36557766120606</v>
      </c>
      <c r="I21" s="169">
        <f ca="1">OFFSET('Subsidy Calcs'!$B$18,0,$B21)/1000</f>
        <v>16.163756876666831</v>
      </c>
    </row>
    <row r="22" spans="1:9">
      <c r="A22" s="162">
        <f t="shared" si="2"/>
        <v>9</v>
      </c>
      <c r="B22" s="162">
        <f t="shared" si="3"/>
        <v>9</v>
      </c>
      <c r="C22" s="145" t="s">
        <v>1308</v>
      </c>
      <c r="D22" s="166">
        <f ca="1">OFFSET('Subsidy Calcs'!$B$8,0,$B22)</f>
        <v>7.4935729771191728E-2</v>
      </c>
      <c r="E22" s="167">
        <f t="shared" ca="1" si="0"/>
        <v>111.39140377614736</v>
      </c>
      <c r="F22" s="169">
        <f ca="1">OFFSET('Subsidy Calcs'!$B$10,0,$B22)/1000</f>
        <v>841.52228494707242</v>
      </c>
      <c r="G22" s="166">
        <f ca="1">OFFSET('Subsidy Calcs'!$B$16,0,$B22)</f>
        <v>8.0723932312342372E-2</v>
      </c>
      <c r="H22" s="167">
        <f t="shared" ca="1" si="1"/>
        <v>104.11255482468495</v>
      </c>
      <c r="I22" s="169">
        <f ca="1">OFFSET('Subsidy Calcs'!$B$18,0,$B22)/1000</f>
        <v>350.15635892770041</v>
      </c>
    </row>
    <row r="23" spans="1:9">
      <c r="A23" s="162">
        <f t="shared" si="2"/>
        <v>10</v>
      </c>
      <c r="B23" s="162">
        <f t="shared" si="3"/>
        <v>10</v>
      </c>
      <c r="C23" s="145" t="s">
        <v>1305</v>
      </c>
      <c r="D23" s="166">
        <f ca="1">OFFSET('Subsidy Calcs'!$B$8,0,$B23)</f>
        <v>0.18958861567202148</v>
      </c>
      <c r="E23" s="167">
        <f t="shared" ca="1" si="0"/>
        <v>281.82206410968689</v>
      </c>
      <c r="F23" s="169">
        <f ca="1">OFFSET('Subsidy Calcs'!$B$10,0,$B23)/1000</f>
        <v>51.289477123719294</v>
      </c>
      <c r="G23" s="166">
        <f ca="1">OFFSET('Subsidy Calcs'!$B$16,0,$B23)</f>
        <v>0.18958023621849368</v>
      </c>
      <c r="H23" s="167">
        <f t="shared" ca="1" si="1"/>
        <v>244.50843971034882</v>
      </c>
      <c r="I23" s="169">
        <f ca="1">OFFSET('Subsidy Calcs'!$B$18,0,$B23)/1000</f>
        <v>46.982577791418279</v>
      </c>
    </row>
    <row r="24" spans="1:9">
      <c r="A24" s="162">
        <f t="shared" si="2"/>
        <v>11</v>
      </c>
      <c r="B24" s="162">
        <f t="shared" si="3"/>
        <v>11</v>
      </c>
      <c r="C24" s="145" t="s">
        <v>1306</v>
      </c>
      <c r="D24" s="166">
        <f ca="1">OFFSET('Subsidy Calcs'!$B$8,0,$B24)</f>
        <v>0.16636614265037511</v>
      </c>
      <c r="E24" s="167">
        <f t="shared" ca="1" si="0"/>
        <v>247.30203105024552</v>
      </c>
      <c r="F24" s="169">
        <f ca="1">OFFSET('Subsidy Calcs'!$B$10,0,$B24)/1000</f>
        <v>58.122806763718053</v>
      </c>
      <c r="G24" s="166">
        <f ca="1">OFFSET('Subsidy Calcs'!$B$16,0,$B24)</f>
        <v>0.16634753378861758</v>
      </c>
      <c r="H24" s="167">
        <f t="shared" ca="1" si="1"/>
        <v>214.54438894908239</v>
      </c>
      <c r="I24" s="169">
        <f ca="1">OFFSET('Subsidy Calcs'!$B$18,0,$B24)/1000</f>
        <v>52.092308604329254</v>
      </c>
    </row>
    <row r="25" spans="1:9">
      <c r="A25" s="162">
        <f t="shared" si="2"/>
        <v>12</v>
      </c>
      <c r="B25" s="162">
        <f t="shared" si="3"/>
        <v>12</v>
      </c>
      <c r="C25" s="145" t="s">
        <v>1307</v>
      </c>
      <c r="D25" s="166">
        <f ca="1">OFFSET('Subsidy Calcs'!$B$8,0,$B25)</f>
        <v>0.12654394199913535</v>
      </c>
      <c r="E25" s="167">
        <f t="shared" ca="1" si="0"/>
        <v>188.10662659443514</v>
      </c>
      <c r="F25" s="169">
        <f ca="1">OFFSET('Subsidy Calcs'!$B$10,0,$B25)/1000</f>
        <v>1.8649990543681407</v>
      </c>
      <c r="G25" s="166">
        <f ca="1">OFFSET('Subsidy Calcs'!$B$16,0,$B25)</f>
        <v>0.1351799846438784</v>
      </c>
      <c r="H25" s="167">
        <f t="shared" ca="1" si="1"/>
        <v>174.34648138770129</v>
      </c>
      <c r="I25" s="169">
        <f ca="1">OFFSET('Subsidy Calcs'!$B$18,0,$B25)/1000</f>
        <v>1.8138125548225359</v>
      </c>
    </row>
    <row r="26" spans="1:9">
      <c r="A26" s="162">
        <f t="shared" si="2"/>
        <v>13</v>
      </c>
      <c r="B26" s="162">
        <f t="shared" si="3"/>
        <v>13</v>
      </c>
      <c r="C26" s="145" t="s">
        <v>1296</v>
      </c>
      <c r="D26" s="166">
        <f ca="1">OFFSET('Subsidy Calcs'!$B$8,0,$B26)</f>
        <v>-7.4794059552263772E-2</v>
      </c>
      <c r="E26" s="167">
        <f t="shared" ca="1" si="0"/>
        <v>-111.18081205164098</v>
      </c>
      <c r="F26" s="169">
        <f ca="1">OFFSET('Subsidy Calcs'!$B$10,0,$B26)/1000</f>
        <v>-26.41467335914184</v>
      </c>
      <c r="G26" s="166">
        <f ca="1">OFFSET('Subsidy Calcs'!$B$16,0,$B26)</f>
        <v>7.7500003208653412E-2</v>
      </c>
      <c r="H26" s="167">
        <f t="shared" ca="1" si="1"/>
        <v>99.954537667393978</v>
      </c>
      <c r="I26" s="169">
        <f ca="1">OFFSET('Subsidy Calcs'!$B$18,0,$B26)/1000</f>
        <v>-6.5539699497586959E-3</v>
      </c>
    </row>
    <row r="27" spans="1:9">
      <c r="A27" s="162">
        <f t="shared" si="2"/>
        <v>14</v>
      </c>
      <c r="B27" s="162">
        <f t="shared" si="3"/>
        <v>14</v>
      </c>
      <c r="C27" s="145" t="s">
        <v>1297</v>
      </c>
      <c r="D27" s="166">
        <f ca="1">OFFSET('Subsidy Calcs'!$B$8,0,$B27)</f>
        <v>5.0216526148550336E-2</v>
      </c>
      <c r="E27" s="167">
        <f t="shared" ca="1" si="0"/>
        <v>74.646491834113945</v>
      </c>
      <c r="F27" s="169">
        <f ca="1">OFFSET('Subsidy Calcs'!$B$10,0,$B27)/1000</f>
        <v>-27.237167786638231</v>
      </c>
      <c r="G27" s="166">
        <f ca="1">OFFSET('Subsidy Calcs'!$B$16,0,$B27)</f>
        <v>7.7500069893044685E-2</v>
      </c>
      <c r="H27" s="167">
        <f t="shared" ca="1" si="1"/>
        <v>99.954623672648481</v>
      </c>
      <c r="I27" s="169">
        <f ca="1">OFFSET('Subsidy Calcs'!$B$18,0,$B27)/1000</f>
        <v>-5.6184325176699877E-2</v>
      </c>
    </row>
    <row r="28" spans="1:9" ht="15.6">
      <c r="A28" s="162">
        <f t="shared" si="2"/>
        <v>15</v>
      </c>
      <c r="B28" s="162">
        <f t="shared" si="3"/>
        <v>15</v>
      </c>
      <c r="C28" s="145" t="s">
        <v>1298</v>
      </c>
      <c r="D28" s="166">
        <f ca="1">OFFSET('Subsidy Calcs'!$B$8,0,$B28)</f>
        <v>6.9713947207648105E-2</v>
      </c>
      <c r="E28" s="167">
        <f t="shared" ca="1" si="0"/>
        <v>103.62926291566632</v>
      </c>
      <c r="F28" s="170">
        <f ca="1">OFFSET('Subsidy Calcs'!$B$10,0,$B28)/1000</f>
        <v>0.24691182658515426</v>
      </c>
      <c r="G28" s="166">
        <f ca="1">OFFSET('Subsidy Calcs'!$B$16,0,$B28)</f>
        <v>7.749985135198284E-2</v>
      </c>
      <c r="H28" s="167">
        <f t="shared" ca="1" si="1"/>
        <v>99.954341812391789</v>
      </c>
      <c r="I28" s="170">
        <f ca="1">OFFSET('Subsidy Calcs'!$B$18,0,$B28)/1000</f>
        <v>-3.5801734800090992E-3</v>
      </c>
    </row>
    <row r="29" spans="1:9">
      <c r="A29" s="145"/>
      <c r="B29" s="145"/>
      <c r="C29" s="145"/>
      <c r="D29" s="145"/>
      <c r="E29" s="145"/>
      <c r="F29" s="145"/>
      <c r="G29" s="145"/>
      <c r="H29" s="145"/>
      <c r="I29" s="145"/>
    </row>
    <row r="30" spans="1:9">
      <c r="A30" s="162">
        <v>16</v>
      </c>
      <c r="B30" s="162"/>
      <c r="C30" s="145" t="s">
        <v>1292</v>
      </c>
      <c r="D30" s="166">
        <f ca="1">OFFSET('Subsidy Calcs'!$B$8,0,0)</f>
        <v>6.7272453017813552E-2</v>
      </c>
      <c r="E30" s="167">
        <f t="shared" ca="1" si="0"/>
        <v>100</v>
      </c>
      <c r="F30" s="168">
        <f ca="1">SUM(F14:F29)</f>
        <v>-3.9027170384287047E-11</v>
      </c>
      <c r="G30" s="166">
        <f ca="1">OFFSET('Subsidy Calcs'!$B$16,0,0)</f>
        <v>7.753525254305145E-2</v>
      </c>
      <c r="H30" s="167">
        <f t="shared" ca="1" si="1"/>
        <v>100</v>
      </c>
      <c r="I30" s="168">
        <f ca="1">SUM(I14:I29)</f>
        <v>-3.9687680225553024E-12</v>
      </c>
    </row>
  </sheetData>
  <mergeCells count="6">
    <mergeCell ref="A1:I1"/>
    <mergeCell ref="A3:I3"/>
    <mergeCell ref="A5:I5"/>
    <mergeCell ref="D9:F9"/>
    <mergeCell ref="G9:I9"/>
    <mergeCell ref="A4:I4"/>
  </mergeCells>
  <printOptions horizontalCentered="1"/>
  <pageMargins left="0.5" right="0.5" top="1.25" bottom="0.75" header="0.5" footer="0.3"/>
  <pageSetup scale="91" orientation="portrait" r:id="rId1"/>
  <headerFooter scaleWithDoc="0">
    <oddHeader>&amp;R&amp;"Times New Roman,Bold"&amp;A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WSS-27</vt:lpstr>
      <vt:lpstr>WSS-29</vt:lpstr>
      <vt:lpstr>Subsidy Calcs</vt:lpstr>
      <vt:lpstr>Exhibit JTS-2</vt:lpstr>
      <vt:lpstr>'WSS-27'!Print_Area</vt:lpstr>
      <vt:lpstr>'WSS-29'!Print_Area</vt:lpstr>
      <vt:lpstr>'WSS-27'!Print_Titles</vt:lpstr>
      <vt:lpstr>'WSS-29'!Print_Titles</vt:lpstr>
      <vt:lpstr>Tax_Factor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2018-09-27T19:39:53Z</dcterms:created>
  <dcterms:modified xsi:type="dcterms:W3CDTF">2019-01-09T20:03:52Z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{0294BC4B-EEFD-4A3A-B1EF-D8003954B598}</vt:lpwstr>
  </property>
</Properties>
</file>