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4376" windowHeight="9636" tabRatio="601" activeTab="3"/>
  </bookViews>
  <sheets>
    <sheet name="WSS-27" sheetId="1" r:id="rId1"/>
    <sheet name="WSS-29" sheetId="2" r:id="rId2"/>
    <sheet name="Subsidy Calcs" sheetId="3" r:id="rId3"/>
    <sheet name="Exhibit JTS-2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\" hidden="1">#REF!</definedName>
    <definedName name="\\\" hidden="1">#REF!</definedName>
    <definedName name="\\\\" hidden="1">#REF!</definedName>
    <definedName name="\C">#REF!</definedName>
    <definedName name="\D">#REF!</definedName>
    <definedName name="\E">#REF!</definedName>
    <definedName name="\M">#REF!</definedName>
    <definedName name="\P">[1]dbase!#REF!</definedName>
    <definedName name="\R">#REF!</definedName>
    <definedName name="\S">[1]dbase!#REF!</definedName>
    <definedName name="\T">#REF!</definedName>
    <definedName name="\Y">[2]d20!#REF!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>#REF!</definedName>
    <definedName name="_xlnm._FilterDatabase" localSheetId="0" hidden="1">'WSS-27'!$C$2:$D$669</definedName>
    <definedName name="_xlnm._FilterDatabase" localSheetId="1" hidden="1">'WSS-29'!$D$2:$E$1143</definedName>
    <definedName name="_may1">#REF!</definedName>
    <definedName name="_Order1" hidden="1">0</definedName>
    <definedName name="_Order2" hidden="1">0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>#REF!</definedName>
    <definedName name="ADJUSTA">#REF!</definedName>
    <definedName name="ADJUSTAA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>'[4]LGE Sales'!#REF!</definedName>
    <definedName name="assets">#REF!</definedName>
    <definedName name="B">#REF!</definedName>
    <definedName name="Billed_Revenues_Dollars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>#REF!</definedName>
    <definedName name="Choices_Wrapper">[6]!Choices_Wrapper</definedName>
    <definedName name="CM">#REF!</definedName>
    <definedName name="Coal_Annual_KU">'[4]LGE Coal'!#REF!</definedName>
    <definedName name="coal_hide_ku_01">'[4]LGE Coal'!#REF!</definedName>
    <definedName name="coal_hide_lge_01">'[4]LGE Coal'!#REF!</definedName>
    <definedName name="coal_ku_01">'[4]LGE Coal'!#REF!</definedName>
    <definedName name="ColumnAttributes1">#REF!</definedName>
    <definedName name="ColumnHeadings1">#REF!</definedName>
    <definedName name="Comp">[6]!Comp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[5]Input!$K$19</definedName>
    <definedName name="CurReptgYr">[5]Input!$K$21</definedName>
    <definedName name="D">#REF!</definedName>
    <definedName name="data">#REF!</definedName>
    <definedName name="data1">'[7]1'!#REF!</definedName>
    <definedName name="DateTimeNow">[5]Input!$AE$12</definedName>
    <definedName name="DEBIT">#REF!</definedName>
    <definedName name="Detail">#REF!</definedName>
    <definedName name="ELEC_NET_OP_INC">#REF!</definedName>
    <definedName name="ELIMS">#REF!</definedName>
    <definedName name="EXHIB1A">'[8]#REF'!#REF!</definedName>
    <definedName name="EXHIB1B">#REF!</definedName>
    <definedName name="EXHIB1C">#REF!</definedName>
    <definedName name="EXHIB2B">'[9]Ex 2'!#REF!</definedName>
    <definedName name="EXHIB3">#REF!</definedName>
    <definedName name="EXHIB6">'[9]not used Ex 4'!#REF!</definedName>
    <definedName name="F">#REF!</definedName>
    <definedName name="Fac_2000">'[4]LGE Base Fuel &amp; FAC'!#REF!</definedName>
    <definedName name="fac_annual_ku">'[4]LGE Base Fuel &amp; FAC'!#REF!</definedName>
    <definedName name="fac_hide_ku_01">'[4]LGE Base Fuel &amp; FAC'!#REF!</definedName>
    <definedName name="fac_hide_lge_01">'[4]LGE Base Fuel &amp; FAC'!#REF!</definedName>
    <definedName name="fac_ku_01">'[4]LGE Base Fuel &amp; FAC'!#REF!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>#REF!</definedName>
    <definedName name="Gas_Monthly_NetRevenue">#REF!</definedName>
    <definedName name="GAS_NET_OP_INC">#REF!</definedName>
    <definedName name="Gas_Sales_Revenues">#REF!</definedName>
    <definedName name="GenEx_Annual_KU">'[4]LGE Cost of Sales'!#REF!</definedName>
    <definedName name="genex_hide_ku_01">'[4]LGE Cost of Sales'!#REF!</definedName>
    <definedName name="genex_hide_lge_01">'[4]LGE Cost of Sales'!#REF!</definedName>
    <definedName name="genex_ku_01">'[4]LGE Cost of Sales'!#REF!</definedName>
    <definedName name="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UELIMBAL">#REF!</definedName>
    <definedName name="KUELIMCASH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'[10]12MonResults'!$K$4:$K$459</definedName>
    <definedName name="L_12MonResults_RateClass">'[10]12MonResults'!$C$4:$C$459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>'[4]LGE Gross Margin-Inc.Stmt'!#REF!</definedName>
    <definedName name="netrev_hide_lge_01">'[4]LGE Gross Margin-Inc.Stmt'!#REF!</definedName>
    <definedName name="netrev_ku_01">'[4]LGE Gross Margin-Inc.Stmt'!#REF!</definedName>
    <definedName name="NetRevenue_Annual_KU">'[4]LGE Gross Margin-Inc.Stmt'!#REF!</definedName>
    <definedName name="NetRevenues">#REF!</definedName>
    <definedName name="NextReptgMo">[5]Input!$AE$19</definedName>
    <definedName name="NextReptgYr">[5]Input!$AE$21</definedName>
    <definedName name="Operating_Revenue_Dollars">#REF!</definedName>
    <definedName name="Operating_Sales__KWh">#REF!</definedName>
    <definedName name="PAGE">#REF!</definedName>
    <definedName name="PAGE10">#REF!</definedName>
    <definedName name="PAGE1B">[2]d20!#REF!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0">'WSS-27'!$A$1:$AE$669</definedName>
    <definedName name="_xlnm.Print_Area" localSheetId="1">'WSS-29'!$A$1:$U$1005</definedName>
    <definedName name="_xlnm.Print_Titles" localSheetId="0">'WSS-27'!$A:$E,'WSS-27'!$2:$4</definedName>
    <definedName name="_xlnm.Print_Titles" localSheetId="1">'WSS-29'!$A:$E,'WSS-29'!$2:$4</definedName>
    <definedName name="PRINT1">#REF!</definedName>
    <definedName name="PWRGENBAL">#REF!</definedName>
    <definedName name="PWRGENCASH">#REF!</definedName>
    <definedName name="QtrbyMonth">#REF!</definedName>
    <definedName name="RangeRptgMo">[11]Main!$K$11</definedName>
    <definedName name="RangeRptgYr">[12]Main!$G$5</definedName>
    <definedName name="REPORT">#REF!</definedName>
    <definedName name="ReportTitle1">#REF!</definedName>
    <definedName name="require_hide_ku_01">'[4]LGE Require &amp; Source'!#REF!</definedName>
    <definedName name="require_hide_lge_01">'[4]LGE Require &amp; Source'!#REF!</definedName>
    <definedName name="require_ku_01">'[4]LGE Require &amp; Source'!#REF!</definedName>
    <definedName name="Requirements_Annual_KU">'[4]LGE Require &amp; Source'!#REF!</definedName>
    <definedName name="Requirements_Data">'[4]LGE Require &amp; Source'!#REF!</definedName>
    <definedName name="Requirements_KU">'[4]LGE Require &amp; Source'!#REF!</definedName>
    <definedName name="RevCol01">#REF!</definedName>
    <definedName name="RevCol01A">#REF!</definedName>
    <definedName name="RevCol01B">[13]RevDatabase!#REF!</definedName>
    <definedName name="RevCol02">#REF!</definedName>
    <definedName name="RevCol02A">#REF!</definedName>
    <definedName name="RevCol02B">[13]RevDatabase!#REF!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>[13]RevDatabase!#REF!</definedName>
    <definedName name="RevColTmpA">[13]RevDatabase!#REF!</definedName>
    <definedName name="RevColTmpB">[13]RevDatabase!#REF!</definedName>
    <definedName name="revenues_hide_ku_01">'[4]KU Other Electric Revenues'!#REF!</definedName>
    <definedName name="revenues_ku_01">'[4]KU Other Electric Revenues'!#REF!</definedName>
    <definedName name="RowDetails1">#REF!</definedName>
    <definedName name="RPTCOL">#REF!</definedName>
    <definedName name="RPTROW">#REF!</definedName>
    <definedName name="Sales">'[4]LGE Sales'!#REF!</definedName>
    <definedName name="sales_hide_ku_01">'[4]LGE Sales'!#REF!</definedName>
    <definedName name="sales_ku_01">'[4]LGE Sales'!#REF!</definedName>
    <definedName name="sales_title_ku">'[4]LGE Sales'!#REF!</definedName>
    <definedName name="SCHEDZ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>#REF!</definedName>
    <definedName name="Tax_Factor">'Subsidy Calcs'!$B$21</definedName>
    <definedName name="TAX_RATE">'[8]#REF'!#REF!</definedName>
    <definedName name="TempReptgMo">[5]Input!$AG$19</definedName>
    <definedName name="TempReptgYr">[5]Input!$AG$21</definedName>
    <definedName name="TenyrNIAC">#REF!</definedName>
    <definedName name="TenyrRev">#REF!</definedName>
    <definedName name="test">[6]!test</definedName>
    <definedName name="Title">#REF!</definedName>
    <definedName name="Title_Choice">#REF!</definedName>
    <definedName name="Titles">#REF!</definedName>
    <definedName name="Titles_KU">#REF!</definedName>
    <definedName name="ttt">#REF!</definedName>
    <definedName name="UpdateDate">[5]Input!$M$12</definedName>
    <definedName name="UpdateTime">[5]Input!$O$12</definedName>
    <definedName name="Variance">#REF!</definedName>
    <definedName name="VIEW1">#REF!</definedName>
    <definedName name="vol_rev_annual_ku">'[4]LGE Retail Margin'!#REF!</definedName>
    <definedName name="vol_rev_hide_ku_monthly">'[4]LGE Retail Margin'!#REF!</definedName>
    <definedName name="vol_rev_hide_lge_01">'[4]LGE Retail Margin'!#REF!</definedName>
    <definedName name="vol_rev_ku_monthly">'[4]LGE Retail Margin'!#REF!</definedName>
    <definedName name="volrev_data">'[4]LGE Retail Margin'!#REF!</definedName>
    <definedName name="YTD">#REF!</definedName>
  </definedNames>
  <calcPr calcId="162913" iterate="1" iterateCount="200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3" l="1"/>
  <c r="A15" i="4" l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G30" i="4" l="1"/>
  <c r="H30" i="4" s="1"/>
  <c r="G14" i="4"/>
  <c r="D30" i="4"/>
  <c r="E30" i="4" s="1"/>
  <c r="D15" i="4"/>
  <c r="D14" i="4"/>
  <c r="B15" i="4"/>
  <c r="G15" i="4" s="1"/>
  <c r="Q15" i="3"/>
  <c r="P15" i="3"/>
  <c r="O15" i="3"/>
  <c r="N15" i="3"/>
  <c r="M15" i="3"/>
  <c r="L15" i="3"/>
  <c r="K15" i="3"/>
  <c r="J15" i="3"/>
  <c r="B15" i="3" s="1"/>
  <c r="I15" i="3"/>
  <c r="H15" i="3"/>
  <c r="G15" i="3"/>
  <c r="F15" i="3"/>
  <c r="E15" i="3"/>
  <c r="D15" i="3"/>
  <c r="C15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B14" i="3" s="1"/>
  <c r="C14" i="3"/>
  <c r="J16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F15" i="4" s="1"/>
  <c r="C10" i="3"/>
  <c r="F14" i="4" s="1"/>
  <c r="B9" i="3"/>
  <c r="Q7" i="3"/>
  <c r="Q6" i="3"/>
  <c r="Q8" i="3" s="1"/>
  <c r="P7" i="3"/>
  <c r="P8" i="3" s="1"/>
  <c r="P6" i="3"/>
  <c r="O7" i="3"/>
  <c r="O6" i="3"/>
  <c r="O8" i="3" s="1"/>
  <c r="N7" i="3"/>
  <c r="N8" i="3" s="1"/>
  <c r="N6" i="3"/>
  <c r="M7" i="3"/>
  <c r="M6" i="3"/>
  <c r="M8" i="3" s="1"/>
  <c r="L7" i="3"/>
  <c r="L6" i="3"/>
  <c r="L8" i="3" s="1"/>
  <c r="K7" i="3"/>
  <c r="K8" i="3" s="1"/>
  <c r="K6" i="3"/>
  <c r="J7" i="3"/>
  <c r="J6" i="3"/>
  <c r="J8" i="3" s="1"/>
  <c r="I7" i="3"/>
  <c r="I6" i="3"/>
  <c r="I8" i="3" s="1"/>
  <c r="H8" i="3"/>
  <c r="H7" i="3"/>
  <c r="H6" i="3"/>
  <c r="G7" i="3"/>
  <c r="G6" i="3"/>
  <c r="G8" i="3" s="1"/>
  <c r="F7" i="3"/>
  <c r="F8" i="3" s="1"/>
  <c r="F6" i="3"/>
  <c r="E7" i="3"/>
  <c r="E8" i="3" s="1"/>
  <c r="E6" i="3"/>
  <c r="D7" i="3"/>
  <c r="D8" i="3" s="1"/>
  <c r="D6" i="3"/>
  <c r="C8" i="3"/>
  <c r="C7" i="3"/>
  <c r="C6" i="3"/>
  <c r="F16" i="4" l="1"/>
  <c r="H15" i="4"/>
  <c r="E14" i="4"/>
  <c r="H14" i="4"/>
  <c r="E15" i="4"/>
  <c r="N16" i="3"/>
  <c r="H18" i="3"/>
  <c r="B16" i="3"/>
  <c r="B17" i="3" s="1"/>
  <c r="J18" i="3"/>
  <c r="C18" i="3"/>
  <c r="I14" i="4" s="1"/>
  <c r="K18" i="3"/>
  <c r="D18" i="3"/>
  <c r="I15" i="4" s="1"/>
  <c r="F18" i="3"/>
  <c r="C16" i="3"/>
  <c r="C17" i="3" s="1"/>
  <c r="K16" i="3"/>
  <c r="L16" i="3"/>
  <c r="F16" i="3"/>
  <c r="N18" i="3"/>
  <c r="G16" i="3"/>
  <c r="G17" i="3" s="1"/>
  <c r="O16" i="3"/>
  <c r="E16" i="3"/>
  <c r="M16" i="3"/>
  <c r="M17" i="3" s="1"/>
  <c r="H16" i="3"/>
  <c r="P16" i="3"/>
  <c r="D16" i="3"/>
  <c r="I16" i="3"/>
  <c r="I17" i="3" s="1"/>
  <c r="Q16" i="3"/>
  <c r="Q17" i="3" s="1"/>
  <c r="B10" i="3"/>
  <c r="B6" i="3"/>
  <c r="B7" i="3"/>
  <c r="T811" i="2"/>
  <c r="G16" i="4" l="1"/>
  <c r="H16" i="4" s="1"/>
  <c r="D16" i="4"/>
  <c r="E16" i="4" s="1"/>
  <c r="E17" i="3"/>
  <c r="O18" i="3"/>
  <c r="N17" i="3"/>
  <c r="O17" i="3"/>
  <c r="G18" i="3"/>
  <c r="P18" i="3"/>
  <c r="D17" i="3"/>
  <c r="F17" i="3"/>
  <c r="M18" i="3"/>
  <c r="J17" i="3"/>
  <c r="P17" i="3"/>
  <c r="L17" i="3"/>
  <c r="I16" i="4"/>
  <c r="Q18" i="3"/>
  <c r="H17" i="3"/>
  <c r="K17" i="3"/>
  <c r="L18" i="3"/>
  <c r="I18" i="3"/>
  <c r="B8" i="3"/>
  <c r="Q9" i="3" s="1"/>
  <c r="M9" i="3"/>
  <c r="H811" i="2"/>
  <c r="G811" i="2"/>
  <c r="S814" i="2"/>
  <c r="AA814" i="2" s="1"/>
  <c r="AB814" i="2" s="1"/>
  <c r="F815" i="2"/>
  <c r="F829" i="2" s="1"/>
  <c r="F826" i="2"/>
  <c r="G17" i="4" l="1"/>
  <c r="H17" i="4" s="1"/>
  <c r="D17" i="4"/>
  <c r="E17" i="4" s="1"/>
  <c r="F17" i="4"/>
  <c r="I17" i="4"/>
  <c r="I18" i="4"/>
  <c r="B18" i="3"/>
  <c r="O9" i="3"/>
  <c r="P9" i="3"/>
  <c r="D9" i="3"/>
  <c r="F9" i="3"/>
  <c r="C9" i="3"/>
  <c r="N9" i="3"/>
  <c r="G9" i="3"/>
  <c r="H9" i="3"/>
  <c r="I9" i="3"/>
  <c r="J9" i="3"/>
  <c r="L9" i="3"/>
  <c r="E9" i="3"/>
  <c r="K9" i="3"/>
  <c r="F827" i="2"/>
  <c r="G18" i="4" l="1"/>
  <c r="H18" i="4" s="1"/>
  <c r="D18" i="4"/>
  <c r="E18" i="4" s="1"/>
  <c r="F18" i="4"/>
  <c r="F43" i="1"/>
  <c r="D19" i="4" l="1"/>
  <c r="E19" i="4" s="1"/>
  <c r="G19" i="4"/>
  <c r="H19" i="4" s="1"/>
  <c r="F19" i="4"/>
  <c r="I19" i="4"/>
  <c r="F721" i="2"/>
  <c r="D20" i="4" l="1"/>
  <c r="E20" i="4" s="1"/>
  <c r="G20" i="4"/>
  <c r="H20" i="4" s="1"/>
  <c r="F20" i="4"/>
  <c r="I20" i="4"/>
  <c r="B21" i="4"/>
  <c r="F77" i="1"/>
  <c r="G21" i="4" l="1"/>
  <c r="H21" i="4" s="1"/>
  <c r="F21" i="4"/>
  <c r="D21" i="4"/>
  <c r="E21" i="4" s="1"/>
  <c r="I21" i="4"/>
  <c r="B22" i="4"/>
  <c r="F799" i="2"/>
  <c r="F598" i="1"/>
  <c r="F327" i="1"/>
  <c r="F296" i="1"/>
  <c r="F219" i="1"/>
  <c r="F214" i="1"/>
  <c r="F149" i="1"/>
  <c r="F148" i="1"/>
  <c r="F698" i="2"/>
  <c r="G22" i="4" l="1"/>
  <c r="H22" i="4" s="1"/>
  <c r="D22" i="4"/>
  <c r="E22" i="4" s="1"/>
  <c r="F22" i="4"/>
  <c r="I22" i="4"/>
  <c r="B23" i="4"/>
  <c r="U938" i="2"/>
  <c r="T938" i="2"/>
  <c r="G23" i="4" l="1"/>
  <c r="H23" i="4" s="1"/>
  <c r="D23" i="4"/>
  <c r="E23" i="4" s="1"/>
  <c r="F23" i="4"/>
  <c r="I23" i="4"/>
  <c r="B24" i="4"/>
  <c r="F318" i="1"/>
  <c r="F317" i="1"/>
  <c r="G24" i="4" l="1"/>
  <c r="H24" i="4" s="1"/>
  <c r="D24" i="4"/>
  <c r="E24" i="4" s="1"/>
  <c r="F24" i="4"/>
  <c r="I24" i="4"/>
  <c r="B25" i="4"/>
  <c r="F577" i="1"/>
  <c r="G25" i="4" l="1"/>
  <c r="H25" i="4" s="1"/>
  <c r="D25" i="4"/>
  <c r="E25" i="4" s="1"/>
  <c r="F25" i="4"/>
  <c r="I25" i="4"/>
  <c r="B26" i="4"/>
  <c r="S974" i="2"/>
  <c r="S953" i="2"/>
  <c r="S960" i="2" s="1"/>
  <c r="T924" i="2"/>
  <c r="G26" i="4" l="1"/>
  <c r="H26" i="4" s="1"/>
  <c r="D26" i="4"/>
  <c r="E26" i="4" s="1"/>
  <c r="F26" i="4"/>
  <c r="I26" i="4"/>
  <c r="B27" i="4"/>
  <c r="M701" i="2"/>
  <c r="L701" i="2"/>
  <c r="K701" i="2"/>
  <c r="AA701" i="2" s="1"/>
  <c r="D27" i="4" l="1"/>
  <c r="E27" i="4" s="1"/>
  <c r="G27" i="4"/>
  <c r="H27" i="4" s="1"/>
  <c r="F27" i="4"/>
  <c r="I27" i="4"/>
  <c r="B28" i="4"/>
  <c r="M872" i="2"/>
  <c r="L872" i="2"/>
  <c r="K872" i="2"/>
  <c r="J872" i="2"/>
  <c r="I872" i="2"/>
  <c r="H872" i="2"/>
  <c r="G872" i="2"/>
  <c r="D28" i="4" l="1"/>
  <c r="E28" i="4" s="1"/>
  <c r="G28" i="4"/>
  <c r="H28" i="4" s="1"/>
  <c r="F28" i="4"/>
  <c r="F30" i="4" s="1"/>
  <c r="I28" i="4"/>
  <c r="I30" i="4" s="1"/>
  <c r="U924" i="2"/>
  <c r="U896" i="2"/>
  <c r="U903" i="2" s="1"/>
  <c r="U910" i="2" s="1"/>
  <c r="F114" i="1" l="1"/>
  <c r="AA960" i="2" l="1"/>
  <c r="AB960" i="2" s="1"/>
  <c r="AA812" i="2" l="1"/>
  <c r="AA938" i="2" l="1"/>
  <c r="AB938" i="2" s="1"/>
  <c r="Z936" i="2"/>
  <c r="Y936" i="2"/>
  <c r="X936" i="2"/>
  <c r="W936" i="2"/>
  <c r="V936" i="2"/>
  <c r="F303" i="1" l="1"/>
  <c r="F231" i="1" l="1"/>
  <c r="F161" i="1"/>
  <c r="F152" i="1"/>
  <c r="F38" i="1" l="1"/>
  <c r="T896" i="2" l="1"/>
  <c r="T903" i="2" s="1"/>
  <c r="T910" i="2" l="1"/>
  <c r="AA910" i="2" s="1"/>
  <c r="AB910" i="2" s="1"/>
  <c r="F989" i="2"/>
  <c r="O989" i="2"/>
  <c r="H989" i="2"/>
  <c r="G989" i="2"/>
  <c r="S706" i="2"/>
  <c r="AA706" i="2" s="1"/>
  <c r="F922" i="2"/>
  <c r="K768" i="2" l="1"/>
  <c r="K1004" i="2"/>
  <c r="M1003" i="2" l="1"/>
  <c r="S857" i="2" l="1"/>
  <c r="R857" i="2"/>
  <c r="Q857" i="2"/>
  <c r="P857" i="2"/>
  <c r="N857" i="2" l="1"/>
  <c r="M857" i="2"/>
  <c r="J857" i="2"/>
  <c r="I857" i="2"/>
  <c r="K857" i="2"/>
  <c r="L857" i="2"/>
  <c r="U979" i="2"/>
  <c r="T979" i="2"/>
  <c r="S979" i="2"/>
  <c r="O972" i="2"/>
  <c r="L979" i="2"/>
  <c r="T619" i="1"/>
  <c r="U619" i="1"/>
  <c r="W619" i="1"/>
  <c r="V619" i="1"/>
  <c r="L965" i="2" l="1"/>
  <c r="S965" i="2"/>
  <c r="T951" i="2"/>
  <c r="T958" i="2" s="1"/>
  <c r="I979" i="2"/>
  <c r="S951" i="2"/>
  <c r="S958" i="2" s="1"/>
  <c r="L972" i="2"/>
  <c r="L951" i="2"/>
  <c r="L958" i="2" s="1"/>
  <c r="G979" i="2"/>
  <c r="J951" i="2"/>
  <c r="J958" i="2" s="1"/>
  <c r="T972" i="2"/>
  <c r="T965" i="2"/>
  <c r="S972" i="2"/>
  <c r="J979" i="2"/>
  <c r="J965" i="2"/>
  <c r="G972" i="2"/>
  <c r="O951" i="2"/>
  <c r="O958" i="2" s="1"/>
  <c r="O979" i="2"/>
  <c r="O965" i="2"/>
  <c r="U972" i="2"/>
  <c r="U965" i="2"/>
  <c r="U951" i="2"/>
  <c r="U958" i="2" s="1"/>
  <c r="W617" i="1"/>
  <c r="V617" i="1"/>
  <c r="U617" i="1"/>
  <c r="T617" i="1"/>
  <c r="J972" i="2" l="1"/>
  <c r="I972" i="2"/>
  <c r="I965" i="2"/>
  <c r="I989" i="2"/>
  <c r="I988" i="2"/>
  <c r="M988" i="2"/>
  <c r="M989" i="2"/>
  <c r="K989" i="2"/>
  <c r="K988" i="2"/>
  <c r="L989" i="2"/>
  <c r="L988" i="2"/>
  <c r="K979" i="2"/>
  <c r="K972" i="2"/>
  <c r="K951" i="2"/>
  <c r="K958" i="2" s="1"/>
  <c r="K965" i="2"/>
  <c r="G951" i="2"/>
  <c r="G958" i="2" s="1"/>
  <c r="J988" i="2"/>
  <c r="J989" i="2"/>
  <c r="M979" i="2"/>
  <c r="M965" i="2"/>
  <c r="M972" i="2"/>
  <c r="M951" i="2"/>
  <c r="M958" i="2" s="1"/>
  <c r="G965" i="2"/>
  <c r="I951" i="2"/>
  <c r="I958" i="2" s="1"/>
  <c r="AA981" i="2"/>
  <c r="AB981" i="2" s="1"/>
  <c r="Z979" i="2"/>
  <c r="Y979" i="2"/>
  <c r="X979" i="2"/>
  <c r="W979" i="2"/>
  <c r="V979" i="2"/>
  <c r="AA974" i="2"/>
  <c r="AB974" i="2" s="1"/>
  <c r="Z972" i="2"/>
  <c r="Y972" i="2"/>
  <c r="X972" i="2"/>
  <c r="W972" i="2"/>
  <c r="V972" i="2"/>
  <c r="AA967" i="2"/>
  <c r="AB967" i="2" s="1"/>
  <c r="Z965" i="2"/>
  <c r="Y965" i="2"/>
  <c r="X965" i="2"/>
  <c r="W965" i="2"/>
  <c r="V965" i="2"/>
  <c r="AA953" i="2"/>
  <c r="AB953" i="2" s="1"/>
  <c r="Z951" i="2"/>
  <c r="Y951" i="2"/>
  <c r="X951" i="2"/>
  <c r="W951" i="2"/>
  <c r="V951" i="2"/>
  <c r="F990" i="2"/>
  <c r="AA993" i="2"/>
  <c r="AB993" i="2" s="1"/>
  <c r="AA994" i="2"/>
  <c r="AB994" i="2" s="1"/>
  <c r="AA946" i="2"/>
  <c r="AB946" i="2" s="1"/>
  <c r="Z944" i="2"/>
  <c r="Z958" i="2" s="1"/>
  <c r="Y944" i="2"/>
  <c r="Y958" i="2" s="1"/>
  <c r="X944" i="2"/>
  <c r="X958" i="2" s="1"/>
  <c r="W944" i="2"/>
  <c r="W958" i="2" s="1"/>
  <c r="V944" i="2"/>
  <c r="V958" i="2" s="1"/>
  <c r="F929" i="2"/>
  <c r="AA931" i="2"/>
  <c r="AB931" i="2" s="1"/>
  <c r="Z929" i="2"/>
  <c r="Y929" i="2"/>
  <c r="X929" i="2"/>
  <c r="W929" i="2"/>
  <c r="V929" i="2"/>
  <c r="AA917" i="2"/>
  <c r="AB917" i="2" s="1"/>
  <c r="Z915" i="2"/>
  <c r="Y915" i="2"/>
  <c r="X915" i="2"/>
  <c r="W915" i="2"/>
  <c r="V915" i="2"/>
  <c r="AA988" i="2" l="1"/>
  <c r="AB988" i="2" s="1"/>
  <c r="P979" i="2"/>
  <c r="P965" i="2"/>
  <c r="P951" i="2"/>
  <c r="P958" i="2" s="1"/>
  <c r="P972" i="2"/>
  <c r="R979" i="2"/>
  <c r="R965" i="2"/>
  <c r="R972" i="2"/>
  <c r="R951" i="2"/>
  <c r="R958" i="2" s="1"/>
  <c r="F936" i="2"/>
  <c r="F894" i="2"/>
  <c r="H979" i="2" l="1"/>
  <c r="H951" i="2"/>
  <c r="H972" i="2"/>
  <c r="H965" i="2"/>
  <c r="AA889" i="2"/>
  <c r="U888" i="2"/>
  <c r="T888" i="2"/>
  <c r="S888" i="2"/>
  <c r="R888" i="2"/>
  <c r="Q888" i="2"/>
  <c r="P888" i="2"/>
  <c r="O888" i="2"/>
  <c r="N888" i="2"/>
  <c r="M888" i="2"/>
  <c r="L888" i="2"/>
  <c r="K888" i="2"/>
  <c r="J888" i="2"/>
  <c r="I888" i="2"/>
  <c r="H888" i="2"/>
  <c r="G888" i="2"/>
  <c r="U887" i="2"/>
  <c r="T887" i="2"/>
  <c r="S887" i="2"/>
  <c r="R887" i="2"/>
  <c r="Q887" i="2"/>
  <c r="P887" i="2"/>
  <c r="O887" i="2"/>
  <c r="N887" i="2"/>
  <c r="M887" i="2"/>
  <c r="L887" i="2"/>
  <c r="K887" i="2"/>
  <c r="J887" i="2"/>
  <c r="I887" i="2"/>
  <c r="H887" i="2"/>
  <c r="G887" i="2"/>
  <c r="F888" i="2"/>
  <c r="F887" i="2"/>
  <c r="H958" i="2" l="1"/>
  <c r="F45" i="1"/>
  <c r="F165" i="1" l="1"/>
  <c r="H632" i="1" l="1"/>
  <c r="N979" i="2" l="1"/>
  <c r="N972" i="2"/>
  <c r="N965" i="2"/>
  <c r="N951" i="2"/>
  <c r="H857" i="2"/>
  <c r="AA883" i="2"/>
  <c r="AB883" i="2" s="1"/>
  <c r="F465" i="1"/>
  <c r="N958" i="2" l="1"/>
  <c r="F108" i="1"/>
  <c r="F48" i="1"/>
  <c r="F35" i="1"/>
  <c r="F29" i="1"/>
  <c r="F50" i="1" l="1"/>
  <c r="F117" i="1" l="1"/>
  <c r="N901" i="2" l="1"/>
  <c r="N908" i="2" s="1"/>
  <c r="M880" i="2"/>
  <c r="N880" i="2"/>
  <c r="AA752" i="2"/>
  <c r="AB752" i="2" s="1"/>
  <c r="V618" i="1"/>
  <c r="U618" i="1"/>
  <c r="F1005" i="2"/>
  <c r="F768" i="2" s="1"/>
  <c r="S861" i="2"/>
  <c r="Q861" i="2"/>
  <c r="O894" i="2"/>
  <c r="L861" i="2"/>
  <c r="L862" i="2" s="1"/>
  <c r="I861" i="2"/>
  <c r="I879" i="2" s="1"/>
  <c r="G861" i="2"/>
  <c r="T894" i="2"/>
  <c r="N894" i="2"/>
  <c r="L894" i="2"/>
  <c r="T901" i="2"/>
  <c r="T908" i="2" s="1"/>
  <c r="I901" i="2"/>
  <c r="I908" i="2" s="1"/>
  <c r="H901" i="2"/>
  <c r="H908" i="2" s="1"/>
  <c r="G894" i="2"/>
  <c r="G901" i="2"/>
  <c r="G908" i="2" s="1"/>
  <c r="J894" i="2"/>
  <c r="J901" i="2"/>
  <c r="J908" i="2" s="1"/>
  <c r="M768" i="2"/>
  <c r="V857" i="2"/>
  <c r="V922" i="2" s="1"/>
  <c r="W857" i="2"/>
  <c r="W922" i="2" s="1"/>
  <c r="M894" i="2"/>
  <c r="M901" i="2"/>
  <c r="M908" i="2" s="1"/>
  <c r="F131" i="1"/>
  <c r="U894" i="2"/>
  <c r="S894" i="2"/>
  <c r="R894" i="2"/>
  <c r="Q894" i="2"/>
  <c r="P894" i="2"/>
  <c r="U901" i="2"/>
  <c r="U908" i="2" s="1"/>
  <c r="S901" i="2"/>
  <c r="S908" i="2" s="1"/>
  <c r="R901" i="2"/>
  <c r="R908" i="2" s="1"/>
  <c r="Q901" i="2"/>
  <c r="Q908" i="2" s="1"/>
  <c r="P901" i="2"/>
  <c r="P908" i="2" s="1"/>
  <c r="F767" i="2"/>
  <c r="I632" i="1"/>
  <c r="J632" i="1"/>
  <c r="F643" i="1"/>
  <c r="W618" i="1"/>
  <c r="AF617" i="1"/>
  <c r="AG617" i="1" s="1"/>
  <c r="O901" i="2"/>
  <c r="O908" i="2" s="1"/>
  <c r="O768" i="2"/>
  <c r="E2" i="2"/>
  <c r="F2" i="2" s="1"/>
  <c r="G2" i="2" s="1"/>
  <c r="F762" i="2"/>
  <c r="F763" i="2"/>
  <c r="G768" i="2"/>
  <c r="H768" i="2"/>
  <c r="I768" i="2"/>
  <c r="J768" i="2"/>
  <c r="L768" i="2"/>
  <c r="N768" i="2"/>
  <c r="Q768" i="2"/>
  <c r="R768" i="2"/>
  <c r="S768" i="2"/>
  <c r="T768" i="2"/>
  <c r="U768" i="2"/>
  <c r="V768" i="2"/>
  <c r="W768" i="2"/>
  <c r="X768" i="2"/>
  <c r="Y768" i="2"/>
  <c r="Z768" i="2"/>
  <c r="F774" i="2"/>
  <c r="U857" i="2"/>
  <c r="V861" i="2"/>
  <c r="V862" i="2" s="1"/>
  <c r="V863" i="2" s="1"/>
  <c r="W861" i="2"/>
  <c r="W862" i="2" s="1"/>
  <c r="W865" i="2" s="1"/>
  <c r="X861" i="2"/>
  <c r="X862" i="2" s="1"/>
  <c r="X863" i="2" s="1"/>
  <c r="X865" i="2" s="1"/>
  <c r="Y861" i="2"/>
  <c r="Y862" i="2" s="1"/>
  <c r="Y863" i="2" s="1"/>
  <c r="Y865" i="2" s="1"/>
  <c r="Z861" i="2"/>
  <c r="Z862" i="2" s="1"/>
  <c r="Z863" i="2" s="1"/>
  <c r="Z865" i="2" s="1"/>
  <c r="X868" i="2"/>
  <c r="Y868" i="2"/>
  <c r="Z868" i="2"/>
  <c r="V873" i="2"/>
  <c r="V874" i="2" s="1"/>
  <c r="W873" i="2"/>
  <c r="W874" i="2" s="1"/>
  <c r="X873" i="2"/>
  <c r="X874" i="2" s="1"/>
  <c r="X876" i="2" s="1"/>
  <c r="Y873" i="2"/>
  <c r="Y874" i="2" s="1"/>
  <c r="Y876" i="2" s="1"/>
  <c r="Z873" i="2"/>
  <c r="Z874" i="2" s="1"/>
  <c r="Z876" i="2" s="1"/>
  <c r="V879" i="2"/>
  <c r="W879" i="2"/>
  <c r="X879" i="2"/>
  <c r="Y879" i="2"/>
  <c r="Z879" i="2"/>
  <c r="V894" i="2"/>
  <c r="V908" i="2" s="1"/>
  <c r="W894" i="2"/>
  <c r="W908" i="2" s="1"/>
  <c r="X894" i="2"/>
  <c r="X908" i="2" s="1"/>
  <c r="Y894" i="2"/>
  <c r="Y908" i="2" s="1"/>
  <c r="Z894" i="2"/>
  <c r="Z908" i="2" s="1"/>
  <c r="AA896" i="2"/>
  <c r="AB896" i="2" s="1"/>
  <c r="F901" i="2"/>
  <c r="V901" i="2"/>
  <c r="W901" i="2"/>
  <c r="X901" i="2"/>
  <c r="Y901" i="2"/>
  <c r="Z901" i="2"/>
  <c r="AA903" i="2"/>
  <c r="AB903" i="2" s="1"/>
  <c r="X922" i="2"/>
  <c r="Y922" i="2"/>
  <c r="Z922" i="2"/>
  <c r="AA924" i="2"/>
  <c r="AB924" i="2" s="1"/>
  <c r="D2" i="1"/>
  <c r="E2" i="1" s="1"/>
  <c r="F2" i="1" s="1"/>
  <c r="G2" i="1" s="1"/>
  <c r="H2" i="1" s="1"/>
  <c r="G15" i="1"/>
  <c r="F79" i="1"/>
  <c r="F123" i="1"/>
  <c r="F139" i="1"/>
  <c r="F156" i="1"/>
  <c r="F177" i="1"/>
  <c r="F186" i="1"/>
  <c r="F197" i="1"/>
  <c r="F207" i="1"/>
  <c r="F222" i="1"/>
  <c r="F242" i="1"/>
  <c r="G242" i="1"/>
  <c r="F260" i="1"/>
  <c r="G260" i="1"/>
  <c r="F274" i="1"/>
  <c r="G274" i="1"/>
  <c r="F292" i="1"/>
  <c r="G292" i="1"/>
  <c r="F306" i="1"/>
  <c r="G306" i="1"/>
  <c r="F331" i="1"/>
  <c r="G331" i="1"/>
  <c r="G335" i="1"/>
  <c r="F372" i="1"/>
  <c r="F381" i="1"/>
  <c r="F393" i="1"/>
  <c r="F402" i="1"/>
  <c r="F415" i="1"/>
  <c r="F423" i="1"/>
  <c r="F434" i="1"/>
  <c r="F450" i="1"/>
  <c r="G450" i="1"/>
  <c r="G465" i="1"/>
  <c r="F484" i="1"/>
  <c r="G484" i="1"/>
  <c r="F499" i="1"/>
  <c r="G499" i="1"/>
  <c r="F514" i="1"/>
  <c r="G514" i="1"/>
  <c r="F538" i="1"/>
  <c r="G538" i="1"/>
  <c r="G542" i="1"/>
  <c r="F580" i="1"/>
  <c r="F588" i="1"/>
  <c r="F596" i="1"/>
  <c r="G610" i="1"/>
  <c r="AF616" i="1"/>
  <c r="AG616" i="1" s="1"/>
  <c r="AF620" i="1"/>
  <c r="AG620" i="1" s="1"/>
  <c r="AF621" i="1"/>
  <c r="AG621" i="1" s="1"/>
  <c r="AF622" i="1"/>
  <c r="AG622" i="1" s="1"/>
  <c r="AF623" i="1"/>
  <c r="AG623" i="1" s="1"/>
  <c r="AF624" i="1"/>
  <c r="AG624" i="1" s="1"/>
  <c r="AF625" i="1"/>
  <c r="AG625" i="1" s="1"/>
  <c r="AF627" i="1"/>
  <c r="AG627" i="1" s="1"/>
  <c r="AF628" i="1"/>
  <c r="AG628" i="1" s="1"/>
  <c r="AF629" i="1"/>
  <c r="AG629" i="1" s="1"/>
  <c r="AF630" i="1"/>
  <c r="AG630" i="1" s="1"/>
  <c r="F631" i="1"/>
  <c r="F633" i="1"/>
  <c r="F634" i="1"/>
  <c r="F635" i="1"/>
  <c r="F636" i="1"/>
  <c r="F637" i="1"/>
  <c r="AF638" i="1"/>
  <c r="AG638" i="1" s="1"/>
  <c r="AF639" i="1"/>
  <c r="AG639" i="1" s="1"/>
  <c r="F640" i="1"/>
  <c r="G640" i="1"/>
  <c r="AF644" i="1"/>
  <c r="AG644" i="1" s="1"/>
  <c r="AF645" i="1"/>
  <c r="AG645" i="1" s="1"/>
  <c r="AF646" i="1"/>
  <c r="AG646" i="1" s="1"/>
  <c r="AF647" i="1"/>
  <c r="AG647" i="1" s="1"/>
  <c r="AF648" i="1"/>
  <c r="AG648" i="1" s="1"/>
  <c r="F15" i="1"/>
  <c r="M861" i="2"/>
  <c r="M862" i="2" s="1"/>
  <c r="M865" i="2" s="1"/>
  <c r="T618" i="1"/>
  <c r="H861" i="2"/>
  <c r="H862" i="2" s="1"/>
  <c r="H865" i="2" s="1"/>
  <c r="R861" i="2"/>
  <c r="R872" i="2" s="1"/>
  <c r="R879" i="2" s="1"/>
  <c r="U861" i="2"/>
  <c r="U872" i="2" s="1"/>
  <c r="H894" i="2"/>
  <c r="T861" i="2"/>
  <c r="L901" i="2"/>
  <c r="L908" i="2" s="1"/>
  <c r="I894" i="2"/>
  <c r="G813" i="2" l="1"/>
  <c r="G816" i="2"/>
  <c r="Q979" i="2"/>
  <c r="AA979" i="2" s="1"/>
  <c r="Q951" i="2"/>
  <c r="Q972" i="2"/>
  <c r="AA972" i="2" s="1"/>
  <c r="Q965" i="2"/>
  <c r="AA965" i="2" s="1"/>
  <c r="AA944" i="2"/>
  <c r="F915" i="2"/>
  <c r="F908" i="2"/>
  <c r="F769" i="2"/>
  <c r="F701" i="2"/>
  <c r="V865" i="2"/>
  <c r="V866" i="2" s="1"/>
  <c r="L863" i="2"/>
  <c r="L865" i="2"/>
  <c r="F96" i="1"/>
  <c r="R922" i="2"/>
  <c r="R929" i="2" s="1"/>
  <c r="R936" i="2" s="1"/>
  <c r="R915" i="2"/>
  <c r="M922" i="2"/>
  <c r="M929" i="2" s="1"/>
  <c r="M936" i="2" s="1"/>
  <c r="M915" i="2"/>
  <c r="H922" i="2"/>
  <c r="H929" i="2" s="1"/>
  <c r="H936" i="2" s="1"/>
  <c r="H915" i="2"/>
  <c r="O922" i="2"/>
  <c r="O929" i="2" s="1"/>
  <c r="O936" i="2" s="1"/>
  <c r="O915" i="2"/>
  <c r="S922" i="2"/>
  <c r="S929" i="2" s="1"/>
  <c r="S936" i="2" s="1"/>
  <c r="S915" i="2"/>
  <c r="I922" i="2"/>
  <c r="I929" i="2" s="1"/>
  <c r="I936" i="2" s="1"/>
  <c r="I915" i="2"/>
  <c r="Q922" i="2"/>
  <c r="Q929" i="2" s="1"/>
  <c r="Q936" i="2" s="1"/>
  <c r="Q915" i="2"/>
  <c r="J922" i="2"/>
  <c r="J929" i="2" s="1"/>
  <c r="J936" i="2" s="1"/>
  <c r="J915" i="2"/>
  <c r="L922" i="2"/>
  <c r="L929" i="2" s="1"/>
  <c r="L936" i="2" s="1"/>
  <c r="L915" i="2"/>
  <c r="P922" i="2"/>
  <c r="P929" i="2" s="1"/>
  <c r="P936" i="2" s="1"/>
  <c r="P915" i="2"/>
  <c r="U922" i="2"/>
  <c r="U929" i="2" s="1"/>
  <c r="U936" i="2" s="1"/>
  <c r="U915" i="2"/>
  <c r="G922" i="2"/>
  <c r="G929" i="2" s="1"/>
  <c r="G936" i="2" s="1"/>
  <c r="G915" i="2"/>
  <c r="T922" i="2"/>
  <c r="T929" i="2" s="1"/>
  <c r="T936" i="2" s="1"/>
  <c r="T915" i="2"/>
  <c r="N922" i="2"/>
  <c r="N929" i="2" s="1"/>
  <c r="N936" i="2" s="1"/>
  <c r="N915" i="2"/>
  <c r="F425" i="1"/>
  <c r="T857" i="2"/>
  <c r="P861" i="2"/>
  <c r="P872" i="2" s="1"/>
  <c r="K861" i="2"/>
  <c r="K862" i="2" s="1"/>
  <c r="O861" i="2"/>
  <c r="G851" i="2"/>
  <c r="W868" i="2"/>
  <c r="W866" i="2"/>
  <c r="W867" i="2" s="1"/>
  <c r="L873" i="2"/>
  <c r="L876" i="2" s="1"/>
  <c r="W876" i="2"/>
  <c r="W877" i="2" s="1"/>
  <c r="W878" i="2" s="1"/>
  <c r="F1003" i="2"/>
  <c r="W863" i="2"/>
  <c r="F608" i="1"/>
  <c r="G276" i="1"/>
  <c r="G278" i="1" s="1"/>
  <c r="G308" i="1" s="1"/>
  <c r="G703" i="2"/>
  <c r="G702" i="2"/>
  <c r="L866" i="2"/>
  <c r="L868" i="2" s="1"/>
  <c r="L869" i="2" s="1"/>
  <c r="H2" i="2"/>
  <c r="H816" i="2" s="1"/>
  <c r="AA768" i="2"/>
  <c r="G857" i="2"/>
  <c r="AF632" i="1"/>
  <c r="AG632" i="1" s="1"/>
  <c r="AA886" i="2"/>
  <c r="AB886" i="2" s="1"/>
  <c r="I862" i="2"/>
  <c r="AA884" i="2"/>
  <c r="AB884" i="2" s="1"/>
  <c r="S872" i="2"/>
  <c r="S873" i="2" s="1"/>
  <c r="R862" i="2"/>
  <c r="S862" i="2"/>
  <c r="S863" i="2" s="1"/>
  <c r="AA856" i="2"/>
  <c r="G862" i="2"/>
  <c r="G863" i="2" s="1"/>
  <c r="G852" i="2" s="1"/>
  <c r="F486" i="1"/>
  <c r="F488" i="1" s="1"/>
  <c r="F69" i="1"/>
  <c r="F95" i="1" s="1"/>
  <c r="U668" i="1"/>
  <c r="AA668" i="1"/>
  <c r="V668" i="1"/>
  <c r="W668" i="1"/>
  <c r="Z668" i="1"/>
  <c r="R668" i="1"/>
  <c r="H378" i="1"/>
  <c r="H181" i="1"/>
  <c r="H194" i="1"/>
  <c r="H460" i="1"/>
  <c r="H301" i="1"/>
  <c r="H116" i="1"/>
  <c r="H40" i="1"/>
  <c r="H478" i="1" s="1"/>
  <c r="H220" i="1"/>
  <c r="H161" i="1"/>
  <c r="H413" i="1"/>
  <c r="H160" i="1"/>
  <c r="H387" i="1"/>
  <c r="H290" i="1"/>
  <c r="H134" i="1"/>
  <c r="H583" i="1"/>
  <c r="H297" i="1"/>
  <c r="H494" i="1"/>
  <c r="H511" i="1"/>
  <c r="H304" i="1"/>
  <c r="H365" i="1"/>
  <c r="H44" i="1"/>
  <c r="H461" i="1" s="1"/>
  <c r="H409" i="1"/>
  <c r="H286" i="1"/>
  <c r="H152" i="1"/>
  <c r="H398" i="1"/>
  <c r="H174" i="1"/>
  <c r="H420" i="1"/>
  <c r="H65" i="1"/>
  <c r="H506" i="1"/>
  <c r="H39" i="1"/>
  <c r="H456" i="1" s="1"/>
  <c r="H41" i="1"/>
  <c r="H269" i="1" s="1"/>
  <c r="H218" i="1"/>
  <c r="H391" i="1"/>
  <c r="H289" i="1"/>
  <c r="H151" i="1"/>
  <c r="H182" i="1"/>
  <c r="H153" i="1"/>
  <c r="H184" i="1"/>
  <c r="H148" i="1"/>
  <c r="H503" i="1"/>
  <c r="H203" i="1"/>
  <c r="H510" i="1"/>
  <c r="H300" i="1"/>
  <c r="H493" i="1"/>
  <c r="H202" i="1"/>
  <c r="H431" i="1"/>
  <c r="H173" i="1"/>
  <c r="H502" i="1"/>
  <c r="H75" i="1"/>
  <c r="H497" i="1"/>
  <c r="H45" i="1"/>
  <c r="H252" i="1" s="1"/>
  <c r="H412" i="1"/>
  <c r="H296" i="1"/>
  <c r="H163" i="1"/>
  <c r="H254" i="1"/>
  <c r="H369" i="1"/>
  <c r="H193" i="1"/>
  <c r="H43" i="1"/>
  <c r="H459" i="1" s="1"/>
  <c r="H370" i="1"/>
  <c r="H419" i="1"/>
  <c r="H172" i="1"/>
  <c r="H377" i="1"/>
  <c r="H195" i="1"/>
  <c r="H642" i="1"/>
  <c r="H390" i="1"/>
  <c r="H74" i="1"/>
  <c r="K901" i="2"/>
  <c r="F404" i="1"/>
  <c r="V868" i="2"/>
  <c r="V876" i="2"/>
  <c r="V877" i="2" s="1"/>
  <c r="T872" i="2"/>
  <c r="T862" i="2"/>
  <c r="R873" i="2"/>
  <c r="I873" i="2"/>
  <c r="I874" i="2" s="1"/>
  <c r="F188" i="1"/>
  <c r="F167" i="1"/>
  <c r="M866" i="2"/>
  <c r="M863" i="2"/>
  <c r="Q862" i="2"/>
  <c r="Q866" i="2" s="1"/>
  <c r="Q872" i="2"/>
  <c r="F383" i="1"/>
  <c r="F276" i="1"/>
  <c r="F278" i="1" s="1"/>
  <c r="AF626" i="1"/>
  <c r="AG626" i="1" s="1"/>
  <c r="AF618" i="1"/>
  <c r="AG618" i="1" s="1"/>
  <c r="AF619" i="1"/>
  <c r="AG619" i="1" s="1"/>
  <c r="G486" i="1"/>
  <c r="G488" i="1" s="1"/>
  <c r="G490" i="1" s="1"/>
  <c r="F209" i="1"/>
  <c r="N861" i="2"/>
  <c r="K894" i="2"/>
  <c r="AA894" i="2" s="1"/>
  <c r="AB894" i="2" s="1"/>
  <c r="G280" i="1"/>
  <c r="H507" i="1"/>
  <c r="H302" i="1"/>
  <c r="H400" i="1"/>
  <c r="H495" i="1"/>
  <c r="H38" i="1"/>
  <c r="H266" i="1" s="1"/>
  <c r="H42" i="1"/>
  <c r="H149" i="1"/>
  <c r="H175" i="1"/>
  <c r="H219" i="1"/>
  <c r="H303" i="1"/>
  <c r="H397" i="1"/>
  <c r="H505" i="1"/>
  <c r="H150" i="1"/>
  <c r="I2" i="1"/>
  <c r="H298" i="1"/>
  <c r="H366" i="1"/>
  <c r="H410" i="1"/>
  <c r="H504" i="1"/>
  <c r="H46" i="1"/>
  <c r="H154" i="1"/>
  <c r="H183" i="1"/>
  <c r="H288" i="1"/>
  <c r="H368" i="1"/>
  <c r="H411" i="1"/>
  <c r="H509" i="1"/>
  <c r="H367" i="1"/>
  <c r="H399" i="1"/>
  <c r="H204" i="1"/>
  <c r="H379" i="1"/>
  <c r="H421" i="1"/>
  <c r="H508" i="1"/>
  <c r="H66" i="1"/>
  <c r="H162" i="1"/>
  <c r="H192" i="1"/>
  <c r="H295" i="1"/>
  <c r="H376" i="1"/>
  <c r="H418" i="1"/>
  <c r="H591" i="1"/>
  <c r="H19" i="1"/>
  <c r="H33" i="1"/>
  <c r="H35" i="1" s="1"/>
  <c r="H23" i="1"/>
  <c r="H287" i="1"/>
  <c r="H388" i="1"/>
  <c r="H432" i="1"/>
  <c r="H512" i="1"/>
  <c r="H101" i="1"/>
  <c r="H171" i="1"/>
  <c r="H205" i="1"/>
  <c r="H299" i="1"/>
  <c r="H389" i="1"/>
  <c r="H496" i="1"/>
  <c r="H641" i="1"/>
  <c r="H27" i="1"/>
  <c r="O857" i="2"/>
  <c r="AA885" i="2"/>
  <c r="AB885" i="2" s="1"/>
  <c r="U879" i="2"/>
  <c r="U873" i="2"/>
  <c r="U874" i="2" s="1"/>
  <c r="G873" i="2"/>
  <c r="G874" i="2" s="1"/>
  <c r="G876" i="2"/>
  <c r="U862" i="2"/>
  <c r="H866" i="2"/>
  <c r="H868" i="2" s="1"/>
  <c r="H869" i="2" s="1"/>
  <c r="H863" i="2"/>
  <c r="Q958" i="2" l="1"/>
  <c r="AA958" i="2" s="1"/>
  <c r="AA951" i="2"/>
  <c r="H703" i="2"/>
  <c r="H813" i="2"/>
  <c r="F98" i="1"/>
  <c r="F110" i="1" s="1"/>
  <c r="F141" i="1" s="1"/>
  <c r="K915" i="2"/>
  <c r="K908" i="2"/>
  <c r="Q876" i="2"/>
  <c r="Q873" i="2"/>
  <c r="Q868" i="2"/>
  <c r="Q869" i="2" s="1"/>
  <c r="Q867" i="2"/>
  <c r="P876" i="2"/>
  <c r="P873" i="2"/>
  <c r="O872" i="2"/>
  <c r="O864" i="2"/>
  <c r="AA864" i="2" s="1"/>
  <c r="AB864" i="2" s="1"/>
  <c r="G707" i="2"/>
  <c r="G751" i="2"/>
  <c r="AB856" i="2"/>
  <c r="O862" i="2"/>
  <c r="O863" i="2" s="1"/>
  <c r="R865" i="2"/>
  <c r="R866" i="2"/>
  <c r="R868" i="2" s="1"/>
  <c r="R869" i="2" s="1"/>
  <c r="R880" i="2" s="1"/>
  <c r="I866" i="2"/>
  <c r="I868" i="2" s="1"/>
  <c r="I865" i="2"/>
  <c r="I863" i="2"/>
  <c r="U863" i="2"/>
  <c r="U865" i="2"/>
  <c r="U866" i="2"/>
  <c r="U868" i="2" s="1"/>
  <c r="U869" i="2" s="1"/>
  <c r="Q863" i="2"/>
  <c r="Q865" i="2"/>
  <c r="T863" i="2"/>
  <c r="T865" i="2"/>
  <c r="T866" i="2"/>
  <c r="T868" i="2" s="1"/>
  <c r="T869" i="2" s="1"/>
  <c r="S866" i="2"/>
  <c r="S868" i="2" s="1"/>
  <c r="S869" i="2" s="1"/>
  <c r="S880" i="2" s="1"/>
  <c r="S865" i="2"/>
  <c r="S867" i="2" s="1"/>
  <c r="K865" i="2"/>
  <c r="K863" i="2"/>
  <c r="AA989" i="2"/>
  <c r="AB989" i="2" s="1"/>
  <c r="L877" i="2"/>
  <c r="AA915" i="2"/>
  <c r="AB915" i="2" s="1"/>
  <c r="AA901" i="2"/>
  <c r="AB901" i="2" s="1"/>
  <c r="K922" i="2"/>
  <c r="K929" i="2" s="1"/>
  <c r="K936" i="2" s="1"/>
  <c r="AA936" i="2" s="1"/>
  <c r="AB936" i="2" s="1"/>
  <c r="K879" i="2"/>
  <c r="P862" i="2"/>
  <c r="H879" i="2"/>
  <c r="H880" i="2" s="1"/>
  <c r="L874" i="2"/>
  <c r="L879" i="2"/>
  <c r="L880" i="2" s="1"/>
  <c r="H851" i="2"/>
  <c r="AB768" i="2"/>
  <c r="I2" i="2"/>
  <c r="I880" i="2"/>
  <c r="H702" i="2"/>
  <c r="S874" i="2"/>
  <c r="S879" i="2"/>
  <c r="R863" i="2"/>
  <c r="F427" i="1"/>
  <c r="F490" i="1" s="1"/>
  <c r="F540" i="1" s="1"/>
  <c r="F542" i="1" s="1"/>
  <c r="H442" i="1"/>
  <c r="H480" i="1"/>
  <c r="S876" i="2"/>
  <c r="S877" i="2" s="1"/>
  <c r="G866" i="2"/>
  <c r="H845" i="2"/>
  <c r="G865" i="2"/>
  <c r="H873" i="2"/>
  <c r="G845" i="2"/>
  <c r="H477" i="1"/>
  <c r="H481" i="1"/>
  <c r="H250" i="1"/>
  <c r="H574" i="1"/>
  <c r="H270" i="1"/>
  <c r="H443" i="1"/>
  <c r="H265" i="1"/>
  <c r="H476" i="1"/>
  <c r="H455" i="1"/>
  <c r="H135" i="1"/>
  <c r="H253" i="1"/>
  <c r="H440" i="1"/>
  <c r="H232" i="1"/>
  <c r="F81" i="1"/>
  <c r="H444" i="1"/>
  <c r="H479" i="1"/>
  <c r="H445" i="1"/>
  <c r="H271" i="1"/>
  <c r="H268" i="1"/>
  <c r="H458" i="1"/>
  <c r="H251" i="1"/>
  <c r="H457" i="1"/>
  <c r="F211" i="1"/>
  <c r="F224" i="1" s="1"/>
  <c r="F280" i="1" s="1"/>
  <c r="F333" i="1" s="1"/>
  <c r="F610" i="1" s="1"/>
  <c r="H248" i="1"/>
  <c r="H640" i="1"/>
  <c r="H124" i="1" s="1"/>
  <c r="H267" i="1"/>
  <c r="R874" i="2"/>
  <c r="R876" i="2"/>
  <c r="R877" i="2" s="1"/>
  <c r="I877" i="2"/>
  <c r="I878" i="2" s="1"/>
  <c r="I876" i="2"/>
  <c r="M873" i="2"/>
  <c r="M879" i="2"/>
  <c r="T879" i="2"/>
  <c r="T873" i="2"/>
  <c r="T874" i="2" s="1"/>
  <c r="H233" i="1"/>
  <c r="H441" i="1"/>
  <c r="H697" i="2"/>
  <c r="H575" i="1"/>
  <c r="AA855" i="2"/>
  <c r="H751" i="2"/>
  <c r="H707" i="2"/>
  <c r="AA857" i="2"/>
  <c r="J861" i="2"/>
  <c r="AA860" i="2"/>
  <c r="AB860" i="2" s="1"/>
  <c r="H634" i="1"/>
  <c r="H29" i="1"/>
  <c r="H423" i="1"/>
  <c r="H306" i="1"/>
  <c r="H207" i="1"/>
  <c r="H514" i="1"/>
  <c r="H631" i="1"/>
  <c r="H635" i="1"/>
  <c r="H249" i="1"/>
  <c r="H454" i="1"/>
  <c r="H475" i="1"/>
  <c r="H48" i="1"/>
  <c r="H643" i="1"/>
  <c r="H292" i="1"/>
  <c r="H653" i="1"/>
  <c r="H239" i="1"/>
  <c r="H446" i="1"/>
  <c r="H448" i="1"/>
  <c r="H633" i="1"/>
  <c r="H415" i="1"/>
  <c r="I33" i="1"/>
  <c r="I35" i="1" s="1"/>
  <c r="I39" i="1"/>
  <c r="I267" i="1" s="1"/>
  <c r="I43" i="1"/>
  <c r="I271" i="1" s="1"/>
  <c r="I101" i="1"/>
  <c r="I192" i="1"/>
  <c r="I218" i="1"/>
  <c r="I40" i="1"/>
  <c r="I251" i="1" s="1"/>
  <c r="I66" i="1"/>
  <c r="I162" i="1"/>
  <c r="I183" i="1"/>
  <c r="I41" i="1"/>
  <c r="I269" i="1" s="1"/>
  <c r="I74" i="1"/>
  <c r="I194" i="1"/>
  <c r="I150" i="1"/>
  <c r="I152" i="1"/>
  <c r="I202" i="1"/>
  <c r="I398" i="1"/>
  <c r="I421" i="1"/>
  <c r="I509" i="1"/>
  <c r="I304" i="1"/>
  <c r="I399" i="1"/>
  <c r="I495" i="1"/>
  <c r="I642" i="1"/>
  <c r="I409" i="1"/>
  <c r="I400" i="1"/>
  <c r="I419" i="1"/>
  <c r="I503" i="1"/>
  <c r="I65" i="1"/>
  <c r="I161" i="1"/>
  <c r="I182" i="1"/>
  <c r="I23" i="1"/>
  <c r="I154" i="1"/>
  <c r="I204" i="1"/>
  <c r="I27" i="1"/>
  <c r="I163" i="1"/>
  <c r="I184" i="1"/>
  <c r="I38" i="1"/>
  <c r="I454" i="1" s="1"/>
  <c r="I42" i="1"/>
  <c r="I160" i="1"/>
  <c r="I181" i="1"/>
  <c r="I387" i="1"/>
  <c r="I377" i="1"/>
  <c r="I591" i="1"/>
  <c r="I505" i="1"/>
  <c r="I288" i="1"/>
  <c r="I388" i="1"/>
  <c r="I378" i="1"/>
  <c r="I502" i="1"/>
  <c r="I295" i="1"/>
  <c r="I302" i="1"/>
  <c r="I510" i="1"/>
  <c r="I220" i="1"/>
  <c r="I303" i="1"/>
  <c r="I397" i="1"/>
  <c r="I460" i="1"/>
  <c r="I511" i="1"/>
  <c r="I379" i="1"/>
  <c r="I512" i="1"/>
  <c r="I286" i="1"/>
  <c r="I410" i="1"/>
  <c r="I376" i="1"/>
  <c r="I420" i="1"/>
  <c r="I497" i="1"/>
  <c r="I153" i="1"/>
  <c r="I203" i="1"/>
  <c r="J2" i="1"/>
  <c r="I44" i="1"/>
  <c r="I149" i="1"/>
  <c r="I174" i="1"/>
  <c r="I367" i="1"/>
  <c r="I45" i="1"/>
  <c r="I252" i="1" s="1"/>
  <c r="I116" i="1"/>
  <c r="I205" i="1"/>
  <c r="I46" i="1"/>
  <c r="I172" i="1"/>
  <c r="I287" i="1"/>
  <c r="I391" i="1"/>
  <c r="I413" i="1"/>
  <c r="I494" i="1"/>
  <c r="I298" i="1"/>
  <c r="I412" i="1"/>
  <c r="I506" i="1"/>
  <c r="I254" i="1"/>
  <c r="I365" i="1"/>
  <c r="I431" i="1"/>
  <c r="I496" i="1"/>
  <c r="I19" i="1"/>
  <c r="I148" i="1"/>
  <c r="I173" i="1"/>
  <c r="I296" i="1"/>
  <c r="I134" i="1"/>
  <c r="I193" i="1"/>
  <c r="I297" i="1"/>
  <c r="I151" i="1"/>
  <c r="I175" i="1"/>
  <c r="I219" i="1"/>
  <c r="I75" i="1"/>
  <c r="I195" i="1"/>
  <c r="I300" i="1"/>
  <c r="I368" i="1"/>
  <c r="I411" i="1"/>
  <c r="I641" i="1"/>
  <c r="I301" i="1"/>
  <c r="I369" i="1"/>
  <c r="I418" i="1"/>
  <c r="I508" i="1"/>
  <c r="I289" i="1"/>
  <c r="I370" i="1"/>
  <c r="I507" i="1"/>
  <c r="I290" i="1"/>
  <c r="I390" i="1"/>
  <c r="I583" i="1"/>
  <c r="I389" i="1"/>
  <c r="I493" i="1"/>
  <c r="I171" i="1"/>
  <c r="I299" i="1"/>
  <c r="I366" i="1"/>
  <c r="I432" i="1"/>
  <c r="I504" i="1"/>
  <c r="H499" i="1"/>
  <c r="N862" i="2"/>
  <c r="N872" i="2"/>
  <c r="AA1000" i="2"/>
  <c r="AB1000" i="2" s="1"/>
  <c r="H102" i="1"/>
  <c r="H447" i="1"/>
  <c r="H584" i="1"/>
  <c r="H592" i="1"/>
  <c r="K866" i="2"/>
  <c r="K868" i="2" s="1"/>
  <c r="G877" i="2"/>
  <c r="U876" i="2"/>
  <c r="H852" i="2"/>
  <c r="H867" i="2"/>
  <c r="H853" i="2"/>
  <c r="H848" i="2"/>
  <c r="I813" i="2" l="1"/>
  <c r="I816" i="2"/>
  <c r="AA908" i="2"/>
  <c r="AB908" i="2" s="1"/>
  <c r="O866" i="2"/>
  <c r="O868" i="2" s="1"/>
  <c r="O869" i="2" s="1"/>
  <c r="O865" i="2"/>
  <c r="O873" i="2"/>
  <c r="O876" i="2"/>
  <c r="P866" i="2"/>
  <c r="P865" i="2"/>
  <c r="P880" i="2"/>
  <c r="P879" i="2"/>
  <c r="P877" i="2"/>
  <c r="P878" i="2" s="1"/>
  <c r="P874" i="2"/>
  <c r="Q879" i="2"/>
  <c r="Q877" i="2"/>
  <c r="Q878" i="2" s="1"/>
  <c r="Q880" i="2"/>
  <c r="Q874" i="2"/>
  <c r="F979" i="2"/>
  <c r="AB979" i="2" s="1"/>
  <c r="F965" i="2"/>
  <c r="AB965" i="2" s="1"/>
  <c r="F951" i="2"/>
  <c r="F972" i="2"/>
  <c r="AB972" i="2" s="1"/>
  <c r="AB944" i="2"/>
  <c r="K873" i="2"/>
  <c r="K874" i="2" s="1"/>
  <c r="N865" i="2"/>
  <c r="N863" i="2"/>
  <c r="G853" i="2"/>
  <c r="G868" i="2"/>
  <c r="G869" i="2" s="1"/>
  <c r="P863" i="2"/>
  <c r="AA929" i="2"/>
  <c r="AB929" i="2" s="1"/>
  <c r="I584" i="1"/>
  <c r="I250" i="1"/>
  <c r="I851" i="2"/>
  <c r="I703" i="2"/>
  <c r="I702" i="2"/>
  <c r="J2" i="2"/>
  <c r="I845" i="2"/>
  <c r="I751" i="2"/>
  <c r="I707" i="2"/>
  <c r="I852" i="2"/>
  <c r="I853" i="2"/>
  <c r="I848" i="2"/>
  <c r="S878" i="2"/>
  <c r="F516" i="1"/>
  <c r="F308" i="1"/>
  <c r="H50" i="1"/>
  <c r="I653" i="1"/>
  <c r="G867" i="2"/>
  <c r="H874" i="2"/>
  <c r="H877" i="2"/>
  <c r="H878" i="2" s="1"/>
  <c r="H876" i="2"/>
  <c r="I232" i="1"/>
  <c r="I592" i="1"/>
  <c r="I447" i="1"/>
  <c r="I102" i="1"/>
  <c r="I443" i="1"/>
  <c r="I441" i="1"/>
  <c r="I239" i="1"/>
  <c r="I575" i="1"/>
  <c r="I444" i="1"/>
  <c r="I445" i="1"/>
  <c r="I135" i="1"/>
  <c r="I440" i="1"/>
  <c r="I448" i="1"/>
  <c r="I446" i="1"/>
  <c r="I442" i="1"/>
  <c r="I574" i="1"/>
  <c r="I233" i="1"/>
  <c r="I456" i="1"/>
  <c r="I459" i="1"/>
  <c r="I479" i="1"/>
  <c r="I477" i="1"/>
  <c r="I29" i="1"/>
  <c r="I253" i="1"/>
  <c r="I423" i="1"/>
  <c r="I481" i="1"/>
  <c r="I476" i="1"/>
  <c r="I635" i="1"/>
  <c r="I396" i="1" s="1"/>
  <c r="I402" i="1" s="1"/>
  <c r="I180" i="1" s="1"/>
  <c r="I186" i="1" s="1"/>
  <c r="I248" i="1"/>
  <c r="I478" i="1"/>
  <c r="I268" i="1"/>
  <c r="I455" i="1"/>
  <c r="I643" i="1"/>
  <c r="I457" i="1"/>
  <c r="I265" i="1"/>
  <c r="I249" i="1"/>
  <c r="I475" i="1"/>
  <c r="I266" i="1"/>
  <c r="I270" i="1"/>
  <c r="T880" i="2"/>
  <c r="T867" i="2"/>
  <c r="T876" i="2"/>
  <c r="T877" i="2" s="1"/>
  <c r="M874" i="2"/>
  <c r="M877" i="2"/>
  <c r="M876" i="2"/>
  <c r="I633" i="1"/>
  <c r="I375" i="1" s="1"/>
  <c r="I381" i="1" s="1"/>
  <c r="G697" i="2"/>
  <c r="F709" i="2"/>
  <c r="I697" i="2"/>
  <c r="I458" i="1"/>
  <c r="N866" i="2"/>
  <c r="N868" i="2" s="1"/>
  <c r="I499" i="1"/>
  <c r="J289" i="1"/>
  <c r="K2" i="1"/>
  <c r="J302" i="1"/>
  <c r="J65" i="1"/>
  <c r="J299" i="1"/>
  <c r="J193" i="1"/>
  <c r="J27" i="1"/>
  <c r="J378" i="1"/>
  <c r="J42" i="1"/>
  <c r="J409" i="1"/>
  <c r="J163" i="1"/>
  <c r="J370" i="1"/>
  <c r="J172" i="1"/>
  <c r="J504" i="1"/>
  <c r="J148" i="1"/>
  <c r="J418" i="1"/>
  <c r="J254" i="1"/>
  <c r="J494" i="1"/>
  <c r="J366" i="1"/>
  <c r="J376" i="1"/>
  <c r="J38" i="1"/>
  <c r="J476" i="1" s="1"/>
  <c r="J41" i="1"/>
  <c r="J479" i="1" s="1"/>
  <c r="J151" i="1"/>
  <c r="J420" i="1"/>
  <c r="J202" i="1"/>
  <c r="J512" i="1"/>
  <c r="J182" i="1"/>
  <c r="J583" i="1"/>
  <c r="J300" i="1"/>
  <c r="J205" i="1"/>
  <c r="J507" i="1"/>
  <c r="J181" i="1"/>
  <c r="J150" i="1"/>
  <c r="J220" i="1"/>
  <c r="J511" i="1"/>
  <c r="J389" i="1"/>
  <c r="J43" i="1"/>
  <c r="J271" i="1" s="1"/>
  <c r="J287" i="1"/>
  <c r="J194" i="1"/>
  <c r="J400" i="1"/>
  <c r="J153" i="1"/>
  <c r="J183" i="1"/>
  <c r="J431" i="1"/>
  <c r="J505" i="1"/>
  <c r="J591" i="1"/>
  <c r="J497" i="1"/>
  <c r="J288" i="1"/>
  <c r="J303" i="1"/>
  <c r="J388" i="1"/>
  <c r="J152" i="1"/>
  <c r="J397" i="1"/>
  <c r="J298" i="1"/>
  <c r="J642" i="1"/>
  <c r="J369" i="1"/>
  <c r="J296" i="1"/>
  <c r="J641" i="1"/>
  <c r="J286" i="1"/>
  <c r="J74" i="1"/>
  <c r="J301" i="1"/>
  <c r="J33" i="1"/>
  <c r="J35" i="1" s="1"/>
  <c r="J46" i="1"/>
  <c r="J421" i="1"/>
  <c r="J410" i="1"/>
  <c r="J218" i="1"/>
  <c r="J460" i="1"/>
  <c r="J379" i="1"/>
  <c r="J203" i="1"/>
  <c r="J509" i="1"/>
  <c r="J295" i="1"/>
  <c r="J412" i="1"/>
  <c r="J367" i="1"/>
  <c r="J40" i="1"/>
  <c r="J251" i="1" s="1"/>
  <c r="J174" i="1"/>
  <c r="J101" i="1"/>
  <c r="J419" i="1"/>
  <c r="J493" i="1"/>
  <c r="J510" i="1"/>
  <c r="J195" i="1"/>
  <c r="J413" i="1"/>
  <c r="J66" i="1"/>
  <c r="J377" i="1"/>
  <c r="J192" i="1"/>
  <c r="J154" i="1"/>
  <c r="J399" i="1"/>
  <c r="J496" i="1"/>
  <c r="J506" i="1"/>
  <c r="J23" i="1"/>
  <c r="J175" i="1"/>
  <c r="J503" i="1"/>
  <c r="J297" i="1"/>
  <c r="J19" i="1"/>
  <c r="J161" i="1"/>
  <c r="J368" i="1"/>
  <c r="J219" i="1"/>
  <c r="J45" i="1"/>
  <c r="J252" i="1" s="1"/>
  <c r="J116" i="1"/>
  <c r="J365" i="1"/>
  <c r="J160" i="1"/>
  <c r="J411" i="1"/>
  <c r="J184" i="1"/>
  <c r="J432" i="1"/>
  <c r="J290" i="1"/>
  <c r="J495" i="1"/>
  <c r="J173" i="1"/>
  <c r="J39" i="1"/>
  <c r="J171" i="1"/>
  <c r="J304" i="1"/>
  <c r="J75" i="1"/>
  <c r="J508" i="1"/>
  <c r="J390" i="1"/>
  <c r="J162" i="1"/>
  <c r="J391" i="1"/>
  <c r="J398" i="1"/>
  <c r="J387" i="1"/>
  <c r="J502" i="1"/>
  <c r="J44" i="1"/>
  <c r="J461" i="1" s="1"/>
  <c r="J204" i="1"/>
  <c r="J134" i="1"/>
  <c r="J149" i="1"/>
  <c r="I292" i="1"/>
  <c r="I634" i="1"/>
  <c r="I386" i="1" s="1"/>
  <c r="I393" i="1" s="1"/>
  <c r="I207" i="1"/>
  <c r="I640" i="1"/>
  <c r="H425" i="1"/>
  <c r="H662" i="1"/>
  <c r="H191" i="1"/>
  <c r="H217" i="1"/>
  <c r="H430" i="1"/>
  <c r="H216" i="1"/>
  <c r="H214" i="1"/>
  <c r="H215" i="1"/>
  <c r="H396" i="1"/>
  <c r="H364" i="1"/>
  <c r="H668" i="1"/>
  <c r="H571" i="1"/>
  <c r="H573" i="1"/>
  <c r="H572" i="1"/>
  <c r="H386" i="1"/>
  <c r="F335" i="1"/>
  <c r="AB857" i="2"/>
  <c r="H772" i="2"/>
  <c r="I306" i="1"/>
  <c r="I48" i="1"/>
  <c r="H450" i="1"/>
  <c r="N879" i="2"/>
  <c r="N873" i="2"/>
  <c r="N874" i="2" s="1"/>
  <c r="I631" i="1"/>
  <c r="I364" i="1" s="1"/>
  <c r="I372" i="1" s="1"/>
  <c r="I514" i="1"/>
  <c r="I415" i="1"/>
  <c r="H375" i="1"/>
  <c r="H103" i="1"/>
  <c r="H272" i="1"/>
  <c r="H462" i="1"/>
  <c r="H64" i="1"/>
  <c r="H593" i="1"/>
  <c r="H585" i="1"/>
  <c r="H482" i="1"/>
  <c r="H637" i="1" s="1"/>
  <c r="H652" i="1"/>
  <c r="H463" i="1"/>
  <c r="H258" i="1"/>
  <c r="H256" i="1"/>
  <c r="H257" i="1"/>
  <c r="H136" i="1"/>
  <c r="H576" i="1"/>
  <c r="H76" i="1"/>
  <c r="H67" i="1"/>
  <c r="H255" i="1"/>
  <c r="J862" i="2"/>
  <c r="J865" i="2" s="1"/>
  <c r="AA861" i="2"/>
  <c r="AB861" i="2" s="1"/>
  <c r="AB855" i="2"/>
  <c r="I480" i="1"/>
  <c r="I461" i="1"/>
  <c r="U877" i="2"/>
  <c r="U878" i="2"/>
  <c r="G878" i="2"/>
  <c r="G879" i="2"/>
  <c r="G880" i="2" s="1"/>
  <c r="U867" i="2"/>
  <c r="J813" i="2" l="1"/>
  <c r="J816" i="2"/>
  <c r="O867" i="2"/>
  <c r="K877" i="2"/>
  <c r="K878" i="2" s="1"/>
  <c r="K876" i="2"/>
  <c r="AB951" i="2"/>
  <c r="F958" i="2"/>
  <c r="AB958" i="2" s="1"/>
  <c r="P868" i="2"/>
  <c r="P869" i="2" s="1"/>
  <c r="P867" i="2"/>
  <c r="O879" i="2"/>
  <c r="O877" i="2"/>
  <c r="O878" i="2" s="1"/>
  <c r="O880" i="2"/>
  <c r="O874" i="2"/>
  <c r="H105" i="1"/>
  <c r="H77" i="1"/>
  <c r="J697" i="2"/>
  <c r="J772" i="2" s="1"/>
  <c r="K2" i="2"/>
  <c r="K853" i="2" s="1"/>
  <c r="J702" i="2"/>
  <c r="K851" i="2"/>
  <c r="J751" i="2"/>
  <c r="K702" i="2"/>
  <c r="J845" i="2"/>
  <c r="J707" i="2"/>
  <c r="K697" i="2"/>
  <c r="K772" i="2" s="1"/>
  <c r="J703" i="2"/>
  <c r="J851" i="2"/>
  <c r="G848" i="2"/>
  <c r="K707" i="2"/>
  <c r="K751" i="2"/>
  <c r="K852" i="2"/>
  <c r="I573" i="1"/>
  <c r="I50" i="1"/>
  <c r="J574" i="1"/>
  <c r="AA850" i="2"/>
  <c r="AB850" i="2" s="1"/>
  <c r="I450" i="1"/>
  <c r="I237" i="1" s="1"/>
  <c r="J459" i="1"/>
  <c r="I572" i="1"/>
  <c r="J102" i="1"/>
  <c r="I571" i="1"/>
  <c r="J135" i="1"/>
  <c r="I668" i="1"/>
  <c r="I661" i="1"/>
  <c r="J269" i="1"/>
  <c r="J478" i="1"/>
  <c r="J457" i="1"/>
  <c r="J640" i="1"/>
  <c r="J124" i="1" s="1"/>
  <c r="J446" i="1"/>
  <c r="J481" i="1"/>
  <c r="J253" i="1"/>
  <c r="J268" i="1"/>
  <c r="J239" i="1"/>
  <c r="J265" i="1"/>
  <c r="J249" i="1"/>
  <c r="J248" i="1"/>
  <c r="J455" i="1"/>
  <c r="J448" i="1"/>
  <c r="J447" i="1"/>
  <c r="J232" i="1"/>
  <c r="J444" i="1"/>
  <c r="J475" i="1"/>
  <c r="J266" i="1"/>
  <c r="J454" i="1"/>
  <c r="J443" i="1"/>
  <c r="J267" i="1"/>
  <c r="J445" i="1"/>
  <c r="J575" i="1"/>
  <c r="J442" i="1"/>
  <c r="J584" i="1"/>
  <c r="J634" i="1"/>
  <c r="J386" i="1" s="1"/>
  <c r="J393" i="1" s="1"/>
  <c r="J170" i="1" s="1"/>
  <c r="J177" i="1" s="1"/>
  <c r="J29" i="1"/>
  <c r="I430" i="1"/>
  <c r="I434" i="1" s="1"/>
  <c r="I217" i="1"/>
  <c r="I215" i="1"/>
  <c r="I216" i="1"/>
  <c r="I214" i="1"/>
  <c r="J458" i="1"/>
  <c r="J233" i="1"/>
  <c r="J440" i="1"/>
  <c r="AA849" i="2"/>
  <c r="AB849" i="2" s="1"/>
  <c r="J480" i="1"/>
  <c r="J592" i="1"/>
  <c r="J441" i="1"/>
  <c r="J631" i="1"/>
  <c r="J364" i="1" s="1"/>
  <c r="J372" i="1" s="1"/>
  <c r="J147" i="1" s="1"/>
  <c r="J156" i="1" s="1"/>
  <c r="J514" i="1"/>
  <c r="J270" i="1"/>
  <c r="J477" i="1"/>
  <c r="T878" i="2"/>
  <c r="I659" i="1"/>
  <c r="I159" i="1"/>
  <c r="I165" i="1" s="1"/>
  <c r="H636" i="1"/>
  <c r="H453" i="1" s="1"/>
  <c r="F748" i="2"/>
  <c r="F754" i="2" s="1"/>
  <c r="F808" i="2" s="1"/>
  <c r="F734" i="2"/>
  <c r="I772" i="2"/>
  <c r="G772" i="2"/>
  <c r="J643" i="1"/>
  <c r="H474" i="1"/>
  <c r="AA922" i="2"/>
  <c r="AB922" i="2" s="1"/>
  <c r="J866" i="2"/>
  <c r="J863" i="2"/>
  <c r="AA862" i="2"/>
  <c r="AB862" i="2" s="1"/>
  <c r="N876" i="2"/>
  <c r="N877" i="2"/>
  <c r="H393" i="1"/>
  <c r="H372" i="1"/>
  <c r="H402" i="1"/>
  <c r="H197" i="1"/>
  <c r="I124" i="1"/>
  <c r="I404" i="1"/>
  <c r="I660" i="1"/>
  <c r="I170" i="1"/>
  <c r="I177" i="1" s="1"/>
  <c r="I188" i="1" s="1"/>
  <c r="J653" i="1"/>
  <c r="J635" i="1"/>
  <c r="J207" i="1"/>
  <c r="J48" i="1"/>
  <c r="J879" i="2"/>
  <c r="J873" i="2"/>
  <c r="AA872" i="2"/>
  <c r="AB872" i="2" s="1"/>
  <c r="H381" i="1"/>
  <c r="I662" i="1"/>
  <c r="I425" i="1"/>
  <c r="I191" i="1"/>
  <c r="I197" i="1" s="1"/>
  <c r="I209" i="1" s="1"/>
  <c r="I658" i="1"/>
  <c r="I383" i="1"/>
  <c r="I147" i="1"/>
  <c r="I156" i="1" s="1"/>
  <c r="H235" i="1"/>
  <c r="H229" i="1"/>
  <c r="H238" i="1"/>
  <c r="H663" i="1"/>
  <c r="H234" i="1"/>
  <c r="H227" i="1"/>
  <c r="H230" i="1"/>
  <c r="H231" i="1"/>
  <c r="H228" i="1"/>
  <c r="H240" i="1"/>
  <c r="H237" i="1"/>
  <c r="H236" i="1"/>
  <c r="I652" i="1"/>
  <c r="I76" i="1"/>
  <c r="I462" i="1"/>
  <c r="I272" i="1"/>
  <c r="I67" i="1"/>
  <c r="I576" i="1"/>
  <c r="I585" i="1"/>
  <c r="I257" i="1"/>
  <c r="I64" i="1"/>
  <c r="I482" i="1"/>
  <c r="I637" i="1" s="1"/>
  <c r="I136" i="1"/>
  <c r="I103" i="1"/>
  <c r="I255" i="1"/>
  <c r="I463" i="1"/>
  <c r="I258" i="1"/>
  <c r="I593" i="1"/>
  <c r="I256" i="1"/>
  <c r="H62" i="1"/>
  <c r="H60" i="1"/>
  <c r="H137" i="1"/>
  <c r="H104" i="1"/>
  <c r="H63" i="1"/>
  <c r="H651" i="1"/>
  <c r="H13" i="1"/>
  <c r="H106" i="1"/>
  <c r="H12" i="1"/>
  <c r="H10" i="1"/>
  <c r="H9" i="1"/>
  <c r="H11" i="1"/>
  <c r="H222" i="1"/>
  <c r="H434" i="1"/>
  <c r="K366" i="1"/>
  <c r="K203" i="1"/>
  <c r="K193" i="1"/>
  <c r="K161" i="1"/>
  <c r="K378" i="1"/>
  <c r="K418" i="1"/>
  <c r="K503" i="1"/>
  <c r="K162" i="1"/>
  <c r="K46" i="1"/>
  <c r="K400" i="1"/>
  <c r="K365" i="1"/>
  <c r="K303" i="1"/>
  <c r="K497" i="1"/>
  <c r="K367" i="1"/>
  <c r="K389" i="1"/>
  <c r="K297" i="1"/>
  <c r="K23" i="1"/>
  <c r="K388" i="1"/>
  <c r="K432" i="1"/>
  <c r="K66" i="1"/>
  <c r="K377" i="1"/>
  <c r="K289" i="1"/>
  <c r="K298" i="1"/>
  <c r="K370" i="1"/>
  <c r="K431" i="1"/>
  <c r="K460" i="1"/>
  <c r="K504" i="1"/>
  <c r="K219" i="1"/>
  <c r="K152" i="1"/>
  <c r="K134" i="1"/>
  <c r="K43" i="1"/>
  <c r="K459" i="1" s="1"/>
  <c r="K184" i="1"/>
  <c r="K411" i="1"/>
  <c r="K506" i="1"/>
  <c r="K387" i="1"/>
  <c r="K218" i="1"/>
  <c r="K39" i="1"/>
  <c r="K456" i="1" s="1"/>
  <c r="K182" i="1"/>
  <c r="K148" i="1"/>
  <c r="K171" i="1"/>
  <c r="K302" i="1"/>
  <c r="K510" i="1"/>
  <c r="K412" i="1"/>
  <c r="K44" i="1"/>
  <c r="K461" i="1" s="1"/>
  <c r="K172" i="1"/>
  <c r="K41" i="1"/>
  <c r="K269" i="1" s="1"/>
  <c r="K116" i="1"/>
  <c r="K75" i="1"/>
  <c r="K65" i="1"/>
  <c r="K505" i="1"/>
  <c r="K410" i="1"/>
  <c r="K151" i="1"/>
  <c r="K150" i="1"/>
  <c r="K368" i="1"/>
  <c r="L2" i="1"/>
  <c r="K413" i="1"/>
  <c r="K502" i="1"/>
  <c r="K493" i="1"/>
  <c r="K494" i="1"/>
  <c r="K181" i="1"/>
  <c r="K33" i="1"/>
  <c r="K35" i="1" s="1"/>
  <c r="K74" i="1"/>
  <c r="K42" i="1"/>
  <c r="K369" i="1"/>
  <c r="K295" i="1"/>
  <c r="K583" i="1"/>
  <c r="K304" i="1"/>
  <c r="K508" i="1"/>
  <c r="K288" i="1"/>
  <c r="K220" i="1"/>
  <c r="K174" i="1"/>
  <c r="K194" i="1"/>
  <c r="K421" i="1"/>
  <c r="K391" i="1"/>
  <c r="K409" i="1"/>
  <c r="K195" i="1"/>
  <c r="K192" i="1"/>
  <c r="K153" i="1"/>
  <c r="K149" i="1"/>
  <c r="K495" i="1"/>
  <c r="K511" i="1"/>
  <c r="K202" i="1"/>
  <c r="K45" i="1"/>
  <c r="K480" i="1" s="1"/>
  <c r="K163" i="1"/>
  <c r="K160" i="1"/>
  <c r="K38" i="1"/>
  <c r="K248" i="1" s="1"/>
  <c r="K154" i="1"/>
  <c r="K509" i="1"/>
  <c r="K496" i="1"/>
  <c r="K301" i="1"/>
  <c r="K40" i="1"/>
  <c r="K478" i="1" s="1"/>
  <c r="K101" i="1"/>
  <c r="K300" i="1"/>
  <c r="K399" i="1"/>
  <c r="K286" i="1"/>
  <c r="K376" i="1"/>
  <c r="K379" i="1"/>
  <c r="K419" i="1"/>
  <c r="K641" i="1"/>
  <c r="K397" i="1"/>
  <c r="K267" i="1"/>
  <c r="K19" i="1"/>
  <c r="K290" i="1"/>
  <c r="K287" i="1"/>
  <c r="K591" i="1"/>
  <c r="K507" i="1"/>
  <c r="K512" i="1"/>
  <c r="K398" i="1"/>
  <c r="K254" i="1"/>
  <c r="K204" i="1"/>
  <c r="K175" i="1"/>
  <c r="K390" i="1"/>
  <c r="K27" i="1"/>
  <c r="K296" i="1"/>
  <c r="K173" i="1"/>
  <c r="K183" i="1"/>
  <c r="K205" i="1"/>
  <c r="K642" i="1"/>
  <c r="K299" i="1"/>
  <c r="K420" i="1"/>
  <c r="J456" i="1"/>
  <c r="J499" i="1"/>
  <c r="J306" i="1"/>
  <c r="J250" i="1"/>
  <c r="J292" i="1"/>
  <c r="J633" i="1"/>
  <c r="J423" i="1"/>
  <c r="J415" i="1"/>
  <c r="K848" i="2"/>
  <c r="AA867" i="2" l="1"/>
  <c r="AB867" i="2" s="1"/>
  <c r="K845" i="2"/>
  <c r="K813" i="2"/>
  <c r="K816" i="2"/>
  <c r="AA879" i="2"/>
  <c r="AB879" i="2" s="1"/>
  <c r="J880" i="2"/>
  <c r="AA878" i="2"/>
  <c r="AB878" i="2" s="1"/>
  <c r="H79" i="1"/>
  <c r="H96" i="1" s="1"/>
  <c r="J853" i="2"/>
  <c r="J868" i="2"/>
  <c r="J869" i="2" s="1"/>
  <c r="I105" i="1"/>
  <c r="I77" i="1"/>
  <c r="K703" i="2"/>
  <c r="L2" i="2"/>
  <c r="J668" i="1"/>
  <c r="J50" i="1"/>
  <c r="J77" i="1" s="1"/>
  <c r="K653" i="1"/>
  <c r="K479" i="1"/>
  <c r="AA866" i="2"/>
  <c r="AB866" i="2" s="1"/>
  <c r="I229" i="1"/>
  <c r="I235" i="1"/>
  <c r="I231" i="1"/>
  <c r="I663" i="1"/>
  <c r="I238" i="1"/>
  <c r="I227" i="1"/>
  <c r="I236" i="1"/>
  <c r="I234" i="1"/>
  <c r="I240" i="1"/>
  <c r="I230" i="1"/>
  <c r="I228" i="1"/>
  <c r="J658" i="1"/>
  <c r="K475" i="1"/>
  <c r="K440" i="1"/>
  <c r="J450" i="1"/>
  <c r="J229" i="1" s="1"/>
  <c r="I167" i="1"/>
  <c r="I211" i="1" s="1"/>
  <c r="I636" i="1"/>
  <c r="I453" i="1" s="1"/>
  <c r="I465" i="1" s="1"/>
  <c r="I664" i="1" s="1"/>
  <c r="K251" i="1"/>
  <c r="K458" i="1"/>
  <c r="K252" i="1"/>
  <c r="K442" i="1"/>
  <c r="K477" i="1"/>
  <c r="K592" i="1"/>
  <c r="K270" i="1"/>
  <c r="K476" i="1"/>
  <c r="K265" i="1"/>
  <c r="K481" i="1"/>
  <c r="K268" i="1"/>
  <c r="K454" i="1"/>
  <c r="K575" i="1"/>
  <c r="J571" i="1"/>
  <c r="J572" i="1"/>
  <c r="J573" i="1"/>
  <c r="K271" i="1"/>
  <c r="K447" i="1"/>
  <c r="K250" i="1"/>
  <c r="K249" i="1"/>
  <c r="K253" i="1"/>
  <c r="K448" i="1"/>
  <c r="J660" i="1"/>
  <c r="I222" i="1"/>
  <c r="K441" i="1"/>
  <c r="K266" i="1"/>
  <c r="K457" i="1"/>
  <c r="K444" i="1"/>
  <c r="K445" i="1"/>
  <c r="K135" i="1"/>
  <c r="J215" i="1"/>
  <c r="J214" i="1"/>
  <c r="J216" i="1"/>
  <c r="J430" i="1"/>
  <c r="J434" i="1" s="1"/>
  <c r="J217" i="1"/>
  <c r="F793" i="2"/>
  <c r="I474" i="1"/>
  <c r="I484" i="1" s="1"/>
  <c r="I651" i="1"/>
  <c r="I11" i="1"/>
  <c r="I63" i="1"/>
  <c r="I9" i="1"/>
  <c r="I104" i="1"/>
  <c r="I60" i="1"/>
  <c r="I137" i="1"/>
  <c r="I139" i="1" s="1"/>
  <c r="I12" i="1"/>
  <c r="I106" i="1"/>
  <c r="I10" i="1"/>
  <c r="I62" i="1"/>
  <c r="I13" i="1"/>
  <c r="K643" i="1"/>
  <c r="K48" i="1"/>
  <c r="K207" i="1"/>
  <c r="K514" i="1"/>
  <c r="L289" i="1"/>
  <c r="M2" i="1"/>
  <c r="L400" i="1"/>
  <c r="L151" i="1"/>
  <c r="L504" i="1"/>
  <c r="L192" i="1"/>
  <c r="L150" i="1"/>
  <c r="L387" i="1"/>
  <c r="L33" i="1"/>
  <c r="L75" i="1"/>
  <c r="L413" i="1"/>
  <c r="L182" i="1"/>
  <c r="L493" i="1"/>
  <c r="L288" i="1"/>
  <c r="L505" i="1"/>
  <c r="L220" i="1"/>
  <c r="L39" i="1"/>
  <c r="L456" i="1" s="1"/>
  <c r="L149" i="1"/>
  <c r="L301" i="1"/>
  <c r="L162" i="1"/>
  <c r="L419" i="1"/>
  <c r="L203" i="1"/>
  <c r="L420" i="1"/>
  <c r="L45" i="1"/>
  <c r="L252" i="1" s="1"/>
  <c r="L160" i="1"/>
  <c r="L154" i="1"/>
  <c r="L304" i="1"/>
  <c r="L171" i="1"/>
  <c r="L409" i="1"/>
  <c r="L377" i="1"/>
  <c r="L193" i="1"/>
  <c r="L502" i="1"/>
  <c r="L290" i="1"/>
  <c r="L641" i="1"/>
  <c r="L431" i="1"/>
  <c r="L163" i="1"/>
  <c r="L432" i="1"/>
  <c r="L296" i="1"/>
  <c r="L506" i="1"/>
  <c r="L379" i="1"/>
  <c r="L43" i="1"/>
  <c r="L459" i="1" s="1"/>
  <c r="L101" i="1"/>
  <c r="L298" i="1"/>
  <c r="L41" i="1"/>
  <c r="L269" i="1" s="1"/>
  <c r="L173" i="1"/>
  <c r="L460" i="1"/>
  <c r="L204" i="1"/>
  <c r="L510" i="1"/>
  <c r="L365" i="1"/>
  <c r="L65" i="1"/>
  <c r="L302" i="1"/>
  <c r="L38" i="1"/>
  <c r="L455" i="1" s="1"/>
  <c r="L44" i="1"/>
  <c r="L461" i="1" s="1"/>
  <c r="L152" i="1"/>
  <c r="L410" i="1"/>
  <c r="L184" i="1"/>
  <c r="L495" i="1"/>
  <c r="L181" i="1"/>
  <c r="L418" i="1"/>
  <c r="L195" i="1"/>
  <c r="L116" i="1"/>
  <c r="L583" i="1"/>
  <c r="L134" i="1"/>
  <c r="L411" i="1"/>
  <c r="L172" i="1"/>
  <c r="L496" i="1"/>
  <c r="L376" i="1"/>
  <c r="L66" i="1"/>
  <c r="L299" i="1"/>
  <c r="L174" i="1"/>
  <c r="L421" i="1"/>
  <c r="L388" i="1"/>
  <c r="L591" i="1"/>
  <c r="L389" i="1"/>
  <c r="L23" i="1"/>
  <c r="L303" i="1"/>
  <c r="L153" i="1"/>
  <c r="L300" i="1"/>
  <c r="L297" i="1"/>
  <c r="L19" i="1"/>
  <c r="L366" i="1"/>
  <c r="L512" i="1"/>
  <c r="L398" i="1"/>
  <c r="L509" i="1"/>
  <c r="L254" i="1"/>
  <c r="L642" i="1"/>
  <c r="L286" i="1"/>
  <c r="L511" i="1"/>
  <c r="L287" i="1"/>
  <c r="L183" i="1"/>
  <c r="L74" i="1"/>
  <c r="L399" i="1"/>
  <c r="L161" i="1"/>
  <c r="L412" i="1"/>
  <c r="L202" i="1"/>
  <c r="L367" i="1"/>
  <c r="L390" i="1"/>
  <c r="L148" i="1"/>
  <c r="L378" i="1"/>
  <c r="L194" i="1"/>
  <c r="L503" i="1"/>
  <c r="L205" i="1"/>
  <c r="L508" i="1"/>
  <c r="L368" i="1"/>
  <c r="L27" i="1"/>
  <c r="L391" i="1"/>
  <c r="L175" i="1"/>
  <c r="L507" i="1"/>
  <c r="L218" i="1"/>
  <c r="L497" i="1"/>
  <c r="L295" i="1"/>
  <c r="L494" i="1"/>
  <c r="L369" i="1"/>
  <c r="L42" i="1"/>
  <c r="L370" i="1"/>
  <c r="L40" i="1"/>
  <c r="L457" i="1" s="1"/>
  <c r="L46" i="1"/>
  <c r="L397" i="1"/>
  <c r="L219" i="1"/>
  <c r="K640" i="1"/>
  <c r="K634" i="1"/>
  <c r="H159" i="1"/>
  <c r="H659" i="1"/>
  <c r="H465" i="1"/>
  <c r="J652" i="1"/>
  <c r="J258" i="1"/>
  <c r="J76" i="1"/>
  <c r="J67" i="1"/>
  <c r="J103" i="1"/>
  <c r="J482" i="1"/>
  <c r="J462" i="1"/>
  <c r="J255" i="1"/>
  <c r="J593" i="1"/>
  <c r="J64" i="1"/>
  <c r="J272" i="1"/>
  <c r="J256" i="1"/>
  <c r="J257" i="1"/>
  <c r="J463" i="1"/>
  <c r="J585" i="1"/>
  <c r="J576" i="1"/>
  <c r="J136" i="1"/>
  <c r="H209" i="1"/>
  <c r="H180" i="1"/>
  <c r="H661" i="1"/>
  <c r="H147" i="1"/>
  <c r="H658" i="1"/>
  <c r="H383" i="1"/>
  <c r="H660" i="1"/>
  <c r="H404" i="1"/>
  <c r="H170" i="1"/>
  <c r="J852" i="2"/>
  <c r="AA863" i="2"/>
  <c r="AB863" i="2" s="1"/>
  <c r="H484" i="1"/>
  <c r="K446" i="1"/>
  <c r="K239" i="1"/>
  <c r="K102" i="1"/>
  <c r="K233" i="1"/>
  <c r="I427" i="1"/>
  <c r="J425" i="1"/>
  <c r="J662" i="1"/>
  <c r="J191" i="1"/>
  <c r="J197" i="1" s="1"/>
  <c r="J209" i="1" s="1"/>
  <c r="J375" i="1"/>
  <c r="K29" i="1"/>
  <c r="K635" i="1"/>
  <c r="K396" i="1" s="1"/>
  <c r="K402" i="1" s="1"/>
  <c r="K633" i="1"/>
  <c r="K375" i="1" s="1"/>
  <c r="K381" i="1" s="1"/>
  <c r="K292" i="1"/>
  <c r="K415" i="1"/>
  <c r="K306" i="1"/>
  <c r="K631" i="1"/>
  <c r="K423" i="1"/>
  <c r="H15" i="1"/>
  <c r="H667" i="1"/>
  <c r="H586" i="1"/>
  <c r="H594" i="1"/>
  <c r="H328" i="1"/>
  <c r="H329" i="1"/>
  <c r="H535" i="1"/>
  <c r="H536" i="1"/>
  <c r="H577" i="1"/>
  <c r="H242" i="1"/>
  <c r="J874" i="2"/>
  <c r="AA874" i="2" s="1"/>
  <c r="AB874" i="2" s="1"/>
  <c r="J876" i="2"/>
  <c r="AA876" i="2" s="1"/>
  <c r="AB876" i="2" s="1"/>
  <c r="J877" i="2"/>
  <c r="AA877" i="2" s="1"/>
  <c r="AB877" i="2" s="1"/>
  <c r="AA873" i="2"/>
  <c r="AB873" i="2" s="1"/>
  <c r="J396" i="1"/>
  <c r="AA865" i="2"/>
  <c r="AB865" i="2" s="1"/>
  <c r="K574" i="1"/>
  <c r="K584" i="1"/>
  <c r="K232" i="1"/>
  <c r="K443" i="1"/>
  <c r="K499" i="1"/>
  <c r="K455" i="1"/>
  <c r="H139" i="1"/>
  <c r="H108" i="1"/>
  <c r="K880" i="2"/>
  <c r="U880" i="2"/>
  <c r="L813" i="2" l="1"/>
  <c r="L816" i="2"/>
  <c r="I79" i="1"/>
  <c r="I96" i="1" s="1"/>
  <c r="AA869" i="2"/>
  <c r="AB869" i="2" s="1"/>
  <c r="J13" i="1"/>
  <c r="J105" i="1"/>
  <c r="L848" i="2"/>
  <c r="L852" i="2"/>
  <c r="L845" i="2"/>
  <c r="L751" i="2"/>
  <c r="L703" i="2"/>
  <c r="L702" i="2"/>
  <c r="L851" i="2"/>
  <c r="L707" i="2"/>
  <c r="M2" i="2"/>
  <c r="L697" i="2"/>
  <c r="L772" i="2" s="1"/>
  <c r="L853" i="2"/>
  <c r="J663" i="1"/>
  <c r="K50" i="1"/>
  <c r="L653" i="1"/>
  <c r="L35" i="1"/>
  <c r="J240" i="1"/>
  <c r="J227" i="1"/>
  <c r="J235" i="1"/>
  <c r="J231" i="1"/>
  <c r="I242" i="1"/>
  <c r="J228" i="1"/>
  <c r="J238" i="1"/>
  <c r="J104" i="1"/>
  <c r="J137" i="1"/>
  <c r="J139" i="1" s="1"/>
  <c r="J9" i="1"/>
  <c r="J234" i="1"/>
  <c r="J230" i="1"/>
  <c r="J12" i="1"/>
  <c r="J236" i="1"/>
  <c r="J11" i="1"/>
  <c r="L480" i="1"/>
  <c r="L248" i="1"/>
  <c r="J651" i="1"/>
  <c r="L475" i="1"/>
  <c r="L476" i="1"/>
  <c r="I247" i="1"/>
  <c r="I260" i="1" s="1"/>
  <c r="L266" i="1"/>
  <c r="J106" i="1"/>
  <c r="J60" i="1"/>
  <c r="J536" i="1" s="1"/>
  <c r="J237" i="1"/>
  <c r="L249" i="1"/>
  <c r="L454" i="1"/>
  <c r="L479" i="1"/>
  <c r="L265" i="1"/>
  <c r="J10" i="1"/>
  <c r="J79" i="1"/>
  <c r="J96" i="1" s="1"/>
  <c r="I108" i="1"/>
  <c r="J63" i="1"/>
  <c r="J62" i="1"/>
  <c r="L267" i="1"/>
  <c r="L233" i="1"/>
  <c r="L232" i="1"/>
  <c r="L458" i="1"/>
  <c r="L584" i="1"/>
  <c r="L574" i="1"/>
  <c r="L477" i="1"/>
  <c r="L253" i="1"/>
  <c r="L444" i="1"/>
  <c r="L250" i="1"/>
  <c r="L270" i="1"/>
  <c r="L271" i="1"/>
  <c r="L442" i="1"/>
  <c r="L440" i="1"/>
  <c r="L575" i="1"/>
  <c r="I224" i="1"/>
  <c r="L447" i="1"/>
  <c r="L592" i="1"/>
  <c r="L448" i="1"/>
  <c r="L239" i="1"/>
  <c r="L102" i="1"/>
  <c r="L446" i="1"/>
  <c r="L478" i="1"/>
  <c r="L481" i="1"/>
  <c r="L441" i="1"/>
  <c r="L135" i="1"/>
  <c r="L635" i="1"/>
  <c r="L396" i="1" s="1"/>
  <c r="L402" i="1" s="1"/>
  <c r="L661" i="1" s="1"/>
  <c r="L306" i="1"/>
  <c r="L445" i="1"/>
  <c r="L443" i="1"/>
  <c r="J222" i="1"/>
  <c r="L268" i="1"/>
  <c r="L251" i="1"/>
  <c r="J402" i="1"/>
  <c r="H596" i="1"/>
  <c r="H578" i="1"/>
  <c r="H580" i="1" s="1"/>
  <c r="H669" i="1"/>
  <c r="H69" i="1"/>
  <c r="H665" i="1"/>
  <c r="H486" i="1"/>
  <c r="H264" i="1"/>
  <c r="H177" i="1"/>
  <c r="H427" i="1"/>
  <c r="H156" i="1"/>
  <c r="J636" i="1"/>
  <c r="H247" i="1"/>
  <c r="H664" i="1"/>
  <c r="K652" i="1"/>
  <c r="K64" i="1"/>
  <c r="K272" i="1"/>
  <c r="K257" i="1"/>
  <c r="K67" i="1"/>
  <c r="K462" i="1"/>
  <c r="K258" i="1"/>
  <c r="K482" i="1"/>
  <c r="K637" i="1" s="1"/>
  <c r="K474" i="1" s="1"/>
  <c r="K484" i="1" s="1"/>
  <c r="K585" i="1"/>
  <c r="K255" i="1"/>
  <c r="K576" i="1"/>
  <c r="K463" i="1"/>
  <c r="K103" i="1"/>
  <c r="K136" i="1"/>
  <c r="K593" i="1"/>
  <c r="K256" i="1"/>
  <c r="K76" i="1"/>
  <c r="K430" i="1"/>
  <c r="K216" i="1"/>
  <c r="K215" i="1"/>
  <c r="K214" i="1"/>
  <c r="K217" i="1"/>
  <c r="I486" i="1"/>
  <c r="I488" i="1" s="1"/>
  <c r="I490" i="1" s="1"/>
  <c r="I665" i="1"/>
  <c r="I264" i="1"/>
  <c r="I274" i="1" s="1"/>
  <c r="L48" i="1"/>
  <c r="L643" i="1"/>
  <c r="L514" i="1"/>
  <c r="L640" i="1"/>
  <c r="L124" i="1" s="1"/>
  <c r="L499" i="1"/>
  <c r="I15" i="1"/>
  <c r="J848" i="2"/>
  <c r="AA868" i="2"/>
  <c r="AB868" i="2" s="1"/>
  <c r="H588" i="1"/>
  <c r="K364" i="1"/>
  <c r="K425" i="1"/>
  <c r="K662" i="1"/>
  <c r="K191" i="1"/>
  <c r="K659" i="1"/>
  <c r="K159" i="1"/>
  <c r="K165" i="1" s="1"/>
  <c r="K661" i="1"/>
  <c r="K180" i="1"/>
  <c r="K186" i="1" s="1"/>
  <c r="K668" i="1"/>
  <c r="K573" i="1"/>
  <c r="K572" i="1"/>
  <c r="K571" i="1"/>
  <c r="J381" i="1"/>
  <c r="H186" i="1"/>
  <c r="J637" i="1"/>
  <c r="H165" i="1"/>
  <c r="K386" i="1"/>
  <c r="K124" i="1"/>
  <c r="M23" i="1"/>
  <c r="M390" i="1"/>
  <c r="M152" i="1"/>
  <c r="M583" i="1"/>
  <c r="M301" i="1"/>
  <c r="M509" i="1"/>
  <c r="M296" i="1"/>
  <c r="M420" i="1"/>
  <c r="M74" i="1"/>
  <c r="M368" i="1"/>
  <c r="M288" i="1"/>
  <c r="M508" i="1"/>
  <c r="M304" i="1"/>
  <c r="M66" i="1"/>
  <c r="M302" i="1"/>
  <c r="M194" i="1"/>
  <c r="M510" i="1"/>
  <c r="M369" i="1"/>
  <c r="M161" i="1"/>
  <c r="M503" i="1"/>
  <c r="M409" i="1"/>
  <c r="M19" i="1"/>
  <c r="M410" i="1"/>
  <c r="M75" i="1"/>
  <c r="M399" i="1"/>
  <c r="M192" i="1"/>
  <c r="M493" i="1"/>
  <c r="M290" i="1"/>
  <c r="M591" i="1"/>
  <c r="M287" i="1"/>
  <c r="M27" i="1"/>
  <c r="M379" i="1"/>
  <c r="M295" i="1"/>
  <c r="M497" i="1"/>
  <c r="M204" i="1"/>
  <c r="M412" i="1"/>
  <c r="M42" i="1"/>
  <c r="M299" i="1"/>
  <c r="M181" i="1"/>
  <c r="M496" i="1"/>
  <c r="M219" i="1"/>
  <c r="M39" i="1"/>
  <c r="M477" i="1" s="1"/>
  <c r="M162" i="1"/>
  <c r="M205" i="1"/>
  <c r="M495" i="1"/>
  <c r="M387" i="1"/>
  <c r="M173" i="1"/>
  <c r="M419" i="1"/>
  <c r="M154" i="1"/>
  <c r="M366" i="1"/>
  <c r="M506" i="1"/>
  <c r="M184" i="1"/>
  <c r="M160" i="1"/>
  <c r="M413" i="1"/>
  <c r="M203" i="1"/>
  <c r="M512" i="1"/>
  <c r="M183" i="1"/>
  <c r="M641" i="1"/>
  <c r="M398" i="1"/>
  <c r="M172" i="1"/>
  <c r="M367" i="1"/>
  <c r="M254" i="1"/>
  <c r="M193" i="1"/>
  <c r="N2" i="1"/>
  <c r="M175" i="1"/>
  <c r="M421" i="1"/>
  <c r="M218" i="1"/>
  <c r="M507" i="1"/>
  <c r="M365" i="1"/>
  <c r="M43" i="1"/>
  <c r="M459" i="1" s="1"/>
  <c r="M149" i="1"/>
  <c r="M377" i="1"/>
  <c r="M40" i="1"/>
  <c r="M268" i="1" s="1"/>
  <c r="M116" i="1"/>
  <c r="M411" i="1"/>
  <c r="M202" i="1"/>
  <c r="M148" i="1"/>
  <c r="M370" i="1"/>
  <c r="M150" i="1"/>
  <c r="M298" i="1"/>
  <c r="M494" i="1"/>
  <c r="M163" i="1"/>
  <c r="M505" i="1"/>
  <c r="M391" i="1"/>
  <c r="M41" i="1"/>
  <c r="M269" i="1" s="1"/>
  <c r="M153" i="1"/>
  <c r="M376" i="1"/>
  <c r="M220" i="1"/>
  <c r="M134" i="1"/>
  <c r="M171" i="1"/>
  <c r="M182" i="1"/>
  <c r="M297" i="1"/>
  <c r="M38" i="1"/>
  <c r="M475" i="1" s="1"/>
  <c r="M289" i="1"/>
  <c r="M174" i="1"/>
  <c r="M45" i="1"/>
  <c r="M252" i="1" s="1"/>
  <c r="M303" i="1"/>
  <c r="M397" i="1"/>
  <c r="M502" i="1"/>
  <c r="M286" i="1"/>
  <c r="M511" i="1"/>
  <c r="M300" i="1"/>
  <c r="M388" i="1"/>
  <c r="M432" i="1"/>
  <c r="M378" i="1"/>
  <c r="M418" i="1"/>
  <c r="M431" i="1"/>
  <c r="M504" i="1"/>
  <c r="M400" i="1"/>
  <c r="M33" i="1"/>
  <c r="M642" i="1"/>
  <c r="M460" i="1"/>
  <c r="M44" i="1"/>
  <c r="M461" i="1" s="1"/>
  <c r="M65" i="1"/>
  <c r="M101" i="1"/>
  <c r="M151" i="1"/>
  <c r="M195" i="1"/>
  <c r="M46" i="1"/>
  <c r="M389" i="1"/>
  <c r="I667" i="1"/>
  <c r="I594" i="1"/>
  <c r="I596" i="1" s="1"/>
  <c r="F412" i="2" s="1"/>
  <c r="I586" i="1"/>
  <c r="I588" i="1" s="1"/>
  <c r="F354" i="2" s="1"/>
  <c r="I329" i="1"/>
  <c r="I577" i="1"/>
  <c r="I328" i="1"/>
  <c r="I535" i="1"/>
  <c r="I536" i="1"/>
  <c r="K450" i="1"/>
  <c r="L207" i="1"/>
  <c r="L292" i="1"/>
  <c r="L29" i="1"/>
  <c r="L633" i="1"/>
  <c r="L375" i="1" s="1"/>
  <c r="L381" i="1" s="1"/>
  <c r="L423" i="1"/>
  <c r="L631" i="1"/>
  <c r="L364" i="1" s="1"/>
  <c r="L372" i="1" s="1"/>
  <c r="L415" i="1"/>
  <c r="L634" i="1"/>
  <c r="L386" i="1" s="1"/>
  <c r="L393" i="1" s="1"/>
  <c r="AA880" i="2"/>
  <c r="AB880" i="2" s="1"/>
  <c r="M813" i="2" l="1"/>
  <c r="M816" i="2"/>
  <c r="K105" i="1"/>
  <c r="K77" i="1"/>
  <c r="M851" i="2"/>
  <c r="M697" i="2"/>
  <c r="M772" i="2" s="1"/>
  <c r="M703" i="2"/>
  <c r="M853" i="2"/>
  <c r="N2" i="2"/>
  <c r="M707" i="2"/>
  <c r="M845" i="2"/>
  <c r="M751" i="2"/>
  <c r="M848" i="2"/>
  <c r="M702" i="2"/>
  <c r="M852" i="2"/>
  <c r="M448" i="1"/>
  <c r="M35" i="1"/>
  <c r="J667" i="1"/>
  <c r="J108" i="1"/>
  <c r="J242" i="1"/>
  <c r="J577" i="1"/>
  <c r="J15" i="1"/>
  <c r="J578" i="1" s="1"/>
  <c r="J328" i="1"/>
  <c r="J594" i="1"/>
  <c r="J596" i="1" s="1"/>
  <c r="F413" i="2" s="1"/>
  <c r="I276" i="1"/>
  <c r="I278" i="1" s="1"/>
  <c r="L180" i="1"/>
  <c r="L186" i="1" s="1"/>
  <c r="J586" i="1"/>
  <c r="J588" i="1" s="1"/>
  <c r="F355" i="2" s="1"/>
  <c r="J329" i="1"/>
  <c r="J535" i="1"/>
  <c r="M248" i="1"/>
  <c r="M479" i="1"/>
  <c r="M481" i="1"/>
  <c r="M271" i="1"/>
  <c r="M457" i="1"/>
  <c r="M447" i="1"/>
  <c r="L450" i="1"/>
  <c r="L238" i="1" s="1"/>
  <c r="M251" i="1"/>
  <c r="M478" i="1"/>
  <c r="M584" i="1"/>
  <c r="M575" i="1"/>
  <c r="M458" i="1"/>
  <c r="M456" i="1"/>
  <c r="M441" i="1"/>
  <c r="M270" i="1"/>
  <c r="M250" i="1"/>
  <c r="M480" i="1"/>
  <c r="M267" i="1"/>
  <c r="M102" i="1"/>
  <c r="M135" i="1"/>
  <c r="M440" i="1"/>
  <c r="M266" i="1"/>
  <c r="M249" i="1"/>
  <c r="M455" i="1"/>
  <c r="M476" i="1"/>
  <c r="L660" i="1"/>
  <c r="L404" i="1"/>
  <c r="L170" i="1"/>
  <c r="L177" i="1" s="1"/>
  <c r="L383" i="1"/>
  <c r="L658" i="1"/>
  <c r="L147" i="1"/>
  <c r="L156" i="1" s="1"/>
  <c r="N151" i="1"/>
  <c r="N502" i="1"/>
  <c r="N184" i="1"/>
  <c r="N641" i="1"/>
  <c r="N40" i="1"/>
  <c r="N478" i="1" s="1"/>
  <c r="N162" i="1"/>
  <c r="N505" i="1"/>
  <c r="N290" i="1"/>
  <c r="N298" i="1"/>
  <c r="N202" i="1"/>
  <c r="N192" i="1"/>
  <c r="N512" i="1"/>
  <c r="N432" i="1"/>
  <c r="N397" i="1"/>
  <c r="N219" i="1"/>
  <c r="N43" i="1"/>
  <c r="N481" i="1" s="1"/>
  <c r="N149" i="1"/>
  <c r="N504" i="1"/>
  <c r="N66" i="1"/>
  <c r="N370" i="1"/>
  <c r="N287" i="1"/>
  <c r="N507" i="1"/>
  <c r="N410" i="1"/>
  <c r="N296" i="1"/>
  <c r="N510" i="1"/>
  <c r="N174" i="1"/>
  <c r="N376" i="1"/>
  <c r="N148" i="1"/>
  <c r="N399" i="1"/>
  <c r="N204" i="1"/>
  <c r="N194" i="1"/>
  <c r="N153" i="1"/>
  <c r="N23" i="1"/>
  <c r="N497" i="1"/>
  <c r="N44" i="1"/>
  <c r="N461" i="1" s="1"/>
  <c r="N163" i="1"/>
  <c r="N152" i="1"/>
  <c r="N495" i="1"/>
  <c r="N303" i="1"/>
  <c r="N173" i="1"/>
  <c r="N493" i="1"/>
  <c r="N193" i="1"/>
  <c r="N460" i="1"/>
  <c r="N409" i="1"/>
  <c r="N39" i="1"/>
  <c r="N267" i="1" s="1"/>
  <c r="N288" i="1"/>
  <c r="N101" i="1"/>
  <c r="N378" i="1"/>
  <c r="N161" i="1"/>
  <c r="N183" i="1"/>
  <c r="N134" i="1"/>
  <c r="N74" i="1"/>
  <c r="N195" i="1"/>
  <c r="N33" i="1"/>
  <c r="N35" i="1" s="1"/>
  <c r="N27" i="1"/>
  <c r="N299" i="1"/>
  <c r="N388" i="1"/>
  <c r="N65" i="1"/>
  <c r="N304" i="1"/>
  <c r="N286" i="1"/>
  <c r="N38" i="1"/>
  <c r="N249" i="1" s="1"/>
  <c r="N400" i="1"/>
  <c r="N389" i="1"/>
  <c r="N377" i="1"/>
  <c r="N220" i="1"/>
  <c r="N41" i="1"/>
  <c r="N269" i="1" s="1"/>
  <c r="N116" i="1"/>
  <c r="N506" i="1"/>
  <c r="N19" i="1"/>
  <c r="N368" i="1"/>
  <c r="N509" i="1"/>
  <c r="N379" i="1"/>
  <c r="N175" i="1"/>
  <c r="N46" i="1"/>
  <c r="N398" i="1"/>
  <c r="N289" i="1"/>
  <c r="N583" i="1"/>
  <c r="N297" i="1"/>
  <c r="N45" i="1"/>
  <c r="N252" i="1" s="1"/>
  <c r="N160" i="1"/>
  <c r="N418" i="1"/>
  <c r="N171" i="1"/>
  <c r="N154" i="1"/>
  <c r="N431" i="1"/>
  <c r="N413" i="1"/>
  <c r="O2" i="1"/>
  <c r="N511" i="1"/>
  <c r="N390" i="1"/>
  <c r="N182" i="1"/>
  <c r="N642" i="1"/>
  <c r="N421" i="1"/>
  <c r="N591" i="1"/>
  <c r="N295" i="1"/>
  <c r="N254" i="1"/>
  <c r="N420" i="1"/>
  <c r="N365" i="1"/>
  <c r="N302" i="1"/>
  <c r="N181" i="1"/>
  <c r="N367" i="1"/>
  <c r="N369" i="1"/>
  <c r="N150" i="1"/>
  <c r="N301" i="1"/>
  <c r="N205" i="1"/>
  <c r="N412" i="1"/>
  <c r="N75" i="1"/>
  <c r="N419" i="1"/>
  <c r="N203" i="1"/>
  <c r="N496" i="1"/>
  <c r="N494" i="1"/>
  <c r="N218" i="1"/>
  <c r="N508" i="1"/>
  <c r="N42" i="1"/>
  <c r="N391" i="1"/>
  <c r="N172" i="1"/>
  <c r="N503" i="1"/>
  <c r="N300" i="1"/>
  <c r="N366" i="1"/>
  <c r="N387" i="1"/>
  <c r="N411" i="1"/>
  <c r="M634" i="1"/>
  <c r="M386" i="1" s="1"/>
  <c r="M393" i="1" s="1"/>
  <c r="M640" i="1"/>
  <c r="M306" i="1"/>
  <c r="M415" i="1"/>
  <c r="J659" i="1"/>
  <c r="J159" i="1"/>
  <c r="J383" i="1"/>
  <c r="F353" i="2"/>
  <c r="F296" i="2"/>
  <c r="I516" i="1"/>
  <c r="K222" i="1"/>
  <c r="K665" i="1"/>
  <c r="K264" i="1"/>
  <c r="K274" i="1" s="1"/>
  <c r="H260" i="1"/>
  <c r="J453" i="1"/>
  <c r="H188" i="1"/>
  <c r="H274" i="1"/>
  <c r="H128" i="1"/>
  <c r="H114" i="1"/>
  <c r="H126" i="1"/>
  <c r="H655" i="1"/>
  <c r="H95" i="1"/>
  <c r="H81" i="1"/>
  <c r="H115" i="1"/>
  <c r="H127" i="1"/>
  <c r="H129" i="1"/>
  <c r="J661" i="1"/>
  <c r="J180" i="1"/>
  <c r="J404" i="1"/>
  <c r="M233" i="1"/>
  <c r="M574" i="1"/>
  <c r="M232" i="1"/>
  <c r="M444" i="1"/>
  <c r="M239" i="1"/>
  <c r="M442" i="1"/>
  <c r="M454" i="1"/>
  <c r="M265" i="1"/>
  <c r="M592" i="1"/>
  <c r="M445" i="1"/>
  <c r="M514" i="1"/>
  <c r="M207" i="1"/>
  <c r="M643" i="1"/>
  <c r="M499" i="1"/>
  <c r="H167" i="1"/>
  <c r="K636" i="1"/>
  <c r="K453" i="1" s="1"/>
  <c r="K465" i="1" s="1"/>
  <c r="K486" i="1" s="1"/>
  <c r="K488" i="1" s="1"/>
  <c r="L662" i="1"/>
  <c r="L425" i="1"/>
  <c r="L191" i="1"/>
  <c r="L197" i="1" s="1"/>
  <c r="L209" i="1" s="1"/>
  <c r="L659" i="1"/>
  <c r="L159" i="1"/>
  <c r="L165" i="1" s="1"/>
  <c r="L50" i="1"/>
  <c r="L668" i="1"/>
  <c r="L573" i="1"/>
  <c r="L571" i="1"/>
  <c r="L572" i="1"/>
  <c r="K663" i="1"/>
  <c r="K234" i="1"/>
  <c r="K235" i="1"/>
  <c r="K237" i="1"/>
  <c r="K229" i="1"/>
  <c r="K240" i="1"/>
  <c r="K228" i="1"/>
  <c r="K227" i="1"/>
  <c r="K238" i="1"/>
  <c r="K236" i="1"/>
  <c r="K230" i="1"/>
  <c r="K231" i="1"/>
  <c r="M653" i="1"/>
  <c r="M423" i="1"/>
  <c r="M292" i="1"/>
  <c r="M635" i="1"/>
  <c r="M633" i="1"/>
  <c r="M375" i="1" s="1"/>
  <c r="M381" i="1" s="1"/>
  <c r="M631" i="1"/>
  <c r="M364" i="1" s="1"/>
  <c r="M372" i="1" s="1"/>
  <c r="M29" i="1"/>
  <c r="K393" i="1"/>
  <c r="J474" i="1"/>
  <c r="K651" i="1"/>
  <c r="K137" i="1"/>
  <c r="K79" i="1"/>
  <c r="K106" i="1"/>
  <c r="K11" i="1"/>
  <c r="K12" i="1"/>
  <c r="K104" i="1"/>
  <c r="K13" i="1"/>
  <c r="K63" i="1"/>
  <c r="K62" i="1"/>
  <c r="K10" i="1"/>
  <c r="K60" i="1"/>
  <c r="K9" i="1"/>
  <c r="K197" i="1"/>
  <c r="K372" i="1"/>
  <c r="I69" i="1"/>
  <c r="I669" i="1"/>
  <c r="I578" i="1"/>
  <c r="I580" i="1" s="1"/>
  <c r="L215" i="1"/>
  <c r="L430" i="1"/>
  <c r="L434" i="1" s="1"/>
  <c r="L214" i="1"/>
  <c r="L217" i="1"/>
  <c r="L216" i="1"/>
  <c r="L652" i="1"/>
  <c r="L482" i="1"/>
  <c r="L463" i="1"/>
  <c r="L272" i="1"/>
  <c r="L258" i="1"/>
  <c r="L76" i="1"/>
  <c r="L462" i="1"/>
  <c r="L103" i="1"/>
  <c r="L67" i="1"/>
  <c r="L576" i="1"/>
  <c r="L593" i="1"/>
  <c r="L136" i="1"/>
  <c r="L255" i="1"/>
  <c r="L64" i="1"/>
  <c r="L257" i="1"/>
  <c r="L585" i="1"/>
  <c r="L256" i="1"/>
  <c r="K434" i="1"/>
  <c r="H488" i="1"/>
  <c r="F411" i="2"/>
  <c r="M443" i="1"/>
  <c r="M48" i="1"/>
  <c r="M446" i="1"/>
  <c r="M253" i="1"/>
  <c r="N813" i="2" l="1"/>
  <c r="N816" i="2"/>
  <c r="L105" i="1"/>
  <c r="L77" i="1"/>
  <c r="N848" i="2"/>
  <c r="N845" i="2"/>
  <c r="N697" i="2"/>
  <c r="N772" i="2" s="1"/>
  <c r="O2" i="2"/>
  <c r="N851" i="2"/>
  <c r="N853" i="2"/>
  <c r="N707" i="2"/>
  <c r="N852" i="2"/>
  <c r="N702" i="2"/>
  <c r="N751" i="2"/>
  <c r="N703" i="2"/>
  <c r="N653" i="1"/>
  <c r="J669" i="1"/>
  <c r="L229" i="1"/>
  <c r="J69" i="1"/>
  <c r="J126" i="1" s="1"/>
  <c r="L228" i="1"/>
  <c r="L240" i="1"/>
  <c r="L237" i="1"/>
  <c r="I280" i="1"/>
  <c r="I308" i="1" s="1"/>
  <c r="L663" i="1"/>
  <c r="J580" i="1"/>
  <c r="F298" i="2" s="1"/>
  <c r="L236" i="1"/>
  <c r="L188" i="1"/>
  <c r="L230" i="1"/>
  <c r="L227" i="1"/>
  <c r="L235" i="1"/>
  <c r="L234" i="1"/>
  <c r="L231" i="1"/>
  <c r="N476" i="1"/>
  <c r="N454" i="1"/>
  <c r="N440" i="1"/>
  <c r="L636" i="1"/>
  <c r="L453" i="1" s="1"/>
  <c r="L465" i="1" s="1"/>
  <c r="L664" i="1" s="1"/>
  <c r="N447" i="1"/>
  <c r="N584" i="1"/>
  <c r="N248" i="1"/>
  <c r="N448" i="1"/>
  <c r="N253" i="1"/>
  <c r="N459" i="1"/>
  <c r="N232" i="1"/>
  <c r="N271" i="1"/>
  <c r="N102" i="1"/>
  <c r="N479" i="1"/>
  <c r="N270" i="1"/>
  <c r="N458" i="1"/>
  <c r="N29" i="1"/>
  <c r="N456" i="1"/>
  <c r="N477" i="1"/>
  <c r="N250" i="1"/>
  <c r="N480" i="1"/>
  <c r="N457" i="1"/>
  <c r="N574" i="1"/>
  <c r="N475" i="1"/>
  <c r="N266" i="1"/>
  <c r="N268" i="1"/>
  <c r="N239" i="1"/>
  <c r="N442" i="1"/>
  <c r="N446" i="1"/>
  <c r="N251" i="1"/>
  <c r="N634" i="1"/>
  <c r="N386" i="1" s="1"/>
  <c r="N393" i="1" s="1"/>
  <c r="N170" i="1" s="1"/>
  <c r="N177" i="1" s="1"/>
  <c r="N135" i="1"/>
  <c r="N233" i="1"/>
  <c r="N443" i="1"/>
  <c r="N444" i="1"/>
  <c r="N441" i="1"/>
  <c r="N455" i="1"/>
  <c r="N575" i="1"/>
  <c r="N445" i="1"/>
  <c r="N640" i="1"/>
  <c r="N124" i="1" s="1"/>
  <c r="N592" i="1"/>
  <c r="M450" i="1"/>
  <c r="M663" i="1" s="1"/>
  <c r="M652" i="1"/>
  <c r="M76" i="1"/>
  <c r="M136" i="1"/>
  <c r="M482" i="1"/>
  <c r="M637" i="1" s="1"/>
  <c r="M474" i="1" s="1"/>
  <c r="M484" i="1" s="1"/>
  <c r="M593" i="1"/>
  <c r="M463" i="1"/>
  <c r="M272" i="1"/>
  <c r="M256" i="1"/>
  <c r="M462" i="1"/>
  <c r="M64" i="1"/>
  <c r="M257" i="1"/>
  <c r="M255" i="1"/>
  <c r="M576" i="1"/>
  <c r="M103" i="1"/>
  <c r="M258" i="1"/>
  <c r="M67" i="1"/>
  <c r="M585" i="1"/>
  <c r="L637" i="1"/>
  <c r="K667" i="1"/>
  <c r="K328" i="1"/>
  <c r="K586" i="1"/>
  <c r="K535" i="1"/>
  <c r="K329" i="1"/>
  <c r="K594" i="1"/>
  <c r="K536" i="1"/>
  <c r="K577" i="1"/>
  <c r="H211" i="1"/>
  <c r="J186" i="1"/>
  <c r="H98" i="1"/>
  <c r="F9" i="2" s="1"/>
  <c r="F895" i="2" s="1"/>
  <c r="H131" i="1"/>
  <c r="J465" i="1"/>
  <c r="H276" i="1"/>
  <c r="J427" i="1"/>
  <c r="M662" i="1"/>
  <c r="M425" i="1"/>
  <c r="M191" i="1"/>
  <c r="M124" i="1"/>
  <c r="M660" i="1"/>
  <c r="M170" i="1"/>
  <c r="M177" i="1" s="1"/>
  <c r="N48" i="1"/>
  <c r="N207" i="1"/>
  <c r="N514" i="1"/>
  <c r="L222" i="1"/>
  <c r="N631" i="1"/>
  <c r="N364" i="1" s="1"/>
  <c r="N372" i="1" s="1"/>
  <c r="N306" i="1"/>
  <c r="N423" i="1"/>
  <c r="N415" i="1"/>
  <c r="N633" i="1"/>
  <c r="N375" i="1" s="1"/>
  <c r="N635" i="1"/>
  <c r="N396" i="1" s="1"/>
  <c r="N402" i="1" s="1"/>
  <c r="K96" i="1"/>
  <c r="F297" i="2"/>
  <c r="H490" i="1"/>
  <c r="I95" i="1"/>
  <c r="I98" i="1" s="1"/>
  <c r="F10" i="2" s="1"/>
  <c r="I81" i="1"/>
  <c r="I655" i="1"/>
  <c r="I115" i="1"/>
  <c r="I129" i="1"/>
  <c r="I128" i="1"/>
  <c r="I127" i="1"/>
  <c r="I126" i="1"/>
  <c r="I114" i="1"/>
  <c r="K658" i="1"/>
  <c r="K383" i="1"/>
  <c r="K147" i="1"/>
  <c r="K209" i="1"/>
  <c r="K15" i="1"/>
  <c r="K108" i="1"/>
  <c r="J484" i="1"/>
  <c r="K660" i="1"/>
  <c r="K404" i="1"/>
  <c r="K170" i="1"/>
  <c r="M668" i="1"/>
  <c r="M50" i="1"/>
  <c r="M572" i="1"/>
  <c r="M571" i="1"/>
  <c r="M573" i="1"/>
  <c r="M383" i="1"/>
  <c r="M658" i="1"/>
  <c r="M147" i="1"/>
  <c r="M156" i="1" s="1"/>
  <c r="M659" i="1"/>
  <c r="M159" i="1"/>
  <c r="M165" i="1" s="1"/>
  <c r="M396" i="1"/>
  <c r="K242" i="1"/>
  <c r="L651" i="1"/>
  <c r="L106" i="1"/>
  <c r="L104" i="1"/>
  <c r="L9" i="1"/>
  <c r="L11" i="1"/>
  <c r="L62" i="1"/>
  <c r="L13" i="1"/>
  <c r="L137" i="1"/>
  <c r="L139" i="1" s="1"/>
  <c r="L60" i="1"/>
  <c r="L79" i="1"/>
  <c r="L10" i="1"/>
  <c r="L63" i="1"/>
  <c r="L12" i="1"/>
  <c r="K664" i="1"/>
  <c r="K247" i="1"/>
  <c r="K260" i="1" s="1"/>
  <c r="K276" i="1" s="1"/>
  <c r="M215" i="1"/>
  <c r="M216" i="1"/>
  <c r="M214" i="1"/>
  <c r="M430" i="1"/>
  <c r="M434" i="1" s="1"/>
  <c r="M217" i="1"/>
  <c r="I666" i="1"/>
  <c r="I531" i="1"/>
  <c r="I318" i="1"/>
  <c r="I527" i="1"/>
  <c r="I322" i="1"/>
  <c r="I323" i="1"/>
  <c r="I525" i="1"/>
  <c r="I528" i="1"/>
  <c r="I317" i="1"/>
  <c r="I327" i="1"/>
  <c r="I526" i="1"/>
  <c r="I534" i="1"/>
  <c r="I320" i="1"/>
  <c r="I533" i="1"/>
  <c r="I326" i="1"/>
  <c r="I530" i="1"/>
  <c r="I319" i="1"/>
  <c r="J165" i="1"/>
  <c r="O219" i="1"/>
  <c r="O493" i="1"/>
  <c r="O397" i="1"/>
  <c r="O510" i="1"/>
  <c r="O286" i="1"/>
  <c r="O43" i="1"/>
  <c r="O271" i="1" s="1"/>
  <c r="O161" i="1"/>
  <c r="O508" i="1"/>
  <c r="O365" i="1"/>
  <c r="O497" i="1"/>
  <c r="O299" i="1"/>
  <c r="O148" i="1"/>
  <c r="O194" i="1"/>
  <c r="O512" i="1"/>
  <c r="O387" i="1"/>
  <c r="O41" i="1"/>
  <c r="O269" i="1" s="1"/>
  <c r="O163" i="1"/>
  <c r="O303" i="1"/>
  <c r="O46" i="1"/>
  <c r="O389" i="1"/>
  <c r="O66" i="1"/>
  <c r="O301" i="1"/>
  <c r="O202" i="1"/>
  <c r="O150" i="1"/>
  <c r="O366" i="1"/>
  <c r="O19" i="1"/>
  <c r="O411" i="1"/>
  <c r="O205" i="1"/>
  <c r="O504" i="1"/>
  <c r="O295" i="1"/>
  <c r="O33" i="1"/>
  <c r="O75" i="1"/>
  <c r="O376" i="1"/>
  <c r="O42" i="1"/>
  <c r="O297" i="1"/>
  <c r="O184" i="1"/>
  <c r="O40" i="1"/>
  <c r="O457" i="1" s="1"/>
  <c r="O162" i="1"/>
  <c r="O302" i="1"/>
  <c r="O116" i="1"/>
  <c r="O432" i="1"/>
  <c r="O174" i="1"/>
  <c r="O503" i="1"/>
  <c r="O287" i="1"/>
  <c r="O44" i="1"/>
  <c r="O461" i="1" s="1"/>
  <c r="O171" i="1"/>
  <c r="O410" i="1"/>
  <c r="O192" i="1"/>
  <c r="O460" i="1"/>
  <c r="O153" i="1"/>
  <c r="O421" i="1"/>
  <c r="O149" i="1"/>
  <c r="O367" i="1"/>
  <c r="O400" i="1"/>
  <c r="O45" i="1"/>
  <c r="O480" i="1" s="1"/>
  <c r="O172" i="1"/>
  <c r="O388" i="1"/>
  <c r="O160" i="1"/>
  <c r="O511" i="1"/>
  <c r="O369" i="1"/>
  <c r="O496" i="1"/>
  <c r="O27" i="1"/>
  <c r="O379" i="1"/>
  <c r="O152" i="1"/>
  <c r="O409" i="1"/>
  <c r="O101" i="1"/>
  <c r="O300" i="1"/>
  <c r="O399" i="1"/>
  <c r="O218" i="1"/>
  <c r="O419" i="1"/>
  <c r="O182" i="1"/>
  <c r="O494" i="1"/>
  <c r="O290" i="1"/>
  <c r="O495" i="1"/>
  <c r="O378" i="1"/>
  <c r="O195" i="1"/>
  <c r="O509" i="1"/>
  <c r="O254" i="1"/>
  <c r="O502" i="1"/>
  <c r="O204" i="1"/>
  <c r="O507" i="1"/>
  <c r="O175" i="1"/>
  <c r="O74" i="1"/>
  <c r="O391" i="1"/>
  <c r="O173" i="1"/>
  <c r="O420" i="1"/>
  <c r="O183" i="1"/>
  <c r="P2" i="1"/>
  <c r="O304" i="1"/>
  <c r="O39" i="1"/>
  <c r="O477" i="1" s="1"/>
  <c r="O181" i="1"/>
  <c r="O431" i="1"/>
  <c r="O203" i="1"/>
  <c r="O412" i="1"/>
  <c r="O193" i="1"/>
  <c r="O591" i="1"/>
  <c r="O390" i="1"/>
  <c r="O288" i="1"/>
  <c r="O505" i="1"/>
  <c r="O220" i="1"/>
  <c r="O65" i="1"/>
  <c r="O368" i="1"/>
  <c r="O134" i="1"/>
  <c r="O413" i="1"/>
  <c r="O370" i="1"/>
  <c r="O642" i="1"/>
  <c r="O296" i="1"/>
  <c r="O641" i="1"/>
  <c r="O398" i="1"/>
  <c r="O23" i="1"/>
  <c r="O298" i="1"/>
  <c r="O151" i="1"/>
  <c r="O583" i="1"/>
  <c r="O289" i="1"/>
  <c r="O506" i="1"/>
  <c r="O377" i="1"/>
  <c r="O38" i="1"/>
  <c r="O475" i="1" s="1"/>
  <c r="O154" i="1"/>
  <c r="O418" i="1"/>
  <c r="N643" i="1"/>
  <c r="K139" i="1"/>
  <c r="N292" i="1"/>
  <c r="N499" i="1"/>
  <c r="N265" i="1"/>
  <c r="L167" i="1"/>
  <c r="L427" i="1"/>
  <c r="O813" i="2" l="1"/>
  <c r="O816" i="2"/>
  <c r="M105" i="1"/>
  <c r="M77" i="1"/>
  <c r="O853" i="2"/>
  <c r="O848" i="2"/>
  <c r="O845" i="2"/>
  <c r="O707" i="2"/>
  <c r="O697" i="2"/>
  <c r="O772" i="2" s="1"/>
  <c r="O703" i="2"/>
  <c r="O751" i="2"/>
  <c r="O702" i="2"/>
  <c r="O851" i="2"/>
  <c r="P2" i="2"/>
  <c r="O852" i="2"/>
  <c r="O35" i="1"/>
  <c r="J81" i="1"/>
  <c r="N668" i="1"/>
  <c r="N50" i="1"/>
  <c r="J114" i="1"/>
  <c r="O135" i="1"/>
  <c r="J95" i="1"/>
  <c r="J98" i="1" s="1"/>
  <c r="J532" i="1" s="1"/>
  <c r="J655" i="1"/>
  <c r="J115" i="1"/>
  <c r="J129" i="1"/>
  <c r="J128" i="1"/>
  <c r="J127" i="1"/>
  <c r="N404" i="1"/>
  <c r="L211" i="1"/>
  <c r="L224" i="1" s="1"/>
  <c r="L247" i="1"/>
  <c r="L260" i="1" s="1"/>
  <c r="L242" i="1"/>
  <c r="N572" i="1"/>
  <c r="N660" i="1"/>
  <c r="O478" i="1"/>
  <c r="O232" i="1"/>
  <c r="M636" i="1"/>
  <c r="M453" i="1" s="1"/>
  <c r="M465" i="1" s="1"/>
  <c r="M486" i="1" s="1"/>
  <c r="M488" i="1" s="1"/>
  <c r="O479" i="1"/>
  <c r="O268" i="1"/>
  <c r="O233" i="1"/>
  <c r="O458" i="1"/>
  <c r="O459" i="1"/>
  <c r="O592" i="1"/>
  <c r="O584" i="1"/>
  <c r="O102" i="1"/>
  <c r="M227" i="1"/>
  <c r="N450" i="1"/>
  <c r="N229" i="1" s="1"/>
  <c r="O266" i="1"/>
  <c r="O253" i="1"/>
  <c r="O251" i="1"/>
  <c r="O444" i="1"/>
  <c r="O250" i="1"/>
  <c r="N573" i="1"/>
  <c r="N571" i="1"/>
  <c r="O481" i="1"/>
  <c r="O267" i="1"/>
  <c r="M236" i="1"/>
  <c r="O445" i="1"/>
  <c r="M238" i="1"/>
  <c r="O446" i="1"/>
  <c r="O441" i="1"/>
  <c r="O270" i="1"/>
  <c r="O575" i="1"/>
  <c r="M230" i="1"/>
  <c r="O443" i="1"/>
  <c r="O574" i="1"/>
  <c r="O239" i="1"/>
  <c r="O252" i="1"/>
  <c r="O48" i="1"/>
  <c r="O257" i="1" s="1"/>
  <c r="M234" i="1"/>
  <c r="M231" i="1"/>
  <c r="M237" i="1"/>
  <c r="K278" i="1"/>
  <c r="O442" i="1"/>
  <c r="O440" i="1"/>
  <c r="O447" i="1"/>
  <c r="O448" i="1"/>
  <c r="M229" i="1"/>
  <c r="M228" i="1"/>
  <c r="O456" i="1"/>
  <c r="O643" i="1"/>
  <c r="L108" i="1"/>
  <c r="M235" i="1"/>
  <c r="M240" i="1"/>
  <c r="O476" i="1"/>
  <c r="O249" i="1"/>
  <c r="O265" i="1"/>
  <c r="O454" i="1"/>
  <c r="L15" i="1"/>
  <c r="L669" i="1" s="1"/>
  <c r="L96" i="1"/>
  <c r="O415" i="1"/>
  <c r="O633" i="1"/>
  <c r="O375" i="1" s="1"/>
  <c r="O381" i="1" s="1"/>
  <c r="O653" i="1"/>
  <c r="O29" i="1"/>
  <c r="O631" i="1"/>
  <c r="O364" i="1" s="1"/>
  <c r="O372" i="1" s="1"/>
  <c r="O292" i="1"/>
  <c r="O635" i="1"/>
  <c r="J167" i="1"/>
  <c r="M402" i="1"/>
  <c r="M651" i="1"/>
  <c r="M10" i="1"/>
  <c r="M79" i="1"/>
  <c r="M96" i="1" s="1"/>
  <c r="M60" i="1"/>
  <c r="M63" i="1"/>
  <c r="M106" i="1"/>
  <c r="M13" i="1"/>
  <c r="M11" i="1"/>
  <c r="M62" i="1"/>
  <c r="M137" i="1"/>
  <c r="M139" i="1" s="1"/>
  <c r="M12" i="1"/>
  <c r="M9" i="1"/>
  <c r="M104" i="1"/>
  <c r="N381" i="1"/>
  <c r="N383" i="1" s="1"/>
  <c r="N658" i="1"/>
  <c r="N147" i="1"/>
  <c r="N156" i="1" s="1"/>
  <c r="K588" i="1"/>
  <c r="M665" i="1"/>
  <c r="M264" i="1"/>
  <c r="M274" i="1" s="1"/>
  <c r="O514" i="1"/>
  <c r="O248" i="1"/>
  <c r="M222" i="1"/>
  <c r="M167" i="1"/>
  <c r="K427" i="1"/>
  <c r="K490" i="1" s="1"/>
  <c r="I657" i="1"/>
  <c r="I121" i="1"/>
  <c r="N215" i="1"/>
  <c r="N216" i="1"/>
  <c r="N217" i="1"/>
  <c r="N214" i="1"/>
  <c r="N430" i="1"/>
  <c r="N434" i="1" s="1"/>
  <c r="O423" i="1"/>
  <c r="O640" i="1"/>
  <c r="P174" i="1"/>
  <c r="P495" i="1"/>
  <c r="P219" i="1"/>
  <c r="P512" i="1"/>
  <c r="P399" i="1"/>
  <c r="P583" i="1"/>
  <c r="P400" i="1"/>
  <c r="P27" i="1"/>
  <c r="P397" i="1"/>
  <c r="P184" i="1"/>
  <c r="P641" i="1"/>
  <c r="P387" i="1"/>
  <c r="P388" i="1"/>
  <c r="P494" i="1"/>
  <c r="P183" i="1"/>
  <c r="P507" i="1"/>
  <c r="P376" i="1"/>
  <c r="P74" i="1"/>
  <c r="P391" i="1"/>
  <c r="P75" i="1"/>
  <c r="P301" i="1"/>
  <c r="P389" i="1"/>
  <c r="P39" i="1"/>
  <c r="P250" i="1" s="1"/>
  <c r="P175" i="1"/>
  <c r="P508" i="1"/>
  <c r="P369" i="1"/>
  <c r="P23" i="1"/>
  <c r="P370" i="1"/>
  <c r="P642" i="1"/>
  <c r="P297" i="1"/>
  <c r="Q2" i="1"/>
  <c r="P368" i="1"/>
  <c r="P40" i="1"/>
  <c r="P251" i="1" s="1"/>
  <c r="P154" i="1"/>
  <c r="P411" i="1"/>
  <c r="P38" i="1"/>
  <c r="P249" i="1" s="1"/>
  <c r="P45" i="1"/>
  <c r="P458" i="1" s="1"/>
  <c r="P116" i="1"/>
  <c r="P412" i="1"/>
  <c r="P152" i="1"/>
  <c r="P409" i="1"/>
  <c r="P288" i="1"/>
  <c r="P44" i="1"/>
  <c r="P461" i="1" s="1"/>
  <c r="P162" i="1"/>
  <c r="P377" i="1"/>
  <c r="P378" i="1"/>
  <c r="P510" i="1"/>
  <c r="P205" i="1"/>
  <c r="P66" i="1"/>
  <c r="P432" i="1"/>
  <c r="P171" i="1"/>
  <c r="P300" i="1"/>
  <c r="P173" i="1"/>
  <c r="P65" i="1"/>
  <c r="P379" i="1"/>
  <c r="P148" i="1"/>
  <c r="P460" i="1"/>
  <c r="P289" i="1"/>
  <c r="P509" i="1"/>
  <c r="P290" i="1"/>
  <c r="P502" i="1"/>
  <c r="P150" i="1"/>
  <c r="P366" i="1"/>
  <c r="P43" i="1"/>
  <c r="P481" i="1" s="1"/>
  <c r="P153" i="1"/>
  <c r="P303" i="1"/>
  <c r="P181" i="1"/>
  <c r="P419" i="1"/>
  <c r="P182" i="1"/>
  <c r="P506" i="1"/>
  <c r="P204" i="1"/>
  <c r="P503" i="1"/>
  <c r="P398" i="1"/>
  <c r="P218" i="1"/>
  <c r="P163" i="1"/>
  <c r="P413" i="1"/>
  <c r="P42" i="1"/>
  <c r="P298" i="1"/>
  <c r="P134" i="1"/>
  <c r="P504" i="1"/>
  <c r="P195" i="1"/>
  <c r="P505" i="1"/>
  <c r="P286" i="1"/>
  <c r="P101" i="1"/>
  <c r="P421" i="1"/>
  <c r="P299" i="1"/>
  <c r="P202" i="1"/>
  <c r="P493" i="1"/>
  <c r="P203" i="1"/>
  <c r="P418" i="1"/>
  <c r="P46" i="1"/>
  <c r="P302" i="1"/>
  <c r="P172" i="1"/>
  <c r="P496" i="1"/>
  <c r="P295" i="1"/>
  <c r="P497" i="1"/>
  <c r="P296" i="1"/>
  <c r="P591" i="1"/>
  <c r="P287" i="1"/>
  <c r="P33" i="1"/>
  <c r="P35" i="1" s="1"/>
  <c r="P161" i="1"/>
  <c r="P410" i="1"/>
  <c r="P220" i="1"/>
  <c r="P192" i="1"/>
  <c r="P420" i="1"/>
  <c r="P160" i="1"/>
  <c r="P431" i="1"/>
  <c r="P194" i="1"/>
  <c r="P19" i="1"/>
  <c r="P254" i="1"/>
  <c r="P367" i="1"/>
  <c r="P365" i="1"/>
  <c r="P193" i="1"/>
  <c r="P511" i="1"/>
  <c r="P390" i="1"/>
  <c r="P149" i="1"/>
  <c r="P41" i="1"/>
  <c r="P479" i="1" s="1"/>
  <c r="P151" i="1"/>
  <c r="P304" i="1"/>
  <c r="O306" i="1"/>
  <c r="O634" i="1"/>
  <c r="L667" i="1"/>
  <c r="L328" i="1"/>
  <c r="L535" i="1"/>
  <c r="L577" i="1"/>
  <c r="L329" i="1"/>
  <c r="L586" i="1"/>
  <c r="L588" i="1" s="1"/>
  <c r="F357" i="2" s="1"/>
  <c r="L594" i="1"/>
  <c r="L596" i="1" s="1"/>
  <c r="F415" i="2" s="1"/>
  <c r="L536" i="1"/>
  <c r="K177" i="1"/>
  <c r="J665" i="1"/>
  <c r="J486" i="1"/>
  <c r="J264" i="1"/>
  <c r="K669" i="1"/>
  <c r="K69" i="1"/>
  <c r="K578" i="1"/>
  <c r="K580" i="1" s="1"/>
  <c r="K156" i="1"/>
  <c r="K167" i="1" s="1"/>
  <c r="I110" i="1"/>
  <c r="F69" i="2" s="1"/>
  <c r="I606" i="1"/>
  <c r="I532" i="1"/>
  <c r="I321" i="1"/>
  <c r="I324" i="1"/>
  <c r="I600" i="1"/>
  <c r="F526" i="2" s="1"/>
  <c r="I325" i="1"/>
  <c r="I604" i="1"/>
  <c r="F641" i="2" s="1"/>
  <c r="I602" i="1"/>
  <c r="F584" i="2" s="1"/>
  <c r="I598" i="1"/>
  <c r="I529" i="1"/>
  <c r="H516" i="1"/>
  <c r="N661" i="1"/>
  <c r="N180" i="1"/>
  <c r="N186" i="1" s="1"/>
  <c r="N188" i="1" s="1"/>
  <c r="N662" i="1"/>
  <c r="N425" i="1"/>
  <c r="N191" i="1"/>
  <c r="N197" i="1" s="1"/>
  <c r="N209" i="1" s="1"/>
  <c r="N652" i="1"/>
  <c r="N76" i="1"/>
  <c r="N255" i="1"/>
  <c r="N103" i="1"/>
  <c r="N258" i="1"/>
  <c r="N257" i="1"/>
  <c r="N64" i="1"/>
  <c r="N593" i="1"/>
  <c r="N585" i="1"/>
  <c r="N256" i="1"/>
  <c r="N136" i="1"/>
  <c r="N462" i="1"/>
  <c r="N463" i="1"/>
  <c r="N576" i="1"/>
  <c r="N272" i="1"/>
  <c r="N67" i="1"/>
  <c r="N482" i="1"/>
  <c r="M197" i="1"/>
  <c r="H278" i="1"/>
  <c r="J664" i="1"/>
  <c r="J247" i="1"/>
  <c r="H602" i="1"/>
  <c r="H110" i="1"/>
  <c r="H325" i="1"/>
  <c r="H600" i="1"/>
  <c r="F937" i="2" s="1"/>
  <c r="H529" i="1"/>
  <c r="H604" i="1"/>
  <c r="H598" i="1"/>
  <c r="H321" i="1"/>
  <c r="H532" i="1"/>
  <c r="H324" i="1"/>
  <c r="H606" i="1"/>
  <c r="J188" i="1"/>
  <c r="H224" i="1"/>
  <c r="K596" i="1"/>
  <c r="L474" i="1"/>
  <c r="O455" i="1"/>
  <c r="O207" i="1"/>
  <c r="O499" i="1"/>
  <c r="I131" i="1"/>
  <c r="P813" i="2" l="1"/>
  <c r="P816" i="2"/>
  <c r="AA937" i="2"/>
  <c r="AB937" i="2" s="1"/>
  <c r="F939" i="2"/>
  <c r="P939" i="2" s="1"/>
  <c r="P940" i="2" s="1"/>
  <c r="N105" i="1"/>
  <c r="N77" i="1"/>
  <c r="N137" i="1"/>
  <c r="F11" i="2"/>
  <c r="P697" i="2"/>
  <c r="P772" i="2" s="1"/>
  <c r="P852" i="2"/>
  <c r="P703" i="2"/>
  <c r="P707" i="2"/>
  <c r="P851" i="2"/>
  <c r="P848" i="2"/>
  <c r="P751" i="2"/>
  <c r="P845" i="2"/>
  <c r="P702" i="2"/>
  <c r="P853" i="2"/>
  <c r="Q2" i="2"/>
  <c r="Q816" i="2" s="1"/>
  <c r="J110" i="1"/>
  <c r="F70" i="2" s="1"/>
  <c r="O50" i="1"/>
  <c r="J324" i="1"/>
  <c r="J321" i="1"/>
  <c r="J606" i="1"/>
  <c r="J325" i="1"/>
  <c r="J600" i="1"/>
  <c r="F527" i="2" s="1"/>
  <c r="J604" i="1"/>
  <c r="F642" i="2" s="1"/>
  <c r="J529" i="1"/>
  <c r="J602" i="1"/>
  <c r="F585" i="2" s="1"/>
  <c r="J598" i="1"/>
  <c r="F470" i="2" s="1"/>
  <c r="P653" i="1"/>
  <c r="J131" i="1"/>
  <c r="L69" i="1"/>
  <c r="L128" i="1" s="1"/>
  <c r="N106" i="1"/>
  <c r="N63" i="1"/>
  <c r="N13" i="1"/>
  <c r="N10" i="1"/>
  <c r="N62" i="1"/>
  <c r="P252" i="1"/>
  <c r="L578" i="1"/>
  <c r="L580" i="1" s="1"/>
  <c r="F300" i="2" s="1"/>
  <c r="N651" i="1"/>
  <c r="N104" i="1"/>
  <c r="N9" i="1"/>
  <c r="N12" i="1"/>
  <c r="N11" i="1"/>
  <c r="N60" i="1"/>
  <c r="N535" i="1" s="1"/>
  <c r="P477" i="1"/>
  <c r="N663" i="1"/>
  <c r="I331" i="1"/>
  <c r="I333" i="1" s="1"/>
  <c r="I335" i="1" s="1"/>
  <c r="N231" i="1"/>
  <c r="P476" i="1"/>
  <c r="N235" i="1"/>
  <c r="N227" i="1"/>
  <c r="O103" i="1"/>
  <c r="M247" i="1"/>
  <c r="M260" i="1" s="1"/>
  <c r="M276" i="1" s="1"/>
  <c r="M664" i="1"/>
  <c r="N237" i="1"/>
  <c r="N238" i="1"/>
  <c r="N228" i="1"/>
  <c r="P574" i="1"/>
  <c r="N240" i="1"/>
  <c r="N230" i="1"/>
  <c r="N234" i="1"/>
  <c r="N236" i="1"/>
  <c r="O450" i="1"/>
  <c r="O235" i="1" s="1"/>
  <c r="P480" i="1"/>
  <c r="N139" i="1"/>
  <c r="O482" i="1"/>
  <c r="O637" i="1" s="1"/>
  <c r="O474" i="1" s="1"/>
  <c r="O484" i="1" s="1"/>
  <c r="O264" i="1" s="1"/>
  <c r="O67" i="1"/>
  <c r="I538" i="1"/>
  <c r="I540" i="1" s="1"/>
  <c r="I542" i="1" s="1"/>
  <c r="O256" i="1"/>
  <c r="O593" i="1"/>
  <c r="O136" i="1"/>
  <c r="P266" i="1"/>
  <c r="M108" i="1"/>
  <c r="P455" i="1"/>
  <c r="P265" i="1"/>
  <c r="P475" i="1"/>
  <c r="P270" i="1"/>
  <c r="P441" i="1"/>
  <c r="P457" i="1"/>
  <c r="P631" i="1"/>
  <c r="P364" i="1" s="1"/>
  <c r="P372" i="1" s="1"/>
  <c r="P147" i="1" s="1"/>
  <c r="P156" i="1" s="1"/>
  <c r="M242" i="1"/>
  <c r="P248" i="1"/>
  <c r="P454" i="1"/>
  <c r="P456" i="1"/>
  <c r="O652" i="1"/>
  <c r="O64" i="1"/>
  <c r="O272" i="1"/>
  <c r="O255" i="1"/>
  <c r="O76" i="1"/>
  <c r="O463" i="1"/>
  <c r="P267" i="1"/>
  <c r="P447" i="1"/>
  <c r="O576" i="1"/>
  <c r="P268" i="1"/>
  <c r="P478" i="1"/>
  <c r="O585" i="1"/>
  <c r="O258" i="1"/>
  <c r="P29" i="1"/>
  <c r="P269" i="1"/>
  <c r="P253" i="1"/>
  <c r="O462" i="1"/>
  <c r="O430" i="1"/>
  <c r="O434" i="1" s="1"/>
  <c r="O217" i="1"/>
  <c r="O214" i="1"/>
  <c r="O215" i="1"/>
  <c r="O216" i="1"/>
  <c r="N636" i="1"/>
  <c r="N453" i="1" s="1"/>
  <c r="M15" i="1"/>
  <c r="M69" i="1" s="1"/>
  <c r="P232" i="1"/>
  <c r="P102" i="1"/>
  <c r="P239" i="1"/>
  <c r="P575" i="1"/>
  <c r="P584" i="1"/>
  <c r="P592" i="1"/>
  <c r="P442" i="1"/>
  <c r="N222" i="1"/>
  <c r="N427" i="1"/>
  <c r="F414" i="2"/>
  <c r="F468" i="2"/>
  <c r="F930" i="2" s="1"/>
  <c r="H608" i="1"/>
  <c r="F583" i="2"/>
  <c r="J260" i="1"/>
  <c r="N637" i="1"/>
  <c r="H525" i="1"/>
  <c r="H323" i="1"/>
  <c r="H326" i="1"/>
  <c r="H666" i="1"/>
  <c r="H531" i="1"/>
  <c r="H320" i="1"/>
  <c r="H530" i="1"/>
  <c r="H319" i="1"/>
  <c r="H317" i="1"/>
  <c r="H526" i="1"/>
  <c r="H528" i="1"/>
  <c r="H322" i="1"/>
  <c r="H533" i="1"/>
  <c r="H527" i="1"/>
  <c r="H327" i="1"/>
  <c r="H318" i="1"/>
  <c r="H534" i="1"/>
  <c r="F469" i="2"/>
  <c r="I608" i="1"/>
  <c r="J274" i="1"/>
  <c r="K188" i="1"/>
  <c r="K211" i="1" s="1"/>
  <c r="K224" i="1" s="1"/>
  <c r="K280" i="1" s="1"/>
  <c r="H415" i="2"/>
  <c r="L415" i="2"/>
  <c r="G415" i="2"/>
  <c r="I415" i="2"/>
  <c r="M415" i="2"/>
  <c r="K415" i="2"/>
  <c r="N415" i="2"/>
  <c r="J415" i="2"/>
  <c r="O415" i="2"/>
  <c r="O386" i="1"/>
  <c r="Q163" i="1"/>
  <c r="Q431" i="1"/>
  <c r="Q184" i="1"/>
  <c r="Q421" i="1"/>
  <c r="Q41" i="1"/>
  <c r="Q269" i="1" s="1"/>
  <c r="Q151" i="1"/>
  <c r="Q376" i="1"/>
  <c r="Q152" i="1"/>
  <c r="Q398" i="1"/>
  <c r="Q161" i="1"/>
  <c r="Q379" i="1"/>
  <c r="Q150" i="1"/>
  <c r="Q389" i="1"/>
  <c r="Q160" i="1"/>
  <c r="Q378" i="1"/>
  <c r="Q193" i="1"/>
  <c r="Q502" i="1"/>
  <c r="Q295" i="1"/>
  <c r="Q38" i="1"/>
  <c r="Q475" i="1" s="1"/>
  <c r="Q101" i="1"/>
  <c r="Q134" i="1"/>
  <c r="Q300" i="1"/>
  <c r="Q175" i="1"/>
  <c r="Q493" i="1"/>
  <c r="Q368" i="1"/>
  <c r="Q511" i="1"/>
  <c r="Q304" i="1"/>
  <c r="Q506" i="1"/>
  <c r="Q23" i="1"/>
  <c r="Q288" i="1"/>
  <c r="Q74" i="1"/>
  <c r="Q366" i="1"/>
  <c r="Q192" i="1"/>
  <c r="Q411" i="1"/>
  <c r="Q43" i="1"/>
  <c r="Q459" i="1" s="1"/>
  <c r="Q148" i="1"/>
  <c r="Q409" i="1"/>
  <c r="Q42" i="1"/>
  <c r="Q303" i="1"/>
  <c r="Q65" i="1"/>
  <c r="Q387" i="1"/>
  <c r="Q40" i="1"/>
  <c r="Q478" i="1" s="1"/>
  <c r="Q44" i="1"/>
  <c r="Q461" i="1" s="1"/>
  <c r="Q116" i="1"/>
  <c r="Q377" i="1"/>
  <c r="Q410" i="1"/>
  <c r="Q46" i="1"/>
  <c r="Q412" i="1"/>
  <c r="Q642" i="1"/>
  <c r="Q399" i="1"/>
  <c r="Q503" i="1"/>
  <c r="Q174" i="1"/>
  <c r="Q149" i="1"/>
  <c r="Q413" i="1"/>
  <c r="Q75" i="1"/>
  <c r="Q297" i="1"/>
  <c r="Q497" i="1"/>
  <c r="Q369" i="1"/>
  <c r="Q182" i="1"/>
  <c r="Q509" i="1"/>
  <c r="Q27" i="1"/>
  <c r="Q289" i="1"/>
  <c r="Q510" i="1"/>
  <c r="Q390" i="1"/>
  <c r="Q507" i="1"/>
  <c r="Q219" i="1"/>
  <c r="Q19" i="1"/>
  <c r="Q220" i="1"/>
  <c r="R2" i="1"/>
  <c r="Q287" i="1"/>
  <c r="Q641" i="1"/>
  <c r="Q171" i="1"/>
  <c r="Q504" i="1"/>
  <c r="Q286" i="1"/>
  <c r="Q505" i="1"/>
  <c r="Q391" i="1"/>
  <c r="Q302" i="1"/>
  <c r="Q296" i="1"/>
  <c r="Q365" i="1"/>
  <c r="Q39" i="1"/>
  <c r="Q456" i="1" s="1"/>
  <c r="Q299" i="1"/>
  <c r="Q508" i="1"/>
  <c r="Q370" i="1"/>
  <c r="Q195" i="1"/>
  <c r="Q204" i="1"/>
  <c r="Q205" i="1"/>
  <c r="Q419" i="1"/>
  <c r="Q173" i="1"/>
  <c r="Q162" i="1"/>
  <c r="Q400" i="1"/>
  <c r="Q183" i="1"/>
  <c r="Q591" i="1"/>
  <c r="Q290" i="1"/>
  <c r="Q495" i="1"/>
  <c r="Q202" i="1"/>
  <c r="Q420" i="1"/>
  <c r="Q203" i="1"/>
  <c r="Q432" i="1"/>
  <c r="Q181" i="1"/>
  <c r="Q496" i="1"/>
  <c r="Q254" i="1"/>
  <c r="Q33" i="1"/>
  <c r="Q45" i="1"/>
  <c r="Q270" i="1" s="1"/>
  <c r="Q172" i="1"/>
  <c r="Q460" i="1"/>
  <c r="Q218" i="1"/>
  <c r="Q367" i="1"/>
  <c r="Q153" i="1"/>
  <c r="Q194" i="1"/>
  <c r="Q397" i="1"/>
  <c r="Q418" i="1"/>
  <c r="Q301" i="1"/>
  <c r="Q512" i="1"/>
  <c r="Q583" i="1"/>
  <c r="Q154" i="1"/>
  <c r="Q298" i="1"/>
  <c r="Q494" i="1"/>
  <c r="Q66" i="1"/>
  <c r="Q388" i="1"/>
  <c r="K516" i="1"/>
  <c r="F356" i="2"/>
  <c r="M661" i="1"/>
  <c r="M180" i="1"/>
  <c r="M404" i="1"/>
  <c r="P306" i="1"/>
  <c r="P423" i="1"/>
  <c r="P499" i="1"/>
  <c r="P292" i="1"/>
  <c r="P440" i="1"/>
  <c r="P448" i="1"/>
  <c r="P135" i="1"/>
  <c r="P514" i="1"/>
  <c r="P415" i="1"/>
  <c r="P640" i="1"/>
  <c r="P124" i="1" s="1"/>
  <c r="P633" i="1"/>
  <c r="P375" i="1" s="1"/>
  <c r="P643" i="1"/>
  <c r="P635" i="1"/>
  <c r="P396" i="1" s="1"/>
  <c r="P402" i="1" s="1"/>
  <c r="L484" i="1"/>
  <c r="F299" i="2"/>
  <c r="H280" i="1"/>
  <c r="F640" i="2"/>
  <c r="F525" i="2"/>
  <c r="F68" i="2"/>
  <c r="F902" i="2" s="1"/>
  <c r="M209" i="1"/>
  <c r="K655" i="1"/>
  <c r="K95" i="1"/>
  <c r="K81" i="1"/>
  <c r="K114" i="1"/>
  <c r="K127" i="1"/>
  <c r="K128" i="1"/>
  <c r="K115" i="1"/>
  <c r="K126" i="1"/>
  <c r="K129" i="1"/>
  <c r="J488" i="1"/>
  <c r="I357" i="2"/>
  <c r="H357" i="2"/>
  <c r="G357" i="2"/>
  <c r="N357" i="2"/>
  <c r="M357" i="2"/>
  <c r="L357" i="2"/>
  <c r="K357" i="2"/>
  <c r="O357" i="2"/>
  <c r="J357" i="2"/>
  <c r="O124" i="1"/>
  <c r="N659" i="1"/>
  <c r="N159" i="1"/>
  <c r="M667" i="1"/>
  <c r="M577" i="1"/>
  <c r="M328" i="1"/>
  <c r="M536" i="1"/>
  <c r="M586" i="1"/>
  <c r="M588" i="1" s="1"/>
  <c r="F358" i="2" s="1"/>
  <c r="M535" i="1"/>
  <c r="M594" i="1"/>
  <c r="M329" i="1"/>
  <c r="J211" i="1"/>
  <c r="O396" i="1"/>
  <c r="O658" i="1"/>
  <c r="O383" i="1"/>
  <c r="O147" i="1"/>
  <c r="O668" i="1"/>
  <c r="O572" i="1"/>
  <c r="O571" i="1"/>
  <c r="O573" i="1"/>
  <c r="O659" i="1"/>
  <c r="O159" i="1"/>
  <c r="O165" i="1" s="1"/>
  <c r="O425" i="1"/>
  <c r="O662" i="1"/>
  <c r="O191" i="1"/>
  <c r="P207" i="1"/>
  <c r="P444" i="1"/>
  <c r="P443" i="1"/>
  <c r="P446" i="1"/>
  <c r="P459" i="1"/>
  <c r="P445" i="1"/>
  <c r="P271" i="1"/>
  <c r="P233" i="1"/>
  <c r="P48" i="1"/>
  <c r="P634" i="1"/>
  <c r="P386" i="1" s="1"/>
  <c r="P393" i="1" s="1"/>
  <c r="Q939" i="2" l="1"/>
  <c r="Q940" i="2" s="1"/>
  <c r="Q813" i="2"/>
  <c r="N79" i="1"/>
  <c r="N96" i="1" s="1"/>
  <c r="F940" i="2"/>
  <c r="G939" i="2"/>
  <c r="G940" i="2" s="1"/>
  <c r="H939" i="2"/>
  <c r="H940" i="2" s="1"/>
  <c r="I939" i="2"/>
  <c r="I940" i="2" s="1"/>
  <c r="J939" i="2"/>
  <c r="J940" i="2" s="1"/>
  <c r="K939" i="2"/>
  <c r="K940" i="2" s="1"/>
  <c r="L939" i="2"/>
  <c r="L940" i="2" s="1"/>
  <c r="M939" i="2"/>
  <c r="M940" i="2" s="1"/>
  <c r="N939" i="2"/>
  <c r="N940" i="2" s="1"/>
  <c r="O939" i="2"/>
  <c r="O940" i="2" s="1"/>
  <c r="P415" i="2"/>
  <c r="O105" i="1"/>
  <c r="O77" i="1"/>
  <c r="F932" i="2"/>
  <c r="AA930" i="2"/>
  <c r="AB930" i="2" s="1"/>
  <c r="P357" i="2"/>
  <c r="Q703" i="2"/>
  <c r="R2" i="2"/>
  <c r="R816" i="2" s="1"/>
  <c r="Q751" i="2"/>
  <c r="Q851" i="2"/>
  <c r="Q845" i="2"/>
  <c r="Q299" i="2" s="1"/>
  <c r="Q702" i="2"/>
  <c r="Q853" i="2"/>
  <c r="Q852" i="2"/>
  <c r="Q707" i="2"/>
  <c r="Q848" i="2"/>
  <c r="Q697" i="2"/>
  <c r="Q772" i="2" s="1"/>
  <c r="P573" i="1"/>
  <c r="P50" i="1"/>
  <c r="P77" i="1" s="1"/>
  <c r="J608" i="1"/>
  <c r="Q653" i="1"/>
  <c r="Q35" i="1"/>
  <c r="I610" i="1"/>
  <c r="L126" i="1"/>
  <c r="F13" i="2"/>
  <c r="N13" i="2" s="1"/>
  <c r="L127" i="1"/>
  <c r="L129" i="1"/>
  <c r="L95" i="1"/>
  <c r="L98" i="1" s="1"/>
  <c r="L606" i="1" s="1"/>
  <c r="L115" i="1"/>
  <c r="L655" i="1"/>
  <c r="L81" i="1"/>
  <c r="L114" i="1"/>
  <c r="N108" i="1"/>
  <c r="N586" i="1"/>
  <c r="N588" i="1" s="1"/>
  <c r="F362" i="2" s="1"/>
  <c r="N329" i="1"/>
  <c r="N536" i="1"/>
  <c r="N15" i="1"/>
  <c r="N69" i="1" s="1"/>
  <c r="N577" i="1"/>
  <c r="N328" i="1"/>
  <c r="N594" i="1"/>
  <c r="N596" i="1" s="1"/>
  <c r="F420" i="2" s="1"/>
  <c r="N667" i="1"/>
  <c r="P658" i="1"/>
  <c r="F183" i="2"/>
  <c r="M669" i="1"/>
  <c r="I656" i="1"/>
  <c r="Q271" i="1"/>
  <c r="Q266" i="1"/>
  <c r="O636" i="1"/>
  <c r="O453" i="1" s="1"/>
  <c r="O465" i="1" s="1"/>
  <c r="O664" i="1" s="1"/>
  <c r="O237" i="1"/>
  <c r="N242" i="1"/>
  <c r="M278" i="1"/>
  <c r="O230" i="1"/>
  <c r="O229" i="1"/>
  <c r="Q253" i="1"/>
  <c r="O236" i="1"/>
  <c r="Q232" i="1"/>
  <c r="Q265" i="1"/>
  <c r="O240" i="1"/>
  <c r="Q481" i="1"/>
  <c r="I120" i="1"/>
  <c r="I123" i="1" s="1"/>
  <c r="O274" i="1"/>
  <c r="O227" i="1"/>
  <c r="Q248" i="1"/>
  <c r="Q454" i="1"/>
  <c r="F240" i="2"/>
  <c r="O238" i="1"/>
  <c r="O234" i="1"/>
  <c r="O663" i="1"/>
  <c r="Q252" i="1"/>
  <c r="O231" i="1"/>
  <c r="Q574" i="1"/>
  <c r="O228" i="1"/>
  <c r="Q458" i="1"/>
  <c r="Q575" i="1"/>
  <c r="O222" i="1"/>
  <c r="O665" i="1"/>
  <c r="Q446" i="1"/>
  <c r="Q455" i="1"/>
  <c r="Q643" i="1"/>
  <c r="Q215" i="1" s="1"/>
  <c r="P668" i="1"/>
  <c r="Q592" i="1"/>
  <c r="Q267" i="1"/>
  <c r="Q479" i="1"/>
  <c r="Q476" i="1"/>
  <c r="Q249" i="1"/>
  <c r="Q480" i="1"/>
  <c r="M578" i="1"/>
  <c r="M580" i="1" s="1"/>
  <c r="Q443" i="1"/>
  <c r="Q584" i="1"/>
  <c r="Q233" i="1"/>
  <c r="Q457" i="1"/>
  <c r="Q635" i="1"/>
  <c r="Q396" i="1" s="1"/>
  <c r="Q402" i="1" s="1"/>
  <c r="Q448" i="1"/>
  <c r="P572" i="1"/>
  <c r="P571" i="1"/>
  <c r="Q447" i="1"/>
  <c r="Q442" i="1"/>
  <c r="Q135" i="1"/>
  <c r="Q268" i="1"/>
  <c r="Q444" i="1"/>
  <c r="Q445" i="1"/>
  <c r="Q239" i="1"/>
  <c r="Q102" i="1"/>
  <c r="Q251" i="1"/>
  <c r="Q640" i="1"/>
  <c r="Q124" i="1" s="1"/>
  <c r="O197" i="1"/>
  <c r="O651" i="1"/>
  <c r="O63" i="1"/>
  <c r="O60" i="1"/>
  <c r="O137" i="1"/>
  <c r="O139" i="1" s="1"/>
  <c r="O9" i="1"/>
  <c r="O62" i="1"/>
  <c r="O12" i="1"/>
  <c r="O13" i="1"/>
  <c r="O10" i="1"/>
  <c r="O106" i="1"/>
  <c r="O11" i="1"/>
  <c r="O104" i="1"/>
  <c r="O402" i="1"/>
  <c r="M655" i="1"/>
  <c r="M81" i="1"/>
  <c r="M95" i="1"/>
  <c r="M98" i="1" s="1"/>
  <c r="M115" i="1"/>
  <c r="M129" i="1"/>
  <c r="M128" i="1"/>
  <c r="M126" i="1"/>
  <c r="M127" i="1"/>
  <c r="M114" i="1"/>
  <c r="F14" i="2"/>
  <c r="N165" i="1"/>
  <c r="G300" i="2"/>
  <c r="L300" i="2"/>
  <c r="H300" i="2"/>
  <c r="I300" i="2"/>
  <c r="M300" i="2"/>
  <c r="N300" i="2"/>
  <c r="K300" i="2"/>
  <c r="O300" i="2"/>
  <c r="J300" i="2"/>
  <c r="P300" i="2"/>
  <c r="K131" i="1"/>
  <c r="N465" i="1"/>
  <c r="H308" i="1"/>
  <c r="K299" i="2"/>
  <c r="H299" i="2"/>
  <c r="M299" i="2"/>
  <c r="I299" i="2"/>
  <c r="N299" i="2"/>
  <c r="G299" i="2"/>
  <c r="L299" i="2"/>
  <c r="J299" i="2"/>
  <c r="O299" i="2"/>
  <c r="P299" i="2"/>
  <c r="P217" i="1"/>
  <c r="P215" i="1"/>
  <c r="P214" i="1"/>
  <c r="P216" i="1"/>
  <c r="P430" i="1"/>
  <c r="K308" i="1"/>
  <c r="H356" i="2"/>
  <c r="I356" i="2"/>
  <c r="L356" i="2"/>
  <c r="G356" i="2"/>
  <c r="N356" i="2"/>
  <c r="K356" i="2"/>
  <c r="M356" i="2"/>
  <c r="P356" i="2"/>
  <c r="J356" i="2"/>
  <c r="O356" i="2"/>
  <c r="F359" i="2"/>
  <c r="K666" i="1"/>
  <c r="K318" i="1"/>
  <c r="K323" i="1"/>
  <c r="K533" i="1"/>
  <c r="K326" i="1"/>
  <c r="K528" i="1"/>
  <c r="K527" i="1"/>
  <c r="K525" i="1"/>
  <c r="K526" i="1"/>
  <c r="K327" i="1"/>
  <c r="K534" i="1"/>
  <c r="K317" i="1"/>
  <c r="K530" i="1"/>
  <c r="K531" i="1"/>
  <c r="K319" i="1"/>
  <c r="K320" i="1"/>
  <c r="K322" i="1"/>
  <c r="H331" i="1"/>
  <c r="H538" i="1"/>
  <c r="N474" i="1"/>
  <c r="J276" i="1"/>
  <c r="Q631" i="1"/>
  <c r="Q364" i="1" s="1"/>
  <c r="Q292" i="1"/>
  <c r="Q441" i="1"/>
  <c r="Q499" i="1"/>
  <c r="Q48" i="1"/>
  <c r="Q514" i="1"/>
  <c r="Q633" i="1"/>
  <c r="Q375" i="1" s="1"/>
  <c r="Q381" i="1" s="1"/>
  <c r="P404" i="1"/>
  <c r="P660" i="1"/>
  <c r="P170" i="1"/>
  <c r="P177" i="1" s="1"/>
  <c r="P652" i="1"/>
  <c r="P255" i="1"/>
  <c r="P585" i="1"/>
  <c r="P482" i="1"/>
  <c r="P637" i="1" s="1"/>
  <c r="P474" i="1" s="1"/>
  <c r="P484" i="1" s="1"/>
  <c r="P67" i="1"/>
  <c r="P64" i="1"/>
  <c r="P76" i="1"/>
  <c r="P136" i="1"/>
  <c r="P256" i="1"/>
  <c r="P576" i="1"/>
  <c r="P257" i="1"/>
  <c r="P103" i="1"/>
  <c r="P462" i="1"/>
  <c r="P272" i="1"/>
  <c r="P463" i="1"/>
  <c r="P258" i="1"/>
  <c r="P593" i="1"/>
  <c r="O156" i="1"/>
  <c r="O167" i="1" s="1"/>
  <c r="J224" i="1"/>
  <c r="M596" i="1"/>
  <c r="I358" i="2"/>
  <c r="L358" i="2"/>
  <c r="N358" i="2"/>
  <c r="G358" i="2"/>
  <c r="K358" i="2"/>
  <c r="M358" i="2"/>
  <c r="H358" i="2"/>
  <c r="J358" i="2"/>
  <c r="O358" i="2"/>
  <c r="P358" i="2"/>
  <c r="J490" i="1"/>
  <c r="K98" i="1"/>
  <c r="F12" i="2" s="1"/>
  <c r="I12" i="2" s="1"/>
  <c r="L486" i="1"/>
  <c r="L665" i="1"/>
  <c r="L264" i="1"/>
  <c r="I654" i="1"/>
  <c r="I113" i="1"/>
  <c r="I117" i="1" s="1"/>
  <c r="P661" i="1"/>
  <c r="P180" i="1"/>
  <c r="P186" i="1" s="1"/>
  <c r="P381" i="1"/>
  <c r="P662" i="1"/>
  <c r="P425" i="1"/>
  <c r="P191" i="1"/>
  <c r="P197" i="1" s="1"/>
  <c r="P209" i="1" s="1"/>
  <c r="M427" i="1"/>
  <c r="M186" i="1"/>
  <c r="R75" i="1"/>
  <c r="R390" i="1"/>
  <c r="R148" i="1"/>
  <c r="R369" i="1"/>
  <c r="R162" i="1"/>
  <c r="R370" i="1"/>
  <c r="R195" i="1"/>
  <c r="R397" i="1"/>
  <c r="R218" i="1"/>
  <c r="R23" i="1"/>
  <c r="R399" i="1"/>
  <c r="R134" i="1"/>
  <c r="R400" i="1"/>
  <c r="R286" i="1"/>
  <c r="R42" i="1"/>
  <c r="R302" i="1"/>
  <c r="S2" i="1"/>
  <c r="R288" i="1"/>
  <c r="R41" i="1"/>
  <c r="R269" i="1" s="1"/>
  <c r="R149" i="1"/>
  <c r="R504" i="1"/>
  <c r="R290" i="1"/>
  <c r="R572" i="1"/>
  <c r="R409" i="1"/>
  <c r="R40" i="1"/>
  <c r="R251" i="1" s="1"/>
  <c r="R193" i="1"/>
  <c r="R493" i="1"/>
  <c r="R254" i="1"/>
  <c r="R33" i="1"/>
  <c r="R44" i="1"/>
  <c r="R461" i="1" s="1"/>
  <c r="R163" i="1"/>
  <c r="R366" i="1"/>
  <c r="R641" i="1"/>
  <c r="R298" i="1"/>
  <c r="R571" i="1"/>
  <c r="R299" i="1"/>
  <c r="R39" i="1"/>
  <c r="R267" i="1" s="1"/>
  <c r="R182" i="1"/>
  <c r="R431" i="1"/>
  <c r="R183" i="1"/>
  <c r="R642" i="1"/>
  <c r="R379" i="1"/>
  <c r="R43" i="1"/>
  <c r="R459" i="1" s="1"/>
  <c r="R153" i="1"/>
  <c r="R413" i="1"/>
  <c r="R194" i="1"/>
  <c r="R460" i="1"/>
  <c r="R304" i="1"/>
  <c r="R152" i="1"/>
  <c r="R398" i="1"/>
  <c r="R65" i="1"/>
  <c r="R387" i="1"/>
  <c r="R175" i="1"/>
  <c r="R494" i="1"/>
  <c r="R389" i="1"/>
  <c r="R38" i="1"/>
  <c r="R248" i="1" s="1"/>
  <c r="R45" i="1"/>
  <c r="R252" i="1" s="1"/>
  <c r="R160" i="1"/>
  <c r="R418" i="1"/>
  <c r="R101" i="1"/>
  <c r="R503" i="1"/>
  <c r="R205" i="1"/>
  <c r="R508" i="1"/>
  <c r="R378" i="1"/>
  <c r="R583" i="1"/>
  <c r="R184" i="1"/>
  <c r="R510" i="1"/>
  <c r="R297" i="1"/>
  <c r="R507" i="1"/>
  <c r="R289" i="1"/>
  <c r="R512" i="1"/>
  <c r="R220" i="1"/>
  <c r="R19" i="1"/>
  <c r="R368" i="1"/>
  <c r="R204" i="1"/>
  <c r="R511" i="1"/>
  <c r="R377" i="1"/>
  <c r="R151" i="1"/>
  <c r="R505" i="1"/>
  <c r="R203" i="1"/>
  <c r="R502" i="1"/>
  <c r="R161" i="1"/>
  <c r="R421" i="1"/>
  <c r="R219" i="1"/>
  <c r="R367" i="1"/>
  <c r="R410" i="1"/>
  <c r="R172" i="1"/>
  <c r="R506" i="1"/>
  <c r="R391" i="1"/>
  <c r="R154" i="1"/>
  <c r="R412" i="1"/>
  <c r="R295" i="1"/>
  <c r="R432" i="1"/>
  <c r="R192" i="1"/>
  <c r="R420" i="1"/>
  <c r="R174" i="1"/>
  <c r="R411" i="1"/>
  <c r="R66" i="1"/>
  <c r="R388" i="1"/>
  <c r="R74" i="1"/>
  <c r="R301" i="1"/>
  <c r="R173" i="1"/>
  <c r="R591" i="1"/>
  <c r="R303" i="1"/>
  <c r="R497" i="1"/>
  <c r="R365" i="1"/>
  <c r="R202" i="1"/>
  <c r="R150" i="1"/>
  <c r="R296" i="1"/>
  <c r="R496" i="1"/>
  <c r="R181" i="1"/>
  <c r="R27" i="1"/>
  <c r="R300" i="1"/>
  <c r="R116" i="1"/>
  <c r="R509" i="1"/>
  <c r="R287" i="1"/>
  <c r="R573" i="1"/>
  <c r="R376" i="1"/>
  <c r="R46" i="1"/>
  <c r="R171" i="1"/>
  <c r="R419" i="1"/>
  <c r="R495" i="1"/>
  <c r="Q634" i="1"/>
  <c r="Q386" i="1" s="1"/>
  <c r="Q393" i="1" s="1"/>
  <c r="O393" i="1"/>
  <c r="G414" i="2"/>
  <c r="M414" i="2"/>
  <c r="N414" i="2"/>
  <c r="I414" i="2"/>
  <c r="H414" i="2"/>
  <c r="K414" i="2"/>
  <c r="L414" i="2"/>
  <c r="P414" i="2"/>
  <c r="J414" i="2"/>
  <c r="O414" i="2"/>
  <c r="P450" i="1"/>
  <c r="Q423" i="1"/>
  <c r="Q207" i="1"/>
  <c r="Q29" i="1"/>
  <c r="Q440" i="1"/>
  <c r="Q250" i="1"/>
  <c r="Q415" i="1"/>
  <c r="Q477" i="1"/>
  <c r="Q306" i="1"/>
  <c r="R939" i="2" l="1"/>
  <c r="R940" i="2" s="1"/>
  <c r="R813" i="2"/>
  <c r="O79" i="1"/>
  <c r="O96" i="1" s="1"/>
  <c r="Q300" i="2"/>
  <c r="Q358" i="2"/>
  <c r="Q356" i="2"/>
  <c r="O12" i="2"/>
  <c r="K12" i="2"/>
  <c r="N12" i="2"/>
  <c r="P12" i="2"/>
  <c r="L12" i="2"/>
  <c r="M12" i="2"/>
  <c r="J12" i="2"/>
  <c r="H12" i="2"/>
  <c r="G12" i="2"/>
  <c r="Q414" i="2"/>
  <c r="F933" i="2"/>
  <c r="O932" i="2"/>
  <c r="O933" i="2" s="1"/>
  <c r="O941" i="2" s="1"/>
  <c r="P932" i="2"/>
  <c r="P933" i="2" s="1"/>
  <c r="P941" i="2" s="1"/>
  <c r="M932" i="2"/>
  <c r="M933" i="2" s="1"/>
  <c r="M941" i="2" s="1"/>
  <c r="H932" i="2"/>
  <c r="H933" i="2" s="1"/>
  <c r="H941" i="2" s="1"/>
  <c r="G932" i="2"/>
  <c r="Q932" i="2"/>
  <c r="Q933" i="2" s="1"/>
  <c r="Q941" i="2" s="1"/>
  <c r="N932" i="2"/>
  <c r="N933" i="2" s="1"/>
  <c r="N941" i="2" s="1"/>
  <c r="J932" i="2"/>
  <c r="J933" i="2" s="1"/>
  <c r="J941" i="2" s="1"/>
  <c r="L932" i="2"/>
  <c r="L933" i="2" s="1"/>
  <c r="L941" i="2" s="1"/>
  <c r="R932" i="2"/>
  <c r="R933" i="2" s="1"/>
  <c r="I932" i="2"/>
  <c r="I933" i="2" s="1"/>
  <c r="I941" i="2" s="1"/>
  <c r="K932" i="2"/>
  <c r="K933" i="2" s="1"/>
  <c r="K941" i="2" s="1"/>
  <c r="Q12" i="2"/>
  <c r="P60" i="1"/>
  <c r="P667" i="1" s="1"/>
  <c r="P105" i="1"/>
  <c r="Q357" i="2"/>
  <c r="Q415" i="2"/>
  <c r="R853" i="2"/>
  <c r="R751" i="2"/>
  <c r="R852" i="2"/>
  <c r="S2" i="2"/>
  <c r="S816" i="2" s="1"/>
  <c r="R697" i="2"/>
  <c r="R772" i="2" s="1"/>
  <c r="R851" i="2"/>
  <c r="R848" i="2"/>
  <c r="R707" i="2"/>
  <c r="R845" i="2"/>
  <c r="R13" i="2" s="1"/>
  <c r="R703" i="2"/>
  <c r="R702" i="2"/>
  <c r="Q13" i="2"/>
  <c r="F15" i="2"/>
  <c r="F897" i="2" s="1"/>
  <c r="F898" i="2" s="1"/>
  <c r="L13" i="2"/>
  <c r="R442" i="1"/>
  <c r="R35" i="1"/>
  <c r="K13" i="2"/>
  <c r="O13" i="2"/>
  <c r="M13" i="2"/>
  <c r="P13" i="2"/>
  <c r="H13" i="2"/>
  <c r="J13" i="2"/>
  <c r="I13" i="2"/>
  <c r="G13" i="2"/>
  <c r="L532" i="1"/>
  <c r="L321" i="1"/>
  <c r="L598" i="1"/>
  <c r="F472" i="2" s="1"/>
  <c r="L529" i="1"/>
  <c r="L602" i="1"/>
  <c r="F587" i="2" s="1"/>
  <c r="L131" i="1"/>
  <c r="L604" i="1"/>
  <c r="F644" i="2" s="1"/>
  <c r="H644" i="2" s="1"/>
  <c r="L600" i="1"/>
  <c r="F529" i="2" s="1"/>
  <c r="H529" i="2" s="1"/>
  <c r="L324" i="1"/>
  <c r="L110" i="1"/>
  <c r="F72" i="2" s="1"/>
  <c r="I72" i="2" s="1"/>
  <c r="L325" i="1"/>
  <c r="N669" i="1"/>
  <c r="N578" i="1"/>
  <c r="N580" i="1" s="1"/>
  <c r="F305" i="2" s="1"/>
  <c r="P651" i="1"/>
  <c r="P137" i="1"/>
  <c r="P139" i="1" s="1"/>
  <c r="P10" i="1"/>
  <c r="P104" i="1"/>
  <c r="P106" i="1"/>
  <c r="P12" i="1"/>
  <c r="R102" i="1"/>
  <c r="R592" i="1"/>
  <c r="O486" i="1"/>
  <c r="O488" i="1" s="1"/>
  <c r="O247" i="1"/>
  <c r="O260" i="1" s="1"/>
  <c r="O276" i="1" s="1"/>
  <c r="R232" i="1"/>
  <c r="P13" i="1"/>
  <c r="P62" i="1"/>
  <c r="P11" i="1"/>
  <c r="P79" i="1"/>
  <c r="P96" i="1" s="1"/>
  <c r="O242" i="1"/>
  <c r="R443" i="1"/>
  <c r="P9" i="1"/>
  <c r="P63" i="1"/>
  <c r="R455" i="1"/>
  <c r="I141" i="1"/>
  <c r="F126" i="2" s="1"/>
  <c r="R270" i="1"/>
  <c r="Q217" i="1"/>
  <c r="Q216" i="1"/>
  <c r="R447" i="1"/>
  <c r="R440" i="1"/>
  <c r="R478" i="1"/>
  <c r="Q430" i="1"/>
  <c r="Q434" i="1" s="1"/>
  <c r="R448" i="1"/>
  <c r="R477" i="1"/>
  <c r="R249" i="1"/>
  <c r="R633" i="1"/>
  <c r="R375" i="1" s="1"/>
  <c r="R381" i="1" s="1"/>
  <c r="R159" i="1" s="1"/>
  <c r="R165" i="1" s="1"/>
  <c r="Q214" i="1"/>
  <c r="R574" i="1"/>
  <c r="R575" i="1"/>
  <c r="R445" i="1"/>
  <c r="R239" i="1"/>
  <c r="R233" i="1"/>
  <c r="R135" i="1"/>
  <c r="R454" i="1"/>
  <c r="R481" i="1"/>
  <c r="R479" i="1"/>
  <c r="R476" i="1"/>
  <c r="R265" i="1"/>
  <c r="R266" i="1"/>
  <c r="R271" i="1"/>
  <c r="Q661" i="1"/>
  <c r="Q180" i="1"/>
  <c r="Q186" i="1" s="1"/>
  <c r="Q450" i="1"/>
  <c r="Q231" i="1" s="1"/>
  <c r="R475" i="1"/>
  <c r="R480" i="1"/>
  <c r="R640" i="1"/>
  <c r="R124" i="1" s="1"/>
  <c r="R631" i="1"/>
  <c r="R364" i="1" s="1"/>
  <c r="R372" i="1" s="1"/>
  <c r="R147" i="1" s="1"/>
  <c r="R156" i="1" s="1"/>
  <c r="R458" i="1"/>
  <c r="R456" i="1"/>
  <c r="R446" i="1"/>
  <c r="R444" i="1"/>
  <c r="R441" i="1"/>
  <c r="R584" i="1"/>
  <c r="R250" i="1"/>
  <c r="R253" i="1"/>
  <c r="R207" i="1"/>
  <c r="R457" i="1"/>
  <c r="R268" i="1"/>
  <c r="P636" i="1"/>
  <c r="P453" i="1" s="1"/>
  <c r="P465" i="1" s="1"/>
  <c r="P486" i="1" s="1"/>
  <c r="P488" i="1" s="1"/>
  <c r="Q425" i="1"/>
  <c r="Q662" i="1"/>
  <c r="Q191" i="1"/>
  <c r="Q197" i="1" s="1"/>
  <c r="Q209" i="1" s="1"/>
  <c r="Q50" i="1"/>
  <c r="Q668" i="1"/>
  <c r="Q572" i="1"/>
  <c r="Q571" i="1"/>
  <c r="Q573" i="1"/>
  <c r="P663" i="1"/>
  <c r="P240" i="1"/>
  <c r="P227" i="1"/>
  <c r="P237" i="1"/>
  <c r="P238" i="1"/>
  <c r="P235" i="1"/>
  <c r="P230" i="1"/>
  <c r="P236" i="1"/>
  <c r="P234" i="1"/>
  <c r="P231" i="1"/>
  <c r="P228" i="1"/>
  <c r="P229" i="1"/>
  <c r="O660" i="1"/>
  <c r="O404" i="1"/>
  <c r="O427" i="1" s="1"/>
  <c r="O170" i="1"/>
  <c r="Q404" i="1"/>
  <c r="Q660" i="1"/>
  <c r="Q170" i="1"/>
  <c r="Q177" i="1" s="1"/>
  <c r="M490" i="1"/>
  <c r="P659" i="1"/>
  <c r="P159" i="1"/>
  <c r="P383" i="1"/>
  <c r="P427" i="1" s="1"/>
  <c r="L274" i="1"/>
  <c r="L488" i="1"/>
  <c r="K110" i="1"/>
  <c r="K604" i="1"/>
  <c r="K598" i="1"/>
  <c r="K602" i="1"/>
  <c r="K321" i="1"/>
  <c r="K532" i="1"/>
  <c r="K325" i="1"/>
  <c r="K600" i="1"/>
  <c r="K529" i="1"/>
  <c r="K606" i="1"/>
  <c r="K324" i="1"/>
  <c r="J516" i="1"/>
  <c r="J280" i="1"/>
  <c r="P665" i="1"/>
  <c r="P264" i="1"/>
  <c r="P274" i="1" s="1"/>
  <c r="Q659" i="1"/>
  <c r="Q159" i="1"/>
  <c r="Q165" i="1" s="1"/>
  <c r="Q652" i="1"/>
  <c r="Q256" i="1"/>
  <c r="Q463" i="1"/>
  <c r="Q257" i="1"/>
  <c r="Q103" i="1"/>
  <c r="Q64" i="1"/>
  <c r="Q258" i="1"/>
  <c r="Q272" i="1"/>
  <c r="Q585" i="1"/>
  <c r="Q462" i="1"/>
  <c r="Q482" i="1"/>
  <c r="Q637" i="1" s="1"/>
  <c r="Q474" i="1" s="1"/>
  <c r="Q76" i="1"/>
  <c r="Q576" i="1"/>
  <c r="Q593" i="1"/>
  <c r="Q136" i="1"/>
  <c r="Q255" i="1"/>
  <c r="Q67" i="1"/>
  <c r="Q372" i="1"/>
  <c r="J278" i="1"/>
  <c r="N484" i="1"/>
  <c r="H540" i="1"/>
  <c r="AA895" i="2"/>
  <c r="AB895" i="2" s="1"/>
  <c r="H657" i="1"/>
  <c r="H121" i="1"/>
  <c r="N664" i="1"/>
  <c r="N247" i="1"/>
  <c r="H14" i="2"/>
  <c r="L14" i="2"/>
  <c r="Q14" i="2"/>
  <c r="K14" i="2"/>
  <c r="N14" i="2"/>
  <c r="G14" i="2"/>
  <c r="I14" i="2"/>
  <c r="M14" i="2"/>
  <c r="J14" i="2"/>
  <c r="O14" i="2"/>
  <c r="P14" i="2"/>
  <c r="P586" i="1"/>
  <c r="P588" i="1" s="1"/>
  <c r="F364" i="2" s="1"/>
  <c r="R306" i="1"/>
  <c r="R48" i="1"/>
  <c r="R634" i="1"/>
  <c r="R386" i="1" s="1"/>
  <c r="R415" i="1"/>
  <c r="R292" i="1"/>
  <c r="R635" i="1"/>
  <c r="P188" i="1"/>
  <c r="H333" i="1"/>
  <c r="R653" i="1"/>
  <c r="S149" i="1"/>
  <c r="S504" i="1"/>
  <c r="S286" i="1"/>
  <c r="S23" i="1"/>
  <c r="S303" i="1"/>
  <c r="S44" i="1"/>
  <c r="S461" i="1" s="1"/>
  <c r="S172" i="1"/>
  <c r="S254" i="1"/>
  <c r="S512" i="1"/>
  <c r="S203" i="1"/>
  <c r="S493" i="1"/>
  <c r="S397" i="1"/>
  <c r="S194" i="1"/>
  <c r="S391" i="1"/>
  <c r="S195" i="1"/>
  <c r="S27" i="1"/>
  <c r="S295" i="1"/>
  <c r="S497" i="1"/>
  <c r="S398" i="1"/>
  <c r="S40" i="1"/>
  <c r="S478" i="1" s="1"/>
  <c r="S65" i="1"/>
  <c r="S399" i="1"/>
  <c r="S45" i="1"/>
  <c r="S270" i="1" s="1"/>
  <c r="S182" i="1"/>
  <c r="S43" i="1"/>
  <c r="S253" i="1" s="1"/>
  <c r="S183" i="1"/>
  <c r="S46" i="1"/>
  <c r="S19" i="1"/>
  <c r="S302" i="1"/>
  <c r="S42" i="1"/>
  <c r="S506" i="1"/>
  <c r="S202" i="1"/>
  <c r="S496" i="1"/>
  <c r="S365" i="1"/>
  <c r="S39" i="1"/>
  <c r="S477" i="1" s="1"/>
  <c r="S154" i="1"/>
  <c r="S420" i="1"/>
  <c r="S173" i="1"/>
  <c r="S66" i="1"/>
  <c r="S369" i="1"/>
  <c r="S150" i="1"/>
  <c r="S376" i="1"/>
  <c r="S101" i="1"/>
  <c r="S304" i="1"/>
  <c r="S287" i="1"/>
  <c r="S503" i="1"/>
  <c r="S288" i="1"/>
  <c r="S116" i="1"/>
  <c r="S377" i="1"/>
  <c r="T2" i="1"/>
  <c r="S390" i="1"/>
  <c r="S148" i="1"/>
  <c r="S507" i="1"/>
  <c r="S366" i="1"/>
  <c r="S297" i="1"/>
  <c r="S378" i="1"/>
  <c r="S511" i="1"/>
  <c r="S161" i="1"/>
  <c r="S509" i="1"/>
  <c r="S432" i="1"/>
  <c r="S299" i="1"/>
  <c r="S41" i="1"/>
  <c r="S479" i="1" s="1"/>
  <c r="S163" i="1"/>
  <c r="S300" i="1"/>
  <c r="S219" i="1"/>
  <c r="S508" i="1"/>
  <c r="S289" i="1"/>
  <c r="S162" i="1"/>
  <c r="S388" i="1"/>
  <c r="S74" i="1"/>
  <c r="S389" i="1"/>
  <c r="S193" i="1"/>
  <c r="S418" i="1"/>
  <c r="S368" i="1"/>
  <c r="S495" i="1"/>
  <c r="S400" i="1"/>
  <c r="S181" i="1"/>
  <c r="S431" i="1"/>
  <c r="S75" i="1"/>
  <c r="S502" i="1"/>
  <c r="S175" i="1"/>
  <c r="S641" i="1"/>
  <c r="S460" i="1"/>
  <c r="S38" i="1"/>
  <c r="S266" i="1" s="1"/>
  <c r="S204" i="1"/>
  <c r="S379" i="1"/>
  <c r="S301" i="1"/>
  <c r="S591" i="1"/>
  <c r="S296" i="1"/>
  <c r="S367" i="1"/>
  <c r="S409" i="1"/>
  <c r="S192" i="1"/>
  <c r="S412" i="1"/>
  <c r="S298" i="1"/>
  <c r="S642" i="1"/>
  <c r="S370" i="1"/>
  <c r="S184" i="1"/>
  <c r="S411" i="1"/>
  <c r="S151" i="1"/>
  <c r="S421" i="1"/>
  <c r="S290" i="1"/>
  <c r="S134" i="1"/>
  <c r="S387" i="1"/>
  <c r="S33" i="1"/>
  <c r="S35" i="1" s="1"/>
  <c r="S171" i="1"/>
  <c r="S413" i="1"/>
  <c r="S220" i="1"/>
  <c r="S505" i="1"/>
  <c r="S174" i="1"/>
  <c r="S494" i="1"/>
  <c r="S218" i="1"/>
  <c r="S583" i="1"/>
  <c r="S510" i="1"/>
  <c r="S410" i="1"/>
  <c r="S205" i="1"/>
  <c r="S160" i="1"/>
  <c r="S419" i="1"/>
  <c r="S152" i="1"/>
  <c r="S153" i="1"/>
  <c r="M188" i="1"/>
  <c r="F416" i="2"/>
  <c r="K657" i="1"/>
  <c r="K121" i="1"/>
  <c r="P434" i="1"/>
  <c r="P222" i="1"/>
  <c r="N167" i="1"/>
  <c r="M110" i="1"/>
  <c r="F73" i="2" s="1"/>
  <c r="M529" i="1"/>
  <c r="M598" i="1"/>
  <c r="F473" i="2" s="1"/>
  <c r="M324" i="1"/>
  <c r="M325" i="1"/>
  <c r="M321" i="1"/>
  <c r="M604" i="1"/>
  <c r="F645" i="2" s="1"/>
  <c r="M602" i="1"/>
  <c r="F588" i="2" s="1"/>
  <c r="M606" i="1"/>
  <c r="M600" i="1"/>
  <c r="F530" i="2" s="1"/>
  <c r="M532" i="1"/>
  <c r="F301" i="2"/>
  <c r="O661" i="1"/>
  <c r="O180" i="1"/>
  <c r="O108" i="1"/>
  <c r="O15" i="1"/>
  <c r="O667" i="1"/>
  <c r="O594" i="1"/>
  <c r="O535" i="1"/>
  <c r="O586" i="1"/>
  <c r="O536" i="1"/>
  <c r="O328" i="1"/>
  <c r="O577" i="1"/>
  <c r="O329" i="1"/>
  <c r="O209" i="1"/>
  <c r="N655" i="1"/>
  <c r="N95" i="1"/>
  <c r="N81" i="1"/>
  <c r="N129" i="1"/>
  <c r="N126" i="1"/>
  <c r="N114" i="1"/>
  <c r="N115" i="1"/>
  <c r="N127" i="1"/>
  <c r="N128" i="1"/>
  <c r="R514" i="1"/>
  <c r="R423" i="1"/>
  <c r="R643" i="1"/>
  <c r="R499" i="1"/>
  <c r="M131" i="1"/>
  <c r="R941" i="2" l="1"/>
  <c r="S815" i="2"/>
  <c r="S813" i="2"/>
  <c r="S932" i="2"/>
  <c r="S933" i="2" s="1"/>
  <c r="S939" i="2"/>
  <c r="S940" i="2" s="1"/>
  <c r="P594" i="1"/>
  <c r="P596" i="1" s="1"/>
  <c r="F422" i="2" s="1"/>
  <c r="P536" i="1"/>
  <c r="P328" i="1"/>
  <c r="P329" i="1"/>
  <c r="P535" i="1"/>
  <c r="P577" i="1"/>
  <c r="Q105" i="1"/>
  <c r="Q77" i="1"/>
  <c r="G933" i="2"/>
  <c r="G941" i="2" s="1"/>
  <c r="R14" i="2"/>
  <c r="R415" i="2"/>
  <c r="R358" i="2"/>
  <c r="R414" i="2"/>
  <c r="R300" i="2"/>
  <c r="R299" i="2"/>
  <c r="R357" i="2"/>
  <c r="R12" i="2"/>
  <c r="R356" i="2"/>
  <c r="S845" i="2"/>
  <c r="S72" i="2" s="1"/>
  <c r="S702" i="2"/>
  <c r="S848" i="2"/>
  <c r="S707" i="2"/>
  <c r="S852" i="2"/>
  <c r="S703" i="2"/>
  <c r="S751" i="2"/>
  <c r="T2" i="2"/>
  <c r="T816" i="2" s="1"/>
  <c r="S853" i="2"/>
  <c r="S697" i="2"/>
  <c r="S772" i="2" s="1"/>
  <c r="I644" i="2"/>
  <c r="R50" i="1"/>
  <c r="R77" i="1" s="1"/>
  <c r="S653" i="1"/>
  <c r="M587" i="2"/>
  <c r="R587" i="2"/>
  <c r="N644" i="2"/>
  <c r="H587" i="2"/>
  <c r="Q587" i="2"/>
  <c r="N587" i="2"/>
  <c r="O587" i="2"/>
  <c r="J587" i="2"/>
  <c r="G587" i="2"/>
  <c r="K587" i="2"/>
  <c r="L587" i="2"/>
  <c r="I587" i="2"/>
  <c r="J644" i="2"/>
  <c r="P587" i="2"/>
  <c r="R644" i="2"/>
  <c r="J529" i="2"/>
  <c r="K644" i="2"/>
  <c r="I529" i="2"/>
  <c r="G644" i="2"/>
  <c r="N529" i="2"/>
  <c r="L644" i="2"/>
  <c r="G529" i="2"/>
  <c r="Q644" i="2"/>
  <c r="P644" i="2"/>
  <c r="M644" i="2"/>
  <c r="O644" i="2"/>
  <c r="P529" i="2"/>
  <c r="K529" i="2"/>
  <c r="J72" i="2"/>
  <c r="L608" i="1"/>
  <c r="O529" i="2"/>
  <c r="R529" i="2"/>
  <c r="R72" i="2"/>
  <c r="Q529" i="2"/>
  <c r="M529" i="2"/>
  <c r="N72" i="2"/>
  <c r="L529" i="2"/>
  <c r="G72" i="2"/>
  <c r="M72" i="2"/>
  <c r="H72" i="2"/>
  <c r="P72" i="2"/>
  <c r="O72" i="2"/>
  <c r="L72" i="2"/>
  <c r="Q72" i="2"/>
  <c r="K72" i="2"/>
  <c r="R659" i="1"/>
  <c r="P108" i="1"/>
  <c r="P15" i="1"/>
  <c r="P578" i="1" s="1"/>
  <c r="O490" i="1"/>
  <c r="O516" i="1" s="1"/>
  <c r="S252" i="1"/>
  <c r="S458" i="1"/>
  <c r="S480" i="1"/>
  <c r="O278" i="1"/>
  <c r="Q222" i="1"/>
  <c r="S249" i="1"/>
  <c r="S481" i="1"/>
  <c r="S584" i="1"/>
  <c r="S459" i="1"/>
  <c r="S271" i="1"/>
  <c r="R167" i="1"/>
  <c r="K538" i="1"/>
  <c r="K540" i="1" s="1"/>
  <c r="K120" i="1" s="1"/>
  <c r="K123" i="1" s="1"/>
  <c r="K331" i="1"/>
  <c r="K333" i="1" s="1"/>
  <c r="K335" i="1" s="1"/>
  <c r="Q237" i="1"/>
  <c r="Q188" i="1"/>
  <c r="Q234" i="1"/>
  <c r="Q227" i="1"/>
  <c r="R450" i="1"/>
  <c r="R231" i="1" s="1"/>
  <c r="Q228" i="1"/>
  <c r="S248" i="1"/>
  <c r="S447" i="1"/>
  <c r="S634" i="1"/>
  <c r="S386" i="1" s="1"/>
  <c r="S393" i="1" s="1"/>
  <c r="S170" i="1" s="1"/>
  <c r="S177" i="1" s="1"/>
  <c r="Q235" i="1"/>
  <c r="Q236" i="1"/>
  <c r="S267" i="1"/>
  <c r="S239" i="1"/>
  <c r="S443" i="1"/>
  <c r="S265" i="1"/>
  <c r="Q230" i="1"/>
  <c r="Q238" i="1"/>
  <c r="Q240" i="1"/>
  <c r="S442" i="1"/>
  <c r="Q229" i="1"/>
  <c r="Q663" i="1"/>
  <c r="S232" i="1"/>
  <c r="S269" i="1"/>
  <c r="S250" i="1"/>
  <c r="S457" i="1"/>
  <c r="S48" i="1"/>
  <c r="S258" i="1" s="1"/>
  <c r="R383" i="1"/>
  <c r="S456" i="1"/>
  <c r="R658" i="1"/>
  <c r="S268" i="1"/>
  <c r="S251" i="1"/>
  <c r="M608" i="1"/>
  <c r="S455" i="1"/>
  <c r="S476" i="1"/>
  <c r="S640" i="1"/>
  <c r="S124" i="1" s="1"/>
  <c r="Q636" i="1"/>
  <c r="Q453" i="1" s="1"/>
  <c r="Q465" i="1" s="1"/>
  <c r="Q664" i="1" s="1"/>
  <c r="S444" i="1"/>
  <c r="S441" i="1"/>
  <c r="S445" i="1"/>
  <c r="S448" i="1"/>
  <c r="S575" i="1"/>
  <c r="S574" i="1"/>
  <c r="S592" i="1"/>
  <c r="S233" i="1"/>
  <c r="S29" i="1"/>
  <c r="Q484" i="1"/>
  <c r="R217" i="1"/>
  <c r="R214" i="1"/>
  <c r="R216" i="1"/>
  <c r="R430" i="1"/>
  <c r="R434" i="1" s="1"/>
  <c r="R215" i="1"/>
  <c r="N131" i="1"/>
  <c r="O69" i="1"/>
  <c r="O669" i="1"/>
  <c r="O578" i="1"/>
  <c r="O580" i="1" s="1"/>
  <c r="O186" i="1"/>
  <c r="N98" i="1"/>
  <c r="F18" i="2" s="1"/>
  <c r="O588" i="1"/>
  <c r="O596" i="1"/>
  <c r="K472" i="2"/>
  <c r="I472" i="2"/>
  <c r="N472" i="2"/>
  <c r="H472" i="2"/>
  <c r="L472" i="2"/>
  <c r="Q472" i="2"/>
  <c r="G472" i="2"/>
  <c r="M472" i="2"/>
  <c r="R472" i="2"/>
  <c r="O472" i="2"/>
  <c r="J472" i="2"/>
  <c r="P472" i="2"/>
  <c r="H301" i="2"/>
  <c r="K301" i="2"/>
  <c r="Q301" i="2"/>
  <c r="I301" i="2"/>
  <c r="N301" i="2"/>
  <c r="L301" i="2"/>
  <c r="G301" i="2"/>
  <c r="M301" i="2"/>
  <c r="R301" i="2"/>
  <c r="J301" i="2"/>
  <c r="O301" i="2"/>
  <c r="P301" i="2"/>
  <c r="F302" i="2"/>
  <c r="F923" i="2" s="1"/>
  <c r="I645" i="2"/>
  <c r="L645" i="2"/>
  <c r="Q645" i="2"/>
  <c r="M645" i="2"/>
  <c r="R645" i="2"/>
  <c r="G645" i="2"/>
  <c r="K645" i="2"/>
  <c r="N645" i="2"/>
  <c r="H645" i="2"/>
  <c r="J645" i="2"/>
  <c r="O645" i="2"/>
  <c r="P645" i="2"/>
  <c r="G473" i="2"/>
  <c r="Q473" i="2"/>
  <c r="H473" i="2"/>
  <c r="N473" i="2"/>
  <c r="M473" i="2"/>
  <c r="K473" i="2"/>
  <c r="I473" i="2"/>
  <c r="L473" i="2"/>
  <c r="R473" i="2"/>
  <c r="O473" i="2"/>
  <c r="P473" i="2"/>
  <c r="J473" i="2"/>
  <c r="N211" i="1"/>
  <c r="N224" i="1" s="1"/>
  <c r="G416" i="2"/>
  <c r="K416" i="2"/>
  <c r="M416" i="2"/>
  <c r="R416" i="2"/>
  <c r="H416" i="2"/>
  <c r="I416" i="2"/>
  <c r="N416" i="2"/>
  <c r="Q416" i="2"/>
  <c r="L416" i="2"/>
  <c r="P416" i="2"/>
  <c r="J416" i="2"/>
  <c r="O416" i="2"/>
  <c r="F417" i="2"/>
  <c r="M211" i="1"/>
  <c r="T583" i="1"/>
  <c r="T40" i="1"/>
  <c r="T478" i="1" s="1"/>
  <c r="T591" i="1"/>
  <c r="T418" i="1"/>
  <c r="T412" i="1"/>
  <c r="T502" i="1"/>
  <c r="T184" i="1"/>
  <c r="T219" i="1"/>
  <c r="T400" i="1"/>
  <c r="T299" i="1"/>
  <c r="T512" i="1"/>
  <c r="T46" i="1"/>
  <c r="T494" i="1"/>
  <c r="T173" i="1"/>
  <c r="T421" i="1"/>
  <c r="T149" i="1"/>
  <c r="T300" i="1"/>
  <c r="T218" i="1"/>
  <c r="T493" i="1"/>
  <c r="T202" i="1"/>
  <c r="T420" i="1"/>
  <c r="T410" i="1"/>
  <c r="T204" i="1"/>
  <c r="T74" i="1"/>
  <c r="T399" i="1"/>
  <c r="T45" i="1"/>
  <c r="T252" i="1" s="1"/>
  <c r="T160" i="1"/>
  <c r="T409" i="1"/>
  <c r="T183" i="1"/>
  <c r="T38" i="1"/>
  <c r="T265" i="1" s="1"/>
  <c r="T162" i="1"/>
  <c r="T508" i="1"/>
  <c r="T388" i="1"/>
  <c r="T33" i="1"/>
  <c r="T101" i="1"/>
  <c r="T431" i="1"/>
  <c r="T75" i="1"/>
  <c r="T507" i="1"/>
  <c r="T287" i="1"/>
  <c r="T41" i="1"/>
  <c r="T269" i="1" s="1"/>
  <c r="T116" i="1"/>
  <c r="T301" i="1"/>
  <c r="T172" i="1"/>
  <c r="T460" i="1"/>
  <c r="T148" i="1"/>
  <c r="T303" i="1"/>
  <c r="T367" i="1"/>
  <c r="T391" i="1"/>
  <c r="T44" i="1"/>
  <c r="T461" i="1" s="1"/>
  <c r="T288" i="1"/>
  <c r="T220" i="1"/>
  <c r="T153" i="1"/>
  <c r="T297" i="1"/>
  <c r="T171" i="1"/>
  <c r="T182" i="1"/>
  <c r="T376" i="1"/>
  <c r="T39" i="1"/>
  <c r="T505" i="1"/>
  <c r="T65" i="1"/>
  <c r="T194" i="1"/>
  <c r="T298" i="1"/>
  <c r="T379" i="1"/>
  <c r="T19" i="1"/>
  <c r="T366" i="1"/>
  <c r="T511" i="1"/>
  <c r="T290" i="1"/>
  <c r="T150" i="1"/>
  <c r="T369" i="1"/>
  <c r="T42" i="1"/>
  <c r="T365" i="1"/>
  <c r="T203" i="1"/>
  <c r="T23" i="1"/>
  <c r="T387" i="1"/>
  <c r="T504" i="1"/>
  <c r="T195" i="1"/>
  <c r="T497" i="1"/>
  <c r="T286" i="1"/>
  <c r="T641" i="1"/>
  <c r="T432" i="1"/>
  <c r="T398" i="1"/>
  <c r="T175" i="1"/>
  <c r="T413" i="1"/>
  <c r="T289" i="1"/>
  <c r="T642" i="1"/>
  <c r="T390" i="1"/>
  <c r="T134" i="1"/>
  <c r="T496" i="1"/>
  <c r="T254" i="1"/>
  <c r="T509" i="1"/>
  <c r="T389" i="1"/>
  <c r="T510" i="1"/>
  <c r="T296" i="1"/>
  <c r="T495" i="1"/>
  <c r="T174" i="1"/>
  <c r="T419" i="1"/>
  <c r="T181" i="1"/>
  <c r="T66" i="1"/>
  <c r="T506" i="1"/>
  <c r="T378" i="1"/>
  <c r="T411" i="1"/>
  <c r="T161" i="1"/>
  <c r="T370" i="1"/>
  <c r="T205" i="1"/>
  <c r="T397" i="1"/>
  <c r="T302" i="1"/>
  <c r="T304" i="1"/>
  <c r="T295" i="1"/>
  <c r="T377" i="1"/>
  <c r="T193" i="1"/>
  <c r="T192" i="1"/>
  <c r="T151" i="1"/>
  <c r="T503" i="1"/>
  <c r="T43" i="1"/>
  <c r="T481" i="1" s="1"/>
  <c r="U2" i="1"/>
  <c r="T27" i="1"/>
  <c r="T368" i="1"/>
  <c r="T154" i="1"/>
  <c r="T152" i="1"/>
  <c r="T163" i="1"/>
  <c r="H335" i="1"/>
  <c r="H610" i="1"/>
  <c r="F182" i="2"/>
  <c r="F916" i="2" s="1"/>
  <c r="R396" i="1"/>
  <c r="R393" i="1"/>
  <c r="I897" i="2"/>
  <c r="I898" i="2" s="1"/>
  <c r="M897" i="2"/>
  <c r="M898" i="2" s="1"/>
  <c r="O897" i="2"/>
  <c r="O898" i="2" s="1"/>
  <c r="S897" i="2"/>
  <c r="S898" i="2" s="1"/>
  <c r="R897" i="2"/>
  <c r="R898" i="2" s="1"/>
  <c r="G897" i="2"/>
  <c r="J897" i="2"/>
  <c r="J898" i="2" s="1"/>
  <c r="H897" i="2"/>
  <c r="H898" i="2" s="1"/>
  <c r="L897" i="2"/>
  <c r="L898" i="2" s="1"/>
  <c r="N897" i="2"/>
  <c r="N898" i="2" s="1"/>
  <c r="Q897" i="2"/>
  <c r="Q898" i="2" s="1"/>
  <c r="P897" i="2"/>
  <c r="P898" i="2" s="1"/>
  <c r="T897" i="2"/>
  <c r="T898" i="2" s="1"/>
  <c r="K897" i="2"/>
  <c r="K898" i="2" s="1"/>
  <c r="N486" i="1"/>
  <c r="N665" i="1"/>
  <c r="N264" i="1"/>
  <c r="Q383" i="1"/>
  <c r="Q427" i="1" s="1"/>
  <c r="Q658" i="1"/>
  <c r="Q147" i="1"/>
  <c r="J308" i="1"/>
  <c r="F528" i="2"/>
  <c r="F586" i="2"/>
  <c r="F643" i="2"/>
  <c r="F71" i="2"/>
  <c r="L490" i="1"/>
  <c r="L276" i="1"/>
  <c r="O177" i="1"/>
  <c r="Q651" i="1"/>
  <c r="Q13" i="1"/>
  <c r="Q104" i="1"/>
  <c r="Q10" i="1"/>
  <c r="Q12" i="1"/>
  <c r="Q60" i="1"/>
  <c r="Q11" i="1"/>
  <c r="Q62" i="1"/>
  <c r="Q137" i="1"/>
  <c r="Q139" i="1" s="1"/>
  <c r="Q106" i="1"/>
  <c r="Q63" i="1"/>
  <c r="Q9" i="1"/>
  <c r="S643" i="1"/>
  <c r="S423" i="1"/>
  <c r="S102" i="1"/>
  <c r="S446" i="1"/>
  <c r="S440" i="1"/>
  <c r="S635" i="1"/>
  <c r="S396" i="1" s="1"/>
  <c r="S402" i="1" s="1"/>
  <c r="S292" i="1"/>
  <c r="I530" i="2"/>
  <c r="R530" i="2"/>
  <c r="L530" i="2"/>
  <c r="Q530" i="2"/>
  <c r="G530" i="2"/>
  <c r="K530" i="2"/>
  <c r="N530" i="2"/>
  <c r="H530" i="2"/>
  <c r="M530" i="2"/>
  <c r="O530" i="2"/>
  <c r="J530" i="2"/>
  <c r="P530" i="2"/>
  <c r="M588" i="2"/>
  <c r="I588" i="2"/>
  <c r="K588" i="2"/>
  <c r="G588" i="2"/>
  <c r="N588" i="2"/>
  <c r="Q588" i="2"/>
  <c r="H588" i="2"/>
  <c r="L588" i="2"/>
  <c r="R588" i="2"/>
  <c r="J588" i="2"/>
  <c r="P588" i="2"/>
  <c r="O588" i="2"/>
  <c r="I73" i="2"/>
  <c r="M73" i="2"/>
  <c r="R73" i="2"/>
  <c r="K73" i="2"/>
  <c r="Q73" i="2"/>
  <c r="H73" i="2"/>
  <c r="L73" i="2"/>
  <c r="G73" i="2"/>
  <c r="N73" i="2"/>
  <c r="P73" i="2"/>
  <c r="J73" i="2"/>
  <c r="O73" i="2"/>
  <c r="R425" i="1"/>
  <c r="R662" i="1"/>
  <c r="R191" i="1"/>
  <c r="R197" i="1" s="1"/>
  <c r="R209" i="1" s="1"/>
  <c r="R652" i="1"/>
  <c r="R463" i="1"/>
  <c r="R258" i="1"/>
  <c r="R67" i="1"/>
  <c r="R76" i="1"/>
  <c r="R256" i="1"/>
  <c r="R585" i="1"/>
  <c r="R103" i="1"/>
  <c r="R482" i="1"/>
  <c r="R637" i="1" s="1"/>
  <c r="R474" i="1" s="1"/>
  <c r="R484" i="1" s="1"/>
  <c r="R257" i="1"/>
  <c r="R136" i="1"/>
  <c r="R272" i="1"/>
  <c r="R593" i="1"/>
  <c r="R576" i="1"/>
  <c r="R462" i="1"/>
  <c r="R64" i="1"/>
  <c r="R255" i="1"/>
  <c r="N260" i="1"/>
  <c r="H656" i="1"/>
  <c r="F239" i="2"/>
  <c r="H120" i="1"/>
  <c r="H542" i="1"/>
  <c r="J666" i="1"/>
  <c r="J319" i="1"/>
  <c r="J327" i="1"/>
  <c r="J533" i="1"/>
  <c r="J528" i="1"/>
  <c r="J530" i="1"/>
  <c r="J525" i="1"/>
  <c r="J322" i="1"/>
  <c r="J317" i="1"/>
  <c r="J326" i="1"/>
  <c r="J526" i="1"/>
  <c r="J531" i="1"/>
  <c r="J527" i="1"/>
  <c r="J320" i="1"/>
  <c r="J534" i="1"/>
  <c r="J318" i="1"/>
  <c r="J323" i="1"/>
  <c r="F471" i="2"/>
  <c r="K608" i="1"/>
  <c r="P165" i="1"/>
  <c r="M516" i="1"/>
  <c r="P242" i="1"/>
  <c r="P664" i="1"/>
  <c r="P247" i="1"/>
  <c r="P260" i="1" s="1"/>
  <c r="P276" i="1" s="1"/>
  <c r="S415" i="1"/>
  <c r="S514" i="1"/>
  <c r="S135" i="1"/>
  <c r="S475" i="1"/>
  <c r="S633" i="1"/>
  <c r="S375" i="1" s="1"/>
  <c r="S381" i="1" s="1"/>
  <c r="S631" i="1"/>
  <c r="S364" i="1" s="1"/>
  <c r="S372" i="1" s="1"/>
  <c r="S207" i="1"/>
  <c r="S454" i="1"/>
  <c r="S306" i="1"/>
  <c r="S499" i="1"/>
  <c r="P490" i="1"/>
  <c r="T815" i="2" l="1"/>
  <c r="T813" i="2"/>
  <c r="P580" i="1"/>
  <c r="Q79" i="1"/>
  <c r="Q96" i="1" s="1"/>
  <c r="S941" i="2"/>
  <c r="T932" i="2"/>
  <c r="T933" i="2" s="1"/>
  <c r="T939" i="2"/>
  <c r="T940" i="2" s="1"/>
  <c r="S73" i="2"/>
  <c r="S588" i="2"/>
  <c r="S530" i="2"/>
  <c r="S416" i="2"/>
  <c r="S645" i="2"/>
  <c r="S301" i="2"/>
  <c r="S529" i="2"/>
  <c r="S473" i="2"/>
  <c r="S472" i="2"/>
  <c r="S644" i="2"/>
  <c r="AA916" i="2"/>
  <c r="AB916" i="2" s="1"/>
  <c r="F918" i="2"/>
  <c r="R79" i="1"/>
  <c r="R96" i="1" s="1"/>
  <c r="R105" i="1"/>
  <c r="S358" i="2"/>
  <c r="S357" i="2"/>
  <c r="S414" i="2"/>
  <c r="S415" i="2"/>
  <c r="S14" i="2"/>
  <c r="S13" i="2"/>
  <c r="S12" i="2"/>
  <c r="S299" i="2"/>
  <c r="S356" i="2"/>
  <c r="S300" i="2"/>
  <c r="T702" i="2"/>
  <c r="T751" i="2"/>
  <c r="T707" i="2"/>
  <c r="T853" i="2"/>
  <c r="T852" i="2"/>
  <c r="U2" i="2"/>
  <c r="U816" i="2" s="1"/>
  <c r="T703" i="2"/>
  <c r="T845" i="2"/>
  <c r="T471" i="2" s="1"/>
  <c r="T697" i="2"/>
  <c r="T772" i="2" s="1"/>
  <c r="T848" i="2"/>
  <c r="S587" i="2"/>
  <c r="T35" i="1"/>
  <c r="R137" i="1"/>
  <c r="R139" i="1" s="1"/>
  <c r="R104" i="1"/>
  <c r="T640" i="1"/>
  <c r="T124" i="1" s="1"/>
  <c r="R10" i="1"/>
  <c r="R13" i="1"/>
  <c r="R9" i="1"/>
  <c r="R651" i="1"/>
  <c r="R60" i="1"/>
  <c r="R577" i="1" s="1"/>
  <c r="R62" i="1"/>
  <c r="R11" i="1"/>
  <c r="R12" i="1"/>
  <c r="R106" i="1"/>
  <c r="R63" i="1"/>
  <c r="S668" i="1"/>
  <c r="S50" i="1"/>
  <c r="S77" i="1" s="1"/>
  <c r="T653" i="1"/>
  <c r="P669" i="1"/>
  <c r="P69" i="1"/>
  <c r="K656" i="1"/>
  <c r="F242" i="2"/>
  <c r="R229" i="1"/>
  <c r="T248" i="1"/>
  <c r="T455" i="1"/>
  <c r="K610" i="1"/>
  <c r="F185" i="2"/>
  <c r="G185" i="2" s="1"/>
  <c r="T475" i="1"/>
  <c r="T476" i="1"/>
  <c r="T454" i="1"/>
  <c r="T249" i="1"/>
  <c r="R228" i="1"/>
  <c r="R237" i="1"/>
  <c r="R663" i="1"/>
  <c r="T443" i="1"/>
  <c r="R236" i="1"/>
  <c r="R227" i="1"/>
  <c r="T233" i="1"/>
  <c r="T270" i="1"/>
  <c r="R234" i="1"/>
  <c r="S64" i="1"/>
  <c r="R230" i="1"/>
  <c r="K542" i="1"/>
  <c r="R235" i="1"/>
  <c r="R240" i="1"/>
  <c r="T441" i="1"/>
  <c r="T592" i="1"/>
  <c r="R238" i="1"/>
  <c r="Q108" i="1"/>
  <c r="Q242" i="1"/>
  <c r="T102" i="1"/>
  <c r="S585" i="1"/>
  <c r="T446" i="1"/>
  <c r="T584" i="1"/>
  <c r="S76" i="1"/>
  <c r="T442" i="1"/>
  <c r="T899" i="2"/>
  <c r="T458" i="1"/>
  <c r="P899" i="2"/>
  <c r="R899" i="2"/>
  <c r="T445" i="1"/>
  <c r="T444" i="1"/>
  <c r="J899" i="2"/>
  <c r="P278" i="1"/>
  <c r="Q899" i="2"/>
  <c r="S899" i="2"/>
  <c r="T239" i="1"/>
  <c r="T232" i="1"/>
  <c r="S660" i="1"/>
  <c r="N899" i="2"/>
  <c r="O899" i="2"/>
  <c r="T575" i="1"/>
  <c r="T480" i="1"/>
  <c r="T135" i="1"/>
  <c r="L899" i="2"/>
  <c r="T574" i="1"/>
  <c r="T448" i="1"/>
  <c r="T440" i="1"/>
  <c r="T447" i="1"/>
  <c r="S576" i="1"/>
  <c r="T477" i="1"/>
  <c r="T250" i="1"/>
  <c r="T251" i="1"/>
  <c r="T635" i="1"/>
  <c r="T396" i="1" s="1"/>
  <c r="T402" i="1" s="1"/>
  <c r="T661" i="1" s="1"/>
  <c r="S652" i="1"/>
  <c r="S593" i="1"/>
  <c r="S136" i="1"/>
  <c r="S482" i="1"/>
  <c r="S637" i="1" s="1"/>
  <c r="S474" i="1" s="1"/>
  <c r="S484" i="1" s="1"/>
  <c r="S272" i="1"/>
  <c r="S257" i="1"/>
  <c r="S256" i="1"/>
  <c r="S255" i="1"/>
  <c r="S103" i="1"/>
  <c r="T266" i="1"/>
  <c r="T268" i="1"/>
  <c r="S463" i="1"/>
  <c r="S67" i="1"/>
  <c r="T271" i="1"/>
  <c r="Q247" i="1"/>
  <c r="Q260" i="1" s="1"/>
  <c r="T459" i="1"/>
  <c r="T306" i="1"/>
  <c r="T267" i="1"/>
  <c r="T457" i="1"/>
  <c r="T479" i="1"/>
  <c r="S462" i="1"/>
  <c r="T456" i="1"/>
  <c r="S573" i="1"/>
  <c r="S571" i="1"/>
  <c r="S572" i="1"/>
  <c r="R636" i="1"/>
  <c r="R453" i="1" s="1"/>
  <c r="R465" i="1" s="1"/>
  <c r="R664" i="1" s="1"/>
  <c r="S450" i="1"/>
  <c r="S235" i="1" s="1"/>
  <c r="F306" i="2"/>
  <c r="S659" i="1"/>
  <c r="S159" i="1"/>
  <c r="H471" i="2"/>
  <c r="N471" i="2"/>
  <c r="S471" i="2"/>
  <c r="R471" i="2"/>
  <c r="I471" i="2"/>
  <c r="K471" i="2"/>
  <c r="L471" i="2"/>
  <c r="G471" i="2"/>
  <c r="M471" i="2"/>
  <c r="Q471" i="2"/>
  <c r="J471" i="2"/>
  <c r="O471" i="2"/>
  <c r="P471" i="2"/>
  <c r="F474" i="2"/>
  <c r="J331" i="1"/>
  <c r="J538" i="1"/>
  <c r="R665" i="1"/>
  <c r="R264" i="1"/>
  <c r="R274" i="1" s="1"/>
  <c r="F307" i="2"/>
  <c r="Q15" i="1"/>
  <c r="O666" i="1"/>
  <c r="O317" i="1"/>
  <c r="O525" i="1"/>
  <c r="O318" i="1"/>
  <c r="O527" i="1"/>
  <c r="O533" i="1"/>
  <c r="O531" i="1"/>
  <c r="O526" i="1"/>
  <c r="O534" i="1"/>
  <c r="O528" i="1"/>
  <c r="O327" i="1"/>
  <c r="O530" i="1"/>
  <c r="O319" i="1"/>
  <c r="O322" i="1"/>
  <c r="O323" i="1"/>
  <c r="O326" i="1"/>
  <c r="O320" i="1"/>
  <c r="O188" i="1"/>
  <c r="O211" i="1" s="1"/>
  <c r="O224" i="1" s="1"/>
  <c r="O280" i="1" s="1"/>
  <c r="L278" i="1"/>
  <c r="L280" i="1"/>
  <c r="L516" i="1"/>
  <c r="G71" i="2"/>
  <c r="L71" i="2"/>
  <c r="S71" i="2"/>
  <c r="R71" i="2"/>
  <c r="I71" i="2"/>
  <c r="N71" i="2"/>
  <c r="Q71" i="2"/>
  <c r="K71" i="2"/>
  <c r="H71" i="2"/>
  <c r="M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L643" i="2"/>
  <c r="P643" i="2"/>
  <c r="J643" i="2"/>
  <c r="O643" i="2"/>
  <c r="F646" i="2"/>
  <c r="H586" i="2"/>
  <c r="K586" i="2"/>
  <c r="Q586" i="2"/>
  <c r="G586" i="2"/>
  <c r="L586" i="2"/>
  <c r="N586" i="2"/>
  <c r="S586" i="2"/>
  <c r="I586" i="2"/>
  <c r="M586" i="2"/>
  <c r="R586" i="2"/>
  <c r="J586" i="2"/>
  <c r="O586" i="2"/>
  <c r="P586" i="2"/>
  <c r="F589" i="2"/>
  <c r="H528" i="2"/>
  <c r="Q528" i="2"/>
  <c r="K528" i="2"/>
  <c r="L528" i="2"/>
  <c r="R528" i="2"/>
  <c r="G528" i="2"/>
  <c r="M528" i="2"/>
  <c r="S528" i="2"/>
  <c r="I528" i="2"/>
  <c r="N528" i="2"/>
  <c r="J528" i="2"/>
  <c r="O528" i="2"/>
  <c r="P528" i="2"/>
  <c r="F531" i="2"/>
  <c r="R660" i="1"/>
  <c r="R170" i="1"/>
  <c r="U431" i="1"/>
  <c r="U421" i="1"/>
  <c r="U591" i="1"/>
  <c r="U508" i="1"/>
  <c r="U182" i="1"/>
  <c r="U183" i="1"/>
  <c r="U175" i="1"/>
  <c r="U161" i="1"/>
  <c r="U74" i="1"/>
  <c r="U389" i="1"/>
  <c r="U388" i="1"/>
  <c r="U302" i="1"/>
  <c r="U400" i="1"/>
  <c r="U506" i="1"/>
  <c r="U27" i="1"/>
  <c r="U46" i="1"/>
  <c r="U511" i="1"/>
  <c r="U505" i="1"/>
  <c r="U194" i="1"/>
  <c r="U397" i="1"/>
  <c r="U398" i="1"/>
  <c r="U411" i="1"/>
  <c r="U370" i="1"/>
  <c r="U494" i="1"/>
  <c r="U44" i="1"/>
  <c r="U461" i="1" s="1"/>
  <c r="U162" i="1"/>
  <c r="U286" i="1"/>
  <c r="U296" i="1"/>
  <c r="U181" i="1"/>
  <c r="U369" i="1"/>
  <c r="U43" i="1"/>
  <c r="U481" i="1" s="1"/>
  <c r="U192" i="1"/>
  <c r="U219" i="1"/>
  <c r="U290" i="1"/>
  <c r="U377" i="1"/>
  <c r="U497" i="1"/>
  <c r="U412" i="1"/>
  <c r="U460" i="1"/>
  <c r="U65" i="1"/>
  <c r="U642" i="1"/>
  <c r="U297" i="1"/>
  <c r="U172" i="1"/>
  <c r="U203" i="1"/>
  <c r="U204" i="1"/>
  <c r="U195" i="1"/>
  <c r="U387" i="1"/>
  <c r="U573" i="1"/>
  <c r="U418" i="1"/>
  <c r="U413" i="1"/>
  <c r="U379" i="1"/>
  <c r="U432" i="1"/>
  <c r="U75" i="1"/>
  <c r="U641" i="1"/>
  <c r="U510" i="1"/>
  <c r="U367" i="1"/>
  <c r="U153" i="1"/>
  <c r="U298" i="1"/>
  <c r="U409" i="1"/>
  <c r="U299" i="1"/>
  <c r="U288" i="1"/>
  <c r="U301" i="1"/>
  <c r="U507" i="1"/>
  <c r="U66" i="1"/>
  <c r="U154" i="1"/>
  <c r="U45" i="1"/>
  <c r="U252" i="1" s="1"/>
  <c r="U116" i="1"/>
  <c r="U134" i="1"/>
  <c r="U202" i="1"/>
  <c r="U509" i="1"/>
  <c r="U493" i="1"/>
  <c r="U572" i="1"/>
  <c r="U420" i="1"/>
  <c r="U160" i="1"/>
  <c r="U571" i="1"/>
  <c r="U496" i="1"/>
  <c r="U171" i="1"/>
  <c r="U193" i="1"/>
  <c r="U42" i="1"/>
  <c r="U173" i="1"/>
  <c r="U295" i="1"/>
  <c r="U410" i="1"/>
  <c r="U205" i="1"/>
  <c r="U254" i="1"/>
  <c r="U503" i="1"/>
  <c r="U289" i="1"/>
  <c r="U152" i="1"/>
  <c r="U19" i="1"/>
  <c r="U40" i="1"/>
  <c r="U478" i="1" s="1"/>
  <c r="U399" i="1"/>
  <c r="U504" i="1"/>
  <c r="U300" i="1"/>
  <c r="U365" i="1"/>
  <c r="U23" i="1"/>
  <c r="U38" i="1"/>
  <c r="U475" i="1" s="1"/>
  <c r="U376" i="1"/>
  <c r="U218" i="1"/>
  <c r="U583" i="1"/>
  <c r="U304" i="1"/>
  <c r="U495" i="1"/>
  <c r="U220" i="1"/>
  <c r="U148" i="1"/>
  <c r="U33" i="1"/>
  <c r="U366" i="1"/>
  <c r="U41" i="1"/>
  <c r="U269" i="1" s="1"/>
  <c r="V2" i="1"/>
  <c r="U149" i="1"/>
  <c r="U287" i="1"/>
  <c r="U39" i="1"/>
  <c r="U303" i="1"/>
  <c r="U151" i="1"/>
  <c r="U378" i="1"/>
  <c r="U150" i="1"/>
  <c r="U101" i="1"/>
  <c r="U419" i="1"/>
  <c r="U502" i="1"/>
  <c r="U390" i="1"/>
  <c r="U163" i="1"/>
  <c r="U391" i="1"/>
  <c r="U368" i="1"/>
  <c r="U174" i="1"/>
  <c r="U512" i="1"/>
  <c r="U184" i="1"/>
  <c r="F421" i="2"/>
  <c r="F423" i="2" s="1"/>
  <c r="F363" i="2"/>
  <c r="F365" i="2" s="1"/>
  <c r="N110" i="1"/>
  <c r="N325" i="1"/>
  <c r="N598" i="1"/>
  <c r="N600" i="1"/>
  <c r="N602" i="1"/>
  <c r="N604" i="1"/>
  <c r="N321" i="1"/>
  <c r="N529" i="1"/>
  <c r="N606" i="1"/>
  <c r="N324" i="1"/>
  <c r="N532" i="1"/>
  <c r="O655" i="1"/>
  <c r="O81" i="1"/>
  <c r="O95" i="1"/>
  <c r="O129" i="1"/>
  <c r="O126" i="1"/>
  <c r="O115" i="1"/>
  <c r="O127" i="1"/>
  <c r="O114" i="1"/>
  <c r="O128" i="1"/>
  <c r="M899" i="2"/>
  <c r="T253" i="1"/>
  <c r="T643" i="1"/>
  <c r="T634" i="1"/>
  <c r="T386" i="1" s="1"/>
  <c r="T29" i="1"/>
  <c r="T207" i="1"/>
  <c r="T514" i="1"/>
  <c r="T423" i="1"/>
  <c r="R222" i="1"/>
  <c r="P516" i="1"/>
  <c r="S658" i="1"/>
  <c r="S383" i="1"/>
  <c r="S147" i="1"/>
  <c r="S156" i="1" s="1"/>
  <c r="S662" i="1"/>
  <c r="S425" i="1"/>
  <c r="S191" i="1"/>
  <c r="S197" i="1" s="1"/>
  <c r="S209" i="1" s="1"/>
  <c r="M666" i="1"/>
  <c r="M531" i="1"/>
  <c r="M528" i="1"/>
  <c r="M322" i="1"/>
  <c r="M320" i="1"/>
  <c r="M527" i="1"/>
  <c r="M530" i="1"/>
  <c r="M317" i="1"/>
  <c r="M327" i="1"/>
  <c r="M318" i="1"/>
  <c r="M323" i="1"/>
  <c r="M326" i="1"/>
  <c r="M525" i="1"/>
  <c r="M526" i="1"/>
  <c r="M319" i="1"/>
  <c r="M533" i="1"/>
  <c r="M534" i="1"/>
  <c r="P167" i="1"/>
  <c r="H123" i="1"/>
  <c r="S661" i="1"/>
  <c r="S180" i="1"/>
  <c r="S186" i="1" s="1"/>
  <c r="S188" i="1" s="1"/>
  <c r="S215" i="1"/>
  <c r="S217" i="1"/>
  <c r="S430" i="1"/>
  <c r="S434" i="1" s="1"/>
  <c r="S216" i="1"/>
  <c r="S214" i="1"/>
  <c r="Q667" i="1"/>
  <c r="Q586" i="1"/>
  <c r="Q588" i="1" s="1"/>
  <c r="F368" i="2" s="1"/>
  <c r="Q594" i="1"/>
  <c r="Q596" i="1" s="1"/>
  <c r="F426" i="2" s="1"/>
  <c r="Q535" i="1"/>
  <c r="Q328" i="1"/>
  <c r="Q329" i="1"/>
  <c r="Q536" i="1"/>
  <c r="Q577" i="1"/>
  <c r="J657" i="1"/>
  <c r="J121" i="1"/>
  <c r="Q156" i="1"/>
  <c r="Q167" i="1" s="1"/>
  <c r="Q211" i="1" s="1"/>
  <c r="Q224" i="1" s="1"/>
  <c r="N274" i="1"/>
  <c r="N276" i="1" s="1"/>
  <c r="N488" i="1"/>
  <c r="G898" i="2"/>
  <c r="K899" i="2"/>
  <c r="H899" i="2"/>
  <c r="I899" i="2"/>
  <c r="R402" i="1"/>
  <c r="K654" i="1"/>
  <c r="K113" i="1"/>
  <c r="K117" i="1" s="1"/>
  <c r="K141" i="1" s="1"/>
  <c r="F128" i="2" s="1"/>
  <c r="H113" i="1"/>
  <c r="H654" i="1"/>
  <c r="M224" i="1"/>
  <c r="Q486" i="1"/>
  <c r="Q488" i="1" s="1"/>
  <c r="Q490" i="1" s="1"/>
  <c r="Q665" i="1"/>
  <c r="Q264" i="1"/>
  <c r="Q274" i="1" s="1"/>
  <c r="T292" i="1"/>
  <c r="T631" i="1"/>
  <c r="T364" i="1" s="1"/>
  <c r="T372" i="1" s="1"/>
  <c r="T633" i="1"/>
  <c r="T375" i="1" s="1"/>
  <c r="T381" i="1" s="1"/>
  <c r="T48" i="1"/>
  <c r="T415" i="1"/>
  <c r="T499" i="1"/>
  <c r="S404" i="1"/>
  <c r="U815" i="2" l="1"/>
  <c r="U813" i="2"/>
  <c r="T941" i="2"/>
  <c r="U932" i="2"/>
  <c r="U933" i="2" s="1"/>
  <c r="U939" i="2"/>
  <c r="U940" i="2" s="1"/>
  <c r="T71" i="2"/>
  <c r="G899" i="2"/>
  <c r="F919" i="2"/>
  <c r="J918" i="2"/>
  <c r="J919" i="2" s="1"/>
  <c r="T918" i="2"/>
  <c r="T919" i="2" s="1"/>
  <c r="S918" i="2"/>
  <c r="S919" i="2" s="1"/>
  <c r="O918" i="2"/>
  <c r="O919" i="2" s="1"/>
  <c r="K918" i="2"/>
  <c r="K919" i="2" s="1"/>
  <c r="M918" i="2"/>
  <c r="M919" i="2" s="1"/>
  <c r="U918" i="2"/>
  <c r="U919" i="2" s="1"/>
  <c r="H918" i="2"/>
  <c r="H919" i="2" s="1"/>
  <c r="G918" i="2"/>
  <c r="Q918" i="2"/>
  <c r="Q919" i="2" s="1"/>
  <c r="P918" i="2"/>
  <c r="P919" i="2" s="1"/>
  <c r="L918" i="2"/>
  <c r="L919" i="2" s="1"/>
  <c r="R918" i="2"/>
  <c r="R919" i="2" s="1"/>
  <c r="I918" i="2"/>
  <c r="I919" i="2" s="1"/>
  <c r="N918" i="2"/>
  <c r="N919" i="2" s="1"/>
  <c r="T528" i="2"/>
  <c r="T586" i="2"/>
  <c r="T643" i="2"/>
  <c r="S105" i="1"/>
  <c r="T242" i="2"/>
  <c r="T415" i="2"/>
  <c r="T529" i="2"/>
  <c r="T300" i="2"/>
  <c r="T588" i="2"/>
  <c r="T73" i="2"/>
  <c r="T644" i="2"/>
  <c r="T12" i="2"/>
  <c r="T472" i="2"/>
  <c r="T530" i="2"/>
  <c r="T356" i="2"/>
  <c r="T473" i="2"/>
  <c r="T72" i="2"/>
  <c r="T357" i="2"/>
  <c r="T299" i="2"/>
  <c r="T587" i="2"/>
  <c r="T13" i="2"/>
  <c r="T645" i="2"/>
  <c r="T416" i="2"/>
  <c r="T14" i="2"/>
  <c r="T358" i="2"/>
  <c r="T414" i="2"/>
  <c r="T301" i="2"/>
  <c r="U848" i="2"/>
  <c r="U703" i="2"/>
  <c r="U853" i="2"/>
  <c r="U702" i="2"/>
  <c r="U852" i="2"/>
  <c r="U697" i="2"/>
  <c r="U772" i="2" s="1"/>
  <c r="U897" i="2"/>
  <c r="U898" i="2" s="1"/>
  <c r="U845" i="2"/>
  <c r="U242" i="2" s="1"/>
  <c r="U707" i="2"/>
  <c r="V2" i="2"/>
  <c r="V816" i="2" s="1"/>
  <c r="U751" i="2"/>
  <c r="P126" i="1"/>
  <c r="R108" i="1"/>
  <c r="R667" i="1"/>
  <c r="R586" i="1"/>
  <c r="R588" i="1" s="1"/>
  <c r="F371" i="2" s="1"/>
  <c r="I371" i="2" s="1"/>
  <c r="R535" i="1"/>
  <c r="R329" i="1"/>
  <c r="R594" i="1"/>
  <c r="R596" i="1" s="1"/>
  <c r="F429" i="2" s="1"/>
  <c r="U429" i="2" s="1"/>
  <c r="R328" i="1"/>
  <c r="R536" i="1"/>
  <c r="R15" i="1"/>
  <c r="R578" i="1" s="1"/>
  <c r="R580" i="1" s="1"/>
  <c r="T50" i="1"/>
  <c r="U592" i="1"/>
  <c r="U35" i="1"/>
  <c r="J242" i="2"/>
  <c r="H242" i="2"/>
  <c r="R242" i="2"/>
  <c r="I242" i="2"/>
  <c r="S242" i="2"/>
  <c r="N242" i="2"/>
  <c r="P242" i="2"/>
  <c r="O242" i="2"/>
  <c r="Q242" i="2"/>
  <c r="L242" i="2"/>
  <c r="M242" i="2"/>
  <c r="K242" i="2"/>
  <c r="G242" i="2"/>
  <c r="P114" i="1"/>
  <c r="P115" i="1"/>
  <c r="P81" i="1"/>
  <c r="P127" i="1"/>
  <c r="P95" i="1"/>
  <c r="P98" i="1" s="1"/>
  <c r="P602" i="1" s="1"/>
  <c r="F594" i="2" s="1"/>
  <c r="P129" i="1"/>
  <c r="P655" i="1"/>
  <c r="P128" i="1"/>
  <c r="J185" i="2"/>
  <c r="K185" i="2"/>
  <c r="L185" i="2"/>
  <c r="R185" i="2"/>
  <c r="Q185" i="2"/>
  <c r="H185" i="2"/>
  <c r="P185" i="2"/>
  <c r="T185" i="2"/>
  <c r="S185" i="2"/>
  <c r="O185" i="2"/>
  <c r="N185" i="2"/>
  <c r="R306" i="2"/>
  <c r="I185" i="2"/>
  <c r="M185" i="2"/>
  <c r="U266" i="1"/>
  <c r="U575" i="1"/>
  <c r="U444" i="1"/>
  <c r="S60" i="1"/>
  <c r="S329" i="1" s="1"/>
  <c r="S106" i="1"/>
  <c r="S104" i="1"/>
  <c r="S63" i="1"/>
  <c r="S11" i="1"/>
  <c r="S13" i="1"/>
  <c r="S62" i="1"/>
  <c r="S137" i="1"/>
  <c r="S139" i="1" s="1"/>
  <c r="S9" i="1"/>
  <c r="S10" i="1"/>
  <c r="S12" i="1"/>
  <c r="S651" i="1"/>
  <c r="R363" i="2"/>
  <c r="U270" i="1"/>
  <c r="R242" i="1"/>
  <c r="R247" i="1"/>
  <c r="R260" i="1" s="1"/>
  <c r="R276" i="1" s="1"/>
  <c r="S237" i="1"/>
  <c r="S229" i="1"/>
  <c r="S79" i="1"/>
  <c r="S96" i="1" s="1"/>
  <c r="O421" i="2"/>
  <c r="R486" i="1"/>
  <c r="R488" i="1" s="1"/>
  <c r="O363" i="2"/>
  <c r="U306" i="2"/>
  <c r="T450" i="1"/>
  <c r="T663" i="1" s="1"/>
  <c r="P363" i="2"/>
  <c r="U445" i="1"/>
  <c r="P421" i="2"/>
  <c r="R421" i="2"/>
  <c r="U584" i="1"/>
  <c r="U249" i="1"/>
  <c r="U454" i="1"/>
  <c r="U441" i="1"/>
  <c r="U476" i="1"/>
  <c r="N421" i="2"/>
  <c r="S264" i="1"/>
  <c r="S274" i="1" s="1"/>
  <c r="S665" i="1"/>
  <c r="S238" i="1"/>
  <c r="S306" i="2"/>
  <c r="N363" i="2"/>
  <c r="U232" i="1"/>
  <c r="S636" i="1"/>
  <c r="S453" i="1" s="1"/>
  <c r="S465" i="1" s="1"/>
  <c r="S247" i="1" s="1"/>
  <c r="S260" i="1" s="1"/>
  <c r="U458" i="1"/>
  <c r="Q276" i="1"/>
  <c r="Q278" i="1" s="1"/>
  <c r="U233" i="1"/>
  <c r="U640" i="1"/>
  <c r="U124" i="1" s="1"/>
  <c r="U643" i="1"/>
  <c r="U215" i="1" s="1"/>
  <c r="U480" i="1"/>
  <c r="U239" i="1"/>
  <c r="U248" i="1"/>
  <c r="U253" i="1"/>
  <c r="N306" i="2"/>
  <c r="S236" i="1"/>
  <c r="U459" i="1"/>
  <c r="O306" i="2"/>
  <c r="S227" i="1"/>
  <c r="S240" i="1"/>
  <c r="U271" i="1"/>
  <c r="S234" i="1"/>
  <c r="S230" i="1"/>
  <c r="U102" i="1"/>
  <c r="J306" i="2"/>
  <c r="L306" i="2"/>
  <c r="T306" i="2"/>
  <c r="S231" i="1"/>
  <c r="S228" i="1"/>
  <c r="S663" i="1"/>
  <c r="T180" i="1"/>
  <c r="T186" i="1" s="1"/>
  <c r="U250" i="1"/>
  <c r="U477" i="1"/>
  <c r="Q306" i="2"/>
  <c r="P306" i="2"/>
  <c r="U456" i="1"/>
  <c r="U479" i="1"/>
  <c r="O131" i="1"/>
  <c r="U514" i="1"/>
  <c r="S222" i="1"/>
  <c r="N278" i="1"/>
  <c r="N280" i="1"/>
  <c r="T658" i="1"/>
  <c r="T383" i="1"/>
  <c r="T147" i="1"/>
  <c r="I306" i="2"/>
  <c r="I421" i="2"/>
  <c r="I363" i="2"/>
  <c r="T662" i="1"/>
  <c r="T425" i="1"/>
  <c r="T191" i="1"/>
  <c r="T197" i="1" s="1"/>
  <c r="T209" i="1" s="1"/>
  <c r="T659" i="1"/>
  <c r="T159" i="1"/>
  <c r="T165" i="1" s="1"/>
  <c r="Q516" i="1"/>
  <c r="M280" i="1"/>
  <c r="AA923" i="2"/>
  <c r="AB923" i="2" s="1"/>
  <c r="F925" i="2"/>
  <c r="R661" i="1"/>
  <c r="R180" i="1"/>
  <c r="H421" i="2"/>
  <c r="H306" i="2"/>
  <c r="H363" i="2"/>
  <c r="G421" i="2"/>
  <c r="G306" i="2"/>
  <c r="G363" i="2"/>
  <c r="N490" i="1"/>
  <c r="H426" i="2"/>
  <c r="K426" i="2"/>
  <c r="M426" i="2"/>
  <c r="P426" i="2"/>
  <c r="S426" i="2"/>
  <c r="I426" i="2"/>
  <c r="Q426" i="2"/>
  <c r="U426" i="2"/>
  <c r="J426" i="2"/>
  <c r="L426" i="2"/>
  <c r="O426" i="2"/>
  <c r="R426" i="2"/>
  <c r="G426" i="2"/>
  <c r="N426" i="2"/>
  <c r="T426" i="2"/>
  <c r="P666" i="1"/>
  <c r="P533" i="1"/>
  <c r="P525" i="1"/>
  <c r="P322" i="1"/>
  <c r="P528" i="1"/>
  <c r="P534" i="1"/>
  <c r="P526" i="1"/>
  <c r="P318" i="1"/>
  <c r="P531" i="1"/>
  <c r="P317" i="1"/>
  <c r="P320" i="1"/>
  <c r="P527" i="1"/>
  <c r="P319" i="1"/>
  <c r="P326" i="1"/>
  <c r="P327" i="1"/>
  <c r="P323" i="1"/>
  <c r="P530" i="1"/>
  <c r="T668" i="1"/>
  <c r="T573" i="1"/>
  <c r="T571" i="1"/>
  <c r="T572" i="1"/>
  <c r="T430" i="1"/>
  <c r="T434" i="1" s="1"/>
  <c r="T214" i="1"/>
  <c r="T216" i="1"/>
  <c r="T217" i="1"/>
  <c r="T215" i="1"/>
  <c r="M421" i="2"/>
  <c r="M363" i="2"/>
  <c r="M306" i="2"/>
  <c r="F649" i="2"/>
  <c r="F534" i="2"/>
  <c r="F77" i="2"/>
  <c r="V149" i="1"/>
  <c r="V65" i="1"/>
  <c r="V301" i="1"/>
  <c r="V642" i="1"/>
  <c r="V219" i="1"/>
  <c r="V184" i="1"/>
  <c r="V495" i="1"/>
  <c r="V572" i="1"/>
  <c r="V506" i="1"/>
  <c r="V497" i="1"/>
  <c r="V573" i="1"/>
  <c r="V510" i="1"/>
  <c r="V302" i="1"/>
  <c r="V494" i="1"/>
  <c r="V205" i="1"/>
  <c r="V505" i="1"/>
  <c r="V172" i="1"/>
  <c r="V162" i="1"/>
  <c r="V400" i="1"/>
  <c r="V411" i="1"/>
  <c r="V399" i="1"/>
  <c r="V19" i="1"/>
  <c r="V387" i="1"/>
  <c r="V254" i="1"/>
  <c r="V173" i="1"/>
  <c r="V175" i="1"/>
  <c r="V297" i="1"/>
  <c r="V174" i="1"/>
  <c r="V369" i="1"/>
  <c r="V583" i="1"/>
  <c r="V27" i="1"/>
  <c r="V152" i="1"/>
  <c r="V39" i="1"/>
  <c r="V477" i="1" s="1"/>
  <c r="V366" i="1"/>
  <c r="V116" i="1"/>
  <c r="V148" i="1"/>
  <c r="V418" i="1"/>
  <c r="V134" i="1"/>
  <c r="V41" i="1"/>
  <c r="V479" i="1" s="1"/>
  <c r="V432" i="1"/>
  <c r="V287" i="1"/>
  <c r="V460" i="1"/>
  <c r="V397" i="1"/>
  <c r="V378" i="1"/>
  <c r="V66" i="1"/>
  <c r="V101" i="1"/>
  <c r="V367" i="1"/>
  <c r="V493" i="1"/>
  <c r="V43" i="1"/>
  <c r="V459" i="1" s="1"/>
  <c r="V193" i="1"/>
  <c r="V195" i="1"/>
  <c r="V45" i="1"/>
  <c r="V458" i="1" s="1"/>
  <c r="V202" i="1"/>
  <c r="V23" i="1"/>
  <c r="V641" i="1"/>
  <c r="V410" i="1"/>
  <c r="V40" i="1"/>
  <c r="V268" i="1" s="1"/>
  <c r="V151" i="1"/>
  <c r="V46" i="1"/>
  <c r="V365" i="1"/>
  <c r="V163" i="1"/>
  <c r="V33" i="1"/>
  <c r="V161" i="1"/>
  <c r="V154" i="1"/>
  <c r="V502" i="1"/>
  <c r="V503" i="1"/>
  <c r="V192" i="1"/>
  <c r="V286" i="1"/>
  <c r="V376" i="1"/>
  <c r="V182" i="1"/>
  <c r="V194" i="1"/>
  <c r="V377" i="1"/>
  <c r="V75" i="1"/>
  <c r="V299" i="1"/>
  <c r="V571" i="1"/>
  <c r="V150" i="1"/>
  <c r="V508" i="1"/>
  <c r="V183" i="1"/>
  <c r="V204" i="1"/>
  <c r="V171" i="1"/>
  <c r="V409" i="1"/>
  <c r="V512" i="1"/>
  <c r="V496" i="1"/>
  <c r="V388" i="1"/>
  <c r="V389" i="1"/>
  <c r="V431" i="1"/>
  <c r="V511" i="1"/>
  <c r="V370" i="1"/>
  <c r="V44" i="1"/>
  <c r="V461" i="1" s="1"/>
  <c r="V160" i="1"/>
  <c r="V288" i="1"/>
  <c r="V290" i="1"/>
  <c r="V504" i="1"/>
  <c r="V398" i="1"/>
  <c r="V74" i="1"/>
  <c r="V591" i="1"/>
  <c r="V421" i="1"/>
  <c r="V419" i="1"/>
  <c r="V420" i="1"/>
  <c r="V296" i="1"/>
  <c r="V391" i="1"/>
  <c r="V153" i="1"/>
  <c r="V413" i="1"/>
  <c r="V203" i="1"/>
  <c r="V300" i="1"/>
  <c r="V379" i="1"/>
  <c r="V38" i="1"/>
  <c r="V42" i="1"/>
  <c r="W2" i="1"/>
  <c r="V218" i="1"/>
  <c r="V303" i="1"/>
  <c r="V220" i="1"/>
  <c r="V390" i="1"/>
  <c r="V304" i="1"/>
  <c r="V412" i="1"/>
  <c r="V507" i="1"/>
  <c r="V289" i="1"/>
  <c r="V298" i="1"/>
  <c r="V181" i="1"/>
  <c r="V368" i="1"/>
  <c r="V295" i="1"/>
  <c r="V509" i="1"/>
  <c r="L308" i="1"/>
  <c r="Q69" i="1"/>
  <c r="Q669" i="1"/>
  <c r="Q578" i="1"/>
  <c r="Q580" i="1" s="1"/>
  <c r="M538" i="1"/>
  <c r="M540" i="1" s="1"/>
  <c r="S427" i="1"/>
  <c r="U448" i="1"/>
  <c r="U268" i="1"/>
  <c r="U251" i="1"/>
  <c r="U135" i="1"/>
  <c r="U442" i="1"/>
  <c r="U440" i="1"/>
  <c r="U446" i="1"/>
  <c r="U457" i="1"/>
  <c r="U265" i="1"/>
  <c r="U574" i="1"/>
  <c r="U267" i="1"/>
  <c r="U447" i="1"/>
  <c r="U443" i="1"/>
  <c r="U633" i="1"/>
  <c r="U375" i="1" s="1"/>
  <c r="U381" i="1" s="1"/>
  <c r="U306" i="1"/>
  <c r="U207" i="1"/>
  <c r="U415" i="1"/>
  <c r="U423" i="1"/>
  <c r="U634" i="1"/>
  <c r="U386" i="1" s="1"/>
  <c r="U393" i="1" s="1"/>
  <c r="R404" i="1"/>
  <c r="R427" i="1" s="1"/>
  <c r="S421" i="2"/>
  <c r="S363" i="2"/>
  <c r="U363" i="2"/>
  <c r="J363" i="2"/>
  <c r="L421" i="2"/>
  <c r="T421" i="2"/>
  <c r="T363" i="2"/>
  <c r="T652" i="1"/>
  <c r="T67" i="1"/>
  <c r="T64" i="1"/>
  <c r="T257" i="1"/>
  <c r="T463" i="1"/>
  <c r="T482" i="1"/>
  <c r="T637" i="1" s="1"/>
  <c r="T474" i="1" s="1"/>
  <c r="T484" i="1" s="1"/>
  <c r="T462" i="1"/>
  <c r="T136" i="1"/>
  <c r="T576" i="1"/>
  <c r="T593" i="1"/>
  <c r="T255" i="1"/>
  <c r="T256" i="1"/>
  <c r="T272" i="1"/>
  <c r="T76" i="1"/>
  <c r="T103" i="1"/>
  <c r="T258" i="1"/>
  <c r="T585" i="1"/>
  <c r="H117" i="1"/>
  <c r="H128" i="2"/>
  <c r="L128" i="2"/>
  <c r="G128" i="2"/>
  <c r="K128" i="2"/>
  <c r="S128" i="2"/>
  <c r="M128" i="2"/>
  <c r="R128" i="2"/>
  <c r="I128" i="2"/>
  <c r="N128" i="2"/>
  <c r="Q128" i="2"/>
  <c r="T128" i="2"/>
  <c r="J128" i="2"/>
  <c r="P128" i="2"/>
  <c r="O128" i="2"/>
  <c r="K363" i="2"/>
  <c r="K306" i="2"/>
  <c r="K421" i="2"/>
  <c r="G368" i="2"/>
  <c r="I368" i="2"/>
  <c r="T368" i="2"/>
  <c r="H368" i="2"/>
  <c r="O368" i="2"/>
  <c r="U368" i="2"/>
  <c r="N368" i="2"/>
  <c r="L368" i="2"/>
  <c r="R368" i="2"/>
  <c r="S368" i="2"/>
  <c r="M368" i="2"/>
  <c r="Q368" i="2"/>
  <c r="P368" i="2"/>
  <c r="K368" i="2"/>
  <c r="J368" i="2"/>
  <c r="P211" i="1"/>
  <c r="T393" i="1"/>
  <c r="O98" i="1"/>
  <c r="F19" i="2" s="1"/>
  <c r="I19" i="2" s="1"/>
  <c r="F592" i="2"/>
  <c r="F477" i="2"/>
  <c r="N608" i="1"/>
  <c r="U653" i="1"/>
  <c r="R177" i="1"/>
  <c r="L666" i="1"/>
  <c r="L531" i="1"/>
  <c r="L323" i="1"/>
  <c r="L317" i="1"/>
  <c r="L320" i="1"/>
  <c r="L326" i="1"/>
  <c r="L322" i="1"/>
  <c r="L527" i="1"/>
  <c r="L530" i="1"/>
  <c r="L327" i="1"/>
  <c r="L525" i="1"/>
  <c r="L526" i="1"/>
  <c r="L318" i="1"/>
  <c r="L319" i="1"/>
  <c r="L528" i="1"/>
  <c r="L533" i="1"/>
  <c r="L534" i="1"/>
  <c r="O308" i="1"/>
  <c r="J540" i="1"/>
  <c r="J333" i="1"/>
  <c r="S165" i="1"/>
  <c r="S167" i="1" s="1"/>
  <c r="S211" i="1" s="1"/>
  <c r="M331" i="1"/>
  <c r="U48" i="1"/>
  <c r="U631" i="1"/>
  <c r="U364" i="1" s="1"/>
  <c r="U372" i="1" s="1"/>
  <c r="U455" i="1"/>
  <c r="U499" i="1"/>
  <c r="U292" i="1"/>
  <c r="U635" i="1"/>
  <c r="U396" i="1" s="1"/>
  <c r="U402" i="1" s="1"/>
  <c r="U421" i="2"/>
  <c r="J421" i="2"/>
  <c r="L363" i="2"/>
  <c r="Q363" i="2"/>
  <c r="Q421" i="2"/>
  <c r="F308" i="2"/>
  <c r="V368" i="2" l="1"/>
  <c r="V815" i="2"/>
  <c r="V813" i="2"/>
  <c r="U941" i="2"/>
  <c r="V932" i="2"/>
  <c r="V933" i="2" s="1"/>
  <c r="V939" i="2"/>
  <c r="V940" i="2" s="1"/>
  <c r="V426" i="2"/>
  <c r="T105" i="1"/>
  <c r="T77" i="1"/>
  <c r="T19" i="2"/>
  <c r="R19" i="2"/>
  <c r="O19" i="2"/>
  <c r="K19" i="2"/>
  <c r="Q19" i="2"/>
  <c r="L19" i="2"/>
  <c r="F20" i="2"/>
  <c r="F21" i="2" s="1"/>
  <c r="M19" i="2"/>
  <c r="P19" i="2"/>
  <c r="J19" i="2"/>
  <c r="H19" i="2"/>
  <c r="S19" i="2"/>
  <c r="N19" i="2"/>
  <c r="G19" i="2"/>
  <c r="V918" i="2"/>
  <c r="V919" i="2" s="1"/>
  <c r="U899" i="2"/>
  <c r="G919" i="2"/>
  <c r="U128" i="2"/>
  <c r="U185" i="2"/>
  <c r="U19" i="2"/>
  <c r="V845" i="2"/>
  <c r="V697" i="2"/>
  <c r="V772" i="2" s="1"/>
  <c r="V707" i="2"/>
  <c r="V851" i="2"/>
  <c r="V852" i="2"/>
  <c r="V853" i="2"/>
  <c r="V751" i="2"/>
  <c r="V897" i="2"/>
  <c r="V898" i="2" s="1"/>
  <c r="V848" i="2"/>
  <c r="W2" i="2"/>
  <c r="W816" i="2" s="1"/>
  <c r="V702" i="2"/>
  <c r="V703" i="2"/>
  <c r="U13" i="2"/>
  <c r="U12" i="2"/>
  <c r="U299" i="2"/>
  <c r="U472" i="2"/>
  <c r="U414" i="2"/>
  <c r="U644" i="2"/>
  <c r="U415" i="2"/>
  <c r="U357" i="2"/>
  <c r="U358" i="2"/>
  <c r="U529" i="2"/>
  <c r="U587" i="2"/>
  <c r="U300" i="2"/>
  <c r="U530" i="2"/>
  <c r="U588" i="2"/>
  <c r="U72" i="2"/>
  <c r="U71" i="2"/>
  <c r="U643" i="2"/>
  <c r="U586" i="2"/>
  <c r="U528" i="2"/>
  <c r="U416" i="2"/>
  <c r="U356" i="2"/>
  <c r="U14" i="2"/>
  <c r="U645" i="2"/>
  <c r="U73" i="2"/>
  <c r="U473" i="2"/>
  <c r="U471" i="2"/>
  <c r="U301" i="2"/>
  <c r="V371" i="2"/>
  <c r="Q371" i="2"/>
  <c r="W371" i="2"/>
  <c r="M371" i="2"/>
  <c r="P371" i="2"/>
  <c r="N371" i="2"/>
  <c r="H371" i="2"/>
  <c r="S371" i="2"/>
  <c r="T371" i="2"/>
  <c r="U371" i="2"/>
  <c r="R371" i="2"/>
  <c r="O371" i="2"/>
  <c r="K371" i="2"/>
  <c r="J371" i="2"/>
  <c r="G371" i="2"/>
  <c r="L371" i="2"/>
  <c r="V429" i="2"/>
  <c r="S429" i="2"/>
  <c r="Q429" i="2"/>
  <c r="H429" i="2"/>
  <c r="T429" i="2"/>
  <c r="M429" i="2"/>
  <c r="N429" i="2"/>
  <c r="O429" i="2"/>
  <c r="I429" i="2"/>
  <c r="R669" i="1"/>
  <c r="R69" i="1"/>
  <c r="R95" i="1" s="1"/>
  <c r="R98" i="1" s="1"/>
  <c r="P429" i="2"/>
  <c r="K429" i="2"/>
  <c r="G429" i="2"/>
  <c r="R429" i="2"/>
  <c r="J429" i="2"/>
  <c r="L429" i="2"/>
  <c r="W429" i="2"/>
  <c r="U50" i="1"/>
  <c r="V445" i="1"/>
  <c r="V35" i="1"/>
  <c r="P110" i="1"/>
  <c r="F79" i="2" s="1"/>
  <c r="P321" i="1"/>
  <c r="P598" i="1"/>
  <c r="F479" i="2" s="1"/>
  <c r="P600" i="1"/>
  <c r="F536" i="2" s="1"/>
  <c r="P604" i="1"/>
  <c r="F651" i="2" s="1"/>
  <c r="P325" i="1"/>
  <c r="P532" i="1"/>
  <c r="P529" i="1"/>
  <c r="P606" i="1"/>
  <c r="P324" i="1"/>
  <c r="P131" i="1"/>
  <c r="Q280" i="1"/>
  <c r="Q308" i="1" s="1"/>
  <c r="S535" i="1"/>
  <c r="S586" i="1"/>
  <c r="S588" i="1" s="1"/>
  <c r="F374" i="2" s="1"/>
  <c r="M374" i="2" s="1"/>
  <c r="S108" i="1"/>
  <c r="S536" i="1"/>
  <c r="S667" i="1"/>
  <c r="R278" i="1"/>
  <c r="R490" i="1"/>
  <c r="R516" i="1" s="1"/>
  <c r="S328" i="1"/>
  <c r="S594" i="1"/>
  <c r="S596" i="1" s="1"/>
  <c r="F432" i="2" s="1"/>
  <c r="S432" i="2" s="1"/>
  <c r="S577" i="1"/>
  <c r="T230" i="1"/>
  <c r="S224" i="1"/>
  <c r="S15" i="1"/>
  <c r="S669" i="1" s="1"/>
  <c r="T229" i="1"/>
  <c r="S664" i="1"/>
  <c r="V643" i="1"/>
  <c r="V217" i="1" s="1"/>
  <c r="U214" i="1"/>
  <c r="S276" i="1"/>
  <c r="V478" i="1"/>
  <c r="T231" i="1"/>
  <c r="S242" i="1"/>
  <c r="S486" i="1"/>
  <c r="S488" i="1" s="1"/>
  <c r="S490" i="1" s="1"/>
  <c r="S516" i="1" s="1"/>
  <c r="T237" i="1"/>
  <c r="T228" i="1"/>
  <c r="V253" i="1"/>
  <c r="V481" i="1"/>
  <c r="T227" i="1"/>
  <c r="T240" i="1"/>
  <c r="T235" i="1"/>
  <c r="T236" i="1"/>
  <c r="T238" i="1"/>
  <c r="T234" i="1"/>
  <c r="V232" i="1"/>
  <c r="V252" i="1"/>
  <c r="U430" i="1"/>
  <c r="U434" i="1" s="1"/>
  <c r="U217" i="1"/>
  <c r="V233" i="1"/>
  <c r="V48" i="1"/>
  <c r="V652" i="1" s="1"/>
  <c r="T636" i="1"/>
  <c r="T453" i="1" s="1"/>
  <c r="T465" i="1" s="1"/>
  <c r="T486" i="1" s="1"/>
  <c r="T488" i="1" s="1"/>
  <c r="V480" i="1"/>
  <c r="U216" i="1"/>
  <c r="V584" i="1"/>
  <c r="V271" i="1"/>
  <c r="V456" i="1"/>
  <c r="V443" i="1"/>
  <c r="V441" i="1"/>
  <c r="V251" i="1"/>
  <c r="V269" i="1"/>
  <c r="V448" i="1"/>
  <c r="V574" i="1"/>
  <c r="V575" i="1"/>
  <c r="V266" i="1"/>
  <c r="V455" i="1"/>
  <c r="V250" i="1"/>
  <c r="V457" i="1"/>
  <c r="V267" i="1"/>
  <c r="V270" i="1"/>
  <c r="V454" i="1"/>
  <c r="V239" i="1"/>
  <c r="U661" i="1"/>
  <c r="U180" i="1"/>
  <c r="U186" i="1" s="1"/>
  <c r="U652" i="1"/>
  <c r="U67" i="1"/>
  <c r="U258" i="1"/>
  <c r="U576" i="1"/>
  <c r="U482" i="1"/>
  <c r="U637" i="1" s="1"/>
  <c r="U474" i="1" s="1"/>
  <c r="U484" i="1" s="1"/>
  <c r="U76" i="1"/>
  <c r="U593" i="1"/>
  <c r="U136" i="1"/>
  <c r="U64" i="1"/>
  <c r="U585" i="1"/>
  <c r="U462" i="1"/>
  <c r="U103" i="1"/>
  <c r="U257" i="1"/>
  <c r="U272" i="1"/>
  <c r="U256" i="1"/>
  <c r="U255" i="1"/>
  <c r="U463" i="1"/>
  <c r="J335" i="1"/>
  <c r="J610" i="1"/>
  <c r="F184" i="2"/>
  <c r="L331" i="1"/>
  <c r="U383" i="1"/>
  <c r="U658" i="1"/>
  <c r="U147" i="1"/>
  <c r="U156" i="1" s="1"/>
  <c r="F311" i="2"/>
  <c r="J542" i="1"/>
  <c r="J656" i="1"/>
  <c r="J120" i="1"/>
  <c r="F241" i="2"/>
  <c r="O657" i="1"/>
  <c r="O121" i="1"/>
  <c r="L538" i="1"/>
  <c r="M542" i="1"/>
  <c r="M656" i="1"/>
  <c r="M120" i="1"/>
  <c r="F244" i="2"/>
  <c r="N516" i="1"/>
  <c r="H925" i="2"/>
  <c r="K925" i="2"/>
  <c r="G925" i="2"/>
  <c r="M925" i="2"/>
  <c r="T925" i="2"/>
  <c r="S925" i="2"/>
  <c r="F926" i="2"/>
  <c r="N925" i="2"/>
  <c r="L925" i="2"/>
  <c r="Q925" i="2"/>
  <c r="V925" i="2"/>
  <c r="R925" i="2"/>
  <c r="U925" i="2"/>
  <c r="W925" i="2"/>
  <c r="I925" i="2"/>
  <c r="O925" i="2"/>
  <c r="P925" i="2"/>
  <c r="J925" i="2"/>
  <c r="M308" i="1"/>
  <c r="M333" i="1"/>
  <c r="Q666" i="1"/>
  <c r="Q320" i="1"/>
  <c r="Q530" i="1"/>
  <c r="Q323" i="1"/>
  <c r="Q528" i="1"/>
  <c r="Q534" i="1"/>
  <c r="Q317" i="1"/>
  <c r="Q527" i="1"/>
  <c r="Q526" i="1"/>
  <c r="Q318" i="1"/>
  <c r="Q327" i="1"/>
  <c r="Q322" i="1"/>
  <c r="Q326" i="1"/>
  <c r="Q531" i="1"/>
  <c r="Q525" i="1"/>
  <c r="Q533" i="1"/>
  <c r="Q319" i="1"/>
  <c r="U450" i="1"/>
  <c r="V265" i="1"/>
  <c r="V306" i="1"/>
  <c r="V415" i="1"/>
  <c r="V633" i="1"/>
  <c r="V375" i="1" s="1"/>
  <c r="V381" i="1" s="1"/>
  <c r="V514" i="1"/>
  <c r="V102" i="1"/>
  <c r="V442" i="1"/>
  <c r="V446" i="1"/>
  <c r="V592" i="1"/>
  <c r="V476" i="1"/>
  <c r="V447" i="1"/>
  <c r="V499" i="1"/>
  <c r="V635" i="1"/>
  <c r="V396" i="1" s="1"/>
  <c r="V402" i="1" s="1"/>
  <c r="V423" i="1"/>
  <c r="V640" i="1"/>
  <c r="V124" i="1" s="1"/>
  <c r="V634" i="1"/>
  <c r="V386" i="1" s="1"/>
  <c r="V393" i="1" s="1"/>
  <c r="T222" i="1"/>
  <c r="O110" i="1"/>
  <c r="O321" i="1"/>
  <c r="O602" i="1"/>
  <c r="O529" i="1"/>
  <c r="O532" i="1"/>
  <c r="O598" i="1"/>
  <c r="O606" i="1"/>
  <c r="O604" i="1"/>
  <c r="O324" i="1"/>
  <c r="O600" i="1"/>
  <c r="O325" i="1"/>
  <c r="T660" i="1"/>
  <c r="T404" i="1"/>
  <c r="T427" i="1" s="1"/>
  <c r="T170" i="1"/>
  <c r="P224" i="1"/>
  <c r="H141" i="1"/>
  <c r="T665" i="1"/>
  <c r="T264" i="1"/>
  <c r="T274" i="1" s="1"/>
  <c r="U404" i="1"/>
  <c r="U660" i="1"/>
  <c r="U170" i="1"/>
  <c r="U177" i="1" s="1"/>
  <c r="U662" i="1"/>
  <c r="U425" i="1"/>
  <c r="U191" i="1"/>
  <c r="U197" i="1" s="1"/>
  <c r="U209" i="1" s="1"/>
  <c r="U659" i="1"/>
  <c r="U159" i="1"/>
  <c r="U165" i="1" s="1"/>
  <c r="Q655" i="1"/>
  <c r="Q81" i="1"/>
  <c r="Q95" i="1"/>
  <c r="Q98" i="1" s="1"/>
  <c r="F24" i="2" s="1"/>
  <c r="Q127" i="1"/>
  <c r="Q126" i="1"/>
  <c r="Q115" i="1"/>
  <c r="Q128" i="1"/>
  <c r="Q114" i="1"/>
  <c r="Q129" i="1"/>
  <c r="L657" i="1"/>
  <c r="L121" i="1"/>
  <c r="W27" i="1"/>
  <c r="W370" i="1"/>
  <c r="W171" i="1"/>
  <c r="W398" i="1"/>
  <c r="W194" i="1"/>
  <c r="W153" i="1"/>
  <c r="W388" i="1"/>
  <c r="W460" i="1"/>
  <c r="W19" i="1"/>
  <c r="W290" i="1"/>
  <c r="W218" i="1"/>
  <c r="W304" i="1"/>
  <c r="W154" i="1"/>
  <c r="W45" i="1"/>
  <c r="W252" i="1" s="1"/>
  <c r="W163" i="1"/>
  <c r="W151" i="1"/>
  <c r="W512" i="1"/>
  <c r="W148" i="1"/>
  <c r="W296" i="1"/>
  <c r="W389" i="1"/>
  <c r="W254" i="1"/>
  <c r="X2" i="1"/>
  <c r="W510" i="1"/>
  <c r="W411" i="1"/>
  <c r="W101" i="1"/>
  <c r="W410" i="1"/>
  <c r="W300" i="1"/>
  <c r="W39" i="1"/>
  <c r="W456" i="1" s="1"/>
  <c r="W367" i="1"/>
  <c r="W193" i="1"/>
  <c r="W299" i="1"/>
  <c r="W150" i="1"/>
  <c r="W505" i="1"/>
  <c r="W497" i="1"/>
  <c r="W42" i="1"/>
  <c r="W23" i="1"/>
  <c r="W195" i="1"/>
  <c r="W642" i="1"/>
  <c r="W174" i="1"/>
  <c r="W183" i="1"/>
  <c r="W572" i="1"/>
  <c r="W181" i="1"/>
  <c r="W134" i="1"/>
  <c r="W502" i="1"/>
  <c r="W399" i="1"/>
  <c r="W172" i="1"/>
  <c r="W496" i="1"/>
  <c r="W175" i="1"/>
  <c r="W160" i="1"/>
  <c r="W75" i="1"/>
  <c r="W397" i="1"/>
  <c r="W301" i="1"/>
  <c r="W289" i="1"/>
  <c r="W116" i="1"/>
  <c r="W43" i="1"/>
  <c r="W481" i="1" s="1"/>
  <c r="W219" i="1"/>
  <c r="W507" i="1"/>
  <c r="W203" i="1"/>
  <c r="W369" i="1"/>
  <c r="W493" i="1"/>
  <c r="W390" i="1"/>
  <c r="W44" i="1"/>
  <c r="W461" i="1" s="1"/>
  <c r="W400" i="1"/>
  <c r="W412" i="1"/>
  <c r="W432" i="1"/>
  <c r="W152" i="1"/>
  <c r="W509" i="1"/>
  <c r="W503" i="1"/>
  <c r="W65" i="1"/>
  <c r="W295" i="1"/>
  <c r="W376" i="1"/>
  <c r="W641" i="1"/>
  <c r="W33" i="1"/>
  <c r="W162" i="1"/>
  <c r="W288" i="1"/>
  <c r="W511" i="1"/>
  <c r="W297" i="1"/>
  <c r="W391" i="1"/>
  <c r="W506" i="1"/>
  <c r="W573" i="1"/>
  <c r="W202" i="1"/>
  <c r="W46" i="1"/>
  <c r="W494" i="1"/>
  <c r="W149" i="1"/>
  <c r="W41" i="1"/>
  <c r="W479" i="1" s="1"/>
  <c r="W161" i="1"/>
  <c r="W413" i="1"/>
  <c r="W366" i="1"/>
  <c r="W192" i="1"/>
  <c r="W421" i="1"/>
  <c r="W298" i="1"/>
  <c r="W220" i="1"/>
  <c r="W173" i="1"/>
  <c r="W303" i="1"/>
  <c r="W571" i="1"/>
  <c r="W368" i="1"/>
  <c r="W286" i="1"/>
  <c r="W377" i="1"/>
  <c r="W504" i="1"/>
  <c r="W182" i="1"/>
  <c r="W583" i="1"/>
  <c r="W409" i="1"/>
  <c r="W508" i="1"/>
  <c r="W40" i="1"/>
  <c r="W457" i="1" s="1"/>
  <c r="W287" i="1"/>
  <c r="W387" i="1"/>
  <c r="W184" i="1"/>
  <c r="W204" i="1"/>
  <c r="W418" i="1"/>
  <c r="W38" i="1"/>
  <c r="W266" i="1" s="1"/>
  <c r="W378" i="1"/>
  <c r="W74" i="1"/>
  <c r="W379" i="1"/>
  <c r="W431" i="1"/>
  <c r="W495" i="1"/>
  <c r="W205" i="1"/>
  <c r="W302" i="1"/>
  <c r="W66" i="1"/>
  <c r="W420" i="1"/>
  <c r="W365" i="1"/>
  <c r="W591" i="1"/>
  <c r="W419" i="1"/>
  <c r="V653" i="1"/>
  <c r="T651" i="1"/>
  <c r="T79" i="1"/>
  <c r="T96" i="1" s="1"/>
  <c r="T11" i="1"/>
  <c r="T60" i="1"/>
  <c r="T104" i="1"/>
  <c r="T9" i="1"/>
  <c r="T10" i="1"/>
  <c r="T62" i="1"/>
  <c r="T12" i="1"/>
  <c r="T63" i="1"/>
  <c r="T137" i="1"/>
  <c r="T139" i="1" s="1"/>
  <c r="T106" i="1"/>
  <c r="T13" i="1"/>
  <c r="F314" i="2"/>
  <c r="R186" i="1"/>
  <c r="R188" i="1" s="1"/>
  <c r="R211" i="1" s="1"/>
  <c r="T156" i="1"/>
  <c r="T167" i="1" s="1"/>
  <c r="N308" i="1"/>
  <c r="V292" i="1"/>
  <c r="V631" i="1"/>
  <c r="V364" i="1" s="1"/>
  <c r="V372" i="1" s="1"/>
  <c r="V440" i="1"/>
  <c r="V444" i="1"/>
  <c r="V135" i="1"/>
  <c r="V248" i="1"/>
  <c r="V249" i="1"/>
  <c r="V207" i="1"/>
  <c r="V475" i="1"/>
  <c r="W939" i="2" l="1"/>
  <c r="W940" i="2" s="1"/>
  <c r="W813" i="2"/>
  <c r="W815" i="2"/>
  <c r="V941" i="2"/>
  <c r="U105" i="1"/>
  <c r="U77" i="1"/>
  <c r="W932" i="2"/>
  <c r="W918" i="2"/>
  <c r="V899" i="2"/>
  <c r="J926" i="2"/>
  <c r="J934" i="2" s="1"/>
  <c r="I926" i="2"/>
  <c r="I934" i="2" s="1"/>
  <c r="V926" i="2"/>
  <c r="V934" i="2" s="1"/>
  <c r="S926" i="2"/>
  <c r="S934" i="2" s="1"/>
  <c r="Q926" i="2"/>
  <c r="Q934" i="2" s="1"/>
  <c r="P926" i="2"/>
  <c r="P934" i="2" s="1"/>
  <c r="U926" i="2"/>
  <c r="U934" i="2" s="1"/>
  <c r="L926" i="2"/>
  <c r="L934" i="2" s="1"/>
  <c r="T926" i="2"/>
  <c r="T934" i="2" s="1"/>
  <c r="H926" i="2"/>
  <c r="H934" i="2" s="1"/>
  <c r="W926" i="2"/>
  <c r="K926" i="2"/>
  <c r="K934" i="2" s="1"/>
  <c r="O926" i="2"/>
  <c r="O934" i="2" s="1"/>
  <c r="R926" i="2"/>
  <c r="R934" i="2" s="1"/>
  <c r="N926" i="2"/>
  <c r="N934" i="2" s="1"/>
  <c r="M926" i="2"/>
  <c r="M934" i="2" s="1"/>
  <c r="V19" i="2"/>
  <c r="V421" i="2"/>
  <c r="V363" i="2"/>
  <c r="V306" i="2"/>
  <c r="W703" i="2"/>
  <c r="W707" i="2"/>
  <c r="W697" i="2"/>
  <c r="W772" i="2" s="1"/>
  <c r="W848" i="2"/>
  <c r="W751" i="2"/>
  <c r="W853" i="2"/>
  <c r="W426" i="2"/>
  <c r="W851" i="2"/>
  <c r="W852" i="2"/>
  <c r="X2" i="2"/>
  <c r="X816" i="2" s="1"/>
  <c r="W368" i="2"/>
  <c r="W702" i="2"/>
  <c r="W845" i="2"/>
  <c r="W244" i="2" s="1"/>
  <c r="W897" i="2"/>
  <c r="W898" i="2" s="1"/>
  <c r="V12" i="2"/>
  <c r="V415" i="2"/>
  <c r="V643" i="2"/>
  <c r="V73" i="2"/>
  <c r="V13" i="2"/>
  <c r="V586" i="2"/>
  <c r="V301" i="2"/>
  <c r="V14" i="2"/>
  <c r="V644" i="2"/>
  <c r="V299" i="2"/>
  <c r="V473" i="2"/>
  <c r="V529" i="2"/>
  <c r="V242" i="2"/>
  <c r="V587" i="2"/>
  <c r="V645" i="2"/>
  <c r="V128" i="2"/>
  <c r="V356" i="2"/>
  <c r="V416" i="2"/>
  <c r="V185" i="2"/>
  <c r="V528" i="2"/>
  <c r="V530" i="2"/>
  <c r="V471" i="2"/>
  <c r="V300" i="2"/>
  <c r="V71" i="2"/>
  <c r="V72" i="2"/>
  <c r="V588" i="2"/>
  <c r="V414" i="2"/>
  <c r="V357" i="2"/>
  <c r="V358" i="2"/>
  <c r="V472" i="2"/>
  <c r="R126" i="1"/>
  <c r="R129" i="1"/>
  <c r="R81" i="1"/>
  <c r="F27" i="2"/>
  <c r="M27" i="2" s="1"/>
  <c r="R128" i="1"/>
  <c r="R115" i="1"/>
  <c r="R114" i="1"/>
  <c r="R655" i="1"/>
  <c r="R127" i="1"/>
  <c r="V50" i="1"/>
  <c r="V77" i="1" s="1"/>
  <c r="W239" i="1"/>
  <c r="W35" i="1"/>
  <c r="G374" i="2"/>
  <c r="U374" i="2"/>
  <c r="P538" i="1"/>
  <c r="P540" i="1" s="1"/>
  <c r="P542" i="1" s="1"/>
  <c r="P608" i="1"/>
  <c r="P331" i="1"/>
  <c r="W270" i="1"/>
  <c r="O432" i="2"/>
  <c r="K374" i="2"/>
  <c r="P374" i="2"/>
  <c r="T374" i="2"/>
  <c r="J374" i="2"/>
  <c r="X374" i="2"/>
  <c r="S69" i="1"/>
  <c r="S655" i="1" s="1"/>
  <c r="W374" i="2"/>
  <c r="H374" i="2"/>
  <c r="I374" i="2"/>
  <c r="S374" i="2"/>
  <c r="R374" i="2"/>
  <c r="V374" i="2"/>
  <c r="Q374" i="2"/>
  <c r="O374" i="2"/>
  <c r="N374" i="2"/>
  <c r="L374" i="2"/>
  <c r="V462" i="1"/>
  <c r="V593" i="1"/>
  <c r="T247" i="1"/>
  <c r="T260" i="1" s="1"/>
  <c r="T276" i="1" s="1"/>
  <c r="T664" i="1"/>
  <c r="M432" i="2"/>
  <c r="N432" i="2"/>
  <c r="Q432" i="2"/>
  <c r="L432" i="2"/>
  <c r="X432" i="2"/>
  <c r="H432" i="2"/>
  <c r="K432" i="2"/>
  <c r="V430" i="1"/>
  <c r="V434" i="1" s="1"/>
  <c r="U432" i="2"/>
  <c r="J432" i="2"/>
  <c r="V215" i="1"/>
  <c r="I432" i="2"/>
  <c r="V432" i="2"/>
  <c r="W432" i="2"/>
  <c r="G432" i="2"/>
  <c r="R432" i="2"/>
  <c r="T432" i="2"/>
  <c r="V216" i="1"/>
  <c r="P432" i="2"/>
  <c r="V214" i="1"/>
  <c r="S578" i="1"/>
  <c r="S580" i="1" s="1"/>
  <c r="F317" i="2" s="1"/>
  <c r="S278" i="1"/>
  <c r="W443" i="1"/>
  <c r="S280" i="1"/>
  <c r="S308" i="1" s="1"/>
  <c r="S121" i="1" s="1"/>
  <c r="U222" i="1"/>
  <c r="W480" i="1"/>
  <c r="T242" i="1"/>
  <c r="V103" i="1"/>
  <c r="V482" i="1"/>
  <c r="V637" i="1" s="1"/>
  <c r="V474" i="1" s="1"/>
  <c r="V484" i="1" s="1"/>
  <c r="V258" i="1"/>
  <c r="W477" i="1"/>
  <c r="V136" i="1"/>
  <c r="V463" i="1"/>
  <c r="V272" i="1"/>
  <c r="V257" i="1"/>
  <c r="V255" i="1"/>
  <c r="V67" i="1"/>
  <c r="V64" i="1"/>
  <c r="V76" i="1"/>
  <c r="V256" i="1"/>
  <c r="W267" i="1"/>
  <c r="V585" i="1"/>
  <c r="W250" i="1"/>
  <c r="V576" i="1"/>
  <c r="W445" i="1"/>
  <c r="W447" i="1"/>
  <c r="W454" i="1"/>
  <c r="W441" i="1"/>
  <c r="W265" i="1"/>
  <c r="W233" i="1"/>
  <c r="W415" i="1"/>
  <c r="W191" i="1" s="1"/>
  <c r="W197" i="1" s="1"/>
  <c r="W268" i="1"/>
  <c r="W574" i="1"/>
  <c r="W251" i="1"/>
  <c r="W478" i="1"/>
  <c r="W592" i="1"/>
  <c r="W440" i="1"/>
  <c r="W631" i="1"/>
  <c r="W364" i="1" s="1"/>
  <c r="W372" i="1" s="1"/>
  <c r="W147" i="1" s="1"/>
  <c r="W156" i="1" s="1"/>
  <c r="W271" i="1"/>
  <c r="W458" i="1"/>
  <c r="W269" i="1"/>
  <c r="W253" i="1"/>
  <c r="U188" i="1"/>
  <c r="W459" i="1"/>
  <c r="W643" i="1"/>
  <c r="T15" i="1"/>
  <c r="T578" i="1" s="1"/>
  <c r="W48" i="1"/>
  <c r="W76" i="1" s="1"/>
  <c r="T108" i="1"/>
  <c r="U636" i="1"/>
  <c r="U453" i="1" s="1"/>
  <c r="U465" i="1" s="1"/>
  <c r="U664" i="1" s="1"/>
  <c r="R224" i="1"/>
  <c r="R280" i="1" s="1"/>
  <c r="N657" i="1"/>
  <c r="N121" i="1"/>
  <c r="J314" i="2"/>
  <c r="T314" i="2"/>
  <c r="G314" i="2"/>
  <c r="N314" i="2"/>
  <c r="W314" i="2"/>
  <c r="I314" i="2"/>
  <c r="S314" i="2"/>
  <c r="M314" i="2"/>
  <c r="R314" i="2"/>
  <c r="O314" i="2"/>
  <c r="V314" i="2"/>
  <c r="L314" i="2"/>
  <c r="Q314" i="2"/>
  <c r="K314" i="2"/>
  <c r="U314" i="2"/>
  <c r="H314" i="2"/>
  <c r="P314" i="2"/>
  <c r="X314" i="2"/>
  <c r="X171" i="1"/>
  <c r="X295" i="1"/>
  <c r="X376" i="1"/>
  <c r="X509" i="1"/>
  <c r="X502" i="1"/>
  <c r="X184" i="1"/>
  <c r="X181" i="1"/>
  <c r="X387" i="1"/>
  <c r="X400" i="1"/>
  <c r="X512" i="1"/>
  <c r="X151" i="1"/>
  <c r="X44" i="1"/>
  <c r="X461" i="1" s="1"/>
  <c r="X163" i="1"/>
  <c r="X642" i="1"/>
  <c r="X369" i="1"/>
  <c r="X254" i="1"/>
  <c r="X194" i="1"/>
  <c r="X368" i="1"/>
  <c r="X510" i="1"/>
  <c r="X42" i="1"/>
  <c r="X40" i="1"/>
  <c r="X457" i="1" s="1"/>
  <c r="X493" i="1"/>
  <c r="X494" i="1"/>
  <c r="X33" i="1"/>
  <c r="X35" i="1" s="1"/>
  <c r="X45" i="1"/>
  <c r="X458" i="1" s="1"/>
  <c r="X153" i="1"/>
  <c r="X298" i="1"/>
  <c r="X391" i="1"/>
  <c r="X388" i="1"/>
  <c r="X496" i="1"/>
  <c r="X583" i="1"/>
  <c r="X66" i="1"/>
  <c r="X591" i="1"/>
  <c r="X154" i="1"/>
  <c r="X288" i="1"/>
  <c r="X409" i="1"/>
  <c r="X410" i="1"/>
  <c r="X505" i="1"/>
  <c r="X390" i="1"/>
  <c r="X419" i="1"/>
  <c r="X302" i="1"/>
  <c r="X74" i="1"/>
  <c r="X218" i="1"/>
  <c r="X399" i="1"/>
  <c r="X507" i="1"/>
  <c r="X421" i="1"/>
  <c r="X398" i="1"/>
  <c r="X378" i="1"/>
  <c r="X495" i="1"/>
  <c r="X296" i="1"/>
  <c r="X431" i="1"/>
  <c r="X460" i="1"/>
  <c r="X160" i="1"/>
  <c r="X300" i="1"/>
  <c r="X506" i="1"/>
  <c r="X420" i="1"/>
  <c r="X504" i="1"/>
  <c r="X162" i="1"/>
  <c r="X289" i="1"/>
  <c r="X204" i="1"/>
  <c r="X432" i="1"/>
  <c r="X511" i="1"/>
  <c r="X174" i="1"/>
  <c r="X219" i="1"/>
  <c r="X220" i="1"/>
  <c r="X418" i="1"/>
  <c r="X367" i="1"/>
  <c r="X641" i="1"/>
  <c r="X203" i="1"/>
  <c r="X377" i="1"/>
  <c r="X301" i="1"/>
  <c r="X379" i="1"/>
  <c r="X497" i="1"/>
  <c r="X27" i="1"/>
  <c r="X503" i="1"/>
  <c r="X19" i="1"/>
  <c r="X192" i="1"/>
  <c r="X370" i="1"/>
  <c r="X397" i="1"/>
  <c r="X161" i="1"/>
  <c r="X205" i="1"/>
  <c r="X290" i="1"/>
  <c r="X413" i="1"/>
  <c r="X23" i="1"/>
  <c r="X150" i="1"/>
  <c r="X286" i="1"/>
  <c r="X297" i="1"/>
  <c r="X304" i="1"/>
  <c r="X365" i="1"/>
  <c r="X366" i="1"/>
  <c r="X152" i="1"/>
  <c r="X148" i="1"/>
  <c r="X195" i="1"/>
  <c r="X389" i="1"/>
  <c r="X38" i="1"/>
  <c r="X266" i="1" s="1"/>
  <c r="X101" i="1"/>
  <c r="X172" i="1"/>
  <c r="X39" i="1"/>
  <c r="X303" i="1"/>
  <c r="X65" i="1"/>
  <c r="X202" i="1"/>
  <c r="X173" i="1"/>
  <c r="X75" i="1"/>
  <c r="X41" i="1"/>
  <c r="X269" i="1" s="1"/>
  <c r="X116" i="1"/>
  <c r="X46" i="1"/>
  <c r="X175" i="1"/>
  <c r="X183" i="1"/>
  <c r="X299" i="1"/>
  <c r="X43" i="1"/>
  <c r="X253" i="1" s="1"/>
  <c r="X149" i="1"/>
  <c r="X182" i="1"/>
  <c r="X193" i="1"/>
  <c r="X134" i="1"/>
  <c r="X287" i="1"/>
  <c r="X412" i="1"/>
  <c r="Y2" i="1"/>
  <c r="X508" i="1"/>
  <c r="X411" i="1"/>
  <c r="I24" i="2"/>
  <c r="L24" i="2"/>
  <c r="O24" i="2"/>
  <c r="Q24" i="2"/>
  <c r="G24" i="2"/>
  <c r="K24" i="2"/>
  <c r="P24" i="2"/>
  <c r="V24" i="2"/>
  <c r="X24" i="2"/>
  <c r="J24" i="2"/>
  <c r="N24" i="2"/>
  <c r="U24" i="2"/>
  <c r="S24" i="2"/>
  <c r="H24" i="2"/>
  <c r="M24" i="2"/>
  <c r="T24" i="2"/>
  <c r="R24" i="2"/>
  <c r="W24" i="2"/>
  <c r="F125" i="2"/>
  <c r="F909" i="2" s="1"/>
  <c r="F535" i="2"/>
  <c r="F650" i="2"/>
  <c r="F478" i="2"/>
  <c r="O608" i="1"/>
  <c r="F78" i="2"/>
  <c r="U663" i="1"/>
  <c r="U231" i="1"/>
  <c r="U235" i="1"/>
  <c r="U227" i="1"/>
  <c r="U228" i="1"/>
  <c r="U238" i="1"/>
  <c r="U236" i="1"/>
  <c r="U240" i="1"/>
  <c r="U230" i="1"/>
  <c r="U237" i="1"/>
  <c r="U234" i="1"/>
  <c r="U229" i="1"/>
  <c r="U651" i="1"/>
  <c r="U63" i="1"/>
  <c r="U137" i="1"/>
  <c r="U139" i="1" s="1"/>
  <c r="U62" i="1"/>
  <c r="U79" i="1"/>
  <c r="U96" i="1" s="1"/>
  <c r="U11" i="1"/>
  <c r="U12" i="1"/>
  <c r="U10" i="1"/>
  <c r="U13" i="1"/>
  <c r="U104" i="1"/>
  <c r="U60" i="1"/>
  <c r="U106" i="1"/>
  <c r="U9" i="1"/>
  <c r="M657" i="1"/>
  <c r="M121" i="1"/>
  <c r="M123" i="1" s="1"/>
  <c r="N666" i="1"/>
  <c r="N319" i="1"/>
  <c r="N320" i="1"/>
  <c r="N323" i="1"/>
  <c r="N317" i="1"/>
  <c r="N531" i="1"/>
  <c r="N327" i="1"/>
  <c r="N534" i="1"/>
  <c r="N318" i="1"/>
  <c r="N525" i="1"/>
  <c r="N326" i="1"/>
  <c r="N533" i="1"/>
  <c r="N322" i="1"/>
  <c r="N526" i="1"/>
  <c r="N527" i="1"/>
  <c r="N530" i="1"/>
  <c r="N528" i="1"/>
  <c r="R110" i="1"/>
  <c r="F86" i="2" s="1"/>
  <c r="R606" i="1"/>
  <c r="R321" i="1"/>
  <c r="R604" i="1"/>
  <c r="F658" i="2" s="1"/>
  <c r="R529" i="1"/>
  <c r="R532" i="1"/>
  <c r="R600" i="1"/>
  <c r="F543" i="2" s="1"/>
  <c r="R324" i="1"/>
  <c r="R602" i="1"/>
  <c r="F601" i="2" s="1"/>
  <c r="R598" i="1"/>
  <c r="R325" i="1"/>
  <c r="J123" i="1"/>
  <c r="J654" i="1"/>
  <c r="J113" i="1"/>
  <c r="V450" i="1"/>
  <c r="W249" i="1"/>
  <c r="W248" i="1"/>
  <c r="W476" i="1"/>
  <c r="W475" i="1"/>
  <c r="W423" i="1"/>
  <c r="W634" i="1"/>
  <c r="W386" i="1" s="1"/>
  <c r="W393" i="1" s="1"/>
  <c r="W207" i="1"/>
  <c r="W306" i="1"/>
  <c r="W446" i="1"/>
  <c r="W444" i="1"/>
  <c r="W575" i="1"/>
  <c r="W635" i="1"/>
  <c r="W396" i="1" s="1"/>
  <c r="W402" i="1" s="1"/>
  <c r="W514" i="1"/>
  <c r="Q131" i="1"/>
  <c r="O538" i="1"/>
  <c r="O540" i="1" s="1"/>
  <c r="O331" i="1"/>
  <c r="O333" i="1" s="1"/>
  <c r="V383" i="1"/>
  <c r="V658" i="1"/>
  <c r="V147" i="1"/>
  <c r="V156" i="1" s="1"/>
  <c r="T667" i="1"/>
  <c r="T328" i="1"/>
  <c r="T329" i="1"/>
  <c r="T535" i="1"/>
  <c r="T586" i="1"/>
  <c r="T588" i="1" s="1"/>
  <c r="F375" i="2" s="1"/>
  <c r="T594" i="1"/>
  <c r="T596" i="1" s="1"/>
  <c r="F433" i="2" s="1"/>
  <c r="T536" i="1"/>
  <c r="T577" i="1"/>
  <c r="W653" i="1"/>
  <c r="Q110" i="1"/>
  <c r="F83" i="2" s="1"/>
  <c r="Q324" i="1"/>
  <c r="Q325" i="1"/>
  <c r="Q604" i="1"/>
  <c r="F655" i="2" s="1"/>
  <c r="Q600" i="1"/>
  <c r="F540" i="2" s="1"/>
  <c r="Q532" i="1"/>
  <c r="Q606" i="1"/>
  <c r="Q598" i="1"/>
  <c r="Q602" i="1"/>
  <c r="F598" i="2" s="1"/>
  <c r="Q321" i="1"/>
  <c r="Q529" i="1"/>
  <c r="Q657" i="1"/>
  <c r="Q121" i="1"/>
  <c r="S666" i="1"/>
  <c r="S534" i="1"/>
  <c r="S327" i="1"/>
  <c r="S527" i="1"/>
  <c r="S533" i="1"/>
  <c r="S323" i="1"/>
  <c r="S320" i="1"/>
  <c r="S531" i="1"/>
  <c r="S526" i="1"/>
  <c r="S528" i="1"/>
  <c r="S525" i="1"/>
  <c r="S530" i="1"/>
  <c r="S326" i="1"/>
  <c r="S318" i="1"/>
  <c r="S319" i="1"/>
  <c r="S322" i="1"/>
  <c r="S317" i="1"/>
  <c r="T490" i="1"/>
  <c r="P280" i="1"/>
  <c r="T177" i="1"/>
  <c r="F593" i="2"/>
  <c r="V660" i="1"/>
  <c r="V404" i="1"/>
  <c r="V170" i="1"/>
  <c r="V177" i="1" s="1"/>
  <c r="V661" i="1"/>
  <c r="V180" i="1"/>
  <c r="V186" i="1" s="1"/>
  <c r="V659" i="1"/>
  <c r="V159" i="1"/>
  <c r="V165" i="1" s="1"/>
  <c r="V662" i="1"/>
  <c r="V425" i="1"/>
  <c r="V191" i="1"/>
  <c r="V197" i="1" s="1"/>
  <c r="V209" i="1" s="1"/>
  <c r="M335" i="1"/>
  <c r="M610" i="1"/>
  <c r="F187" i="2"/>
  <c r="G926" i="2"/>
  <c r="G934" i="2" s="1"/>
  <c r="G244" i="2"/>
  <c r="I244" i="2"/>
  <c r="M244" i="2"/>
  <c r="R244" i="2"/>
  <c r="V244" i="2"/>
  <c r="Q244" i="2"/>
  <c r="U244" i="2"/>
  <c r="H244" i="2"/>
  <c r="L244" i="2"/>
  <c r="N244" i="2"/>
  <c r="T244" i="2"/>
  <c r="S244" i="2"/>
  <c r="K244" i="2"/>
  <c r="J244" i="2"/>
  <c r="O244" i="2"/>
  <c r="P244" i="2"/>
  <c r="L540" i="1"/>
  <c r="G311" i="2"/>
  <c r="H311" i="2"/>
  <c r="K311" i="2"/>
  <c r="L311" i="2"/>
  <c r="N311" i="2"/>
  <c r="S311" i="2"/>
  <c r="R311" i="2"/>
  <c r="U311" i="2"/>
  <c r="W311" i="2"/>
  <c r="X311" i="2"/>
  <c r="I311" i="2"/>
  <c r="J311" i="2"/>
  <c r="O311" i="2"/>
  <c r="M311" i="2"/>
  <c r="P311" i="2"/>
  <c r="Q311" i="2"/>
  <c r="T311" i="2"/>
  <c r="V311" i="2"/>
  <c r="R666" i="1"/>
  <c r="R527" i="1"/>
  <c r="R525" i="1"/>
  <c r="R533" i="1"/>
  <c r="R318" i="1"/>
  <c r="R322" i="1"/>
  <c r="R317" i="1"/>
  <c r="R327" i="1"/>
  <c r="R531" i="1"/>
  <c r="R526" i="1"/>
  <c r="R320" i="1"/>
  <c r="R530" i="1"/>
  <c r="R319" i="1"/>
  <c r="R528" i="1"/>
  <c r="R323" i="1"/>
  <c r="R534" i="1"/>
  <c r="R326" i="1"/>
  <c r="L333" i="1"/>
  <c r="U665" i="1"/>
  <c r="U264" i="1"/>
  <c r="U274" i="1" s="1"/>
  <c r="W292" i="1"/>
  <c r="W633" i="1"/>
  <c r="W375" i="1" s="1"/>
  <c r="W381" i="1" s="1"/>
  <c r="W102" i="1"/>
  <c r="W448" i="1"/>
  <c r="W442" i="1"/>
  <c r="W135" i="1"/>
  <c r="W584" i="1"/>
  <c r="W499" i="1"/>
  <c r="W455" i="1"/>
  <c r="W232" i="1"/>
  <c r="W640" i="1"/>
  <c r="W124" i="1" s="1"/>
  <c r="U167" i="1"/>
  <c r="U427" i="1"/>
  <c r="X939" i="2" l="1"/>
  <c r="X940" i="2" s="1"/>
  <c r="X815" i="2"/>
  <c r="X813" i="2"/>
  <c r="AA909" i="2"/>
  <c r="AB909" i="2" s="1"/>
  <c r="F911" i="2"/>
  <c r="X932" i="2"/>
  <c r="X933" i="2" s="1"/>
  <c r="X918" i="2"/>
  <c r="X919" i="2" s="1"/>
  <c r="W919" i="2"/>
  <c r="W933" i="2"/>
  <c r="W899" i="2"/>
  <c r="W19" i="2" s="1"/>
  <c r="H641" i="2"/>
  <c r="H469" i="2"/>
  <c r="H584" i="2"/>
  <c r="H354" i="2"/>
  <c r="H526" i="2"/>
  <c r="H10" i="2"/>
  <c r="H412" i="2"/>
  <c r="J354" i="2"/>
  <c r="J641" i="2"/>
  <c r="J469" i="2"/>
  <c r="J10" i="2"/>
  <c r="J584" i="2"/>
  <c r="J412" i="2"/>
  <c r="J526" i="2"/>
  <c r="L353" i="2"/>
  <c r="L641" i="2"/>
  <c r="L469" i="2"/>
  <c r="L412" i="2"/>
  <c r="L526" i="2"/>
  <c r="L10" i="2"/>
  <c r="L584" i="2"/>
  <c r="L354" i="2"/>
  <c r="U18" i="2"/>
  <c r="U412" i="2"/>
  <c r="U526" i="2"/>
  <c r="U354" i="2"/>
  <c r="U10" i="2"/>
  <c r="U641" i="2"/>
  <c r="U469" i="2"/>
  <c r="U584" i="2"/>
  <c r="O354" i="2"/>
  <c r="O469" i="2"/>
  <c r="O641" i="2"/>
  <c r="O526" i="2"/>
  <c r="O584" i="2"/>
  <c r="O412" i="2"/>
  <c r="O10" i="2"/>
  <c r="K526" i="2"/>
  <c r="K469" i="2"/>
  <c r="K641" i="2"/>
  <c r="K584" i="2"/>
  <c r="K10" i="2"/>
  <c r="K412" i="2"/>
  <c r="K354" i="2"/>
  <c r="V469" i="2"/>
  <c r="V412" i="2"/>
  <c r="T469" i="2"/>
  <c r="T354" i="2"/>
  <c r="T526" i="2"/>
  <c r="T10" i="2"/>
  <c r="T641" i="2"/>
  <c r="T412" i="2"/>
  <c r="T584" i="2"/>
  <c r="M412" i="2"/>
  <c r="M526" i="2"/>
  <c r="M584" i="2"/>
  <c r="M10" i="2"/>
  <c r="M469" i="2"/>
  <c r="M354" i="2"/>
  <c r="M641" i="2"/>
  <c r="V584" i="2"/>
  <c r="V526" i="2"/>
  <c r="I354" i="2"/>
  <c r="I412" i="2"/>
  <c r="I10" i="2"/>
  <c r="I584" i="2"/>
  <c r="I526" i="2"/>
  <c r="I641" i="2"/>
  <c r="I469" i="2"/>
  <c r="S526" i="2"/>
  <c r="S641" i="2"/>
  <c r="S354" i="2"/>
  <c r="S412" i="2"/>
  <c r="S469" i="2"/>
  <c r="S584" i="2"/>
  <c r="S10" i="2"/>
  <c r="P641" i="2"/>
  <c r="P10" i="2"/>
  <c r="P584" i="2"/>
  <c r="P412" i="2"/>
  <c r="P526" i="2"/>
  <c r="P469" i="2"/>
  <c r="P354" i="2"/>
  <c r="N420" i="2"/>
  <c r="N641" i="2"/>
  <c r="N469" i="2"/>
  <c r="N354" i="2"/>
  <c r="N526" i="2"/>
  <c r="N584" i="2"/>
  <c r="N10" i="2"/>
  <c r="N412" i="2"/>
  <c r="Q420" i="2"/>
  <c r="Q354" i="2"/>
  <c r="Q10" i="2"/>
  <c r="Q412" i="2"/>
  <c r="Q526" i="2"/>
  <c r="Q584" i="2"/>
  <c r="Q469" i="2"/>
  <c r="Q641" i="2"/>
  <c r="R77" i="2"/>
  <c r="R469" i="2"/>
  <c r="R526" i="2"/>
  <c r="R354" i="2"/>
  <c r="R584" i="2"/>
  <c r="R10" i="2"/>
  <c r="R641" i="2"/>
  <c r="R412" i="2"/>
  <c r="V10" i="2"/>
  <c r="V641" i="2"/>
  <c r="V354" i="2"/>
  <c r="V12" i="1"/>
  <c r="V105" i="1"/>
  <c r="W12" i="2"/>
  <c r="W299" i="2"/>
  <c r="W586" i="2"/>
  <c r="W529" i="2"/>
  <c r="W242" i="2"/>
  <c r="W416" i="2"/>
  <c r="W357" i="2"/>
  <c r="W73" i="2"/>
  <c r="W528" i="2"/>
  <c r="W588" i="2"/>
  <c r="W356" i="2"/>
  <c r="W530" i="2"/>
  <c r="W645" i="2"/>
  <c r="W472" i="2"/>
  <c r="W185" i="2"/>
  <c r="W14" i="2"/>
  <c r="W644" i="2"/>
  <c r="W13" i="2"/>
  <c r="W471" i="2"/>
  <c r="W72" i="2"/>
  <c r="W300" i="2"/>
  <c r="W128" i="2"/>
  <c r="W473" i="2"/>
  <c r="W415" i="2"/>
  <c r="W71" i="2"/>
  <c r="W587" i="2"/>
  <c r="W414" i="2"/>
  <c r="W358" i="2"/>
  <c r="W301" i="2"/>
  <c r="W643" i="2"/>
  <c r="X702" i="2"/>
  <c r="X851" i="2"/>
  <c r="X371" i="2"/>
  <c r="X853" i="2"/>
  <c r="X703" i="2"/>
  <c r="X429" i="2"/>
  <c r="X852" i="2"/>
  <c r="Y2" i="2"/>
  <c r="Y816" i="2" s="1"/>
  <c r="X707" i="2"/>
  <c r="X925" i="2"/>
  <c r="X845" i="2"/>
  <c r="X187" i="2" s="1"/>
  <c r="X897" i="2"/>
  <c r="X898" i="2" s="1"/>
  <c r="X426" i="2"/>
  <c r="X751" i="2"/>
  <c r="X368" i="2"/>
  <c r="X697" i="2"/>
  <c r="X772" i="2" s="1"/>
  <c r="X848" i="2"/>
  <c r="W649" i="2"/>
  <c r="W362" i="2"/>
  <c r="H27" i="2"/>
  <c r="W534" i="2"/>
  <c r="W592" i="2"/>
  <c r="W18" i="2"/>
  <c r="W477" i="2"/>
  <c r="W420" i="2"/>
  <c r="W77" i="2"/>
  <c r="T27" i="2"/>
  <c r="L27" i="2"/>
  <c r="G27" i="2"/>
  <c r="U27" i="2"/>
  <c r="R27" i="2"/>
  <c r="S27" i="2"/>
  <c r="K27" i="2"/>
  <c r="Q27" i="2"/>
  <c r="X27" i="2"/>
  <c r="J27" i="2"/>
  <c r="V27" i="2"/>
  <c r="N27" i="2"/>
  <c r="O27" i="2"/>
  <c r="I27" i="2"/>
  <c r="P27" i="2"/>
  <c r="W27" i="2"/>
  <c r="R131" i="1"/>
  <c r="P656" i="1"/>
  <c r="W50" i="1"/>
  <c r="W77" i="1" s="1"/>
  <c r="P120" i="1"/>
  <c r="F250" i="2"/>
  <c r="X653" i="1"/>
  <c r="S81" i="1"/>
  <c r="X251" i="1"/>
  <c r="S95" i="1"/>
  <c r="S98" i="1" s="1"/>
  <c r="S324" i="1" s="1"/>
  <c r="S129" i="1"/>
  <c r="S114" i="1"/>
  <c r="S128" i="1"/>
  <c r="S127" i="1"/>
  <c r="S115" i="1"/>
  <c r="S126" i="1"/>
  <c r="V636" i="1"/>
  <c r="V453" i="1" s="1"/>
  <c r="V465" i="1" s="1"/>
  <c r="V664" i="1" s="1"/>
  <c r="S657" i="1"/>
  <c r="U486" i="1"/>
  <c r="U488" i="1" s="1"/>
  <c r="U490" i="1" s="1"/>
  <c r="U516" i="1" s="1"/>
  <c r="T669" i="1"/>
  <c r="V222" i="1"/>
  <c r="N592" i="2"/>
  <c r="V77" i="2"/>
  <c r="V79" i="1"/>
  <c r="V96" i="1" s="1"/>
  <c r="N534" i="2"/>
  <c r="U77" i="2"/>
  <c r="U9" i="2"/>
  <c r="Q362" i="2"/>
  <c r="U649" i="2"/>
  <c r="Q640" i="2"/>
  <c r="N9" i="2"/>
  <c r="N998" i="2" s="1"/>
  <c r="N477" i="2"/>
  <c r="R362" i="2"/>
  <c r="V62" i="1"/>
  <c r="T278" i="1"/>
  <c r="N411" i="2"/>
  <c r="R411" i="2"/>
  <c r="U211" i="1"/>
  <c r="U224" i="1" s="1"/>
  <c r="R592" i="2"/>
  <c r="U534" i="2"/>
  <c r="U411" i="2"/>
  <c r="U640" i="2"/>
  <c r="N640" i="2"/>
  <c r="X640" i="1"/>
  <c r="X124" i="1" s="1"/>
  <c r="N18" i="2"/>
  <c r="R649" i="2"/>
  <c r="R525" i="2"/>
  <c r="R18" i="2"/>
  <c r="R640" i="2"/>
  <c r="U525" i="2"/>
  <c r="R583" i="2"/>
  <c r="R468" i="2"/>
  <c r="R420" i="2"/>
  <c r="V640" i="2"/>
  <c r="V18" i="2"/>
  <c r="V9" i="2"/>
  <c r="N353" i="2"/>
  <c r="R353" i="2"/>
  <c r="R305" i="2"/>
  <c r="V477" i="2"/>
  <c r="R477" i="2"/>
  <c r="R534" i="2"/>
  <c r="R9" i="2"/>
  <c r="R998" i="2" s="1"/>
  <c r="V583" i="2"/>
  <c r="L77" i="2"/>
  <c r="L525" i="2"/>
  <c r="V468" i="2"/>
  <c r="L411" i="2"/>
  <c r="V305" i="2"/>
  <c r="L592" i="2"/>
  <c r="V353" i="2"/>
  <c r="X643" i="1"/>
  <c r="X214" i="1" s="1"/>
  <c r="X232" i="1"/>
  <c r="X574" i="1"/>
  <c r="X135" i="1"/>
  <c r="X268" i="1"/>
  <c r="U108" i="1"/>
  <c r="X448" i="1"/>
  <c r="T69" i="1"/>
  <c r="T655" i="1" s="1"/>
  <c r="U362" i="2"/>
  <c r="Q305" i="2"/>
  <c r="Q18" i="2"/>
  <c r="Q534" i="2"/>
  <c r="V13" i="1"/>
  <c r="V651" i="1"/>
  <c r="V9" i="1"/>
  <c r="V10" i="1"/>
  <c r="N362" i="2"/>
  <c r="N649" i="2"/>
  <c r="Q411" i="2"/>
  <c r="Q525" i="2"/>
  <c r="X478" i="1"/>
  <c r="V63" i="1"/>
  <c r="U468" i="2"/>
  <c r="U477" i="2"/>
  <c r="N583" i="2"/>
  <c r="N77" i="2"/>
  <c r="Q583" i="2"/>
  <c r="Q477" i="2"/>
  <c r="Q77" i="2"/>
  <c r="V137" i="1"/>
  <c r="V139" i="1" s="1"/>
  <c r="Q353" i="2"/>
  <c r="U583" i="2"/>
  <c r="U305" i="2"/>
  <c r="U353" i="2"/>
  <c r="U592" i="2"/>
  <c r="N468" i="2"/>
  <c r="N525" i="2"/>
  <c r="Q468" i="2"/>
  <c r="Q592" i="2"/>
  <c r="V106" i="1"/>
  <c r="U420" i="2"/>
  <c r="N305" i="2"/>
  <c r="Q9" i="2"/>
  <c r="Q998" i="2" s="1"/>
  <c r="V104" i="1"/>
  <c r="V60" i="1"/>
  <c r="V586" i="1" s="1"/>
  <c r="V588" i="1" s="1"/>
  <c r="F377" i="2" s="1"/>
  <c r="Q649" i="2"/>
  <c r="V11" i="1"/>
  <c r="X270" i="1"/>
  <c r="W662" i="1"/>
  <c r="L9" i="2"/>
  <c r="L998" i="2" s="1"/>
  <c r="W425" i="1"/>
  <c r="X440" i="1"/>
  <c r="W658" i="1"/>
  <c r="L583" i="2"/>
  <c r="L477" i="2"/>
  <c r="L362" i="2"/>
  <c r="L640" i="2"/>
  <c r="X423" i="1"/>
  <c r="X233" i="1"/>
  <c r="X480" i="1"/>
  <c r="W136" i="1"/>
  <c r="X479" i="1"/>
  <c r="X271" i="1"/>
  <c r="T580" i="1"/>
  <c r="F318" i="2" s="1"/>
  <c r="Y77" i="2"/>
  <c r="Y305" i="2"/>
  <c r="W585" i="1"/>
  <c r="L305" i="2"/>
  <c r="L468" i="2"/>
  <c r="V420" i="2"/>
  <c r="V534" i="2"/>
  <c r="V411" i="2"/>
  <c r="W272" i="1"/>
  <c r="Y592" i="2"/>
  <c r="X252" i="1"/>
  <c r="X250" i="1"/>
  <c r="X635" i="1"/>
  <c r="X396" i="1" s="1"/>
  <c r="X402" i="1" s="1"/>
  <c r="X661" i="1" s="1"/>
  <c r="Y477" i="2"/>
  <c r="L534" i="2"/>
  <c r="L18" i="2"/>
  <c r="L420" i="2"/>
  <c r="V362" i="2"/>
  <c r="V525" i="2"/>
  <c r="V649" i="2"/>
  <c r="X267" i="1"/>
  <c r="Y420" i="2"/>
  <c r="W209" i="1"/>
  <c r="X102" i="1"/>
  <c r="X447" i="1"/>
  <c r="L649" i="2"/>
  <c r="V592" i="2"/>
  <c r="Y362" i="2"/>
  <c r="X441" i="1"/>
  <c r="W216" i="1"/>
  <c r="W215" i="1"/>
  <c r="W430" i="1"/>
  <c r="W434" i="1" s="1"/>
  <c r="W217" i="1"/>
  <c r="W214" i="1"/>
  <c r="W306" i="2"/>
  <c r="W421" i="2"/>
  <c r="W363" i="2"/>
  <c r="W450" i="1"/>
  <c r="W236" i="1" s="1"/>
  <c r="Q538" i="1"/>
  <c r="Q540" i="1" s="1"/>
  <c r="Q656" i="1" s="1"/>
  <c r="X481" i="1"/>
  <c r="X248" i="1"/>
  <c r="W652" i="1"/>
  <c r="W576" i="1"/>
  <c r="W103" i="1"/>
  <c r="W463" i="1"/>
  <c r="W257" i="1"/>
  <c r="W593" i="1"/>
  <c r="W462" i="1"/>
  <c r="W64" i="1"/>
  <c r="W258" i="1"/>
  <c r="W67" i="1"/>
  <c r="W482" i="1"/>
  <c r="W637" i="1" s="1"/>
  <c r="W474" i="1" s="1"/>
  <c r="W484" i="1" s="1"/>
  <c r="W256" i="1"/>
  <c r="W255" i="1"/>
  <c r="X48" i="1"/>
  <c r="X257" i="1" s="1"/>
  <c r="U247" i="1"/>
  <c r="U260" i="1" s="1"/>
  <c r="U276" i="1" s="1"/>
  <c r="Q331" i="1"/>
  <c r="Q333" i="1" s="1"/>
  <c r="Q335" i="1" s="1"/>
  <c r="U15" i="1"/>
  <c r="U669" i="1" s="1"/>
  <c r="X265" i="1"/>
  <c r="X444" i="1"/>
  <c r="X445" i="1"/>
  <c r="X575" i="1"/>
  <c r="X584" i="1"/>
  <c r="X592" i="1"/>
  <c r="X239" i="1"/>
  <c r="X442" i="1"/>
  <c r="X446" i="1"/>
  <c r="X443" i="1"/>
  <c r="W659" i="1"/>
  <c r="W159" i="1"/>
  <c r="W165" i="1" s="1"/>
  <c r="W167" i="1" s="1"/>
  <c r="L656" i="1"/>
  <c r="L542" i="1"/>
  <c r="F243" i="2"/>
  <c r="L120" i="1"/>
  <c r="H583" i="2"/>
  <c r="H649" i="2"/>
  <c r="H420" i="2"/>
  <c r="H477" i="2"/>
  <c r="H468" i="2"/>
  <c r="H525" i="2"/>
  <c r="H411" i="2"/>
  <c r="H353" i="2"/>
  <c r="H592" i="2"/>
  <c r="H9" i="2"/>
  <c r="H998" i="2" s="1"/>
  <c r="H640" i="2"/>
  <c r="H362" i="2"/>
  <c r="H18" i="2"/>
  <c r="H77" i="2"/>
  <c r="H305" i="2"/>
  <c r="H534" i="2"/>
  <c r="T353" i="2"/>
  <c r="T468" i="2"/>
  <c r="T649" i="2"/>
  <c r="T583" i="2"/>
  <c r="T411" i="2"/>
  <c r="T77" i="2"/>
  <c r="T477" i="2"/>
  <c r="T362" i="2"/>
  <c r="T640" i="2"/>
  <c r="T18" i="2"/>
  <c r="T420" i="2"/>
  <c r="T525" i="2"/>
  <c r="T9" i="2"/>
  <c r="T534" i="2"/>
  <c r="T592" i="2"/>
  <c r="T305" i="2"/>
  <c r="K77" i="2"/>
  <c r="K420" i="2"/>
  <c r="K477" i="2"/>
  <c r="K468" i="2"/>
  <c r="K534" i="2"/>
  <c r="K305" i="2"/>
  <c r="K525" i="2"/>
  <c r="K592" i="2"/>
  <c r="K649" i="2"/>
  <c r="K640" i="2"/>
  <c r="K411" i="2"/>
  <c r="K9" i="2"/>
  <c r="K998" i="2" s="1"/>
  <c r="K353" i="2"/>
  <c r="K583" i="2"/>
  <c r="K18" i="2"/>
  <c r="K362" i="2"/>
  <c r="P77" i="2"/>
  <c r="P9" i="2"/>
  <c r="P998" i="2" s="1"/>
  <c r="P640" i="2"/>
  <c r="P305" i="2"/>
  <c r="P649" i="2"/>
  <c r="P420" i="2"/>
  <c r="P477" i="2"/>
  <c r="P583" i="2"/>
  <c r="P534" i="2"/>
  <c r="P592" i="2"/>
  <c r="P525" i="2"/>
  <c r="P468" i="2"/>
  <c r="P353" i="2"/>
  <c r="P18" i="2"/>
  <c r="P411" i="2"/>
  <c r="P362" i="2"/>
  <c r="T516" i="1"/>
  <c r="K598" i="2"/>
  <c r="M598" i="2"/>
  <c r="T598" i="2"/>
  <c r="R598" i="2"/>
  <c r="J598" i="2"/>
  <c r="L598" i="2"/>
  <c r="S598" i="2"/>
  <c r="Q598" i="2"/>
  <c r="Y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I540" i="2"/>
  <c r="P540" i="2"/>
  <c r="V540" i="2"/>
  <c r="U540" i="2"/>
  <c r="Y540" i="2"/>
  <c r="H433" i="2"/>
  <c r="L433" i="2"/>
  <c r="N433" i="2"/>
  <c r="T433" i="2"/>
  <c r="V433" i="2"/>
  <c r="X433" i="2"/>
  <c r="I433" i="2"/>
  <c r="P433" i="2"/>
  <c r="R433" i="2"/>
  <c r="Y433" i="2"/>
  <c r="K433" i="2"/>
  <c r="M433" i="2"/>
  <c r="O433" i="2"/>
  <c r="U433" i="2"/>
  <c r="W433" i="2"/>
  <c r="G433" i="2"/>
  <c r="J433" i="2"/>
  <c r="Q433" i="2"/>
  <c r="S433" i="2"/>
  <c r="O335" i="1"/>
  <c r="O610" i="1"/>
  <c r="F192" i="2"/>
  <c r="V663" i="1"/>
  <c r="V237" i="1"/>
  <c r="V240" i="1"/>
  <c r="V236" i="1"/>
  <c r="V234" i="1"/>
  <c r="V229" i="1"/>
  <c r="V227" i="1"/>
  <c r="V231" i="1"/>
  <c r="V235" i="1"/>
  <c r="V228" i="1"/>
  <c r="V238" i="1"/>
  <c r="V230" i="1"/>
  <c r="F486" i="2"/>
  <c r="R608" i="1"/>
  <c r="H658" i="2"/>
  <c r="N658" i="2"/>
  <c r="R658" i="2"/>
  <c r="U658" i="2"/>
  <c r="G658" i="2"/>
  <c r="M658" i="2"/>
  <c r="Q658" i="2"/>
  <c r="V658" i="2"/>
  <c r="Y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Y86" i="2"/>
  <c r="G86" i="2"/>
  <c r="M86" i="2"/>
  <c r="O86" i="2"/>
  <c r="T86" i="2"/>
  <c r="N331" i="1"/>
  <c r="V478" i="2"/>
  <c r="Q478" i="2"/>
  <c r="L478" i="2"/>
  <c r="W478" i="2"/>
  <c r="N478" i="2"/>
  <c r="R478" i="2"/>
  <c r="O478" i="2"/>
  <c r="T478" i="2"/>
  <c r="J478" i="2"/>
  <c r="U478" i="2"/>
  <c r="S478" i="2"/>
  <c r="P478" i="2"/>
  <c r="G478" i="2"/>
  <c r="K478" i="2"/>
  <c r="I478" i="2"/>
  <c r="H478" i="2"/>
  <c r="M478" i="2"/>
  <c r="F480" i="2"/>
  <c r="T650" i="2"/>
  <c r="Q650" i="2"/>
  <c r="L650" i="2"/>
  <c r="J650" i="2"/>
  <c r="P650" i="2"/>
  <c r="V650" i="2"/>
  <c r="W650" i="2"/>
  <c r="U650" i="2"/>
  <c r="S650" i="2"/>
  <c r="N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P535" i="2"/>
  <c r="N535" i="2"/>
  <c r="R535" i="2"/>
  <c r="O535" i="2"/>
  <c r="K535" i="2"/>
  <c r="I535" i="2"/>
  <c r="H535" i="2"/>
  <c r="G535" i="2"/>
  <c r="M535" i="2"/>
  <c r="F537" i="2"/>
  <c r="R308" i="1"/>
  <c r="R331" i="1"/>
  <c r="R333" i="1" s="1"/>
  <c r="R538" i="1"/>
  <c r="R540" i="1" s="1"/>
  <c r="V167" i="1"/>
  <c r="V427" i="1"/>
  <c r="U242" i="1"/>
  <c r="X207" i="1"/>
  <c r="X631" i="1"/>
  <c r="X364" i="1" s="1"/>
  <c r="X372" i="1" s="1"/>
  <c r="X29" i="1"/>
  <c r="X455" i="1"/>
  <c r="X456" i="1"/>
  <c r="X459" i="1"/>
  <c r="X249" i="1"/>
  <c r="X475" i="1"/>
  <c r="X415" i="1"/>
  <c r="X499" i="1"/>
  <c r="X634" i="1"/>
  <c r="X386" i="1" s="1"/>
  <c r="X393" i="1" s="1"/>
  <c r="X306" i="1"/>
  <c r="L610" i="1"/>
  <c r="L335" i="1"/>
  <c r="F186" i="2"/>
  <c r="I362" i="2"/>
  <c r="I592" i="2"/>
  <c r="I411" i="2"/>
  <c r="I640" i="2"/>
  <c r="I18" i="2"/>
  <c r="I649" i="2"/>
  <c r="I420" i="2"/>
  <c r="I477" i="2"/>
  <c r="I534" i="2"/>
  <c r="I353" i="2"/>
  <c r="I305" i="2"/>
  <c r="I9" i="2"/>
  <c r="I998" i="2" s="1"/>
  <c r="I468" i="2"/>
  <c r="I77" i="2"/>
  <c r="I583" i="2"/>
  <c r="I525" i="2"/>
  <c r="O649" i="2"/>
  <c r="O362" i="2"/>
  <c r="O77" i="2"/>
  <c r="O583" i="2"/>
  <c r="O18" i="2"/>
  <c r="O305" i="2"/>
  <c r="O468" i="2"/>
  <c r="O353" i="2"/>
  <c r="O9" i="2"/>
  <c r="O998" i="2" s="1"/>
  <c r="O477" i="2"/>
  <c r="O525" i="2"/>
  <c r="O411" i="2"/>
  <c r="O534" i="2"/>
  <c r="O420" i="2"/>
  <c r="O640" i="2"/>
  <c r="O592" i="2"/>
  <c r="S305" i="2"/>
  <c r="S649" i="2"/>
  <c r="S525" i="2"/>
  <c r="S9" i="2"/>
  <c r="S411" i="2"/>
  <c r="S18" i="2"/>
  <c r="S353" i="2"/>
  <c r="S477" i="2"/>
  <c r="S583" i="2"/>
  <c r="S77" i="2"/>
  <c r="S362" i="2"/>
  <c r="S420" i="2"/>
  <c r="S592" i="2"/>
  <c r="S534" i="2"/>
  <c r="S468" i="2"/>
  <c r="S640" i="2"/>
  <c r="J420" i="2"/>
  <c r="J534" i="2"/>
  <c r="J305" i="2"/>
  <c r="J583" i="2"/>
  <c r="J362" i="2"/>
  <c r="J525" i="2"/>
  <c r="J77" i="2"/>
  <c r="J411" i="2"/>
  <c r="J640" i="2"/>
  <c r="J468" i="2"/>
  <c r="J353" i="2"/>
  <c r="J18" i="2"/>
  <c r="J477" i="2"/>
  <c r="J9" i="2"/>
  <c r="J998" i="2" s="1"/>
  <c r="J649" i="2"/>
  <c r="J592" i="2"/>
  <c r="M525" i="2"/>
  <c r="M305" i="2"/>
  <c r="M468" i="2"/>
  <c r="M477" i="2"/>
  <c r="M583" i="2"/>
  <c r="M640" i="2"/>
  <c r="M77" i="2"/>
  <c r="M9" i="2"/>
  <c r="M998" i="2" s="1"/>
  <c r="M420" i="2"/>
  <c r="M411" i="2"/>
  <c r="M18" i="2"/>
  <c r="M353" i="2"/>
  <c r="M362" i="2"/>
  <c r="M649" i="2"/>
  <c r="M534" i="2"/>
  <c r="M592" i="2"/>
  <c r="X77" i="2"/>
  <c r="X420" i="2"/>
  <c r="X305" i="2"/>
  <c r="X534" i="2"/>
  <c r="X649" i="2"/>
  <c r="X592" i="2"/>
  <c r="X18" i="2"/>
  <c r="X477" i="2"/>
  <c r="X362" i="2"/>
  <c r="I187" i="2"/>
  <c r="G187" i="2"/>
  <c r="L187" i="2"/>
  <c r="N187" i="2"/>
  <c r="R187" i="2"/>
  <c r="S187" i="2"/>
  <c r="U187" i="2"/>
  <c r="H187" i="2"/>
  <c r="M187" i="2"/>
  <c r="Q187" i="2"/>
  <c r="V187" i="2"/>
  <c r="T187" i="2"/>
  <c r="W187" i="2"/>
  <c r="K187" i="2"/>
  <c r="J187" i="2"/>
  <c r="O187" i="2"/>
  <c r="P187" i="2"/>
  <c r="M654" i="1"/>
  <c r="M113" i="1"/>
  <c r="M117" i="1" s="1"/>
  <c r="M141" i="1" s="1"/>
  <c r="F130" i="2" s="1"/>
  <c r="V593" i="2"/>
  <c r="Q593" i="2"/>
  <c r="L593" i="2"/>
  <c r="W593" i="2"/>
  <c r="U593" i="2"/>
  <c r="X593" i="2"/>
  <c r="N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8" i="1"/>
  <c r="T211" i="1" s="1"/>
  <c r="T224" i="1" s="1"/>
  <c r="P333" i="1"/>
  <c r="P308" i="1"/>
  <c r="F483" i="2"/>
  <c r="Q608" i="1"/>
  <c r="K655" i="2"/>
  <c r="L655" i="2"/>
  <c r="P655" i="2"/>
  <c r="R655" i="2"/>
  <c r="G655" i="2"/>
  <c r="J655" i="2"/>
  <c r="N655" i="2"/>
  <c r="Q655" i="2"/>
  <c r="Y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G83" i="2"/>
  <c r="M83" i="2"/>
  <c r="Q83" i="2"/>
  <c r="S83" i="2"/>
  <c r="X83" i="2"/>
  <c r="J83" i="2"/>
  <c r="L83" i="2"/>
  <c r="P83" i="2"/>
  <c r="R83" i="2"/>
  <c r="Y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Y375" i="2"/>
  <c r="L375" i="2"/>
  <c r="S375" i="2"/>
  <c r="I375" i="2"/>
  <c r="R375" i="2"/>
  <c r="O542" i="1"/>
  <c r="O656" i="1"/>
  <c r="F249" i="2"/>
  <c r="O120" i="1"/>
  <c r="O123" i="1" s="1"/>
  <c r="W661" i="1"/>
  <c r="W180" i="1"/>
  <c r="W186" i="1" s="1"/>
  <c r="W660" i="1"/>
  <c r="W404" i="1"/>
  <c r="W170" i="1"/>
  <c r="W177" i="1" s="1"/>
  <c r="V665" i="1"/>
  <c r="V264" i="1"/>
  <c r="V274" i="1" s="1"/>
  <c r="J117" i="1"/>
  <c r="J601" i="2"/>
  <c r="N601" i="2"/>
  <c r="T601" i="2"/>
  <c r="V601" i="2"/>
  <c r="H601" i="2"/>
  <c r="M601" i="2"/>
  <c r="R601" i="2"/>
  <c r="S601" i="2"/>
  <c r="Y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J543" i="2"/>
  <c r="L543" i="2"/>
  <c r="Q543" i="2"/>
  <c r="S543" i="2"/>
  <c r="W543" i="2"/>
  <c r="H543" i="2"/>
  <c r="N543" i="2"/>
  <c r="P543" i="2"/>
  <c r="V543" i="2"/>
  <c r="Y543" i="2"/>
  <c r="G543" i="2"/>
  <c r="I543" i="2"/>
  <c r="O543" i="2"/>
  <c r="U543" i="2"/>
  <c r="X543" i="2"/>
  <c r="N538" i="1"/>
  <c r="U667" i="1"/>
  <c r="U577" i="1"/>
  <c r="U329" i="1"/>
  <c r="U594" i="1"/>
  <c r="U596" i="1" s="1"/>
  <c r="F434" i="2" s="1"/>
  <c r="U586" i="1"/>
  <c r="U588" i="1" s="1"/>
  <c r="F376" i="2" s="1"/>
  <c r="U536" i="1"/>
  <c r="U328" i="1"/>
  <c r="U535" i="1"/>
  <c r="V78" i="2"/>
  <c r="T78" i="2"/>
  <c r="L78" i="2"/>
  <c r="S78" i="2"/>
  <c r="P78" i="2"/>
  <c r="O78" i="2"/>
  <c r="Q78" i="2"/>
  <c r="J78" i="2"/>
  <c r="W78" i="2"/>
  <c r="U78" i="2"/>
  <c r="X78" i="2"/>
  <c r="N78" i="2"/>
  <c r="R78" i="2"/>
  <c r="I78" i="2"/>
  <c r="H78" i="2"/>
  <c r="G78" i="2"/>
  <c r="M78" i="2"/>
  <c r="K78" i="2"/>
  <c r="F80" i="2"/>
  <c r="Y149" i="1"/>
  <c r="Y175" i="1"/>
  <c r="Y192" i="1"/>
  <c r="Y388" i="1"/>
  <c r="Y44" i="1"/>
  <c r="Y461" i="1" s="1"/>
  <c r="Y116" i="1"/>
  <c r="Y27" i="1"/>
  <c r="Y193" i="1"/>
  <c r="Y288" i="1"/>
  <c r="Y286" i="1"/>
  <c r="Y202" i="1"/>
  <c r="Y148" i="1"/>
  <c r="Y194" i="1"/>
  <c r="Y290" i="1"/>
  <c r="Y503" i="1"/>
  <c r="Y19" i="1"/>
  <c r="Y151" i="1"/>
  <c r="Y40" i="1"/>
  <c r="Y457" i="1" s="1"/>
  <c r="Y161" i="1"/>
  <c r="Y409" i="1"/>
  <c r="Y413" i="1"/>
  <c r="Y512" i="1"/>
  <c r="Y182" i="1"/>
  <c r="Y183" i="1"/>
  <c r="Y152" i="1"/>
  <c r="Y46" i="1"/>
  <c r="Y39" i="1"/>
  <c r="Y267" i="1" s="1"/>
  <c r="Y23" i="1"/>
  <c r="Y220" i="1"/>
  <c r="Y410" i="1"/>
  <c r="Y218" i="1"/>
  <c r="Y289" i="1"/>
  <c r="Y369" i="1"/>
  <c r="Y33" i="1"/>
  <c r="Y154" i="1"/>
  <c r="Y219" i="1"/>
  <c r="Y300" i="1"/>
  <c r="Y365" i="1"/>
  <c r="Y400" i="1"/>
  <c r="Y398" i="1"/>
  <c r="Y297" i="1"/>
  <c r="Y418" i="1"/>
  <c r="Y378" i="1"/>
  <c r="Y203" i="1"/>
  <c r="Y174" i="1"/>
  <c r="Y295" i="1"/>
  <c r="Y74" i="1"/>
  <c r="Y287" i="1"/>
  <c r="Y204" i="1"/>
  <c r="Y299" i="1"/>
  <c r="Y399" i="1"/>
  <c r="Y65" i="1"/>
  <c r="Y66" i="1"/>
  <c r="Y508" i="1"/>
  <c r="Y173" i="1"/>
  <c r="Y101" i="1"/>
  <c r="Y195" i="1"/>
  <c r="Y391" i="1"/>
  <c r="Y496" i="1"/>
  <c r="Y41" i="1"/>
  <c r="Y479" i="1" s="1"/>
  <c r="Y397" i="1"/>
  <c r="Y412" i="1"/>
  <c r="Y510" i="1"/>
  <c r="Y254" i="1"/>
  <c r="Y368" i="1"/>
  <c r="Y460" i="1"/>
  <c r="Y504" i="1"/>
  <c r="Z2" i="1"/>
  <c r="Y494" i="1"/>
  <c r="Y420" i="1"/>
  <c r="Y370" i="1"/>
  <c r="Y509" i="1"/>
  <c r="Y171" i="1"/>
  <c r="Y376" i="1"/>
  <c r="Y302" i="1"/>
  <c r="Y390" i="1"/>
  <c r="Y184" i="1"/>
  <c r="Y511" i="1"/>
  <c r="Y205" i="1"/>
  <c r="Y172" i="1"/>
  <c r="Y432" i="1"/>
  <c r="Y505" i="1"/>
  <c r="Y419" i="1"/>
  <c r="Y379" i="1"/>
  <c r="Y301" i="1"/>
  <c r="Y366" i="1"/>
  <c r="Y298" i="1"/>
  <c r="Y45" i="1"/>
  <c r="Y480" i="1" s="1"/>
  <c r="Y153" i="1"/>
  <c r="Y641" i="1"/>
  <c r="Y367" i="1"/>
  <c r="Y181" i="1"/>
  <c r="Y377" i="1"/>
  <c r="Y591" i="1"/>
  <c r="Y150" i="1"/>
  <c r="Y162" i="1"/>
  <c r="Y163" i="1"/>
  <c r="Y38" i="1"/>
  <c r="Y475" i="1" s="1"/>
  <c r="Y42" i="1"/>
  <c r="Y507" i="1"/>
  <c r="Y583" i="1"/>
  <c r="Y134" i="1"/>
  <c r="Y387" i="1"/>
  <c r="Y421" i="1"/>
  <c r="Y497" i="1"/>
  <c r="Y502" i="1"/>
  <c r="Y431" i="1"/>
  <c r="Y642" i="1"/>
  <c r="Y506" i="1"/>
  <c r="Y43" i="1"/>
  <c r="Y459" i="1" s="1"/>
  <c r="Y75" i="1"/>
  <c r="Y389" i="1"/>
  <c r="Y303" i="1"/>
  <c r="Y296" i="1"/>
  <c r="Y495" i="1"/>
  <c r="Y411" i="1"/>
  <c r="Y493" i="1"/>
  <c r="Y160" i="1"/>
  <c r="Y304" i="1"/>
  <c r="G317" i="2"/>
  <c r="J317" i="2"/>
  <c r="I317" i="2"/>
  <c r="L317" i="2"/>
  <c r="O317" i="2"/>
  <c r="P317" i="2"/>
  <c r="T317" i="2"/>
  <c r="V317" i="2"/>
  <c r="S317" i="2"/>
  <c r="W317" i="2"/>
  <c r="Y317" i="2"/>
  <c r="H317" i="2"/>
  <c r="K317" i="2"/>
  <c r="M317" i="2"/>
  <c r="N317" i="2"/>
  <c r="R317" i="2"/>
  <c r="U317" i="2"/>
  <c r="Q317" i="2"/>
  <c r="X317" i="2"/>
  <c r="V188" i="1"/>
  <c r="X292" i="1"/>
  <c r="X477" i="1"/>
  <c r="X454" i="1"/>
  <c r="X476" i="1"/>
  <c r="X514" i="1"/>
  <c r="X633" i="1"/>
  <c r="X375" i="1" s="1"/>
  <c r="X381" i="1" s="1"/>
  <c r="W383" i="1"/>
  <c r="W584" i="2" l="1"/>
  <c r="W526" i="2"/>
  <c r="X941" i="2"/>
  <c r="Y815" i="2"/>
  <c r="Y813" i="2"/>
  <c r="F912" i="2"/>
  <c r="W911" i="2"/>
  <c r="W912" i="2" s="1"/>
  <c r="X911" i="2"/>
  <c r="X912" i="2" s="1"/>
  <c r="Y911" i="2"/>
  <c r="Y912" i="2" s="1"/>
  <c r="V911" i="2"/>
  <c r="V912" i="2" s="1"/>
  <c r="G911" i="2"/>
  <c r="J911" i="2"/>
  <c r="J912" i="2" s="1"/>
  <c r="R911" i="2"/>
  <c r="R912" i="2" s="1"/>
  <c r="N911" i="2"/>
  <c r="N912" i="2" s="1"/>
  <c r="S911" i="2"/>
  <c r="S912" i="2" s="1"/>
  <c r="O911" i="2"/>
  <c r="O912" i="2" s="1"/>
  <c r="Q911" i="2"/>
  <c r="Q912" i="2" s="1"/>
  <c r="H911" i="2"/>
  <c r="H912" i="2" s="1"/>
  <c r="P911" i="2"/>
  <c r="P912" i="2" s="1"/>
  <c r="I911" i="2"/>
  <c r="I912" i="2" s="1"/>
  <c r="U911" i="2"/>
  <c r="U912" i="2" s="1"/>
  <c r="L911" i="2"/>
  <c r="L912" i="2" s="1"/>
  <c r="T911" i="2"/>
  <c r="T912" i="2" s="1"/>
  <c r="M911" i="2"/>
  <c r="M912" i="2" s="1"/>
  <c r="K911" i="2"/>
  <c r="K912" i="2" s="1"/>
  <c r="Y534" i="2"/>
  <c r="Y939" i="2"/>
  <c r="Y940" i="2" s="1"/>
  <c r="W934" i="2"/>
  <c r="W468" i="2" s="1"/>
  <c r="W941" i="2"/>
  <c r="W525" i="2" s="1"/>
  <c r="Y27" i="2"/>
  <c r="Y18" i="2"/>
  <c r="W353" i="2"/>
  <c r="W641" i="2"/>
  <c r="W412" i="2"/>
  <c r="W9" i="2"/>
  <c r="W640" i="2"/>
  <c r="W354" i="2"/>
  <c r="W411" i="2"/>
  <c r="W469" i="2"/>
  <c r="W10" i="2"/>
  <c r="W583" i="2"/>
  <c r="F30" i="2"/>
  <c r="M30" i="2" s="1"/>
  <c r="Y932" i="2"/>
  <c r="Y918" i="2"/>
  <c r="Y919" i="2" s="1"/>
  <c r="X899" i="2"/>
  <c r="X478" i="2" s="1"/>
  <c r="G469" i="2"/>
  <c r="G641" i="2"/>
  <c r="G526" i="2"/>
  <c r="G412" i="2"/>
  <c r="G354" i="2"/>
  <c r="G10" i="2"/>
  <c r="G584" i="2"/>
  <c r="X926" i="2"/>
  <c r="X934" i="2" s="1"/>
  <c r="X535" i="2"/>
  <c r="X650" i="2"/>
  <c r="W60" i="1"/>
  <c r="W536" i="1" s="1"/>
  <c r="W105" i="1"/>
  <c r="Y374" i="2"/>
  <c r="Y925" i="2"/>
  <c r="Y703" i="2"/>
  <c r="Y314" i="2"/>
  <c r="Y845" i="2"/>
  <c r="Y186" i="2" s="1"/>
  <c r="Y852" i="2"/>
  <c r="Y897" i="2"/>
  <c r="Y898" i="2" s="1"/>
  <c r="Y751" i="2"/>
  <c r="Y371" i="2"/>
  <c r="Y432" i="2"/>
  <c r="Y851" i="2"/>
  <c r="Y697" i="2"/>
  <c r="Y772" i="2" s="1"/>
  <c r="Y426" i="2"/>
  <c r="Y24" i="2"/>
  <c r="Y311" i="2"/>
  <c r="Y853" i="2"/>
  <c r="Y848" i="2"/>
  <c r="Z2" i="2"/>
  <c r="Z816" i="2" s="1"/>
  <c r="AA816" i="2" s="1"/>
  <c r="AB816" i="2" s="1"/>
  <c r="Y429" i="2"/>
  <c r="Y702" i="2"/>
  <c r="Y707" i="2"/>
  <c r="Y368" i="2"/>
  <c r="X421" i="2"/>
  <c r="X19" i="2"/>
  <c r="X363" i="2"/>
  <c r="X306" i="2"/>
  <c r="X12" i="2"/>
  <c r="X643" i="2"/>
  <c r="X472" i="2"/>
  <c r="X299" i="2"/>
  <c r="X73" i="2"/>
  <c r="X13" i="2"/>
  <c r="X587" i="2"/>
  <c r="X530" i="2"/>
  <c r="X128" i="2"/>
  <c r="X356" i="2"/>
  <c r="X416" i="2"/>
  <c r="X14" i="2"/>
  <c r="X244" i="2"/>
  <c r="X473" i="2"/>
  <c r="X529" i="2"/>
  <c r="X415" i="2"/>
  <c r="X72" i="2"/>
  <c r="X586" i="2"/>
  <c r="X528" i="2"/>
  <c r="X185" i="2"/>
  <c r="X71" i="2"/>
  <c r="X301" i="2"/>
  <c r="X300" i="2"/>
  <c r="X645" i="2"/>
  <c r="X588" i="2"/>
  <c r="X242" i="2"/>
  <c r="X358" i="2"/>
  <c r="X644" i="2"/>
  <c r="X471" i="2"/>
  <c r="X414" i="2"/>
  <c r="X357" i="2"/>
  <c r="Y35" i="1"/>
  <c r="G30" i="2"/>
  <c r="X430" i="1"/>
  <c r="X434" i="1" s="1"/>
  <c r="X50" i="1"/>
  <c r="Y30" i="2"/>
  <c r="O30" i="2"/>
  <c r="J30" i="2"/>
  <c r="Z30" i="2"/>
  <c r="P30" i="2"/>
  <c r="K30" i="2"/>
  <c r="H30" i="2"/>
  <c r="L30" i="2"/>
  <c r="I30" i="2"/>
  <c r="Y653" i="1"/>
  <c r="X30" i="2"/>
  <c r="S602" i="1"/>
  <c r="F604" i="2" s="1"/>
  <c r="V108" i="1"/>
  <c r="U30" i="2"/>
  <c r="W30" i="2"/>
  <c r="T30" i="2"/>
  <c r="S30" i="2"/>
  <c r="R30" i="2"/>
  <c r="Q30" i="2"/>
  <c r="S606" i="1"/>
  <c r="S325" i="1"/>
  <c r="S529" i="1"/>
  <c r="S532" i="1"/>
  <c r="S600" i="1"/>
  <c r="F546" i="2" s="1"/>
  <c r="J546" i="2" s="1"/>
  <c r="S321" i="1"/>
  <c r="S110" i="1"/>
  <c r="F89" i="2" s="1"/>
  <c r="R89" i="2" s="1"/>
  <c r="S598" i="1"/>
  <c r="F489" i="2" s="1"/>
  <c r="S604" i="1"/>
  <c r="F661" i="2" s="1"/>
  <c r="I661" i="2" s="1"/>
  <c r="V30" i="2"/>
  <c r="N30" i="2"/>
  <c r="S131" i="1"/>
  <c r="V486" i="1"/>
  <c r="V488" i="1" s="1"/>
  <c r="V490" i="1" s="1"/>
  <c r="V516" i="1" s="1"/>
  <c r="V247" i="1"/>
  <c r="V260" i="1" s="1"/>
  <c r="V276" i="1" s="1"/>
  <c r="X217" i="1"/>
  <c r="X215" i="1"/>
  <c r="X216" i="1"/>
  <c r="T128" i="1"/>
  <c r="V536" i="1"/>
  <c r="T115" i="1"/>
  <c r="T129" i="1"/>
  <c r="T114" i="1"/>
  <c r="T81" i="1"/>
  <c r="U69" i="1"/>
  <c r="U129" i="1" s="1"/>
  <c r="T127" i="1"/>
  <c r="T95" i="1"/>
  <c r="T98" i="1" s="1"/>
  <c r="T321" i="1" s="1"/>
  <c r="T126" i="1"/>
  <c r="W106" i="1"/>
  <c r="Y592" i="1"/>
  <c r="U578" i="1"/>
  <c r="U580" i="1" s="1"/>
  <c r="F319" i="2" s="1"/>
  <c r="W62" i="1"/>
  <c r="Y584" i="1"/>
  <c r="X180" i="1"/>
  <c r="X186" i="1" s="1"/>
  <c r="Y441" i="1"/>
  <c r="Y446" i="1"/>
  <c r="W636" i="1"/>
  <c r="W453" i="1" s="1"/>
  <c r="W465" i="1" s="1"/>
  <c r="W247" i="1" s="1"/>
  <c r="W260" i="1" s="1"/>
  <c r="W227" i="1"/>
  <c r="V15" i="1"/>
  <c r="V669" i="1" s="1"/>
  <c r="Y477" i="1"/>
  <c r="W237" i="1"/>
  <c r="W665" i="1"/>
  <c r="W264" i="1"/>
  <c r="W274" i="1" s="1"/>
  <c r="V667" i="1"/>
  <c r="V594" i="1"/>
  <c r="V596" i="1" s="1"/>
  <c r="F435" i="2" s="1"/>
  <c r="N435" i="2" s="1"/>
  <c r="W230" i="1"/>
  <c r="X255" i="1"/>
  <c r="V328" i="1"/>
  <c r="V535" i="1"/>
  <c r="V329" i="1"/>
  <c r="V577" i="1"/>
  <c r="F254" i="2"/>
  <c r="H254" i="2" s="1"/>
  <c r="U278" i="1"/>
  <c r="Q120" i="1"/>
  <c r="Q123" i="1" s="1"/>
  <c r="W9" i="1"/>
  <c r="W12" i="1"/>
  <c r="W79" i="1"/>
  <c r="W96" i="1" s="1"/>
  <c r="W651" i="1"/>
  <c r="X450" i="1"/>
  <c r="X240" i="1" s="1"/>
  <c r="W104" i="1"/>
  <c r="W137" i="1"/>
  <c r="W139" i="1" s="1"/>
  <c r="W63" i="1"/>
  <c r="W10" i="1"/>
  <c r="Y478" i="1"/>
  <c r="W11" i="1"/>
  <c r="F197" i="2"/>
  <c r="T197" i="2" s="1"/>
  <c r="Y249" i="1"/>
  <c r="W13" i="1"/>
  <c r="Q610" i="1"/>
  <c r="Q542" i="1"/>
  <c r="X256" i="1"/>
  <c r="X272" i="1"/>
  <c r="Y233" i="1"/>
  <c r="Y239" i="1"/>
  <c r="Y250" i="1"/>
  <c r="Y456" i="1"/>
  <c r="W240" i="1"/>
  <c r="W663" i="1"/>
  <c r="X136" i="1"/>
  <c r="W229" i="1"/>
  <c r="X482" i="1"/>
  <c r="X637" i="1" s="1"/>
  <c r="X474" i="1" s="1"/>
  <c r="X484" i="1" s="1"/>
  <c r="W228" i="1"/>
  <c r="W231" i="1"/>
  <c r="X64" i="1"/>
  <c r="X462" i="1"/>
  <c r="W427" i="1"/>
  <c r="Y448" i="1"/>
  <c r="Y574" i="1"/>
  <c r="W238" i="1"/>
  <c r="W234" i="1"/>
  <c r="Y232" i="1"/>
  <c r="Y444" i="1"/>
  <c r="Y268" i="1"/>
  <c r="W235" i="1"/>
  <c r="W222" i="1"/>
  <c r="Y514" i="1"/>
  <c r="Y445" i="1"/>
  <c r="Y269" i="1"/>
  <c r="Y635" i="1"/>
  <c r="Y396" i="1" s="1"/>
  <c r="Y402" i="1" s="1"/>
  <c r="Y661" i="1" s="1"/>
  <c r="Y251" i="1"/>
  <c r="X652" i="1"/>
  <c r="X76" i="1"/>
  <c r="X463" i="1"/>
  <c r="X103" i="1"/>
  <c r="X67" i="1"/>
  <c r="X585" i="1"/>
  <c r="X576" i="1"/>
  <c r="X258" i="1"/>
  <c r="X593" i="1"/>
  <c r="Y447" i="1"/>
  <c r="Y458" i="1"/>
  <c r="Y102" i="1"/>
  <c r="Y575" i="1"/>
  <c r="Y443" i="1"/>
  <c r="Y476" i="1"/>
  <c r="Y442" i="1"/>
  <c r="Y265" i="1"/>
  <c r="Y440" i="1"/>
  <c r="Y499" i="1"/>
  <c r="Y135" i="1"/>
  <c r="U280" i="1"/>
  <c r="U308" i="1" s="1"/>
  <c r="Y481" i="1"/>
  <c r="Y271" i="1"/>
  <c r="Y248" i="1"/>
  <c r="Y454" i="1"/>
  <c r="W188" i="1"/>
  <c r="W211" i="1" s="1"/>
  <c r="R610" i="1"/>
  <c r="R335" i="1"/>
  <c r="F20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N540" i="1"/>
  <c r="J141" i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7" i="1"/>
  <c r="P121" i="1"/>
  <c r="P123" i="1" s="1"/>
  <c r="H186" i="2"/>
  <c r="L186" i="2"/>
  <c r="Q186" i="2"/>
  <c r="S186" i="2"/>
  <c r="U186" i="2"/>
  <c r="W186" i="2"/>
  <c r="K186" i="2"/>
  <c r="G186" i="2"/>
  <c r="I186" i="2"/>
  <c r="N186" i="2"/>
  <c r="M186" i="2"/>
  <c r="R186" i="2"/>
  <c r="T186" i="2"/>
  <c r="V186" i="2"/>
  <c r="X186" i="2"/>
  <c r="J186" i="2"/>
  <c r="O186" i="2"/>
  <c r="P186" i="2"/>
  <c r="F188" i="2"/>
  <c r="U666" i="1"/>
  <c r="U531" i="1"/>
  <c r="U534" i="1"/>
  <c r="U526" i="1"/>
  <c r="U525" i="1"/>
  <c r="U327" i="1"/>
  <c r="U318" i="1"/>
  <c r="U322" i="1"/>
  <c r="U326" i="1"/>
  <c r="U323" i="1"/>
  <c r="U533" i="1"/>
  <c r="U320" i="1"/>
  <c r="U319" i="1"/>
  <c r="U528" i="1"/>
  <c r="U530" i="1"/>
  <c r="U317" i="1"/>
  <c r="U527" i="1"/>
  <c r="X404" i="1"/>
  <c r="X660" i="1"/>
  <c r="X170" i="1"/>
  <c r="X177" i="1" s="1"/>
  <c r="X662" i="1"/>
  <c r="X425" i="1"/>
  <c r="X191" i="1"/>
  <c r="X197" i="1" s="1"/>
  <c r="X209" i="1" s="1"/>
  <c r="X658" i="1"/>
  <c r="X383" i="1"/>
  <c r="X147" i="1"/>
  <c r="X156" i="1" s="1"/>
  <c r="N333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J192" i="2"/>
  <c r="W192" i="2"/>
  <c r="S192" i="2"/>
  <c r="X192" i="2"/>
  <c r="N192" i="2"/>
  <c r="R192" i="2"/>
  <c r="O192" i="2"/>
  <c r="V192" i="2"/>
  <c r="T192" i="2"/>
  <c r="Q192" i="2"/>
  <c r="L192" i="2"/>
  <c r="U192" i="2"/>
  <c r="P192" i="2"/>
  <c r="H192" i="2"/>
  <c r="I192" i="2"/>
  <c r="G192" i="2"/>
  <c r="M192" i="2"/>
  <c r="K192" i="2"/>
  <c r="O654" i="1"/>
  <c r="O113" i="1"/>
  <c r="O117" i="1" s="1"/>
  <c r="O141" i="1" s="1"/>
  <c r="F135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3" i="1"/>
  <c r="Q654" i="1"/>
  <c r="Q113" i="1"/>
  <c r="Q117" i="1" s="1"/>
  <c r="Y270" i="1"/>
  <c r="Y253" i="1"/>
  <c r="Y252" i="1"/>
  <c r="Y634" i="1"/>
  <c r="Y386" i="1" s="1"/>
  <c r="Y393" i="1" s="1"/>
  <c r="Y643" i="1"/>
  <c r="Y306" i="1"/>
  <c r="Y423" i="1"/>
  <c r="Y631" i="1"/>
  <c r="Y364" i="1" s="1"/>
  <c r="Y372" i="1" s="1"/>
  <c r="Y640" i="1"/>
  <c r="Y124" i="1" s="1"/>
  <c r="Y207" i="1"/>
  <c r="X659" i="1"/>
  <c r="X159" i="1"/>
  <c r="X165" i="1" s="1"/>
  <c r="Z299" i="1"/>
  <c r="Z304" i="1"/>
  <c r="Z411" i="1"/>
  <c r="Z160" i="1"/>
  <c r="Z161" i="1"/>
  <c r="Z494" i="1"/>
  <c r="Z512" i="1"/>
  <c r="Z19" i="1"/>
  <c r="Z134" i="1"/>
  <c r="Z175" i="1"/>
  <c r="Z506" i="1"/>
  <c r="Z172" i="1"/>
  <c r="Z66" i="1"/>
  <c r="Z205" i="1"/>
  <c r="Z387" i="1"/>
  <c r="Z368" i="1"/>
  <c r="Z400" i="1"/>
  <c r="Z412" i="1"/>
  <c r="Z171" i="1"/>
  <c r="Z46" i="1"/>
  <c r="Z367" i="1"/>
  <c r="Z642" i="1"/>
  <c r="Z45" i="1"/>
  <c r="Z270" i="1" s="1"/>
  <c r="Z192" i="1"/>
  <c r="Z193" i="1"/>
  <c r="Z379" i="1"/>
  <c r="Z290" i="1"/>
  <c r="Z194" i="1"/>
  <c r="Z218" i="1"/>
  <c r="Z419" i="1"/>
  <c r="Z505" i="1"/>
  <c r="Z431" i="1"/>
  <c r="Z508" i="1"/>
  <c r="Z219" i="1"/>
  <c r="Z154" i="1"/>
  <c r="Z101" i="1"/>
  <c r="Z181" i="1"/>
  <c r="Z184" i="1"/>
  <c r="Z39" i="1"/>
  <c r="Z267" i="1" s="1"/>
  <c r="Z162" i="1"/>
  <c r="Z366" i="1"/>
  <c r="Z573" i="1"/>
  <c r="Z376" i="1"/>
  <c r="Z297" i="1"/>
  <c r="Z302" i="1"/>
  <c r="Z296" i="1"/>
  <c r="Z496" i="1"/>
  <c r="Z41" i="1"/>
  <c r="Z269" i="1" s="1"/>
  <c r="Z74" i="1"/>
  <c r="Z399" i="1"/>
  <c r="Z303" i="1"/>
  <c r="Z204" i="1"/>
  <c r="Z503" i="1"/>
  <c r="Z432" i="1"/>
  <c r="Z493" i="1"/>
  <c r="Z23" i="1"/>
  <c r="Z33" i="1"/>
  <c r="Z44" i="1"/>
  <c r="Z461" i="1" s="1"/>
  <c r="Z151" i="1"/>
  <c r="Z75" i="1"/>
  <c r="Z173" i="1"/>
  <c r="Z116" i="1"/>
  <c r="Z497" i="1"/>
  <c r="Z153" i="1"/>
  <c r="Z163" i="1"/>
  <c r="Z413" i="1"/>
  <c r="Z398" i="1"/>
  <c r="Z288" i="1"/>
  <c r="Z289" i="1"/>
  <c r="Z510" i="1"/>
  <c r="Z298" i="1"/>
  <c r="Z378" i="1"/>
  <c r="Z460" i="1"/>
  <c r="Z203" i="1"/>
  <c r="Z572" i="1"/>
  <c r="Z370" i="1"/>
  <c r="Z504" i="1"/>
  <c r="Z38" i="1"/>
  <c r="Z266" i="1" s="1"/>
  <c r="Z152" i="1"/>
  <c r="Z27" i="1"/>
  <c r="Z183" i="1"/>
  <c r="Z377" i="1"/>
  <c r="Z509" i="1"/>
  <c r="Z388" i="1"/>
  <c r="Z389" i="1"/>
  <c r="Z391" i="1"/>
  <c r="Z418" i="1"/>
  <c r="Z365" i="1"/>
  <c r="Z287" i="1"/>
  <c r="AA2" i="1"/>
  <c r="Z511" i="1"/>
  <c r="Z495" i="1"/>
  <c r="Z202" i="1"/>
  <c r="Z149" i="1"/>
  <c r="Z254" i="1"/>
  <c r="Z300" i="1"/>
  <c r="Z571" i="1"/>
  <c r="Z420" i="1"/>
  <c r="Z421" i="1"/>
  <c r="Z369" i="1"/>
  <c r="Z583" i="1"/>
  <c r="Z507" i="1"/>
  <c r="Z641" i="1"/>
  <c r="Z150" i="1"/>
  <c r="Z43" i="1"/>
  <c r="Z253" i="1" s="1"/>
  <c r="Z148" i="1"/>
  <c r="Z591" i="1"/>
  <c r="Z295" i="1"/>
  <c r="Z174" i="1"/>
  <c r="Z409" i="1"/>
  <c r="Z42" i="1"/>
  <c r="Z40" i="1"/>
  <c r="Z268" i="1" s="1"/>
  <c r="Z65" i="1"/>
  <c r="Z195" i="1"/>
  <c r="Z410" i="1"/>
  <c r="Z286" i="1"/>
  <c r="Z182" i="1"/>
  <c r="Z220" i="1"/>
  <c r="Z390" i="1"/>
  <c r="Z301" i="1"/>
  <c r="Z397" i="1"/>
  <c r="Z502" i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Q249" i="2"/>
  <c r="L249" i="2"/>
  <c r="J249" i="2"/>
  <c r="U249" i="2"/>
  <c r="S249" i="2"/>
  <c r="P249" i="2"/>
  <c r="V249" i="2"/>
  <c r="T249" i="2"/>
  <c r="W249" i="2"/>
  <c r="X249" i="2"/>
  <c r="N249" i="2"/>
  <c r="R249" i="2"/>
  <c r="O249" i="2"/>
  <c r="I249" i="2"/>
  <c r="G249" i="2"/>
  <c r="M249" i="2"/>
  <c r="H249" i="2"/>
  <c r="K249" i="2"/>
  <c r="P335" i="1"/>
  <c r="P610" i="1"/>
  <c r="F193" i="2"/>
  <c r="T280" i="1"/>
  <c r="G130" i="2"/>
  <c r="K130" i="2"/>
  <c r="M130" i="2"/>
  <c r="Q130" i="2"/>
  <c r="S130" i="2"/>
  <c r="U130" i="2"/>
  <c r="W130" i="2"/>
  <c r="I130" i="2"/>
  <c r="H130" i="2"/>
  <c r="N130" i="2"/>
  <c r="L130" i="2"/>
  <c r="R130" i="2"/>
  <c r="T130" i="2"/>
  <c r="V130" i="2"/>
  <c r="X130" i="2"/>
  <c r="J130" i="2"/>
  <c r="O130" i="2"/>
  <c r="P130" i="2"/>
  <c r="L654" i="1"/>
  <c r="L113" i="1"/>
  <c r="X668" i="1"/>
  <c r="X572" i="1"/>
  <c r="X573" i="1"/>
  <c r="X571" i="1"/>
  <c r="G77" i="2"/>
  <c r="G18" i="2"/>
  <c r="G420" i="2"/>
  <c r="G534" i="2"/>
  <c r="G468" i="2"/>
  <c r="G477" i="2"/>
  <c r="G9" i="2"/>
  <c r="G998" i="2" s="1"/>
  <c r="G305" i="2"/>
  <c r="G592" i="2"/>
  <c r="G362" i="2"/>
  <c r="G640" i="2"/>
  <c r="G649" i="2"/>
  <c r="G525" i="2"/>
  <c r="G583" i="2"/>
  <c r="G411" i="2"/>
  <c r="G353" i="2"/>
  <c r="R656" i="1"/>
  <c r="R542" i="1"/>
  <c r="R120" i="1"/>
  <c r="F257" i="2"/>
  <c r="R657" i="1"/>
  <c r="R121" i="1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W586" i="1"/>
  <c r="W588" i="1" s="1"/>
  <c r="F378" i="2" s="1"/>
  <c r="T666" i="1"/>
  <c r="T322" i="1"/>
  <c r="T320" i="1"/>
  <c r="T318" i="1"/>
  <c r="T526" i="1"/>
  <c r="T534" i="1"/>
  <c r="T319" i="1"/>
  <c r="T528" i="1"/>
  <c r="T533" i="1"/>
  <c r="T527" i="1"/>
  <c r="T323" i="1"/>
  <c r="T531" i="1"/>
  <c r="T327" i="1"/>
  <c r="T530" i="1"/>
  <c r="T326" i="1"/>
  <c r="T525" i="1"/>
  <c r="T317" i="1"/>
  <c r="G243" i="2"/>
  <c r="L243" i="2"/>
  <c r="N243" i="2"/>
  <c r="S243" i="2"/>
  <c r="Q243" i="2"/>
  <c r="T243" i="2"/>
  <c r="W243" i="2"/>
  <c r="H243" i="2"/>
  <c r="I243" i="2"/>
  <c r="M243" i="2"/>
  <c r="K243" i="2"/>
  <c r="U243" i="2"/>
  <c r="R243" i="2"/>
  <c r="X243" i="2"/>
  <c r="V243" i="2"/>
  <c r="O243" i="2"/>
  <c r="P243" i="2"/>
  <c r="J243" i="2"/>
  <c r="F245" i="2"/>
  <c r="Y48" i="1"/>
  <c r="Y633" i="1"/>
  <c r="Y375" i="1" s="1"/>
  <c r="Y381" i="1" s="1"/>
  <c r="Y266" i="1"/>
  <c r="Y455" i="1"/>
  <c r="Y415" i="1"/>
  <c r="Y29" i="1"/>
  <c r="Y292" i="1"/>
  <c r="V211" i="1"/>
  <c r="V224" i="1" s="1"/>
  <c r="V242" i="1"/>
  <c r="Z939" i="2" l="1"/>
  <c r="Z940" i="2" s="1"/>
  <c r="AA940" i="2" s="1"/>
  <c r="AB940" i="2" s="1"/>
  <c r="Z813" i="2"/>
  <c r="AA813" i="2" s="1"/>
  <c r="AB813" i="2" s="1"/>
  <c r="Z815" i="2"/>
  <c r="W667" i="1"/>
  <c r="Z911" i="2"/>
  <c r="Z912" i="2" s="1"/>
  <c r="Y243" i="2"/>
  <c r="W329" i="1"/>
  <c r="W577" i="1"/>
  <c r="W594" i="1"/>
  <c r="W596" i="1" s="1"/>
  <c r="F436" i="2" s="1"/>
  <c r="F437" i="2" s="1"/>
  <c r="W328" i="1"/>
  <c r="W535" i="1"/>
  <c r="Y130" i="2"/>
  <c r="AA911" i="2"/>
  <c r="AB911" i="2" s="1"/>
  <c r="G912" i="2"/>
  <c r="X105" i="1"/>
  <c r="X77" i="1"/>
  <c r="F31" i="2"/>
  <c r="H31" i="2" s="1"/>
  <c r="Z932" i="2"/>
  <c r="Z933" i="2" s="1"/>
  <c r="Z918" i="2"/>
  <c r="Z919" i="2" s="1"/>
  <c r="AA919" i="2" s="1"/>
  <c r="AB919" i="2" s="1"/>
  <c r="Y933" i="2"/>
  <c r="Y941" i="2" s="1"/>
  <c r="Y899" i="2"/>
  <c r="V239" i="2"/>
  <c r="O927" i="2"/>
  <c r="O920" i="2"/>
  <c r="H927" i="2"/>
  <c r="H920" i="2"/>
  <c r="Q927" i="2"/>
  <c r="Q920" i="2"/>
  <c r="N927" i="2"/>
  <c r="N920" i="2"/>
  <c r="P927" i="2"/>
  <c r="P920" i="2"/>
  <c r="T927" i="2"/>
  <c r="T920" i="2"/>
  <c r="J927" i="2"/>
  <c r="J920" i="2"/>
  <c r="U927" i="2"/>
  <c r="U920" i="2"/>
  <c r="M927" i="2"/>
  <c r="M920" i="2"/>
  <c r="R927" i="2"/>
  <c r="R920" i="2"/>
  <c r="K927" i="2"/>
  <c r="K920" i="2"/>
  <c r="S927" i="2"/>
  <c r="S920" i="2"/>
  <c r="I927" i="2"/>
  <c r="I920" i="2"/>
  <c r="W927" i="2"/>
  <c r="W297" i="2" s="1"/>
  <c r="W920" i="2"/>
  <c r="L927" i="2"/>
  <c r="L920" i="2"/>
  <c r="V927" i="2"/>
  <c r="V297" i="2" s="1"/>
  <c r="V20" i="2"/>
  <c r="V21" i="2" s="1"/>
  <c r="V698" i="2" s="1"/>
  <c r="Y926" i="2"/>
  <c r="X927" i="2"/>
  <c r="Y649" i="2"/>
  <c r="Z697" i="2"/>
  <c r="Z374" i="2"/>
  <c r="AA374" i="2" s="1"/>
  <c r="AB374" i="2" s="1"/>
  <c r="Z598" i="2"/>
  <c r="AA598" i="2" s="1"/>
  <c r="AB598" i="2" s="1"/>
  <c r="Z311" i="2"/>
  <c r="AA311" i="2" s="1"/>
  <c r="AB311" i="2" s="1"/>
  <c r="Z314" i="2"/>
  <c r="AA314" i="2" s="1"/>
  <c r="AB314" i="2" s="1"/>
  <c r="AA2" i="2"/>
  <c r="AB2" i="2" s="1"/>
  <c r="Z848" i="2"/>
  <c r="AA848" i="2" s="1"/>
  <c r="AB848" i="2" s="1"/>
  <c r="Z925" i="2"/>
  <c r="Z375" i="2"/>
  <c r="AA375" i="2" s="1"/>
  <c r="AB375" i="2" s="1"/>
  <c r="Z702" i="2"/>
  <c r="AA702" i="2" s="1"/>
  <c r="AB702" i="2" s="1"/>
  <c r="Z707" i="2"/>
  <c r="AA707" i="2" s="1"/>
  <c r="AB707" i="2" s="1"/>
  <c r="Z897" i="2"/>
  <c r="Z86" i="2"/>
  <c r="AA86" i="2" s="1"/>
  <c r="AB86" i="2" s="1"/>
  <c r="Z655" i="2"/>
  <c r="AA655" i="2" s="1"/>
  <c r="AB655" i="2" s="1"/>
  <c r="Z601" i="2"/>
  <c r="AA601" i="2" s="1"/>
  <c r="AB601" i="2" s="1"/>
  <c r="Z852" i="2"/>
  <c r="AA852" i="2" s="1"/>
  <c r="AB852" i="2" s="1"/>
  <c r="Z371" i="2"/>
  <c r="AA371" i="2" s="1"/>
  <c r="AB371" i="2" s="1"/>
  <c r="Z317" i="2"/>
  <c r="AA317" i="2" s="1"/>
  <c r="AB317" i="2" s="1"/>
  <c r="Z368" i="2"/>
  <c r="AA368" i="2" s="1"/>
  <c r="AB368" i="2" s="1"/>
  <c r="Z751" i="2"/>
  <c r="Z703" i="2"/>
  <c r="AA703" i="2" s="1"/>
  <c r="AB703" i="2" s="1"/>
  <c r="Z429" i="2"/>
  <c r="AA429" i="2" s="1"/>
  <c r="AB429" i="2" s="1"/>
  <c r="Z853" i="2"/>
  <c r="AA853" i="2" s="1"/>
  <c r="AB853" i="2" s="1"/>
  <c r="Z426" i="2"/>
  <c r="AA426" i="2" s="1"/>
  <c r="AB426" i="2" s="1"/>
  <c r="Z540" i="2"/>
  <c r="AA540" i="2" s="1"/>
  <c r="AB540" i="2" s="1"/>
  <c r="Z83" i="2"/>
  <c r="AA83" i="2" s="1"/>
  <c r="AB83" i="2" s="1"/>
  <c r="Z543" i="2"/>
  <c r="AA543" i="2" s="1"/>
  <c r="AB543" i="2" s="1"/>
  <c r="Z27" i="2"/>
  <c r="AA27" i="2" s="1"/>
  <c r="AB27" i="2" s="1"/>
  <c r="Z24" i="2"/>
  <c r="AA24" i="2" s="1"/>
  <c r="AB24" i="2" s="1"/>
  <c r="Z851" i="2"/>
  <c r="AA851" i="2" s="1"/>
  <c r="AB851" i="2" s="1"/>
  <c r="Z845" i="2"/>
  <c r="Z432" i="2"/>
  <c r="AA432" i="2" s="1"/>
  <c r="AB432" i="2" s="1"/>
  <c r="Z433" i="2"/>
  <c r="AA433" i="2" s="1"/>
  <c r="AB433" i="2" s="1"/>
  <c r="Z658" i="2"/>
  <c r="AA658" i="2" s="1"/>
  <c r="AB658" i="2" s="1"/>
  <c r="Y356" i="2"/>
  <c r="Y528" i="2"/>
  <c r="Y644" i="2"/>
  <c r="Y358" i="2"/>
  <c r="Y244" i="2"/>
  <c r="Y473" i="2"/>
  <c r="Y71" i="2"/>
  <c r="Y300" i="2"/>
  <c r="Y12" i="2"/>
  <c r="Y14" i="2"/>
  <c r="Y643" i="2"/>
  <c r="Y586" i="2"/>
  <c r="Y471" i="2"/>
  <c r="Y416" i="2"/>
  <c r="Y472" i="2"/>
  <c r="Y587" i="2"/>
  <c r="Y529" i="2"/>
  <c r="Y13" i="2"/>
  <c r="Y242" i="2"/>
  <c r="Y73" i="2"/>
  <c r="Y299" i="2"/>
  <c r="Y128" i="2"/>
  <c r="Y301" i="2"/>
  <c r="Y588" i="2"/>
  <c r="Y72" i="2"/>
  <c r="Y645" i="2"/>
  <c r="Y415" i="2"/>
  <c r="Y357" i="2"/>
  <c r="Y185" i="2"/>
  <c r="Y530" i="2"/>
  <c r="Y414" i="2"/>
  <c r="Y187" i="2"/>
  <c r="Y192" i="2"/>
  <c r="Y19" i="2"/>
  <c r="Y50" i="1"/>
  <c r="Z442" i="1"/>
  <c r="Z35" i="1"/>
  <c r="U546" i="2"/>
  <c r="T546" i="2"/>
  <c r="I546" i="2"/>
  <c r="S546" i="2"/>
  <c r="Z546" i="2"/>
  <c r="N546" i="2"/>
  <c r="Q546" i="2"/>
  <c r="L546" i="2"/>
  <c r="V546" i="2"/>
  <c r="W546" i="2"/>
  <c r="H546" i="2"/>
  <c r="M546" i="2"/>
  <c r="K546" i="2"/>
  <c r="Y546" i="2"/>
  <c r="O546" i="2"/>
  <c r="G546" i="2"/>
  <c r="P546" i="2"/>
  <c r="R546" i="2"/>
  <c r="X546" i="2"/>
  <c r="J89" i="2"/>
  <c r="K89" i="2"/>
  <c r="Q89" i="2"/>
  <c r="G89" i="2"/>
  <c r="U89" i="2"/>
  <c r="S661" i="2"/>
  <c r="N89" i="2"/>
  <c r="Z89" i="2"/>
  <c r="L89" i="2"/>
  <c r="W89" i="2"/>
  <c r="P661" i="2"/>
  <c r="M89" i="2"/>
  <c r="U661" i="2"/>
  <c r="R661" i="2"/>
  <c r="AA30" i="2"/>
  <c r="AB30" i="2" s="1"/>
  <c r="S331" i="1"/>
  <c r="S333" i="1" s="1"/>
  <c r="F203" i="2" s="1"/>
  <c r="S203" i="2" s="1"/>
  <c r="N661" i="2"/>
  <c r="V661" i="2"/>
  <c r="H661" i="2"/>
  <c r="X661" i="2"/>
  <c r="J661" i="2"/>
  <c r="O661" i="2"/>
  <c r="Y661" i="2"/>
  <c r="G661" i="2"/>
  <c r="M661" i="2"/>
  <c r="L661" i="2"/>
  <c r="T661" i="2"/>
  <c r="Z661" i="2"/>
  <c r="K661" i="2"/>
  <c r="Q661" i="2"/>
  <c r="W661" i="2"/>
  <c r="S89" i="2"/>
  <c r="H89" i="2"/>
  <c r="Y89" i="2"/>
  <c r="I89" i="2"/>
  <c r="P89" i="2"/>
  <c r="X89" i="2"/>
  <c r="T89" i="2"/>
  <c r="V89" i="2"/>
  <c r="S608" i="1"/>
  <c r="S538" i="1"/>
  <c r="S540" i="1" s="1"/>
  <c r="S542" i="1" s="1"/>
  <c r="O89" i="2"/>
  <c r="X222" i="1"/>
  <c r="Z31" i="2"/>
  <c r="T31" i="2"/>
  <c r="Q31" i="2"/>
  <c r="J31" i="2"/>
  <c r="K31" i="2"/>
  <c r="Z592" i="1"/>
  <c r="Q254" i="2"/>
  <c r="V254" i="2"/>
  <c r="T254" i="2"/>
  <c r="T131" i="1"/>
  <c r="W108" i="1"/>
  <c r="S254" i="2"/>
  <c r="M254" i="2"/>
  <c r="L254" i="2"/>
  <c r="I254" i="2"/>
  <c r="O254" i="2"/>
  <c r="J254" i="2"/>
  <c r="U114" i="1"/>
  <c r="U126" i="1"/>
  <c r="U115" i="1"/>
  <c r="T600" i="1"/>
  <c r="F547" i="2" s="1"/>
  <c r="Y547" i="2" s="1"/>
  <c r="T110" i="1"/>
  <c r="F90" i="2" s="1"/>
  <c r="J90" i="2" s="1"/>
  <c r="U81" i="1"/>
  <c r="T602" i="1"/>
  <c r="F605" i="2" s="1"/>
  <c r="L605" i="2" s="1"/>
  <c r="X188" i="1"/>
  <c r="T529" i="1"/>
  <c r="U127" i="1"/>
  <c r="U655" i="1"/>
  <c r="T604" i="1"/>
  <c r="F662" i="2" s="1"/>
  <c r="S662" i="2" s="1"/>
  <c r="X228" i="1"/>
  <c r="U95" i="1"/>
  <c r="U98" i="1" s="1"/>
  <c r="U600" i="1" s="1"/>
  <c r="F548" i="2" s="1"/>
  <c r="T606" i="1"/>
  <c r="X235" i="1"/>
  <c r="T598" i="1"/>
  <c r="U128" i="1"/>
  <c r="T325" i="1"/>
  <c r="T532" i="1"/>
  <c r="X234" i="1"/>
  <c r="T324" i="1"/>
  <c r="X230" i="1"/>
  <c r="V278" i="1"/>
  <c r="Z574" i="1"/>
  <c r="W276" i="1"/>
  <c r="U435" i="2"/>
  <c r="W664" i="1"/>
  <c r="Y435" i="2"/>
  <c r="W486" i="1"/>
  <c r="W488" i="1" s="1"/>
  <c r="W490" i="1" s="1"/>
  <c r="W516" i="1" s="1"/>
  <c r="L435" i="2"/>
  <c r="X236" i="1"/>
  <c r="X229" i="1"/>
  <c r="X238" i="1"/>
  <c r="X663" i="1"/>
  <c r="Y180" i="1"/>
  <c r="Y186" i="1" s="1"/>
  <c r="X231" i="1"/>
  <c r="W15" i="1"/>
  <c r="W69" i="1" s="1"/>
  <c r="X227" i="1"/>
  <c r="X237" i="1"/>
  <c r="Z441" i="1"/>
  <c r="G435" i="2"/>
  <c r="I435" i="2"/>
  <c r="T435" i="2"/>
  <c r="V578" i="1"/>
  <c r="V580" i="1" s="1"/>
  <c r="F320" i="2" s="1"/>
  <c r="N254" i="2"/>
  <c r="V435" i="2"/>
  <c r="J435" i="2"/>
  <c r="V69" i="1"/>
  <c r="V81" i="1" s="1"/>
  <c r="W435" i="2"/>
  <c r="P254" i="2"/>
  <c r="G254" i="2"/>
  <c r="U254" i="2"/>
  <c r="Z254" i="2"/>
  <c r="K254" i="2"/>
  <c r="R435" i="2"/>
  <c r="H435" i="2"/>
  <c r="Q435" i="2"/>
  <c r="Y254" i="2"/>
  <c r="W254" i="2"/>
  <c r="R254" i="2"/>
  <c r="X254" i="2"/>
  <c r="O435" i="2"/>
  <c r="S435" i="2"/>
  <c r="Z435" i="2"/>
  <c r="M435" i="2"/>
  <c r="P435" i="2"/>
  <c r="X435" i="2"/>
  <c r="K435" i="2"/>
  <c r="R197" i="2"/>
  <c r="X197" i="2"/>
  <c r="W224" i="1"/>
  <c r="K197" i="2"/>
  <c r="W242" i="1"/>
  <c r="G197" i="2"/>
  <c r="V197" i="2"/>
  <c r="Z249" i="1"/>
  <c r="O197" i="2"/>
  <c r="Z455" i="1"/>
  <c r="Z643" i="1"/>
  <c r="Z430" i="1" s="1"/>
  <c r="Z434" i="1" s="1"/>
  <c r="Q141" i="1"/>
  <c r="F140" i="2" s="1"/>
  <c r="P140" i="2" s="1"/>
  <c r="N197" i="2"/>
  <c r="Y197" i="2"/>
  <c r="J197" i="2"/>
  <c r="L197" i="2"/>
  <c r="U197" i="2"/>
  <c r="Z197" i="2"/>
  <c r="H197" i="2"/>
  <c r="Z250" i="1"/>
  <c r="Q197" i="2"/>
  <c r="W197" i="2"/>
  <c r="I197" i="2"/>
  <c r="M197" i="2"/>
  <c r="S197" i="2"/>
  <c r="Y450" i="1"/>
  <c r="Y227" i="1" s="1"/>
  <c r="Z479" i="1"/>
  <c r="Z456" i="1"/>
  <c r="P197" i="2"/>
  <c r="Y249" i="2"/>
  <c r="Z135" i="1"/>
  <c r="Z440" i="1"/>
  <c r="Z635" i="1"/>
  <c r="Z396" i="1" s="1"/>
  <c r="Z402" i="1" s="1"/>
  <c r="Z661" i="1" s="1"/>
  <c r="X636" i="1"/>
  <c r="X453" i="1" s="1"/>
  <c r="X465" i="1" s="1"/>
  <c r="X486" i="1" s="1"/>
  <c r="X488" i="1" s="1"/>
  <c r="Z478" i="1"/>
  <c r="Z252" i="1"/>
  <c r="X427" i="1"/>
  <c r="Z584" i="1"/>
  <c r="Z446" i="1"/>
  <c r="Z457" i="1"/>
  <c r="Z271" i="1"/>
  <c r="Z102" i="1"/>
  <c r="Z458" i="1"/>
  <c r="Y306" i="2"/>
  <c r="Y421" i="2"/>
  <c r="Y363" i="2"/>
  <c r="Y78" i="2"/>
  <c r="Y650" i="2"/>
  <c r="Y593" i="2"/>
  <c r="Y478" i="2"/>
  <c r="Y535" i="2"/>
  <c r="Z481" i="1"/>
  <c r="Z459" i="1"/>
  <c r="Z447" i="1"/>
  <c r="Z444" i="1"/>
  <c r="Z445" i="1"/>
  <c r="Z575" i="1"/>
  <c r="Z239" i="1"/>
  <c r="Z443" i="1"/>
  <c r="Z248" i="1"/>
  <c r="Z448" i="1"/>
  <c r="Z232" i="1"/>
  <c r="Z292" i="1"/>
  <c r="Z480" i="1"/>
  <c r="V280" i="1"/>
  <c r="V308" i="1" s="1"/>
  <c r="Z514" i="1"/>
  <c r="Z415" i="1"/>
  <c r="Z191" i="1" s="1"/>
  <c r="Z197" i="1" s="1"/>
  <c r="Z207" i="1"/>
  <c r="X665" i="1"/>
  <c r="X264" i="1"/>
  <c r="X274" i="1" s="1"/>
  <c r="Y668" i="1"/>
  <c r="Y571" i="1"/>
  <c r="Y572" i="1"/>
  <c r="Y573" i="1"/>
  <c r="Y659" i="1"/>
  <c r="Y159" i="1"/>
  <c r="Y165" i="1" s="1"/>
  <c r="Y652" i="1"/>
  <c r="Y585" i="1"/>
  <c r="Y255" i="1"/>
  <c r="Y256" i="1"/>
  <c r="Y257" i="1"/>
  <c r="Y463" i="1"/>
  <c r="Y67" i="1"/>
  <c r="Y272" i="1"/>
  <c r="Y136" i="1"/>
  <c r="Y64" i="1"/>
  <c r="Y482" i="1"/>
  <c r="Y637" i="1" s="1"/>
  <c r="Y474" i="1" s="1"/>
  <c r="Y484" i="1" s="1"/>
  <c r="Y76" i="1"/>
  <c r="Y258" i="1"/>
  <c r="Y593" i="1"/>
  <c r="Y576" i="1"/>
  <c r="Y462" i="1"/>
  <c r="Y103" i="1"/>
  <c r="N436" i="2"/>
  <c r="N437" i="2" s="1"/>
  <c r="J436" i="2"/>
  <c r="W436" i="2"/>
  <c r="K436" i="2"/>
  <c r="H436" i="2"/>
  <c r="J378" i="2"/>
  <c r="J379" i="2" s="1"/>
  <c r="R378" i="2"/>
  <c r="R379" i="2" s="1"/>
  <c r="K378" i="2"/>
  <c r="K379" i="2" s="1"/>
  <c r="S378" i="2"/>
  <c r="S379" i="2" s="1"/>
  <c r="I378" i="2"/>
  <c r="I379" i="2" s="1"/>
  <c r="O378" i="2"/>
  <c r="O379" i="2" s="1"/>
  <c r="G378" i="2"/>
  <c r="Q378" i="2"/>
  <c r="Q379" i="2" s="1"/>
  <c r="V378" i="2"/>
  <c r="V379" i="2" s="1"/>
  <c r="N378" i="2"/>
  <c r="N379" i="2" s="1"/>
  <c r="Z378" i="2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H379" i="2" s="1"/>
  <c r="U378" i="2"/>
  <c r="U379" i="2" s="1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7" i="1"/>
  <c r="P654" i="1"/>
  <c r="P113" i="1"/>
  <c r="P117" i="1" s="1"/>
  <c r="P141" i="1" s="1"/>
  <c r="F136" i="2" s="1"/>
  <c r="AA431" i="1"/>
  <c r="AB2" i="1"/>
  <c r="AB44" i="1" s="1"/>
  <c r="AA154" i="1"/>
  <c r="AA290" i="1"/>
  <c r="AA151" i="1"/>
  <c r="AA289" i="1"/>
  <c r="AA204" i="1"/>
  <c r="AA41" i="1"/>
  <c r="AA269" i="1" s="1"/>
  <c r="AA116" i="1"/>
  <c r="AA365" i="1"/>
  <c r="AA298" i="1"/>
  <c r="AA194" i="1"/>
  <c r="AA387" i="1"/>
  <c r="AA303" i="1"/>
  <c r="AA45" i="1"/>
  <c r="AA270" i="1" s="1"/>
  <c r="AA287" i="1"/>
  <c r="AA377" i="1"/>
  <c r="AA510" i="1"/>
  <c r="AA495" i="1"/>
  <c r="AA23" i="1"/>
  <c r="AA40" i="1"/>
  <c r="AA251" i="1" s="1"/>
  <c r="AA75" i="1"/>
  <c r="AA172" i="1"/>
  <c r="AA496" i="1"/>
  <c r="AA183" i="1"/>
  <c r="AA302" i="1"/>
  <c r="AA299" i="1"/>
  <c r="AA508" i="1"/>
  <c r="AA389" i="1"/>
  <c r="AA150" i="1"/>
  <c r="AA378" i="1"/>
  <c r="AA493" i="1"/>
  <c r="AA171" i="1"/>
  <c r="AA193" i="1"/>
  <c r="AA512" i="1"/>
  <c r="AA39" i="1"/>
  <c r="AA477" i="1" s="1"/>
  <c r="AA411" i="1"/>
  <c r="AA101" i="1"/>
  <c r="AA641" i="1"/>
  <c r="AA220" i="1"/>
  <c r="AA38" i="1"/>
  <c r="AA248" i="1" s="1"/>
  <c r="AA460" i="1"/>
  <c r="AA418" i="1"/>
  <c r="AA398" i="1"/>
  <c r="AA506" i="1"/>
  <c r="AA571" i="1"/>
  <c r="AA174" i="1"/>
  <c r="AA27" i="1"/>
  <c r="AA162" i="1"/>
  <c r="AA432" i="1"/>
  <c r="AA642" i="1"/>
  <c r="AA175" i="1"/>
  <c r="AA397" i="1"/>
  <c r="AA497" i="1"/>
  <c r="AA368" i="1"/>
  <c r="AA502" i="1"/>
  <c r="AA511" i="1"/>
  <c r="AA390" i="1"/>
  <c r="AA43" i="1"/>
  <c r="AA271" i="1" s="1"/>
  <c r="AA161" i="1"/>
  <c r="AA182" i="1"/>
  <c r="AA160" i="1"/>
  <c r="AA66" i="1"/>
  <c r="AA288" i="1"/>
  <c r="AA366" i="1"/>
  <c r="AA583" i="1"/>
  <c r="AA297" i="1"/>
  <c r="AA410" i="1"/>
  <c r="AA409" i="1"/>
  <c r="AA304" i="1"/>
  <c r="AA591" i="1"/>
  <c r="AA149" i="1"/>
  <c r="AA367" i="1"/>
  <c r="AA46" i="1"/>
  <c r="AA504" i="1"/>
  <c r="AA19" i="1"/>
  <c r="AA163" i="1"/>
  <c r="AA254" i="1"/>
  <c r="AA184" i="1"/>
  <c r="AA203" i="1"/>
  <c r="AA379" i="1"/>
  <c r="AA413" i="1"/>
  <c r="AA573" i="1"/>
  <c r="AA421" i="1"/>
  <c r="AA65" i="1"/>
  <c r="AA42" i="1"/>
  <c r="AA44" i="1"/>
  <c r="AA461" i="1" s="1"/>
  <c r="AA134" i="1"/>
  <c r="AA370" i="1"/>
  <c r="AA296" i="1"/>
  <c r="AA505" i="1"/>
  <c r="AA173" i="1"/>
  <c r="AA391" i="1"/>
  <c r="AA503" i="1"/>
  <c r="AA412" i="1"/>
  <c r="AA33" i="1"/>
  <c r="AA153" i="1"/>
  <c r="AA295" i="1"/>
  <c r="AA376" i="1"/>
  <c r="AA74" i="1"/>
  <c r="AA219" i="1"/>
  <c r="AA181" i="1"/>
  <c r="AA152" i="1"/>
  <c r="AA509" i="1"/>
  <c r="AA192" i="1"/>
  <c r="AA218" i="1"/>
  <c r="AA301" i="1"/>
  <c r="AA148" i="1"/>
  <c r="AA400" i="1"/>
  <c r="AA388" i="1"/>
  <c r="AA369" i="1"/>
  <c r="AA300" i="1"/>
  <c r="AA494" i="1"/>
  <c r="AA507" i="1"/>
  <c r="AA399" i="1"/>
  <c r="AA205" i="1"/>
  <c r="AA202" i="1"/>
  <c r="AA195" i="1"/>
  <c r="AA286" i="1"/>
  <c r="AA419" i="1"/>
  <c r="AA420" i="1"/>
  <c r="AA572" i="1"/>
  <c r="Y214" i="1"/>
  <c r="Y430" i="1"/>
  <c r="Y434" i="1" s="1"/>
  <c r="Y217" i="1"/>
  <c r="Y215" i="1"/>
  <c r="Y216" i="1"/>
  <c r="Y404" i="1"/>
  <c r="Y660" i="1"/>
  <c r="Y170" i="1"/>
  <c r="Y177" i="1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7" i="1"/>
  <c r="U121" i="1"/>
  <c r="AA377" i="2"/>
  <c r="AB377" i="2" s="1"/>
  <c r="R123" i="1"/>
  <c r="Z251" i="1"/>
  <c r="Z233" i="1"/>
  <c r="Z475" i="1"/>
  <c r="Z454" i="1"/>
  <c r="Z306" i="1"/>
  <c r="Z477" i="1"/>
  <c r="Z631" i="1"/>
  <c r="Z364" i="1" s="1"/>
  <c r="Z372" i="1" s="1"/>
  <c r="Z634" i="1"/>
  <c r="Z386" i="1" s="1"/>
  <c r="Z393" i="1" s="1"/>
  <c r="X167" i="1"/>
  <c r="AA434" i="2"/>
  <c r="AB434" i="2" s="1"/>
  <c r="F379" i="2"/>
  <c r="Y662" i="1"/>
  <c r="Y425" i="1"/>
  <c r="Y191" i="1"/>
  <c r="Y197" i="1" s="1"/>
  <c r="Y209" i="1" s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51" i="1"/>
  <c r="X12" i="1"/>
  <c r="X104" i="1"/>
  <c r="X62" i="1"/>
  <c r="X137" i="1"/>
  <c r="X139" i="1" s="1"/>
  <c r="X79" i="1"/>
  <c r="X96" i="1" s="1"/>
  <c r="X13" i="1"/>
  <c r="X9" i="1"/>
  <c r="X11" i="1"/>
  <c r="X60" i="1"/>
  <c r="X63" i="1"/>
  <c r="X106" i="1"/>
  <c r="X10" i="1"/>
  <c r="T308" i="1"/>
  <c r="AA376" i="2"/>
  <c r="AB376" i="2" s="1"/>
  <c r="Z653" i="1"/>
  <c r="Y383" i="1"/>
  <c r="Y658" i="1"/>
  <c r="Y147" i="1"/>
  <c r="Y156" i="1" s="1"/>
  <c r="AA318" i="2"/>
  <c r="AB318" i="2" s="1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R135" i="2"/>
  <c r="H135" i="2"/>
  <c r="G135" i="2"/>
  <c r="I135" i="2"/>
  <c r="M135" i="2"/>
  <c r="K135" i="2"/>
  <c r="V250" i="2"/>
  <c r="V413" i="2"/>
  <c r="V417" i="2" s="1"/>
  <c r="V642" i="2"/>
  <c r="V646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470" i="2"/>
  <c r="V474" i="2" s="1"/>
  <c r="V536" i="2"/>
  <c r="V537" i="2" s="1"/>
  <c r="V355" i="2"/>
  <c r="V359" i="2" s="1"/>
  <c r="V527" i="2"/>
  <c r="V531" i="2" s="1"/>
  <c r="V79" i="2"/>
  <c r="V80" i="2" s="1"/>
  <c r="V651" i="2"/>
  <c r="V652" i="2" s="1"/>
  <c r="V364" i="2"/>
  <c r="V365" i="2" s="1"/>
  <c r="N610" i="1"/>
  <c r="N335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V666" i="1"/>
  <c r="V534" i="1"/>
  <c r="V318" i="1"/>
  <c r="V317" i="1"/>
  <c r="V525" i="1"/>
  <c r="V327" i="1"/>
  <c r="V323" i="1"/>
  <c r="V527" i="1"/>
  <c r="V322" i="1"/>
  <c r="V319" i="1"/>
  <c r="V528" i="1"/>
  <c r="V533" i="1"/>
  <c r="V530" i="1"/>
  <c r="V326" i="1"/>
  <c r="V526" i="1"/>
  <c r="V531" i="1"/>
  <c r="V320" i="1"/>
  <c r="F127" i="2"/>
  <c r="N542" i="1"/>
  <c r="N656" i="1"/>
  <c r="F248" i="2"/>
  <c r="N120" i="1"/>
  <c r="R654" i="1"/>
  <c r="R113" i="1"/>
  <c r="R117" i="1" s="1"/>
  <c r="Z423" i="1"/>
  <c r="Z48" i="1"/>
  <c r="Z476" i="1"/>
  <c r="Z499" i="1"/>
  <c r="Z633" i="1"/>
  <c r="Z375" i="1" s="1"/>
  <c r="Z381" i="1" s="1"/>
  <c r="Z640" i="1"/>
  <c r="Z124" i="1" s="1"/>
  <c r="Z265" i="1"/>
  <c r="AA486" i="2"/>
  <c r="AB486" i="2" s="1"/>
  <c r="AA483" i="2"/>
  <c r="AB483" i="2" s="1"/>
  <c r="AA939" i="2" l="1"/>
  <c r="AB939" i="2" s="1"/>
  <c r="AA912" i="2"/>
  <c r="AB912" i="2" s="1"/>
  <c r="S436" i="2"/>
  <c r="V436" i="2"/>
  <c r="G436" i="2"/>
  <c r="G437" i="2" s="1"/>
  <c r="P436" i="2"/>
  <c r="Z436" i="2"/>
  <c r="M436" i="2"/>
  <c r="R436" i="2"/>
  <c r="R437" i="2" s="1"/>
  <c r="Y436" i="2"/>
  <c r="I436" i="2"/>
  <c r="O436" i="2"/>
  <c r="U436" i="2"/>
  <c r="U437" i="2" s="1"/>
  <c r="X436" i="2"/>
  <c r="L436" i="2"/>
  <c r="Q436" i="2"/>
  <c r="T436" i="2"/>
  <c r="S335" i="1"/>
  <c r="S113" i="1" s="1"/>
  <c r="S117" i="1" s="1"/>
  <c r="Y31" i="2"/>
  <c r="S31" i="2"/>
  <c r="L31" i="2"/>
  <c r="W31" i="2"/>
  <c r="U31" i="2"/>
  <c r="N31" i="2"/>
  <c r="M31" i="2"/>
  <c r="R31" i="2"/>
  <c r="X31" i="2"/>
  <c r="G31" i="2"/>
  <c r="P31" i="2"/>
  <c r="O31" i="2"/>
  <c r="V31" i="2"/>
  <c r="I31" i="2"/>
  <c r="Z941" i="2"/>
  <c r="AA941" i="2" s="1"/>
  <c r="AB941" i="2" s="1"/>
  <c r="Y105" i="1"/>
  <c r="Y77" i="1"/>
  <c r="V298" i="2"/>
  <c r="Z379" i="2"/>
  <c r="Y934" i="2"/>
  <c r="F32" i="2"/>
  <c r="X32" i="2" s="1"/>
  <c r="AA918" i="2"/>
  <c r="AB918" i="2" s="1"/>
  <c r="AA932" i="2"/>
  <c r="AB932" i="2" s="1"/>
  <c r="AA933" i="2"/>
  <c r="AB933" i="2" s="1"/>
  <c r="Z920" i="2"/>
  <c r="L296" i="2"/>
  <c r="L297" i="2"/>
  <c r="I296" i="2"/>
  <c r="I297" i="2"/>
  <c r="K296" i="2"/>
  <c r="K297" i="2"/>
  <c r="M296" i="2"/>
  <c r="M297" i="2"/>
  <c r="J296" i="2"/>
  <c r="J297" i="2"/>
  <c r="P296" i="2"/>
  <c r="P297" i="2"/>
  <c r="Q296" i="2"/>
  <c r="Q297" i="2"/>
  <c r="O296" i="2"/>
  <c r="O297" i="2"/>
  <c r="S296" i="2"/>
  <c r="S297" i="2"/>
  <c r="R296" i="2"/>
  <c r="R297" i="2"/>
  <c r="U296" i="2"/>
  <c r="U297" i="2"/>
  <c r="T296" i="2"/>
  <c r="T297" i="2"/>
  <c r="N296" i="2"/>
  <c r="N297" i="2"/>
  <c r="H296" i="2"/>
  <c r="H297" i="2"/>
  <c r="V296" i="2"/>
  <c r="W305" i="2"/>
  <c r="W296" i="2"/>
  <c r="L239" i="2"/>
  <c r="L240" i="2"/>
  <c r="I239" i="2"/>
  <c r="I240" i="2"/>
  <c r="K239" i="2"/>
  <c r="K240" i="2"/>
  <c r="M239" i="2"/>
  <c r="M240" i="2"/>
  <c r="J239" i="2"/>
  <c r="J240" i="2"/>
  <c r="P239" i="2"/>
  <c r="P240" i="2"/>
  <c r="Q239" i="2"/>
  <c r="Q240" i="2"/>
  <c r="O239" i="2"/>
  <c r="O240" i="2"/>
  <c r="W239" i="2"/>
  <c r="W240" i="2"/>
  <c r="S239" i="2"/>
  <c r="S240" i="2"/>
  <c r="R239" i="2"/>
  <c r="R240" i="2"/>
  <c r="U239" i="2"/>
  <c r="U240" i="2"/>
  <c r="T239" i="2"/>
  <c r="T240" i="2"/>
  <c r="N239" i="2"/>
  <c r="N240" i="2"/>
  <c r="H239" i="2"/>
  <c r="H240" i="2"/>
  <c r="W182" i="2"/>
  <c r="W183" i="2"/>
  <c r="S182" i="2"/>
  <c r="S183" i="2"/>
  <c r="R182" i="2"/>
  <c r="R183" i="2"/>
  <c r="U182" i="2"/>
  <c r="U183" i="2"/>
  <c r="T182" i="2"/>
  <c r="T183" i="2"/>
  <c r="N182" i="2"/>
  <c r="N183" i="2"/>
  <c r="H182" i="2"/>
  <c r="H183" i="2"/>
  <c r="L182" i="2"/>
  <c r="L183" i="2"/>
  <c r="I182" i="2"/>
  <c r="I183" i="2"/>
  <c r="K182" i="2"/>
  <c r="K183" i="2"/>
  <c r="M182" i="2"/>
  <c r="M183" i="2"/>
  <c r="J182" i="2"/>
  <c r="J183" i="2"/>
  <c r="P182" i="2"/>
  <c r="P183" i="2"/>
  <c r="Q182" i="2"/>
  <c r="Q183" i="2"/>
  <c r="O182" i="2"/>
  <c r="O183" i="2"/>
  <c r="G927" i="2"/>
  <c r="G920" i="2"/>
  <c r="G240" i="2" s="1"/>
  <c r="W20" i="2"/>
  <c r="W21" i="2" s="1"/>
  <c r="W698" i="2" s="1"/>
  <c r="J20" i="2"/>
  <c r="J21" i="2" s="1"/>
  <c r="J698" i="2" s="1"/>
  <c r="Q20" i="2"/>
  <c r="Q21" i="2" s="1"/>
  <c r="Q698" i="2" s="1"/>
  <c r="H20" i="2"/>
  <c r="H21" i="2" s="1"/>
  <c r="R20" i="2"/>
  <c r="R21" i="2" s="1"/>
  <c r="R698" i="2" s="1"/>
  <c r="L20" i="2"/>
  <c r="L21" i="2" s="1"/>
  <c r="L698" i="2" s="1"/>
  <c r="T20" i="2"/>
  <c r="T21" i="2" s="1"/>
  <c r="T698" i="2" s="1"/>
  <c r="N20" i="2"/>
  <c r="N21" i="2" s="1"/>
  <c r="N698" i="2" s="1"/>
  <c r="X469" i="2"/>
  <c r="X641" i="2"/>
  <c r="X584" i="2"/>
  <c r="X412" i="2"/>
  <c r="X297" i="2"/>
  <c r="X526" i="2"/>
  <c r="X354" i="2"/>
  <c r="X10" i="2"/>
  <c r="AA751" i="2"/>
  <c r="AB751" i="2" s="1"/>
  <c r="X296" i="2"/>
  <c r="X525" i="2"/>
  <c r="X468" i="2"/>
  <c r="X9" i="2"/>
  <c r="X239" i="2"/>
  <c r="X640" i="2"/>
  <c r="X583" i="2"/>
  <c r="X411" i="2"/>
  <c r="X353" i="2"/>
  <c r="Y927" i="2"/>
  <c r="Y298" i="2" s="1"/>
  <c r="Z926" i="2"/>
  <c r="Z934" i="2" s="1"/>
  <c r="AA925" i="2"/>
  <c r="AB925" i="2" s="1"/>
  <c r="Z772" i="2"/>
  <c r="AA772" i="2" s="1"/>
  <c r="AB772" i="2" s="1"/>
  <c r="AA697" i="2"/>
  <c r="AB697" i="2" s="1"/>
  <c r="Z898" i="2"/>
  <c r="AA897" i="2"/>
  <c r="AB897" i="2" s="1"/>
  <c r="Z357" i="2"/>
  <c r="AA357" i="2" s="1"/>
  <c r="AB357" i="2" s="1"/>
  <c r="Z529" i="2"/>
  <c r="AA529" i="2" s="1"/>
  <c r="AB529" i="2" s="1"/>
  <c r="Z299" i="2"/>
  <c r="AA299" i="2" s="1"/>
  <c r="AB299" i="2" s="1"/>
  <c r="Z473" i="2"/>
  <c r="AA473" i="2" s="1"/>
  <c r="AB473" i="2" s="1"/>
  <c r="Z187" i="2"/>
  <c r="AA187" i="2" s="1"/>
  <c r="AB187" i="2" s="1"/>
  <c r="Z13" i="2"/>
  <c r="AA13" i="2" s="1"/>
  <c r="AB13" i="2" s="1"/>
  <c r="Z73" i="2"/>
  <c r="AA73" i="2" s="1"/>
  <c r="AB73" i="2" s="1"/>
  <c r="Z415" i="2"/>
  <c r="AA415" i="2" s="1"/>
  <c r="AB415" i="2" s="1"/>
  <c r="AA845" i="2"/>
  <c r="AB845" i="2" s="1"/>
  <c r="Z530" i="2"/>
  <c r="AA530" i="2" s="1"/>
  <c r="AB530" i="2" s="1"/>
  <c r="Z416" i="2"/>
  <c r="AA416" i="2" s="1"/>
  <c r="AB416" i="2" s="1"/>
  <c r="Z12" i="2"/>
  <c r="AA12" i="2" s="1"/>
  <c r="AB12" i="2" s="1"/>
  <c r="Z72" i="2"/>
  <c r="AA72" i="2" s="1"/>
  <c r="AB72" i="2" s="1"/>
  <c r="Z588" i="2"/>
  <c r="AA588" i="2" s="1"/>
  <c r="AB588" i="2" s="1"/>
  <c r="Z130" i="2"/>
  <c r="AA130" i="2" s="1"/>
  <c r="AB130" i="2" s="1"/>
  <c r="Z358" i="2"/>
  <c r="AA358" i="2" s="1"/>
  <c r="AB358" i="2" s="1"/>
  <c r="Z586" i="2"/>
  <c r="AA586" i="2" s="1"/>
  <c r="AB586" i="2" s="1"/>
  <c r="Z128" i="2"/>
  <c r="AA128" i="2" s="1"/>
  <c r="AB128" i="2" s="1"/>
  <c r="Z645" i="2"/>
  <c r="AA645" i="2" s="1"/>
  <c r="AB645" i="2" s="1"/>
  <c r="Z14" i="2"/>
  <c r="AA14" i="2" s="1"/>
  <c r="AB14" i="2" s="1"/>
  <c r="Z471" i="2"/>
  <c r="AA471" i="2" s="1"/>
  <c r="AB471" i="2" s="1"/>
  <c r="Z472" i="2"/>
  <c r="AA472" i="2" s="1"/>
  <c r="AB472" i="2" s="1"/>
  <c r="Z71" i="2"/>
  <c r="AA71" i="2" s="1"/>
  <c r="AB71" i="2" s="1"/>
  <c r="Z587" i="2"/>
  <c r="AA587" i="2" s="1"/>
  <c r="AB587" i="2" s="1"/>
  <c r="Z528" i="2"/>
  <c r="AA528" i="2" s="1"/>
  <c r="AB528" i="2" s="1"/>
  <c r="Z644" i="2"/>
  <c r="AA644" i="2" s="1"/>
  <c r="AB644" i="2" s="1"/>
  <c r="Z243" i="2"/>
  <c r="AA243" i="2" s="1"/>
  <c r="AB243" i="2" s="1"/>
  <c r="Z185" i="2"/>
  <c r="AA185" i="2" s="1"/>
  <c r="AB185" i="2" s="1"/>
  <c r="Z301" i="2"/>
  <c r="AA301" i="2" s="1"/>
  <c r="AB301" i="2" s="1"/>
  <c r="Z242" i="2"/>
  <c r="AA242" i="2" s="1"/>
  <c r="AB242" i="2" s="1"/>
  <c r="Z356" i="2"/>
  <c r="AA356" i="2" s="1"/>
  <c r="AB356" i="2" s="1"/>
  <c r="Z186" i="2"/>
  <c r="AA186" i="2" s="1"/>
  <c r="AB186" i="2" s="1"/>
  <c r="Z300" i="2"/>
  <c r="AA300" i="2" s="1"/>
  <c r="AB300" i="2" s="1"/>
  <c r="Z643" i="2"/>
  <c r="AA643" i="2" s="1"/>
  <c r="AB643" i="2" s="1"/>
  <c r="Z414" i="2"/>
  <c r="AA414" i="2" s="1"/>
  <c r="AB414" i="2" s="1"/>
  <c r="Z244" i="2"/>
  <c r="AA244" i="2" s="1"/>
  <c r="AB244" i="2" s="1"/>
  <c r="P479" i="2"/>
  <c r="P480" i="2" s="1"/>
  <c r="P20" i="2"/>
  <c r="P21" i="2" s="1"/>
  <c r="I651" i="2"/>
  <c r="I652" i="2" s="1"/>
  <c r="I20" i="2"/>
  <c r="I21" i="2" s="1"/>
  <c r="Z20" i="2"/>
  <c r="K413" i="2"/>
  <c r="K417" i="2" s="1"/>
  <c r="K20" i="2"/>
  <c r="K21" i="2" s="1"/>
  <c r="U364" i="2"/>
  <c r="U365" i="2" s="1"/>
  <c r="U20" i="2"/>
  <c r="U21" i="2" s="1"/>
  <c r="O250" i="2"/>
  <c r="O20" i="2"/>
  <c r="O21" i="2" s="1"/>
  <c r="M355" i="2"/>
  <c r="M359" i="2" s="1"/>
  <c r="M20" i="2"/>
  <c r="M21" i="2" s="1"/>
  <c r="X250" i="2"/>
  <c r="X20" i="2"/>
  <c r="X21" i="2" s="1"/>
  <c r="S642" i="2"/>
  <c r="S646" i="2" s="1"/>
  <c r="S20" i="2"/>
  <c r="S21" i="2" s="1"/>
  <c r="Z50" i="1"/>
  <c r="Z77" i="1" s="1"/>
  <c r="AA584" i="1"/>
  <c r="AA35" i="1"/>
  <c r="AA546" i="2"/>
  <c r="AB546" i="2" s="1"/>
  <c r="Z203" i="2"/>
  <c r="O203" i="2"/>
  <c r="R203" i="2"/>
  <c r="K203" i="2"/>
  <c r="N203" i="2"/>
  <c r="J203" i="2"/>
  <c r="L203" i="2"/>
  <c r="M203" i="2"/>
  <c r="G203" i="2"/>
  <c r="P203" i="2"/>
  <c r="X203" i="2"/>
  <c r="U203" i="2"/>
  <c r="F260" i="2"/>
  <c r="I260" i="2" s="1"/>
  <c r="Q203" i="2"/>
  <c r="Y203" i="2"/>
  <c r="H203" i="2"/>
  <c r="S610" i="1"/>
  <c r="V203" i="2"/>
  <c r="W203" i="2"/>
  <c r="I203" i="2"/>
  <c r="W662" i="2"/>
  <c r="T203" i="2"/>
  <c r="S120" i="1"/>
  <c r="S123" i="1" s="1"/>
  <c r="S141" i="1" s="1"/>
  <c r="F146" i="2" s="1"/>
  <c r="J146" i="2" s="1"/>
  <c r="AA89" i="2"/>
  <c r="AB89" i="2" s="1"/>
  <c r="AA661" i="2"/>
  <c r="AB661" i="2" s="1"/>
  <c r="S656" i="1"/>
  <c r="U140" i="2"/>
  <c r="K140" i="2"/>
  <c r="Y90" i="2"/>
  <c r="U662" i="2"/>
  <c r="Y140" i="2"/>
  <c r="K662" i="2"/>
  <c r="I193" i="2"/>
  <c r="I250" i="2"/>
  <c r="V90" i="2"/>
  <c r="L90" i="2"/>
  <c r="S90" i="2"/>
  <c r="T90" i="2"/>
  <c r="N90" i="2"/>
  <c r="P90" i="2"/>
  <c r="G662" i="2"/>
  <c r="Z79" i="2"/>
  <c r="O90" i="2"/>
  <c r="W90" i="2"/>
  <c r="I90" i="2"/>
  <c r="I140" i="2"/>
  <c r="Q90" i="2"/>
  <c r="J140" i="2"/>
  <c r="X90" i="2"/>
  <c r="K90" i="2"/>
  <c r="G90" i="2"/>
  <c r="T662" i="2"/>
  <c r="H90" i="2"/>
  <c r="M90" i="2"/>
  <c r="U90" i="2"/>
  <c r="Z140" i="2"/>
  <c r="S654" i="1"/>
  <c r="T32" i="2"/>
  <c r="W32" i="2"/>
  <c r="P32" i="2"/>
  <c r="I662" i="2"/>
  <c r="Q140" i="2"/>
  <c r="R90" i="2"/>
  <c r="Z90" i="2"/>
  <c r="L140" i="2"/>
  <c r="Y662" i="2"/>
  <c r="Y228" i="1"/>
  <c r="Z307" i="2"/>
  <c r="V547" i="2"/>
  <c r="S547" i="2"/>
  <c r="AA31" i="2"/>
  <c r="AB31" i="2" s="1"/>
  <c r="Y605" i="2"/>
  <c r="J32" i="2"/>
  <c r="Y32" i="2"/>
  <c r="K536" i="2"/>
  <c r="K537" i="2" s="1"/>
  <c r="U110" i="1"/>
  <c r="F91" i="2" s="1"/>
  <c r="P91" i="2" s="1"/>
  <c r="X211" i="1"/>
  <c r="X224" i="1" s="1"/>
  <c r="L547" i="2"/>
  <c r="H547" i="2"/>
  <c r="Y235" i="1"/>
  <c r="Z547" i="2"/>
  <c r="P547" i="2"/>
  <c r="Y229" i="1"/>
  <c r="Y230" i="1"/>
  <c r="Z193" i="2"/>
  <c r="Z479" i="2"/>
  <c r="K364" i="2"/>
  <c r="K365" i="2" s="1"/>
  <c r="J547" i="2"/>
  <c r="Y237" i="1"/>
  <c r="Y234" i="1"/>
  <c r="Z214" i="1"/>
  <c r="K307" i="2"/>
  <c r="K308" i="2" s="1"/>
  <c r="Z422" i="2"/>
  <c r="V127" i="1"/>
  <c r="K470" i="2"/>
  <c r="K474" i="2" s="1"/>
  <c r="X547" i="2"/>
  <c r="T547" i="2"/>
  <c r="Z536" i="2"/>
  <c r="M547" i="2"/>
  <c r="N547" i="2"/>
  <c r="W547" i="2"/>
  <c r="Y240" i="1"/>
  <c r="Y236" i="1"/>
  <c r="Z216" i="1"/>
  <c r="Z594" i="2"/>
  <c r="Z651" i="2"/>
  <c r="Z364" i="2"/>
  <c r="I547" i="2"/>
  <c r="Q547" i="2"/>
  <c r="R547" i="2"/>
  <c r="Y231" i="1"/>
  <c r="Y663" i="1"/>
  <c r="Z215" i="1"/>
  <c r="U547" i="2"/>
  <c r="K547" i="2"/>
  <c r="G547" i="2"/>
  <c r="Y238" i="1"/>
  <c r="Z217" i="1"/>
  <c r="W278" i="1"/>
  <c r="Z250" i="2"/>
  <c r="O547" i="2"/>
  <c r="H437" i="2"/>
  <c r="S184" i="2"/>
  <c r="G605" i="2"/>
  <c r="U325" i="1"/>
  <c r="U324" i="1"/>
  <c r="X605" i="2"/>
  <c r="K32" i="2"/>
  <c r="T331" i="1"/>
  <c r="T333" i="1" s="1"/>
  <c r="T335" i="1" s="1"/>
  <c r="P605" i="2"/>
  <c r="J605" i="2"/>
  <c r="S32" i="2"/>
  <c r="H479" i="2"/>
  <c r="H480" i="2" s="1"/>
  <c r="U598" i="1"/>
  <c r="F491" i="2" s="1"/>
  <c r="M32" i="2"/>
  <c r="O605" i="2"/>
  <c r="R605" i="2"/>
  <c r="N605" i="2"/>
  <c r="U529" i="1"/>
  <c r="U32" i="2"/>
  <c r="L32" i="2"/>
  <c r="I32" i="2"/>
  <c r="Z437" i="2"/>
  <c r="T605" i="2"/>
  <c r="U604" i="1"/>
  <c r="F663" i="2" s="1"/>
  <c r="O663" i="2" s="1"/>
  <c r="K605" i="2"/>
  <c r="N32" i="2"/>
  <c r="O32" i="2"/>
  <c r="W605" i="2"/>
  <c r="V32" i="2"/>
  <c r="H605" i="2"/>
  <c r="I605" i="2"/>
  <c r="Z605" i="2"/>
  <c r="U606" i="1"/>
  <c r="Q32" i="2"/>
  <c r="G32" i="2"/>
  <c r="Y437" i="2"/>
  <c r="T608" i="1"/>
  <c r="U131" i="1"/>
  <c r="V605" i="2"/>
  <c r="S605" i="2"/>
  <c r="U605" i="2"/>
  <c r="U321" i="1"/>
  <c r="U532" i="1"/>
  <c r="H32" i="2"/>
  <c r="Z32" i="2"/>
  <c r="Q605" i="2"/>
  <c r="M605" i="2"/>
  <c r="U602" i="1"/>
  <c r="F606" i="2" s="1"/>
  <c r="W606" i="2" s="1"/>
  <c r="R32" i="2"/>
  <c r="U470" i="2"/>
  <c r="U474" i="2" s="1"/>
  <c r="U422" i="2"/>
  <c r="U423" i="2" s="1"/>
  <c r="U79" i="2"/>
  <c r="U80" i="2" s="1"/>
  <c r="X490" i="1"/>
  <c r="X516" i="1" s="1"/>
  <c r="T538" i="1"/>
  <c r="T540" i="1" s="1"/>
  <c r="F490" i="2"/>
  <c r="G490" i="2" s="1"/>
  <c r="P651" i="2"/>
  <c r="P652" i="2" s="1"/>
  <c r="M437" i="2"/>
  <c r="I184" i="2"/>
  <c r="W140" i="2"/>
  <c r="G140" i="2"/>
  <c r="N140" i="2"/>
  <c r="R662" i="2"/>
  <c r="M662" i="2"/>
  <c r="L662" i="2"/>
  <c r="I136" i="2"/>
  <c r="Q437" i="2"/>
  <c r="R140" i="2"/>
  <c r="X140" i="2"/>
  <c r="H140" i="2"/>
  <c r="V662" i="2"/>
  <c r="Z662" i="2"/>
  <c r="Q662" i="2"/>
  <c r="Z180" i="1"/>
  <c r="Z186" i="1" s="1"/>
  <c r="O79" i="2"/>
  <c r="O80" i="2" s="1"/>
  <c r="P307" i="2"/>
  <c r="P308" i="2" s="1"/>
  <c r="P585" i="2"/>
  <c r="P589" i="2" s="1"/>
  <c r="S140" i="2"/>
  <c r="V140" i="2"/>
  <c r="N662" i="2"/>
  <c r="O662" i="2"/>
  <c r="J662" i="2"/>
  <c r="AA435" i="2"/>
  <c r="AB435" i="2" s="1"/>
  <c r="X242" i="1"/>
  <c r="M140" i="2"/>
  <c r="T140" i="2"/>
  <c r="H662" i="2"/>
  <c r="X662" i="2"/>
  <c r="I642" i="2"/>
  <c r="I646" i="2" s="1"/>
  <c r="O140" i="2"/>
  <c r="P662" i="2"/>
  <c r="W437" i="2"/>
  <c r="AA254" i="2"/>
  <c r="AB254" i="2" s="1"/>
  <c r="O422" i="2"/>
  <c r="O423" i="2" s="1"/>
  <c r="K594" i="2"/>
  <c r="K595" i="2" s="1"/>
  <c r="I298" i="2"/>
  <c r="W578" i="1"/>
  <c r="W580" i="1" s="1"/>
  <c r="F321" i="2" s="1"/>
  <c r="Z321" i="2" s="1"/>
  <c r="O585" i="2"/>
  <c r="O589" i="2" s="1"/>
  <c r="X437" i="2"/>
  <c r="K422" i="2"/>
  <c r="K423" i="2" s="1"/>
  <c r="I413" i="2"/>
  <c r="I417" i="2" s="1"/>
  <c r="P437" i="2"/>
  <c r="I437" i="2"/>
  <c r="Y188" i="1"/>
  <c r="L437" i="2"/>
  <c r="T437" i="2"/>
  <c r="M241" i="2"/>
  <c r="M479" i="2"/>
  <c r="M480" i="2" s="1"/>
  <c r="W126" i="1"/>
  <c r="W81" i="1"/>
  <c r="W95" i="1"/>
  <c r="W98" i="1" s="1"/>
  <c r="W321" i="1" s="1"/>
  <c r="W655" i="1"/>
  <c r="W128" i="1"/>
  <c r="W115" i="1"/>
  <c r="W669" i="1"/>
  <c r="M536" i="2"/>
  <c r="M537" i="2" s="1"/>
  <c r="O193" i="2"/>
  <c r="AA292" i="1"/>
  <c r="V115" i="1"/>
  <c r="X470" i="2"/>
  <c r="H193" i="2"/>
  <c r="O437" i="2"/>
  <c r="W129" i="1"/>
  <c r="S527" i="2"/>
  <c r="S531" i="2" s="1"/>
  <c r="W114" i="1"/>
  <c r="M364" i="2"/>
  <c r="M365" i="2" s="1"/>
  <c r="O651" i="2"/>
  <c r="O652" i="2" s="1"/>
  <c r="O413" i="2"/>
  <c r="O417" i="2" s="1"/>
  <c r="X193" i="2"/>
  <c r="K437" i="2"/>
  <c r="J437" i="2"/>
  <c r="W280" i="1"/>
  <c r="W308" i="1" s="1"/>
  <c r="H355" i="2"/>
  <c r="H359" i="2" s="1"/>
  <c r="S437" i="2"/>
  <c r="V114" i="1"/>
  <c r="S651" i="2"/>
  <c r="S652" i="2" s="1"/>
  <c r="M193" i="2"/>
  <c r="V129" i="1"/>
  <c r="V655" i="1"/>
  <c r="V128" i="1"/>
  <c r="V95" i="1"/>
  <c r="V98" i="1" s="1"/>
  <c r="V532" i="1" s="1"/>
  <c r="S479" i="2"/>
  <c r="S480" i="2" s="1"/>
  <c r="W127" i="1"/>
  <c r="H413" i="2"/>
  <c r="H417" i="2" s="1"/>
  <c r="M79" i="2"/>
  <c r="M80" i="2" s="1"/>
  <c r="O298" i="2"/>
  <c r="O594" i="2"/>
  <c r="O595" i="2" s="1"/>
  <c r="X355" i="2"/>
  <c r="V437" i="2"/>
  <c r="S422" i="2"/>
  <c r="S423" i="2" s="1"/>
  <c r="V126" i="1"/>
  <c r="H79" i="2"/>
  <c r="H80" i="2" s="1"/>
  <c r="M422" i="2"/>
  <c r="M423" i="2" s="1"/>
  <c r="O470" i="2"/>
  <c r="O474" i="2" s="1"/>
  <c r="H307" i="2"/>
  <c r="H308" i="2" s="1"/>
  <c r="M527" i="2"/>
  <c r="M531" i="2" s="1"/>
  <c r="O355" i="2"/>
  <c r="O359" i="2" s="1"/>
  <c r="AA444" i="1"/>
  <c r="Z425" i="1"/>
  <c r="K479" i="2"/>
  <c r="K480" i="2" s="1"/>
  <c r="K585" i="2"/>
  <c r="K589" i="2" s="1"/>
  <c r="I364" i="2"/>
  <c r="I365" i="2" s="1"/>
  <c r="I585" i="2"/>
  <c r="I589" i="2" s="1"/>
  <c r="O136" i="2"/>
  <c r="AA454" i="1"/>
  <c r="K355" i="2"/>
  <c r="K359" i="2" s="1"/>
  <c r="K250" i="2"/>
  <c r="I594" i="2"/>
  <c r="I595" i="2" s="1"/>
  <c r="I479" i="2"/>
  <c r="I480" i="2" s="1"/>
  <c r="Z662" i="1"/>
  <c r="AA265" i="1"/>
  <c r="AA197" i="2"/>
  <c r="AB197" i="2" s="1"/>
  <c r="AA480" i="1"/>
  <c r="K651" i="2"/>
  <c r="K652" i="2" s="1"/>
  <c r="K79" i="2"/>
  <c r="K80" i="2" s="1"/>
  <c r="K184" i="2"/>
  <c r="I11" i="2"/>
  <c r="I470" i="2"/>
  <c r="I474" i="2" s="1"/>
  <c r="K298" i="2"/>
  <c r="K527" i="2"/>
  <c r="K531" i="2" s="1"/>
  <c r="I241" i="2"/>
  <c r="I307" i="2"/>
  <c r="I308" i="2" s="1"/>
  <c r="Z136" i="2"/>
  <c r="M136" i="2"/>
  <c r="V136" i="2"/>
  <c r="P355" i="2"/>
  <c r="P359" i="2" s="1"/>
  <c r="P594" i="2"/>
  <c r="P595" i="2" s="1"/>
  <c r="H184" i="2"/>
  <c r="U11" i="2"/>
  <c r="P184" i="2"/>
  <c r="S585" i="2"/>
  <c r="S589" i="2" s="1"/>
  <c r="H594" i="2"/>
  <c r="H595" i="2" s="1"/>
  <c r="H651" i="2"/>
  <c r="H652" i="2" s="1"/>
  <c r="M250" i="2"/>
  <c r="P250" i="2"/>
  <c r="P241" i="2"/>
  <c r="S594" i="2"/>
  <c r="S595" i="2" s="1"/>
  <c r="S193" i="2"/>
  <c r="S79" i="2"/>
  <c r="S80" i="2" s="1"/>
  <c r="H298" i="2"/>
  <c r="H642" i="2"/>
  <c r="H646" i="2" s="1"/>
  <c r="M470" i="2"/>
  <c r="M474" i="2" s="1"/>
  <c r="M651" i="2"/>
  <c r="M652" i="2" s="1"/>
  <c r="M413" i="2"/>
  <c r="M417" i="2" s="1"/>
  <c r="O364" i="2"/>
  <c r="O365" i="2" s="1"/>
  <c r="O11" i="2"/>
  <c r="U585" i="2"/>
  <c r="U589" i="2" s="1"/>
  <c r="U479" i="2"/>
  <c r="U480" i="2" s="1"/>
  <c r="X585" i="2"/>
  <c r="X527" i="2"/>
  <c r="AA249" i="1"/>
  <c r="AA574" i="1"/>
  <c r="AA476" i="1"/>
  <c r="Z450" i="1"/>
  <c r="Z236" i="1" s="1"/>
  <c r="U250" i="2"/>
  <c r="P298" i="2"/>
  <c r="S355" i="2"/>
  <c r="S359" i="2" s="1"/>
  <c r="H422" i="2"/>
  <c r="H423" i="2" s="1"/>
  <c r="U241" i="2"/>
  <c r="X651" i="2"/>
  <c r="X652" i="2" s="1"/>
  <c r="P79" i="2"/>
  <c r="P80" i="2" s="1"/>
  <c r="P536" i="2"/>
  <c r="P537" i="2" s="1"/>
  <c r="H250" i="2"/>
  <c r="M585" i="2"/>
  <c r="M589" i="2" s="1"/>
  <c r="U413" i="2"/>
  <c r="U417" i="2" s="1"/>
  <c r="X298" i="2"/>
  <c r="X307" i="2"/>
  <c r="X308" i="2" s="1"/>
  <c r="AA475" i="1"/>
  <c r="X136" i="2"/>
  <c r="P136" i="2"/>
  <c r="P364" i="2"/>
  <c r="P365" i="2" s="1"/>
  <c r="S364" i="2"/>
  <c r="S365" i="2" s="1"/>
  <c r="S241" i="2"/>
  <c r="S245" i="2" s="1"/>
  <c r="S250" i="2"/>
  <c r="Y427" i="1"/>
  <c r="H527" i="2"/>
  <c r="H531" i="2" s="1"/>
  <c r="H11" i="2"/>
  <c r="H136" i="2"/>
  <c r="M307" i="2"/>
  <c r="M308" i="2" s="1"/>
  <c r="M184" i="2"/>
  <c r="O642" i="2"/>
  <c r="O646" i="2" s="1"/>
  <c r="O527" i="2"/>
  <c r="O531" i="2" s="1"/>
  <c r="U184" i="2"/>
  <c r="U527" i="2"/>
  <c r="U531" i="2" s="1"/>
  <c r="U355" i="2"/>
  <c r="U359" i="2" s="1"/>
  <c r="X11" i="2"/>
  <c r="X422" i="2"/>
  <c r="X423" i="2" s="1"/>
  <c r="X364" i="2"/>
  <c r="X365" i="2" s="1"/>
  <c r="AA455" i="1"/>
  <c r="AA135" i="1"/>
  <c r="P413" i="2"/>
  <c r="P417" i="2" s="1"/>
  <c r="U594" i="2"/>
  <c r="U595" i="2" s="1"/>
  <c r="S536" i="2"/>
  <c r="S537" i="2" s="1"/>
  <c r="H585" i="2"/>
  <c r="H589" i="2" s="1"/>
  <c r="X79" i="2"/>
  <c r="X80" i="2" s="1"/>
  <c r="S298" i="2"/>
  <c r="P193" i="2"/>
  <c r="S307" i="2"/>
  <c r="S308" i="2" s="1"/>
  <c r="H536" i="2"/>
  <c r="H537" i="2" s="1"/>
  <c r="H364" i="2"/>
  <c r="H365" i="2" s="1"/>
  <c r="H241" i="2"/>
  <c r="M11" i="2"/>
  <c r="M594" i="2"/>
  <c r="M595" i="2" s="1"/>
  <c r="O479" i="2"/>
  <c r="O480" i="2" s="1"/>
  <c r="O536" i="2"/>
  <c r="O537" i="2" s="1"/>
  <c r="O241" i="2"/>
  <c r="U651" i="2"/>
  <c r="U652" i="2" s="1"/>
  <c r="U642" i="2"/>
  <c r="U646" i="2" s="1"/>
  <c r="U298" i="2"/>
  <c r="X642" i="2"/>
  <c r="X413" i="2"/>
  <c r="X594" i="2"/>
  <c r="X595" i="2" s="1"/>
  <c r="AA266" i="1"/>
  <c r="AA633" i="1"/>
  <c r="AA375" i="1" s="1"/>
  <c r="AA381" i="1" s="1"/>
  <c r="AA159" i="1" s="1"/>
  <c r="AA165" i="1" s="1"/>
  <c r="P422" i="2"/>
  <c r="P423" i="2" s="1"/>
  <c r="S11" i="2"/>
  <c r="U193" i="2"/>
  <c r="Y167" i="1"/>
  <c r="P642" i="2"/>
  <c r="P646" i="2" s="1"/>
  <c r="P11" i="2"/>
  <c r="P15" i="2" s="1"/>
  <c r="S136" i="2"/>
  <c r="S413" i="2"/>
  <c r="S417" i="2" s="1"/>
  <c r="P527" i="2"/>
  <c r="P531" i="2" s="1"/>
  <c r="P470" i="2"/>
  <c r="P474" i="2" s="1"/>
  <c r="S470" i="2"/>
  <c r="S474" i="2" s="1"/>
  <c r="H470" i="2"/>
  <c r="H474" i="2" s="1"/>
  <c r="M642" i="2"/>
  <c r="M646" i="2" s="1"/>
  <c r="M298" i="2"/>
  <c r="O184" i="2"/>
  <c r="O307" i="2"/>
  <c r="O308" i="2" s="1"/>
  <c r="U307" i="2"/>
  <c r="U308" i="2" s="1"/>
  <c r="U536" i="2"/>
  <c r="U537" i="2" s="1"/>
  <c r="X479" i="2"/>
  <c r="X480" i="2" s="1"/>
  <c r="X536" i="2"/>
  <c r="X537" i="2" s="1"/>
  <c r="AA442" i="1"/>
  <c r="AA267" i="1"/>
  <c r="AA459" i="1"/>
  <c r="X664" i="1"/>
  <c r="AA253" i="1"/>
  <c r="K193" i="2"/>
  <c r="K11" i="2"/>
  <c r="K136" i="2"/>
  <c r="I79" i="2"/>
  <c r="I80" i="2" s="1"/>
  <c r="I355" i="2"/>
  <c r="I359" i="2" s="1"/>
  <c r="I527" i="2"/>
  <c r="I531" i="2" s="1"/>
  <c r="U136" i="2"/>
  <c r="AA441" i="1"/>
  <c r="AA440" i="1"/>
  <c r="AA479" i="1"/>
  <c r="Y636" i="1"/>
  <c r="Y453" i="1" s="1"/>
  <c r="Y465" i="1" s="1"/>
  <c r="Y664" i="1" s="1"/>
  <c r="X247" i="1"/>
  <c r="X260" i="1" s="1"/>
  <c r="X276" i="1" s="1"/>
  <c r="AA478" i="1"/>
  <c r="AA481" i="1"/>
  <c r="AA592" i="1"/>
  <c r="AA446" i="1"/>
  <c r="AA456" i="1"/>
  <c r="AA445" i="1"/>
  <c r="AA250" i="1"/>
  <c r="R141" i="1"/>
  <c r="F143" i="2" s="1"/>
  <c r="L143" i="2" s="1"/>
  <c r="AA268" i="1"/>
  <c r="AA233" i="1"/>
  <c r="K241" i="2"/>
  <c r="K642" i="2"/>
  <c r="K646" i="2" s="1"/>
  <c r="I536" i="2"/>
  <c r="I537" i="2" s="1"/>
  <c r="I422" i="2"/>
  <c r="I423" i="2" s="1"/>
  <c r="AA575" i="1"/>
  <c r="Z18" i="2"/>
  <c r="Z477" i="2"/>
  <c r="AA477" i="2" s="1"/>
  <c r="AB477" i="2" s="1"/>
  <c r="Z77" i="2"/>
  <c r="AA77" i="2" s="1"/>
  <c r="AB77" i="2" s="1"/>
  <c r="Z534" i="2"/>
  <c r="AA534" i="2" s="1"/>
  <c r="AB534" i="2" s="1"/>
  <c r="Z362" i="2"/>
  <c r="AA362" i="2" s="1"/>
  <c r="AB362" i="2" s="1"/>
  <c r="Z592" i="2"/>
  <c r="AA592" i="2" s="1"/>
  <c r="AB592" i="2" s="1"/>
  <c r="Z420" i="2"/>
  <c r="AA420" i="2" s="1"/>
  <c r="AB420" i="2" s="1"/>
  <c r="Z649" i="2"/>
  <c r="AA649" i="2" s="1"/>
  <c r="AB649" i="2" s="1"/>
  <c r="Z305" i="2"/>
  <c r="AA643" i="1"/>
  <c r="AA430" i="1" s="1"/>
  <c r="AA434" i="1" s="1"/>
  <c r="X108" i="1"/>
  <c r="AA207" i="1"/>
  <c r="AA458" i="1"/>
  <c r="AA457" i="1"/>
  <c r="AA252" i="1"/>
  <c r="AA640" i="1"/>
  <c r="AA124" i="1" s="1"/>
  <c r="Z209" i="1"/>
  <c r="J642" i="2"/>
  <c r="J646" i="2" s="1"/>
  <c r="J594" i="2"/>
  <c r="J595" i="2" s="1"/>
  <c r="J422" i="2"/>
  <c r="J423" i="2" s="1"/>
  <c r="J536" i="2"/>
  <c r="J537" i="2" s="1"/>
  <c r="J193" i="2"/>
  <c r="J651" i="2"/>
  <c r="J652" i="2" s="1"/>
  <c r="J298" i="2"/>
  <c r="J307" i="2"/>
  <c r="J308" i="2" s="1"/>
  <c r="J11" i="2"/>
  <c r="J136" i="2"/>
  <c r="J241" i="2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413" i="2"/>
  <c r="J417" i="2" s="1"/>
  <c r="J184" i="2"/>
  <c r="J364" i="2"/>
  <c r="J365" i="2" s="1"/>
  <c r="J355" i="2"/>
  <c r="J359" i="2" s="1"/>
  <c r="L136" i="2"/>
  <c r="L298" i="2"/>
  <c r="L307" i="2"/>
  <c r="L308" i="2" s="1"/>
  <c r="L642" i="2"/>
  <c r="L646" i="2" s="1"/>
  <c r="L585" i="2"/>
  <c r="L589" i="2" s="1"/>
  <c r="L11" i="2"/>
  <c r="L651" i="2"/>
  <c r="L652" i="2" s="1"/>
  <c r="L364" i="2"/>
  <c r="L365" i="2" s="1"/>
  <c r="L527" i="2"/>
  <c r="L531" i="2" s="1"/>
  <c r="L470" i="2"/>
  <c r="L474" i="2" s="1"/>
  <c r="L422" i="2"/>
  <c r="L423" i="2" s="1"/>
  <c r="L250" i="2"/>
  <c r="L413" i="2"/>
  <c r="L417" i="2" s="1"/>
  <c r="L193" i="2"/>
  <c r="L594" i="2"/>
  <c r="L595" i="2" s="1"/>
  <c r="L79" i="2"/>
  <c r="L80" i="2" s="1"/>
  <c r="L355" i="2"/>
  <c r="L359" i="2" s="1"/>
  <c r="L536" i="2"/>
  <c r="L537" i="2" s="1"/>
  <c r="L241" i="2"/>
  <c r="L184" i="2"/>
  <c r="L479" i="2"/>
  <c r="L480" i="2" s="1"/>
  <c r="W536" i="2"/>
  <c r="W537" i="2" s="1"/>
  <c r="W364" i="2"/>
  <c r="W365" i="2" s="1"/>
  <c r="W307" i="2"/>
  <c r="W136" i="2"/>
  <c r="W241" i="2"/>
  <c r="W184" i="2"/>
  <c r="W527" i="2"/>
  <c r="W531" i="2" s="1"/>
  <c r="W585" i="2"/>
  <c r="W589" i="2" s="1"/>
  <c r="W11" i="2"/>
  <c r="W594" i="2"/>
  <c r="W595" i="2" s="1"/>
  <c r="W470" i="2"/>
  <c r="W474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302" i="2" s="1"/>
  <c r="W422" i="2"/>
  <c r="W423" i="2" s="1"/>
  <c r="W193" i="2"/>
  <c r="W250" i="2"/>
  <c r="W355" i="2"/>
  <c r="W359" i="2" s="1"/>
  <c r="Z659" i="1"/>
  <c r="Z159" i="1"/>
  <c r="Z165" i="1" s="1"/>
  <c r="N123" i="1"/>
  <c r="N654" i="1"/>
  <c r="N113" i="1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T657" i="1"/>
  <c r="T121" i="1"/>
  <c r="X667" i="1"/>
  <c r="X594" i="1"/>
  <c r="X596" i="1" s="1"/>
  <c r="F440" i="2" s="1"/>
  <c r="X329" i="1"/>
  <c r="X586" i="1"/>
  <c r="X588" i="1" s="1"/>
  <c r="F382" i="2" s="1"/>
  <c r="X328" i="1"/>
  <c r="X577" i="1"/>
  <c r="X535" i="1"/>
  <c r="X536" i="1"/>
  <c r="V657" i="1"/>
  <c r="V121" i="1"/>
  <c r="N536" i="2"/>
  <c r="N537" i="2" s="1"/>
  <c r="N193" i="2"/>
  <c r="N184" i="2"/>
  <c r="N250" i="2"/>
  <c r="N642" i="2"/>
  <c r="N646" i="2" s="1"/>
  <c r="N651" i="2"/>
  <c r="N652" i="2" s="1"/>
  <c r="N79" i="2"/>
  <c r="N80" i="2" s="1"/>
  <c r="N527" i="2"/>
  <c r="N531" i="2" s="1"/>
  <c r="N241" i="2"/>
  <c r="N594" i="2"/>
  <c r="N595" i="2" s="1"/>
  <c r="N355" i="2"/>
  <c r="N359" i="2" s="1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7" i="2"/>
  <c r="N308" i="2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479" i="2"/>
  <c r="Q480" i="2" s="1"/>
  <c r="Q422" i="2"/>
  <c r="Q423" i="2" s="1"/>
  <c r="Q11" i="2"/>
  <c r="Q298" i="2"/>
  <c r="Q241" i="2"/>
  <c r="Q536" i="2"/>
  <c r="Q537" i="2" s="1"/>
  <c r="Z383" i="1"/>
  <c r="Z658" i="1"/>
  <c r="Z147" i="1"/>
  <c r="Z156" i="1" s="1"/>
  <c r="AA200" i="2"/>
  <c r="AB200" i="2" s="1"/>
  <c r="AA319" i="2"/>
  <c r="AB319" i="2" s="1"/>
  <c r="AA653" i="1"/>
  <c r="AB205" i="1"/>
  <c r="AB218" i="1"/>
  <c r="AB432" i="1"/>
  <c r="AB410" i="1"/>
  <c r="AB502" i="1"/>
  <c r="AB33" i="1"/>
  <c r="AB35" i="1" s="1"/>
  <c r="AB461" i="1"/>
  <c r="AB298" i="1"/>
  <c r="AB377" i="1"/>
  <c r="AB496" i="1"/>
  <c r="AB504" i="1"/>
  <c r="AB46" i="1"/>
  <c r="AB295" i="1"/>
  <c r="AB195" i="1"/>
  <c r="AB288" i="1"/>
  <c r="AB387" i="1"/>
  <c r="AB365" i="1"/>
  <c r="AB493" i="1"/>
  <c r="AB509" i="1"/>
  <c r="AB27" i="1"/>
  <c r="AB203" i="1"/>
  <c r="AB181" i="1"/>
  <c r="AB193" i="1"/>
  <c r="AB287" i="1"/>
  <c r="AB366" i="1"/>
  <c r="AB299" i="1"/>
  <c r="AB510" i="1"/>
  <c r="AB642" i="1"/>
  <c r="AB74" i="1"/>
  <c r="AB151" i="1"/>
  <c r="AB43" i="1"/>
  <c r="AB459" i="1" s="1"/>
  <c r="AB116" i="1"/>
  <c r="AB173" i="1"/>
  <c r="AB297" i="1"/>
  <c r="AB300" i="1"/>
  <c r="AB304" i="1"/>
  <c r="AB296" i="1"/>
  <c r="AB583" i="1"/>
  <c r="AB506" i="1"/>
  <c r="AB160" i="1"/>
  <c r="AB192" i="1"/>
  <c r="AB204" i="1"/>
  <c r="AB379" i="1"/>
  <c r="AB409" i="1"/>
  <c r="AB303" i="1"/>
  <c r="AB413" i="1"/>
  <c r="AB507" i="1"/>
  <c r="AB398" i="1"/>
  <c r="AB418" i="1"/>
  <c r="AB511" i="1"/>
  <c r="AB641" i="1"/>
  <c r="AB42" i="1"/>
  <c r="AB39" i="1"/>
  <c r="AB477" i="1" s="1"/>
  <c r="AB101" i="1"/>
  <c r="AB419" i="1"/>
  <c r="AB367" i="1"/>
  <c r="AB202" i="1"/>
  <c r="AB431" i="1"/>
  <c r="AB508" i="1"/>
  <c r="AB495" i="1"/>
  <c r="AC2" i="1"/>
  <c r="AB149" i="1"/>
  <c r="AB286" i="1"/>
  <c r="AB194" i="1"/>
  <c r="AB153" i="1"/>
  <c r="AB45" i="1"/>
  <c r="AB480" i="1" s="1"/>
  <c r="AB154" i="1"/>
  <c r="AB162" i="1"/>
  <c r="AB172" i="1"/>
  <c r="AB219" i="1"/>
  <c r="AB390" i="1"/>
  <c r="AB411" i="1"/>
  <c r="AB503" i="1"/>
  <c r="AB41" i="1"/>
  <c r="AB269" i="1" s="1"/>
  <c r="AB23" i="1"/>
  <c r="AB150" i="1"/>
  <c r="AB148" i="1"/>
  <c r="AB174" i="1"/>
  <c r="AB391" i="1"/>
  <c r="AB370" i="1"/>
  <c r="AB460" i="1"/>
  <c r="AB494" i="1"/>
  <c r="AB421" i="1"/>
  <c r="AB591" i="1"/>
  <c r="AB161" i="1"/>
  <c r="AB171" i="1"/>
  <c r="AB388" i="1"/>
  <c r="AB397" i="1"/>
  <c r="AB505" i="1"/>
  <c r="AB378" i="1"/>
  <c r="AB301" i="1"/>
  <c r="AB512" i="1"/>
  <c r="AB38" i="1"/>
  <c r="AB249" i="1" s="1"/>
  <c r="AB75" i="1"/>
  <c r="AB65" i="1"/>
  <c r="AB497" i="1"/>
  <c r="AB220" i="1"/>
  <c r="AB289" i="1"/>
  <c r="AB400" i="1"/>
  <c r="AB302" i="1"/>
  <c r="AB420" i="1"/>
  <c r="AB152" i="1"/>
  <c r="AB40" i="1"/>
  <c r="AB457" i="1" s="1"/>
  <c r="AB66" i="1"/>
  <c r="AB175" i="1"/>
  <c r="AB183" i="1"/>
  <c r="AB376" i="1"/>
  <c r="AB19" i="1"/>
  <c r="AB182" i="1"/>
  <c r="AB163" i="1"/>
  <c r="AB389" i="1"/>
  <c r="AB290" i="1"/>
  <c r="AB369" i="1"/>
  <c r="AB412" i="1"/>
  <c r="AB184" i="1"/>
  <c r="AB254" i="1"/>
  <c r="AB399" i="1"/>
  <c r="AB134" i="1"/>
  <c r="AB368" i="1"/>
  <c r="W666" i="1"/>
  <c r="W317" i="1"/>
  <c r="W530" i="1"/>
  <c r="W533" i="1"/>
  <c r="W318" i="1"/>
  <c r="W525" i="1"/>
  <c r="W323" i="1"/>
  <c r="W322" i="1"/>
  <c r="W531" i="1"/>
  <c r="W326" i="1"/>
  <c r="W534" i="1"/>
  <c r="W526" i="1"/>
  <c r="W320" i="1"/>
  <c r="W327" i="1"/>
  <c r="W527" i="1"/>
  <c r="W319" i="1"/>
  <c r="W528" i="1"/>
  <c r="X15" i="1"/>
  <c r="Y222" i="1"/>
  <c r="AA306" i="1"/>
  <c r="AA239" i="1"/>
  <c r="AA102" i="1"/>
  <c r="AA635" i="1"/>
  <c r="AA396" i="1" s="1"/>
  <c r="AA402" i="1" s="1"/>
  <c r="AA423" i="1"/>
  <c r="AA48" i="1"/>
  <c r="AA443" i="1"/>
  <c r="AA631" i="1"/>
  <c r="AA364" i="1" s="1"/>
  <c r="AA372" i="1" s="1"/>
  <c r="AA489" i="2"/>
  <c r="AB489" i="2" s="1"/>
  <c r="AA378" i="2"/>
  <c r="AB378" i="2" s="1"/>
  <c r="T364" i="2"/>
  <c r="T365" i="2" s="1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T470" i="2"/>
  <c r="T474" i="2" s="1"/>
  <c r="T307" i="2"/>
  <c r="T308" i="2" s="1"/>
  <c r="T651" i="2"/>
  <c r="T652" i="2" s="1"/>
  <c r="T79" i="2"/>
  <c r="T80" i="2" s="1"/>
  <c r="T11" i="2"/>
  <c r="T241" i="2"/>
  <c r="T298" i="2"/>
  <c r="T355" i="2"/>
  <c r="T359" i="2" s="1"/>
  <c r="T594" i="2"/>
  <c r="T595" i="2" s="1"/>
  <c r="T250" i="2"/>
  <c r="T422" i="2"/>
  <c r="T423" i="2" s="1"/>
  <c r="Z652" i="1"/>
  <c r="Z593" i="1"/>
  <c r="Z576" i="1"/>
  <c r="Z256" i="1"/>
  <c r="Z462" i="1"/>
  <c r="Z482" i="1"/>
  <c r="Z637" i="1" s="1"/>
  <c r="Z474" i="1" s="1"/>
  <c r="Z484" i="1" s="1"/>
  <c r="Z255" i="1"/>
  <c r="Z103" i="1"/>
  <c r="Z463" i="1"/>
  <c r="Z136" i="1"/>
  <c r="Z585" i="1"/>
  <c r="Z67" i="1"/>
  <c r="Z64" i="1"/>
  <c r="Z272" i="1"/>
  <c r="Z76" i="1"/>
  <c r="Z258" i="1"/>
  <c r="Z257" i="1"/>
  <c r="F251" i="2"/>
  <c r="Q248" i="2"/>
  <c r="N248" i="2"/>
  <c r="W248" i="2"/>
  <c r="U248" i="2"/>
  <c r="V248" i="2"/>
  <c r="V251" i="2" s="1"/>
  <c r="L248" i="2"/>
  <c r="Y248" i="2"/>
  <c r="R248" i="2"/>
  <c r="H248" i="2"/>
  <c r="K248" i="2"/>
  <c r="P248" i="2"/>
  <c r="I248" i="2"/>
  <c r="O248" i="2"/>
  <c r="T248" i="2"/>
  <c r="Z248" i="2"/>
  <c r="S248" i="2"/>
  <c r="J248" i="2"/>
  <c r="M248" i="2"/>
  <c r="X248" i="2"/>
  <c r="G248" i="2"/>
  <c r="F194" i="2"/>
  <c r="Y191" i="2"/>
  <c r="W191" i="2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P191" i="2"/>
  <c r="I191" i="2"/>
  <c r="O191" i="2"/>
  <c r="S191" i="2"/>
  <c r="J191" i="2"/>
  <c r="X191" i="2"/>
  <c r="G191" i="2"/>
  <c r="V998" i="2"/>
  <c r="V15" i="2"/>
  <c r="V700" i="2" s="1"/>
  <c r="R642" i="2"/>
  <c r="R646" i="2" s="1"/>
  <c r="R184" i="2"/>
  <c r="R536" i="2"/>
  <c r="R537" i="2" s="1"/>
  <c r="R79" i="2"/>
  <c r="R80" i="2" s="1"/>
  <c r="R413" i="2"/>
  <c r="R417" i="2" s="1"/>
  <c r="R651" i="2"/>
  <c r="R652" i="2" s="1"/>
  <c r="R364" i="2"/>
  <c r="R365" i="2" s="1"/>
  <c r="R241" i="2"/>
  <c r="R307" i="2"/>
  <c r="R308" i="2" s="1"/>
  <c r="R594" i="2"/>
  <c r="R595" i="2" s="1"/>
  <c r="R470" i="2"/>
  <c r="R474" i="2" s="1"/>
  <c r="R527" i="2"/>
  <c r="R531" i="2" s="1"/>
  <c r="R193" i="2"/>
  <c r="R479" i="2"/>
  <c r="R480" i="2" s="1"/>
  <c r="R136" i="2"/>
  <c r="R355" i="2"/>
  <c r="R359" i="2" s="1"/>
  <c r="R11" i="2"/>
  <c r="R298" i="2"/>
  <c r="R250" i="2"/>
  <c r="R585" i="2"/>
  <c r="R589" i="2" s="1"/>
  <c r="R422" i="2"/>
  <c r="R423" i="2" s="1"/>
  <c r="Y250" i="2"/>
  <c r="Y651" i="2"/>
  <c r="Y652" i="2" s="1"/>
  <c r="Y136" i="2"/>
  <c r="Y79" i="2"/>
  <c r="Y80" i="2" s="1"/>
  <c r="Y355" i="2"/>
  <c r="Y479" i="2"/>
  <c r="Y480" i="2" s="1"/>
  <c r="Y193" i="2"/>
  <c r="Y11" i="2"/>
  <c r="Y422" i="2"/>
  <c r="Y423" i="2" s="1"/>
  <c r="Y307" i="2"/>
  <c r="Y308" i="2" s="1"/>
  <c r="Y594" i="2"/>
  <c r="Y595" i="2" s="1"/>
  <c r="Y536" i="2"/>
  <c r="Y537" i="2" s="1"/>
  <c r="Y585" i="2"/>
  <c r="Y364" i="2"/>
  <c r="Y365" i="2" s="1"/>
  <c r="Y413" i="2"/>
  <c r="Y470" i="2"/>
  <c r="Y642" i="2"/>
  <c r="Y527" i="2"/>
  <c r="Z660" i="1"/>
  <c r="Z404" i="1"/>
  <c r="Z170" i="1"/>
  <c r="Z177" i="1" s="1"/>
  <c r="G320" i="2"/>
  <c r="J320" i="2"/>
  <c r="H320" i="2"/>
  <c r="N320" i="2"/>
  <c r="M320" i="2"/>
  <c r="Q320" i="2"/>
  <c r="V320" i="2"/>
  <c r="S320" i="2"/>
  <c r="W320" i="2"/>
  <c r="Y320" i="2"/>
  <c r="I320" i="2"/>
  <c r="K320" i="2"/>
  <c r="L320" i="2"/>
  <c r="O320" i="2"/>
  <c r="P320" i="2"/>
  <c r="T320" i="2"/>
  <c r="R320" i="2"/>
  <c r="U320" i="2"/>
  <c r="X320" i="2"/>
  <c r="Z320" i="2"/>
  <c r="L141" i="1"/>
  <c r="AA436" i="2"/>
  <c r="AB436" i="2" s="1"/>
  <c r="Y665" i="1"/>
  <c r="Y264" i="1"/>
  <c r="Y274" i="1" s="1"/>
  <c r="Y651" i="1"/>
  <c r="Y79" i="1"/>
  <c r="Y96" i="1" s="1"/>
  <c r="Y9" i="1"/>
  <c r="Y137" i="1"/>
  <c r="Y139" i="1" s="1"/>
  <c r="Y10" i="1"/>
  <c r="Y60" i="1"/>
  <c r="Y12" i="1"/>
  <c r="Y106" i="1"/>
  <c r="Y104" i="1"/>
  <c r="Y62" i="1"/>
  <c r="Y63" i="1"/>
  <c r="Y13" i="1"/>
  <c r="Y11" i="1"/>
  <c r="AA604" i="2"/>
  <c r="AB604" i="2" s="1"/>
  <c r="AA257" i="2"/>
  <c r="AB257" i="2" s="1"/>
  <c r="AA415" i="1"/>
  <c r="AA232" i="1"/>
  <c r="AA448" i="1"/>
  <c r="AA447" i="1"/>
  <c r="AA514" i="1"/>
  <c r="AA499" i="1"/>
  <c r="AA634" i="1"/>
  <c r="AA386" i="1" s="1"/>
  <c r="AA393" i="1" s="1"/>
  <c r="G379" i="2"/>
  <c r="N245" i="2" l="1"/>
  <c r="AA379" i="2"/>
  <c r="AB379" i="2" s="1"/>
  <c r="N302" i="2"/>
  <c r="M245" i="2"/>
  <c r="P700" i="2"/>
  <c r="Q245" i="2"/>
  <c r="H302" i="2"/>
  <c r="M188" i="2"/>
  <c r="T245" i="2"/>
  <c r="Q302" i="2"/>
  <c r="R245" i="2"/>
  <c r="J302" i="2"/>
  <c r="S698" i="2"/>
  <c r="X698" i="2"/>
  <c r="M698" i="2"/>
  <c r="O698" i="2"/>
  <c r="U698" i="2"/>
  <c r="K698" i="2"/>
  <c r="I698" i="2"/>
  <c r="P698" i="2"/>
  <c r="H698" i="2"/>
  <c r="X417" i="2"/>
  <c r="X646" i="2"/>
  <c r="V302" i="2"/>
  <c r="J245" i="2"/>
  <c r="U188" i="2"/>
  <c r="X531" i="2"/>
  <c r="S188" i="2"/>
  <c r="O245" i="2"/>
  <c r="P302" i="2"/>
  <c r="P245" i="2"/>
  <c r="I245" i="2"/>
  <c r="I188" i="2"/>
  <c r="T302" i="2"/>
  <c r="W308" i="2"/>
  <c r="M302" i="2"/>
  <c r="U245" i="2"/>
  <c r="X589" i="2"/>
  <c r="AA934" i="2"/>
  <c r="AB934" i="2" s="1"/>
  <c r="R302" i="2"/>
  <c r="W188" i="2"/>
  <c r="AA305" i="2"/>
  <c r="AB305" i="2" s="1"/>
  <c r="X302" i="2"/>
  <c r="O302" i="2"/>
  <c r="I302" i="2"/>
  <c r="X359" i="2"/>
  <c r="L302" i="2"/>
  <c r="U302" i="2"/>
  <c r="H245" i="2"/>
  <c r="X998" i="2"/>
  <c r="K302" i="2"/>
  <c r="W245" i="2"/>
  <c r="L245" i="2"/>
  <c r="K245" i="2"/>
  <c r="S302" i="2"/>
  <c r="X474" i="2"/>
  <c r="F34" i="2"/>
  <c r="Z34" i="2" s="1"/>
  <c r="F33" i="2"/>
  <c r="L33" i="2" s="1"/>
  <c r="G296" i="2"/>
  <c r="G297" i="2"/>
  <c r="G183" i="2"/>
  <c r="G239" i="2"/>
  <c r="G182" i="2"/>
  <c r="G20" i="2"/>
  <c r="Y10" i="2"/>
  <c r="Y998" i="2" s="1"/>
  <c r="Y584" i="2"/>
  <c r="Y297" i="2"/>
  <c r="Y469" i="2"/>
  <c r="Y354" i="2"/>
  <c r="Y641" i="2"/>
  <c r="Y412" i="2"/>
  <c r="Y526" i="2"/>
  <c r="Y239" i="2"/>
  <c r="Y296" i="2"/>
  <c r="Y411" i="2"/>
  <c r="Y468" i="2"/>
  <c r="Y474" i="2" s="1"/>
  <c r="Y525" i="2"/>
  <c r="Y583" i="2"/>
  <c r="Y640" i="2"/>
  <c r="Y353" i="2"/>
  <c r="Y9" i="2"/>
  <c r="Z62" i="1"/>
  <c r="Z105" i="1"/>
  <c r="Z899" i="2"/>
  <c r="AA898" i="2"/>
  <c r="AB898" i="2" s="1"/>
  <c r="Z927" i="2"/>
  <c r="AA926" i="2"/>
  <c r="AB926" i="2" s="1"/>
  <c r="O188" i="2"/>
  <c r="H188" i="2"/>
  <c r="Z137" i="1"/>
  <c r="Z9" i="1"/>
  <c r="Z60" i="1"/>
  <c r="Z535" i="1" s="1"/>
  <c r="Z106" i="1"/>
  <c r="Z10" i="1"/>
  <c r="Z651" i="1"/>
  <c r="Z13" i="1"/>
  <c r="Z79" i="1"/>
  <c r="Z96" i="1" s="1"/>
  <c r="Z12" i="1"/>
  <c r="Z11" i="1"/>
  <c r="Z104" i="1"/>
  <c r="Z63" i="1"/>
  <c r="O251" i="2"/>
  <c r="X251" i="2"/>
  <c r="AA18" i="2"/>
  <c r="AB18" i="2" s="1"/>
  <c r="AA50" i="1"/>
  <c r="AB653" i="1"/>
  <c r="S260" i="2"/>
  <c r="N260" i="2"/>
  <c r="O260" i="2"/>
  <c r="P260" i="2"/>
  <c r="Y260" i="2"/>
  <c r="R260" i="2"/>
  <c r="J260" i="2"/>
  <c r="M260" i="2"/>
  <c r="G260" i="2"/>
  <c r="Q260" i="2"/>
  <c r="W260" i="2"/>
  <c r="L260" i="2"/>
  <c r="V260" i="2"/>
  <c r="Z260" i="2"/>
  <c r="K260" i="2"/>
  <c r="X260" i="2"/>
  <c r="U260" i="2"/>
  <c r="T260" i="2"/>
  <c r="H260" i="2"/>
  <c r="AA203" i="2"/>
  <c r="AB203" i="2" s="1"/>
  <c r="I91" i="2"/>
  <c r="I251" i="2"/>
  <c r="V606" i="2"/>
  <c r="H91" i="2"/>
  <c r="F204" i="2"/>
  <c r="R606" i="2"/>
  <c r="AA90" i="2"/>
  <c r="AB90" i="2" s="1"/>
  <c r="U91" i="2"/>
  <c r="O91" i="2"/>
  <c r="L91" i="2"/>
  <c r="K91" i="2"/>
  <c r="G91" i="2"/>
  <c r="M91" i="2"/>
  <c r="Q91" i="2"/>
  <c r="Z91" i="2"/>
  <c r="X91" i="2"/>
  <c r="W91" i="2"/>
  <c r="Y91" i="2"/>
  <c r="V91" i="2"/>
  <c r="J91" i="2"/>
  <c r="T91" i="2"/>
  <c r="S91" i="2"/>
  <c r="N91" i="2"/>
  <c r="R91" i="2"/>
  <c r="U321" i="2"/>
  <c r="U322" i="2" s="1"/>
  <c r="Q321" i="2"/>
  <c r="Q322" i="2" s="1"/>
  <c r="S15" i="2"/>
  <c r="S700" i="2" s="1"/>
  <c r="W321" i="2"/>
  <c r="W322" i="2" s="1"/>
  <c r="K663" i="2"/>
  <c r="S663" i="2"/>
  <c r="L663" i="2"/>
  <c r="T610" i="1"/>
  <c r="P146" i="2"/>
  <c r="H146" i="2"/>
  <c r="M321" i="2"/>
  <c r="S321" i="2"/>
  <c r="S322" i="2" s="1"/>
  <c r="V146" i="2"/>
  <c r="R146" i="2"/>
  <c r="Z146" i="2"/>
  <c r="Z222" i="1"/>
  <c r="Z663" i="1"/>
  <c r="Q146" i="2"/>
  <c r="W146" i="2"/>
  <c r="G146" i="2"/>
  <c r="X280" i="1"/>
  <c r="X308" i="1" s="1"/>
  <c r="X657" i="1" s="1"/>
  <c r="U146" i="2"/>
  <c r="T146" i="2"/>
  <c r="M146" i="2"/>
  <c r="S146" i="2"/>
  <c r="O33" i="2"/>
  <c r="M15" i="2"/>
  <c r="L146" i="2"/>
  <c r="N146" i="2"/>
  <c r="X146" i="2"/>
  <c r="I146" i="2"/>
  <c r="O146" i="2"/>
  <c r="Y146" i="2"/>
  <c r="K146" i="2"/>
  <c r="X33" i="2"/>
  <c r="H33" i="2"/>
  <c r="Z33" i="2"/>
  <c r="Z167" i="1"/>
  <c r="V33" i="2"/>
  <c r="Y33" i="2"/>
  <c r="V324" i="1"/>
  <c r="W33" i="2"/>
  <c r="V490" i="2"/>
  <c r="T490" i="2"/>
  <c r="AA547" i="2"/>
  <c r="AB547" i="2" s="1"/>
  <c r="Y242" i="1"/>
  <c r="T33" i="2"/>
  <c r="K33" i="2"/>
  <c r="S33" i="2"/>
  <c r="Q33" i="2"/>
  <c r="U33" i="2"/>
  <c r="M33" i="2"/>
  <c r="Z229" i="1"/>
  <c r="Z240" i="1"/>
  <c r="N33" i="2"/>
  <c r="R33" i="2"/>
  <c r="J33" i="2"/>
  <c r="Z235" i="1"/>
  <c r="Z227" i="1"/>
  <c r="W251" i="2"/>
  <c r="I33" i="2"/>
  <c r="P33" i="2"/>
  <c r="U331" i="1"/>
  <c r="U333" i="1" s="1"/>
  <c r="U335" i="1" s="1"/>
  <c r="U113" i="1" s="1"/>
  <c r="U117" i="1" s="1"/>
  <c r="G33" i="2"/>
  <c r="O490" i="2"/>
  <c r="K490" i="2"/>
  <c r="H490" i="2"/>
  <c r="S490" i="2"/>
  <c r="X490" i="2"/>
  <c r="W490" i="2"/>
  <c r="L490" i="2"/>
  <c r="W602" i="1"/>
  <c r="F608" i="2" s="1"/>
  <c r="J608" i="2" s="1"/>
  <c r="W598" i="1"/>
  <c r="F493" i="2" s="1"/>
  <c r="P490" i="2"/>
  <c r="M490" i="2"/>
  <c r="Z490" i="2"/>
  <c r="G143" i="2"/>
  <c r="J490" i="2"/>
  <c r="U490" i="2"/>
  <c r="R490" i="2"/>
  <c r="Y490" i="2"/>
  <c r="N490" i="2"/>
  <c r="I490" i="2"/>
  <c r="Q490" i="2"/>
  <c r="U663" i="2"/>
  <c r="P663" i="2"/>
  <c r="I663" i="2"/>
  <c r="X606" i="2"/>
  <c r="S606" i="2"/>
  <c r="H663" i="2"/>
  <c r="M663" i="2"/>
  <c r="J606" i="2"/>
  <c r="Z606" i="2"/>
  <c r="O606" i="2"/>
  <c r="Q663" i="2"/>
  <c r="G663" i="2"/>
  <c r="N606" i="2"/>
  <c r="T606" i="2"/>
  <c r="L606" i="2"/>
  <c r="U608" i="1"/>
  <c r="R663" i="2"/>
  <c r="Z663" i="2"/>
  <c r="K606" i="2"/>
  <c r="P606" i="2"/>
  <c r="G606" i="2"/>
  <c r="AA32" i="2"/>
  <c r="AB32" i="2" s="1"/>
  <c r="Y663" i="2"/>
  <c r="W663" i="2"/>
  <c r="U606" i="2"/>
  <c r="M606" i="2"/>
  <c r="I606" i="2"/>
  <c r="J663" i="2"/>
  <c r="X663" i="2"/>
  <c r="V663" i="2"/>
  <c r="H606" i="2"/>
  <c r="Y606" i="2"/>
  <c r="N663" i="2"/>
  <c r="T663" i="2"/>
  <c r="Q606" i="2"/>
  <c r="AA140" i="2"/>
  <c r="AB140" i="2" s="1"/>
  <c r="AA605" i="2"/>
  <c r="AB605" i="2" s="1"/>
  <c r="AB446" i="1"/>
  <c r="Y247" i="1"/>
  <c r="Y260" i="1" s="1"/>
  <c r="Y276" i="1" s="1"/>
  <c r="V325" i="1"/>
  <c r="V604" i="1"/>
  <c r="F664" i="2" s="1"/>
  <c r="N664" i="2" s="1"/>
  <c r="U538" i="1"/>
  <c r="U540" i="1" s="1"/>
  <c r="V110" i="1"/>
  <c r="F92" i="2" s="1"/>
  <c r="P92" i="2" s="1"/>
  <c r="X15" i="2"/>
  <c r="X700" i="2" s="1"/>
  <c r="M34" i="2"/>
  <c r="H321" i="2"/>
  <c r="T321" i="2"/>
  <c r="Y321" i="2"/>
  <c r="Y322" i="2" s="1"/>
  <c r="AA662" i="2"/>
  <c r="AB662" i="2" s="1"/>
  <c r="X321" i="2"/>
  <c r="X322" i="2" s="1"/>
  <c r="P321" i="2"/>
  <c r="K321" i="2"/>
  <c r="I321" i="2"/>
  <c r="R321" i="2"/>
  <c r="R322" i="2" s="1"/>
  <c r="G321" i="2"/>
  <c r="F322" i="2"/>
  <c r="J321" i="2"/>
  <c r="O321" i="2"/>
  <c r="N321" i="2"/>
  <c r="V321" i="2"/>
  <c r="V322" i="2" s="1"/>
  <c r="Z188" i="1"/>
  <c r="L321" i="2"/>
  <c r="K143" i="2"/>
  <c r="Z234" i="1"/>
  <c r="Z228" i="1"/>
  <c r="Z230" i="1"/>
  <c r="Y211" i="1"/>
  <c r="Y224" i="1" s="1"/>
  <c r="Z139" i="1"/>
  <c r="Y143" i="2"/>
  <c r="Y486" i="1"/>
  <c r="Y488" i="1" s="1"/>
  <c r="Y490" i="1" s="1"/>
  <c r="Y516" i="1" s="1"/>
  <c r="AB481" i="1"/>
  <c r="O15" i="2"/>
  <c r="K251" i="2"/>
  <c r="M251" i="2"/>
  <c r="AB232" i="1"/>
  <c r="AB239" i="1"/>
  <c r="AB447" i="1"/>
  <c r="X194" i="2"/>
  <c r="S251" i="2"/>
  <c r="W600" i="1"/>
  <c r="F550" i="2" s="1"/>
  <c r="J550" i="2" s="1"/>
  <c r="W110" i="1"/>
  <c r="F93" i="2" s="1"/>
  <c r="AA659" i="1"/>
  <c r="W529" i="1"/>
  <c r="W324" i="1"/>
  <c r="W606" i="1"/>
  <c r="W532" i="1"/>
  <c r="W604" i="1"/>
  <c r="F665" i="2" s="1"/>
  <c r="Z665" i="2" s="1"/>
  <c r="V131" i="1"/>
  <c r="W131" i="1"/>
  <c r="W325" i="1"/>
  <c r="AB271" i="1"/>
  <c r="AB253" i="1"/>
  <c r="AB456" i="1"/>
  <c r="K188" i="2"/>
  <c r="V321" i="1"/>
  <c r="AB267" i="1"/>
  <c r="AB444" i="1"/>
  <c r="I15" i="2"/>
  <c r="AA437" i="2"/>
  <c r="AB437" i="2" s="1"/>
  <c r="V529" i="1"/>
  <c r="V538" i="1" s="1"/>
  <c r="V540" i="1" s="1"/>
  <c r="AB584" i="1"/>
  <c r="V600" i="1"/>
  <c r="F549" i="2" s="1"/>
  <c r="S549" i="2" s="1"/>
  <c r="V602" i="1"/>
  <c r="F607" i="2" s="1"/>
  <c r="H607" i="2" s="1"/>
  <c r="V606" i="1"/>
  <c r="V598" i="1"/>
  <c r="F492" i="2" s="1"/>
  <c r="AB268" i="1"/>
  <c r="K15" i="2"/>
  <c r="P188" i="2"/>
  <c r="U15" i="2"/>
  <c r="U700" i="2" s="1"/>
  <c r="Z238" i="1"/>
  <c r="Z237" i="1"/>
  <c r="P251" i="2"/>
  <c r="AB478" i="1"/>
  <c r="AB443" i="1"/>
  <c r="U251" i="2"/>
  <c r="Z231" i="1"/>
  <c r="R251" i="2"/>
  <c r="N251" i="2"/>
  <c r="AB441" i="1"/>
  <c r="AB29" i="1"/>
  <c r="H15" i="2"/>
  <c r="AA216" i="1"/>
  <c r="AB270" i="1"/>
  <c r="H251" i="2"/>
  <c r="AB592" i="1"/>
  <c r="AB250" i="1"/>
  <c r="Y108" i="1"/>
  <c r="Z322" i="2"/>
  <c r="AB252" i="1"/>
  <c r="AB266" i="1"/>
  <c r="V143" i="2"/>
  <c r="Z143" i="2"/>
  <c r="H143" i="2"/>
  <c r="X278" i="1"/>
  <c r="J143" i="2"/>
  <c r="J251" i="2"/>
  <c r="AB102" i="1"/>
  <c r="AB574" i="1"/>
  <c r="AB233" i="1"/>
  <c r="AB633" i="1"/>
  <c r="AB375" i="1" s="1"/>
  <c r="AB381" i="1" s="1"/>
  <c r="AB659" i="1" s="1"/>
  <c r="T143" i="2"/>
  <c r="U143" i="2"/>
  <c r="S143" i="2"/>
  <c r="W143" i="2"/>
  <c r="AB575" i="1"/>
  <c r="AB442" i="1"/>
  <c r="AB440" i="1"/>
  <c r="AB448" i="1"/>
  <c r="P143" i="2"/>
  <c r="R143" i="2"/>
  <c r="W194" i="2"/>
  <c r="M143" i="2"/>
  <c r="Q143" i="2"/>
  <c r="L251" i="2"/>
  <c r="N143" i="2"/>
  <c r="O143" i="2"/>
  <c r="X143" i="2"/>
  <c r="I143" i="2"/>
  <c r="AA214" i="1"/>
  <c r="AA217" i="1"/>
  <c r="AA215" i="1"/>
  <c r="AB248" i="1"/>
  <c r="AB476" i="1"/>
  <c r="AB643" i="1"/>
  <c r="Z636" i="1"/>
  <c r="Z453" i="1" s="1"/>
  <c r="Z465" i="1" s="1"/>
  <c r="Z486" i="1" s="1"/>
  <c r="Z488" i="1" s="1"/>
  <c r="AA450" i="1"/>
  <c r="AA238" i="1" s="1"/>
  <c r="T251" i="2"/>
  <c r="AB265" i="1"/>
  <c r="AB475" i="1"/>
  <c r="AB454" i="1"/>
  <c r="AB479" i="1"/>
  <c r="AB445" i="1"/>
  <c r="AB135" i="1"/>
  <c r="AB458" i="1"/>
  <c r="AA404" i="1"/>
  <c r="AA660" i="1"/>
  <c r="AA170" i="1"/>
  <c r="AA177" i="1" s="1"/>
  <c r="Z665" i="1"/>
  <c r="Z264" i="1"/>
  <c r="Z274" i="1" s="1"/>
  <c r="R15" i="2"/>
  <c r="T542" i="1"/>
  <c r="T656" i="1"/>
  <c r="F261" i="2"/>
  <c r="T120" i="1"/>
  <c r="V769" i="2"/>
  <c r="S769" i="2"/>
  <c r="AA191" i="2"/>
  <c r="AB191" i="2" s="1"/>
  <c r="J194" i="2"/>
  <c r="O194" i="2"/>
  <c r="P194" i="2"/>
  <c r="M194" i="2"/>
  <c r="T194" i="2"/>
  <c r="Q194" i="2"/>
  <c r="AA652" i="1"/>
  <c r="AA482" i="1"/>
  <c r="AA637" i="1" s="1"/>
  <c r="AA474" i="1" s="1"/>
  <c r="AA484" i="1" s="1"/>
  <c r="AA64" i="1"/>
  <c r="AA76" i="1"/>
  <c r="AA67" i="1"/>
  <c r="AA257" i="1"/>
  <c r="AA103" i="1"/>
  <c r="AA585" i="1"/>
  <c r="AA258" i="1"/>
  <c r="AA576" i="1"/>
  <c r="AA462" i="1"/>
  <c r="AA256" i="1"/>
  <c r="AA136" i="1"/>
  <c r="AA272" i="1"/>
  <c r="AA463" i="1"/>
  <c r="AA593" i="1"/>
  <c r="AA255" i="1"/>
  <c r="AA661" i="1"/>
  <c r="AA180" i="1"/>
  <c r="AA186" i="1" s="1"/>
  <c r="H769" i="2"/>
  <c r="N15" i="2"/>
  <c r="N194" i="2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I769" i="2"/>
  <c r="K769" i="2"/>
  <c r="N117" i="1"/>
  <c r="W998" i="2"/>
  <c r="W15" i="2"/>
  <c r="W700" i="2" s="1"/>
  <c r="L188" i="2"/>
  <c r="L15" i="2"/>
  <c r="J188" i="2"/>
  <c r="J15" i="2"/>
  <c r="Z667" i="1"/>
  <c r="Z594" i="1"/>
  <c r="Z596" i="1" s="1"/>
  <c r="F445" i="2" s="1"/>
  <c r="Y15" i="1"/>
  <c r="AA248" i="2"/>
  <c r="AB248" i="2" s="1"/>
  <c r="AB251" i="1"/>
  <c r="AB48" i="1"/>
  <c r="AB635" i="1"/>
  <c r="AB396" i="1" s="1"/>
  <c r="AB402" i="1" s="1"/>
  <c r="AB207" i="1"/>
  <c r="AB640" i="1"/>
  <c r="AB124" i="1" s="1"/>
  <c r="AB423" i="1"/>
  <c r="AB499" i="1"/>
  <c r="AB634" i="1"/>
  <c r="AB386" i="1" s="1"/>
  <c r="AB393" i="1" s="1"/>
  <c r="Q251" i="2"/>
  <c r="AA662" i="1"/>
  <c r="AA425" i="1"/>
  <c r="AA191" i="1"/>
  <c r="AA197" i="1" s="1"/>
  <c r="AA209" i="1" s="1"/>
  <c r="Y667" i="1"/>
  <c r="Y535" i="1"/>
  <c r="Y586" i="1"/>
  <c r="Y588" i="1" s="1"/>
  <c r="F383" i="2" s="1"/>
  <c r="Y536" i="1"/>
  <c r="Y329" i="1"/>
  <c r="Y577" i="1"/>
  <c r="Y594" i="1"/>
  <c r="Y596" i="1" s="1"/>
  <c r="F441" i="2" s="1"/>
  <c r="F442" i="2" s="1"/>
  <c r="Y328" i="1"/>
  <c r="F129" i="2"/>
  <c r="AA320" i="2"/>
  <c r="AB320" i="2" s="1"/>
  <c r="U769" i="2"/>
  <c r="O769" i="2"/>
  <c r="M769" i="2"/>
  <c r="R188" i="2"/>
  <c r="T654" i="1"/>
  <c r="T113" i="1"/>
  <c r="T117" i="1" s="1"/>
  <c r="G355" i="2"/>
  <c r="G136" i="2"/>
  <c r="G298" i="2"/>
  <c r="G527" i="2"/>
  <c r="G479" i="2"/>
  <c r="G241" i="2"/>
  <c r="G536" i="2"/>
  <c r="G364" i="2"/>
  <c r="G470" i="2"/>
  <c r="G79" i="2"/>
  <c r="G642" i="2"/>
  <c r="G307" i="2"/>
  <c r="G651" i="2"/>
  <c r="G594" i="2"/>
  <c r="G193" i="2"/>
  <c r="G194" i="2" s="1"/>
  <c r="G422" i="2"/>
  <c r="G184" i="2"/>
  <c r="G11" i="2"/>
  <c r="G250" i="2"/>
  <c r="G585" i="2"/>
  <c r="G413" i="2"/>
  <c r="S194" i="2"/>
  <c r="I194" i="2"/>
  <c r="K194" i="2"/>
  <c r="H194" i="2"/>
  <c r="R194" i="2"/>
  <c r="U194" i="2"/>
  <c r="T15" i="2"/>
  <c r="T700" i="2" s="1"/>
  <c r="T188" i="2"/>
  <c r="AA658" i="1"/>
  <c r="AA383" i="1"/>
  <c r="AA147" i="1"/>
  <c r="AA156" i="1" s="1"/>
  <c r="AA167" i="1" s="1"/>
  <c r="X69" i="1"/>
  <c r="X669" i="1"/>
  <c r="X578" i="1"/>
  <c r="X580" i="1" s="1"/>
  <c r="X666" i="1"/>
  <c r="X526" i="1"/>
  <c r="X317" i="1"/>
  <c r="X320" i="1"/>
  <c r="X531" i="1"/>
  <c r="X326" i="1"/>
  <c r="X327" i="1"/>
  <c r="X319" i="1"/>
  <c r="X527" i="1"/>
  <c r="X525" i="1"/>
  <c r="X323" i="1"/>
  <c r="X533" i="1"/>
  <c r="X534" i="1"/>
  <c r="X530" i="1"/>
  <c r="X528" i="1"/>
  <c r="X322" i="1"/>
  <c r="X318" i="1"/>
  <c r="AC369" i="1"/>
  <c r="AC460" i="1"/>
  <c r="AC508" i="1"/>
  <c r="AC303" i="1"/>
  <c r="AC377" i="1"/>
  <c r="AC366" i="1"/>
  <c r="AC410" i="1"/>
  <c r="AC299" i="1"/>
  <c r="AC376" i="1"/>
  <c r="AC413" i="1"/>
  <c r="AC193" i="1"/>
  <c r="AC388" i="1"/>
  <c r="AC495" i="1"/>
  <c r="AC19" i="1"/>
  <c r="AC175" i="1"/>
  <c r="AC421" i="1"/>
  <c r="AC502" i="1"/>
  <c r="AC41" i="1"/>
  <c r="AC269" i="1" s="1"/>
  <c r="AC161" i="1"/>
  <c r="AC44" i="1"/>
  <c r="AC461" i="1" s="1"/>
  <c r="AC504" i="1"/>
  <c r="AD2" i="1"/>
  <c r="AC154" i="1"/>
  <c r="AC183" i="1"/>
  <c r="AC23" i="1"/>
  <c r="AC509" i="1"/>
  <c r="AC39" i="1"/>
  <c r="AC267" i="1" s="1"/>
  <c r="AC411" i="1"/>
  <c r="AC40" i="1"/>
  <c r="AC268" i="1" s="1"/>
  <c r="AC368" i="1"/>
  <c r="AC205" i="1"/>
  <c r="AC42" i="1"/>
  <c r="AC163" i="1"/>
  <c r="AC511" i="1"/>
  <c r="AC494" i="1"/>
  <c r="AC506" i="1"/>
  <c r="AC510" i="1"/>
  <c r="AC171" i="1"/>
  <c r="AC295" i="1"/>
  <c r="AC148" i="1"/>
  <c r="AC496" i="1"/>
  <c r="AC152" i="1"/>
  <c r="AC419" i="1"/>
  <c r="AC379" i="1"/>
  <c r="AC288" i="1"/>
  <c r="AC301" i="1"/>
  <c r="AC192" i="1"/>
  <c r="AC45" i="1"/>
  <c r="AC252" i="1" s="1"/>
  <c r="AC153" i="1"/>
  <c r="AC195" i="1"/>
  <c r="AC512" i="1"/>
  <c r="AC642" i="1"/>
  <c r="AC505" i="1"/>
  <c r="AC507" i="1"/>
  <c r="AC400" i="1"/>
  <c r="AC390" i="1"/>
  <c r="AC391" i="1"/>
  <c r="AC370" i="1"/>
  <c r="AC583" i="1"/>
  <c r="AC27" i="1"/>
  <c r="AC134" i="1"/>
  <c r="AC174" i="1"/>
  <c r="AC398" i="1"/>
  <c r="AC149" i="1"/>
  <c r="AC116" i="1"/>
  <c r="AC160" i="1"/>
  <c r="AC218" i="1"/>
  <c r="AC641" i="1"/>
  <c r="AC43" i="1"/>
  <c r="AC481" i="1" s="1"/>
  <c r="AC151" i="1"/>
  <c r="AC409" i="1"/>
  <c r="AC150" i="1"/>
  <c r="AC33" i="1"/>
  <c r="AC35" i="1" s="1"/>
  <c r="AC181" i="1"/>
  <c r="AC389" i="1"/>
  <c r="AC38" i="1"/>
  <c r="AC266" i="1" s="1"/>
  <c r="AC75" i="1"/>
  <c r="AC219" i="1"/>
  <c r="AC503" i="1"/>
  <c r="AC194" i="1"/>
  <c r="AC173" i="1"/>
  <c r="AC387" i="1"/>
  <c r="AC412" i="1"/>
  <c r="AC378" i="1"/>
  <c r="AC298" i="1"/>
  <c r="AC287" i="1"/>
  <c r="AC162" i="1"/>
  <c r="AC254" i="1"/>
  <c r="AC101" i="1"/>
  <c r="AC204" i="1"/>
  <c r="AC172" i="1"/>
  <c r="AC365" i="1"/>
  <c r="AC397" i="1"/>
  <c r="AC184" i="1"/>
  <c r="AC202" i="1"/>
  <c r="AC182" i="1"/>
  <c r="AC304" i="1"/>
  <c r="AC431" i="1"/>
  <c r="AC296" i="1"/>
  <c r="AC418" i="1"/>
  <c r="AC289" i="1"/>
  <c r="AC399" i="1"/>
  <c r="AC297" i="1"/>
  <c r="AC46" i="1"/>
  <c r="AC66" i="1"/>
  <c r="AC493" i="1"/>
  <c r="AC420" i="1"/>
  <c r="AC432" i="1"/>
  <c r="AC300" i="1"/>
  <c r="AC497" i="1"/>
  <c r="AC286" i="1"/>
  <c r="AC591" i="1"/>
  <c r="AC203" i="1"/>
  <c r="AC220" i="1"/>
  <c r="AC74" i="1"/>
  <c r="AC367" i="1"/>
  <c r="AC65" i="1"/>
  <c r="AC290" i="1"/>
  <c r="AC302" i="1"/>
  <c r="W657" i="1"/>
  <c r="W121" i="1"/>
  <c r="Q15" i="2"/>
  <c r="Q188" i="2"/>
  <c r="N188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L194" i="2"/>
  <c r="Y194" i="2"/>
  <c r="Y251" i="2"/>
  <c r="AB292" i="1"/>
  <c r="AB415" i="1"/>
  <c r="AB455" i="1"/>
  <c r="AB631" i="1"/>
  <c r="AB364" i="1" s="1"/>
  <c r="AB372" i="1" s="1"/>
  <c r="AB306" i="1"/>
  <c r="AB514" i="1"/>
  <c r="Z427" i="1"/>
  <c r="AA548" i="2"/>
  <c r="AB548" i="2" s="1"/>
  <c r="G322" i="2" l="1"/>
  <c r="G34" i="2"/>
  <c r="G35" i="2" s="1"/>
  <c r="P34" i="2"/>
  <c r="P35" i="2" s="1"/>
  <c r="F35" i="2"/>
  <c r="J34" i="2"/>
  <c r="J35" i="2" s="1"/>
  <c r="L322" i="2"/>
  <c r="I322" i="2"/>
  <c r="M322" i="2"/>
  <c r="Q700" i="2"/>
  <c r="L700" i="2"/>
  <c r="N700" i="2"/>
  <c r="I700" i="2"/>
  <c r="H700" i="2"/>
  <c r="M700" i="2"/>
  <c r="J700" i="2"/>
  <c r="R700" i="2"/>
  <c r="O700" i="2"/>
  <c r="K700" i="2"/>
  <c r="Y531" i="2"/>
  <c r="Y359" i="2"/>
  <c r="Q34" i="2"/>
  <c r="Q35" i="2" s="1"/>
  <c r="I34" i="2"/>
  <c r="I35" i="2" s="1"/>
  <c r="N34" i="2"/>
  <c r="N35" i="2" s="1"/>
  <c r="R34" i="2"/>
  <c r="W34" i="2"/>
  <c r="W35" i="2" s="1"/>
  <c r="L34" i="2"/>
  <c r="L35" i="2" s="1"/>
  <c r="X34" i="2"/>
  <c r="X35" i="2" s="1"/>
  <c r="S34" i="2"/>
  <c r="S35" i="2" s="1"/>
  <c r="K34" i="2"/>
  <c r="K35" i="2" s="1"/>
  <c r="H34" i="2"/>
  <c r="H35" i="2" s="1"/>
  <c r="T34" i="2"/>
  <c r="T35" i="2" s="1"/>
  <c r="U34" i="2"/>
  <c r="U35" i="2" s="1"/>
  <c r="O34" i="2"/>
  <c r="O35" i="2" s="1"/>
  <c r="V34" i="2"/>
  <c r="V35" i="2" s="1"/>
  <c r="Y34" i="2"/>
  <c r="Y35" i="2" s="1"/>
  <c r="Z35" i="2"/>
  <c r="X769" i="2"/>
  <c r="Y15" i="2"/>
  <c r="Y700" i="2" s="1"/>
  <c r="AA105" i="1"/>
  <c r="AA77" i="1"/>
  <c r="Y302" i="2"/>
  <c r="Y646" i="2"/>
  <c r="Y417" i="2"/>
  <c r="G21" i="2"/>
  <c r="G698" i="2" s="1"/>
  <c r="Y589" i="2"/>
  <c r="Z585" i="2"/>
  <c r="AA585" i="2" s="1"/>
  <c r="AB585" i="2" s="1"/>
  <c r="Z642" i="2"/>
  <c r="AA642" i="2" s="1"/>
  <c r="AB642" i="2" s="1"/>
  <c r="Z470" i="2"/>
  <c r="AA470" i="2" s="1"/>
  <c r="AB470" i="2" s="1"/>
  <c r="Z527" i="2"/>
  <c r="AA527" i="2" s="1"/>
  <c r="AB527" i="2" s="1"/>
  <c r="Z355" i="2"/>
  <c r="AA355" i="2" s="1"/>
  <c r="AB355" i="2" s="1"/>
  <c r="Z413" i="2"/>
  <c r="AA413" i="2" s="1"/>
  <c r="AB413" i="2" s="1"/>
  <c r="Z241" i="2"/>
  <c r="Z298" i="2"/>
  <c r="AA298" i="2" s="1"/>
  <c r="AB298" i="2" s="1"/>
  <c r="Z184" i="2"/>
  <c r="Z11" i="2"/>
  <c r="AA11" i="2" s="1"/>
  <c r="AB11" i="2" s="1"/>
  <c r="Z328" i="1"/>
  <c r="Z536" i="1"/>
  <c r="Z586" i="1"/>
  <c r="Z588" i="1" s="1"/>
  <c r="F387" i="2" s="1"/>
  <c r="Z387" i="2" s="1"/>
  <c r="Z577" i="1"/>
  <c r="Z329" i="1"/>
  <c r="F94" i="2"/>
  <c r="Z468" i="2"/>
  <c r="Z9" i="2"/>
  <c r="Z182" i="2"/>
  <c r="Z239" i="2"/>
  <c r="Z525" i="2"/>
  <c r="AA927" i="2"/>
  <c r="AB927" i="2" s="1"/>
  <c r="Z640" i="2"/>
  <c r="Z411" i="2"/>
  <c r="Z353" i="2"/>
  <c r="Z583" i="2"/>
  <c r="Z296" i="2"/>
  <c r="Z584" i="2"/>
  <c r="AA584" i="2" s="1"/>
  <c r="AB584" i="2" s="1"/>
  <c r="Z297" i="2"/>
  <c r="AA297" i="2" s="1"/>
  <c r="AB297" i="2" s="1"/>
  <c r="Z78" i="2"/>
  <c r="Z593" i="2"/>
  <c r="Z10" i="2"/>
  <c r="Z19" i="2"/>
  <c r="Z469" i="2"/>
  <c r="AA469" i="2" s="1"/>
  <c r="AB469" i="2" s="1"/>
  <c r="Z641" i="2"/>
  <c r="AA641" i="2" s="1"/>
  <c r="AB641" i="2" s="1"/>
  <c r="Z421" i="2"/>
  <c r="Z240" i="2"/>
  <c r="Z412" i="2"/>
  <c r="AA412" i="2" s="1"/>
  <c r="AB412" i="2" s="1"/>
  <c r="Z183" i="2"/>
  <c r="Z478" i="2"/>
  <c r="Z306" i="2"/>
  <c r="Z650" i="2"/>
  <c r="Z535" i="2"/>
  <c r="Z354" i="2"/>
  <c r="AA354" i="2" s="1"/>
  <c r="AB354" i="2" s="1"/>
  <c r="Z363" i="2"/>
  <c r="Z526" i="2"/>
  <c r="AA526" i="2" s="1"/>
  <c r="AB526" i="2" s="1"/>
  <c r="Z192" i="2"/>
  <c r="Z249" i="2"/>
  <c r="Z135" i="2"/>
  <c r="AA135" i="2" s="1"/>
  <c r="AB135" i="2" s="1"/>
  <c r="AA899" i="2"/>
  <c r="AB899" i="2" s="1"/>
  <c r="I204" i="2"/>
  <c r="P322" i="2"/>
  <c r="J322" i="2"/>
  <c r="T322" i="2"/>
  <c r="K322" i="2"/>
  <c r="N322" i="2"/>
  <c r="O322" i="2"/>
  <c r="H322" i="2"/>
  <c r="Z15" i="1"/>
  <c r="Z69" i="1" s="1"/>
  <c r="Z655" i="1" s="1"/>
  <c r="Z108" i="1"/>
  <c r="AB572" i="1"/>
  <c r="AB50" i="1"/>
  <c r="AB77" i="1" s="1"/>
  <c r="AC653" i="1"/>
  <c r="T204" i="2"/>
  <c r="AA260" i="2"/>
  <c r="AB260" i="2" s="1"/>
  <c r="S204" i="2"/>
  <c r="V204" i="2"/>
  <c r="H204" i="2"/>
  <c r="O204" i="2"/>
  <c r="P204" i="2"/>
  <c r="L204" i="2"/>
  <c r="Y204" i="2"/>
  <c r="K204" i="2"/>
  <c r="M204" i="2"/>
  <c r="G204" i="2"/>
  <c r="J204" i="2"/>
  <c r="X204" i="2"/>
  <c r="Z204" i="2"/>
  <c r="R204" i="2"/>
  <c r="U204" i="2"/>
  <c r="W204" i="2"/>
  <c r="N204" i="2"/>
  <c r="Q204" i="2"/>
  <c r="W92" i="2"/>
  <c r="N92" i="2"/>
  <c r="G92" i="2"/>
  <c r="Z92" i="2"/>
  <c r="X121" i="1"/>
  <c r="AA91" i="2"/>
  <c r="AB91" i="2" s="1"/>
  <c r="Y92" i="2"/>
  <c r="U92" i="2"/>
  <c r="T92" i="2"/>
  <c r="M92" i="2"/>
  <c r="O92" i="2"/>
  <c r="R92" i="2"/>
  <c r="Q92" i="2"/>
  <c r="L92" i="2"/>
  <c r="Y278" i="1"/>
  <c r="AA146" i="2"/>
  <c r="AB146" i="2" s="1"/>
  <c r="S608" i="2"/>
  <c r="Q550" i="2"/>
  <c r="Z93" i="2"/>
  <c r="F205" i="2"/>
  <c r="I205" i="2" s="1"/>
  <c r="J92" i="2"/>
  <c r="V92" i="2"/>
  <c r="I92" i="2"/>
  <c r="P93" i="2"/>
  <c r="P94" i="2" s="1"/>
  <c r="T607" i="2"/>
  <c r="K92" i="2"/>
  <c r="I93" i="2"/>
  <c r="S92" i="2"/>
  <c r="X92" i="2"/>
  <c r="S93" i="2"/>
  <c r="Z211" i="1"/>
  <c r="Z224" i="1" s="1"/>
  <c r="U654" i="1"/>
  <c r="V93" i="2"/>
  <c r="M607" i="2"/>
  <c r="U93" i="2"/>
  <c r="U610" i="1"/>
  <c r="K665" i="2"/>
  <c r="AC479" i="1"/>
  <c r="I664" i="2"/>
  <c r="L664" i="2"/>
  <c r="Y664" i="2"/>
  <c r="P664" i="2"/>
  <c r="K664" i="2"/>
  <c r="R608" i="2"/>
  <c r="AA33" i="2"/>
  <c r="AB33" i="2" s="1"/>
  <c r="X607" i="2"/>
  <c r="O607" i="2"/>
  <c r="P607" i="2"/>
  <c r="Y607" i="2"/>
  <c r="K607" i="2"/>
  <c r="U607" i="2"/>
  <c r="V607" i="2"/>
  <c r="I607" i="2"/>
  <c r="R607" i="2"/>
  <c r="AC575" i="1"/>
  <c r="Q607" i="2"/>
  <c r="G607" i="2"/>
  <c r="L607" i="2"/>
  <c r="N607" i="2"/>
  <c r="W607" i="2"/>
  <c r="J607" i="2"/>
  <c r="J609" i="2" s="1"/>
  <c r="Z607" i="2"/>
  <c r="S607" i="2"/>
  <c r="G550" i="2"/>
  <c r="F666" i="2"/>
  <c r="M35" i="2"/>
  <c r="S664" i="2"/>
  <c r="W664" i="2"/>
  <c r="AA490" i="2"/>
  <c r="AB490" i="2" s="1"/>
  <c r="M608" i="2"/>
  <c r="Y608" i="2"/>
  <c r="T608" i="2"/>
  <c r="G608" i="2"/>
  <c r="L608" i="2"/>
  <c r="F609" i="2"/>
  <c r="V608" i="2"/>
  <c r="U608" i="2"/>
  <c r="I608" i="2"/>
  <c r="N608" i="2"/>
  <c r="V331" i="1"/>
  <c r="V333" i="1" s="1"/>
  <c r="V335" i="1" s="1"/>
  <c r="V654" i="1" s="1"/>
  <c r="AA606" i="2"/>
  <c r="AB606" i="2" s="1"/>
  <c r="AA663" i="2"/>
  <c r="AB663" i="2" s="1"/>
  <c r="H608" i="2"/>
  <c r="H609" i="2" s="1"/>
  <c r="O608" i="2"/>
  <c r="W608" i="2"/>
  <c r="Q608" i="2"/>
  <c r="P608" i="2"/>
  <c r="Z608" i="2"/>
  <c r="K608" i="2"/>
  <c r="X608" i="2"/>
  <c r="H549" i="2"/>
  <c r="Q549" i="2"/>
  <c r="P549" i="2"/>
  <c r="I549" i="2"/>
  <c r="Y93" i="2"/>
  <c r="J93" i="2"/>
  <c r="O93" i="2"/>
  <c r="X93" i="2"/>
  <c r="M93" i="2"/>
  <c r="G93" i="2"/>
  <c r="N93" i="2"/>
  <c r="L93" i="2"/>
  <c r="T93" i="2"/>
  <c r="W93" i="2"/>
  <c r="R93" i="2"/>
  <c r="H93" i="2"/>
  <c r="K93" i="2"/>
  <c r="Q93" i="2"/>
  <c r="AB571" i="1"/>
  <c r="O665" i="2"/>
  <c r="H92" i="2"/>
  <c r="J664" i="2"/>
  <c r="T664" i="2"/>
  <c r="L665" i="2"/>
  <c r="F262" i="2"/>
  <c r="U656" i="1"/>
  <c r="U542" i="1"/>
  <c r="U120" i="1"/>
  <c r="U123" i="1" s="1"/>
  <c r="U141" i="1" s="1"/>
  <c r="F148" i="2" s="1"/>
  <c r="G665" i="2"/>
  <c r="O664" i="2"/>
  <c r="G664" i="2"/>
  <c r="V665" i="2"/>
  <c r="M664" i="2"/>
  <c r="U664" i="2"/>
  <c r="J665" i="2"/>
  <c r="X664" i="2"/>
  <c r="V664" i="2"/>
  <c r="H664" i="2"/>
  <c r="Q664" i="2"/>
  <c r="T665" i="2"/>
  <c r="R664" i="2"/>
  <c r="Z664" i="2"/>
  <c r="Z666" i="2" s="1"/>
  <c r="H665" i="2"/>
  <c r="P665" i="2"/>
  <c r="AA321" i="2"/>
  <c r="AB321" i="2" s="1"/>
  <c r="R550" i="2"/>
  <c r="W550" i="2"/>
  <c r="L550" i="2"/>
  <c r="W549" i="2"/>
  <c r="M549" i="2"/>
  <c r="N550" i="2"/>
  <c r="I550" i="2"/>
  <c r="L549" i="2"/>
  <c r="U549" i="2"/>
  <c r="K550" i="2"/>
  <c r="S550" i="2"/>
  <c r="S551" i="2" s="1"/>
  <c r="Y549" i="2"/>
  <c r="X549" i="2"/>
  <c r="W608" i="1"/>
  <c r="Y550" i="2"/>
  <c r="Z550" i="2"/>
  <c r="T549" i="2"/>
  <c r="G549" i="2"/>
  <c r="F551" i="2"/>
  <c r="R549" i="2"/>
  <c r="Z549" i="2"/>
  <c r="N549" i="2"/>
  <c r="AC440" i="1"/>
  <c r="U550" i="2"/>
  <c r="M550" i="2"/>
  <c r="V550" i="2"/>
  <c r="W538" i="1"/>
  <c r="W540" i="1" s="1"/>
  <c r="W656" i="1" s="1"/>
  <c r="V608" i="1"/>
  <c r="O549" i="2"/>
  <c r="V549" i="2"/>
  <c r="J549" i="2"/>
  <c r="J551" i="2" s="1"/>
  <c r="H550" i="2"/>
  <c r="P550" i="2"/>
  <c r="X550" i="2"/>
  <c r="K549" i="2"/>
  <c r="O550" i="2"/>
  <c r="T550" i="2"/>
  <c r="W331" i="1"/>
  <c r="W333" i="1" s="1"/>
  <c r="W335" i="1" s="1"/>
  <c r="R665" i="2"/>
  <c r="Q665" i="2"/>
  <c r="AB573" i="1"/>
  <c r="AC477" i="1"/>
  <c r="I665" i="2"/>
  <c r="W665" i="2"/>
  <c r="AB668" i="1"/>
  <c r="S665" i="2"/>
  <c r="M665" i="2"/>
  <c r="N665" i="2"/>
  <c r="N666" i="2" s="1"/>
  <c r="X665" i="2"/>
  <c r="U665" i="2"/>
  <c r="Y665" i="2"/>
  <c r="AC232" i="1"/>
  <c r="AC480" i="1"/>
  <c r="AC443" i="1"/>
  <c r="V542" i="1"/>
  <c r="V656" i="1"/>
  <c r="V120" i="1"/>
  <c r="V123" i="1" s="1"/>
  <c r="F263" i="2"/>
  <c r="L263" i="2" s="1"/>
  <c r="AC441" i="1"/>
  <c r="AC447" i="1"/>
  <c r="AC444" i="1"/>
  <c r="P769" i="2"/>
  <c r="AC448" i="1"/>
  <c r="AC574" i="1"/>
  <c r="AC445" i="1"/>
  <c r="Z242" i="1"/>
  <c r="AA240" i="1"/>
  <c r="AC455" i="1"/>
  <c r="AC459" i="1"/>
  <c r="AC475" i="1"/>
  <c r="AC249" i="1"/>
  <c r="AB159" i="1"/>
  <c r="AB165" i="1" s="1"/>
  <c r="AC251" i="1"/>
  <c r="AC250" i="1"/>
  <c r="AA143" i="2"/>
  <c r="AB143" i="2" s="1"/>
  <c r="AB450" i="1"/>
  <c r="AB238" i="1" s="1"/>
  <c r="AC248" i="1"/>
  <c r="AC270" i="1"/>
  <c r="AA235" i="1"/>
  <c r="AA229" i="1"/>
  <c r="AA236" i="1"/>
  <c r="AA663" i="1"/>
  <c r="Z247" i="1"/>
  <c r="Z260" i="1" s="1"/>
  <c r="Z276" i="1" s="1"/>
  <c r="AA227" i="1"/>
  <c r="Z664" i="1"/>
  <c r="AA231" i="1"/>
  <c r="AC458" i="1"/>
  <c r="AC265" i="1"/>
  <c r="AC478" i="1"/>
  <c r="AA427" i="1"/>
  <c r="AA234" i="1"/>
  <c r="AA230" i="1"/>
  <c r="AA228" i="1"/>
  <c r="AA237" i="1"/>
  <c r="AB214" i="1"/>
  <c r="AB430" i="1"/>
  <c r="AB434" i="1" s="1"/>
  <c r="AB216" i="1"/>
  <c r="AB217" i="1"/>
  <c r="AB215" i="1"/>
  <c r="AA222" i="1"/>
  <c r="AC457" i="1"/>
  <c r="AC456" i="1"/>
  <c r="AC292" i="1"/>
  <c r="AC499" i="1"/>
  <c r="AC423" i="1"/>
  <c r="AC631" i="1"/>
  <c r="AC364" i="1" s="1"/>
  <c r="AC372" i="1" s="1"/>
  <c r="AC147" i="1" s="1"/>
  <c r="AC156" i="1" s="1"/>
  <c r="AC634" i="1"/>
  <c r="AC386" i="1" s="1"/>
  <c r="AC393" i="1" s="1"/>
  <c r="AC170" i="1" s="1"/>
  <c r="AC177" i="1" s="1"/>
  <c r="AC415" i="1"/>
  <c r="AC191" i="1" s="1"/>
  <c r="AC197" i="1" s="1"/>
  <c r="F325" i="2"/>
  <c r="I445" i="2"/>
  <c r="V445" i="2"/>
  <c r="W445" i="2"/>
  <c r="Y445" i="2"/>
  <c r="L445" i="2"/>
  <c r="Z445" i="2"/>
  <c r="X445" i="2"/>
  <c r="S445" i="2"/>
  <c r="R445" i="2"/>
  <c r="J445" i="2"/>
  <c r="Q445" i="2"/>
  <c r="P445" i="2"/>
  <c r="T445" i="2"/>
  <c r="M445" i="2"/>
  <c r="K445" i="2"/>
  <c r="U445" i="2"/>
  <c r="O445" i="2"/>
  <c r="G445" i="2"/>
  <c r="H445" i="2"/>
  <c r="N445" i="2"/>
  <c r="AB658" i="1"/>
  <c r="AB383" i="1"/>
  <c r="AB147" i="1"/>
  <c r="AB156" i="1" s="1"/>
  <c r="Q387" i="2"/>
  <c r="AB662" i="1"/>
  <c r="AB425" i="1"/>
  <c r="AB191" i="1"/>
  <c r="AB197" i="1" s="1"/>
  <c r="AB209" i="1" s="1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Q492" i="2"/>
  <c r="S492" i="2"/>
  <c r="V492" i="2"/>
  <c r="F494" i="2"/>
  <c r="R493" i="2"/>
  <c r="S493" i="2"/>
  <c r="Q493" i="2"/>
  <c r="K493" i="2"/>
  <c r="W493" i="2"/>
  <c r="M493" i="2"/>
  <c r="J493" i="2"/>
  <c r="V493" i="2"/>
  <c r="I493" i="2"/>
  <c r="T493" i="2"/>
  <c r="L493" i="2"/>
  <c r="Z493" i="2"/>
  <c r="Y493" i="2"/>
  <c r="P493" i="2"/>
  <c r="X493" i="2"/>
  <c r="O493" i="2"/>
  <c r="G493" i="2"/>
  <c r="N493" i="2"/>
  <c r="H493" i="2"/>
  <c r="U493" i="2"/>
  <c r="Q769" i="2"/>
  <c r="X95" i="1"/>
  <c r="X98" i="1" s="1"/>
  <c r="F38" i="2" s="1"/>
  <c r="X655" i="1"/>
  <c r="X81" i="1"/>
  <c r="X114" i="1"/>
  <c r="X129" i="1"/>
  <c r="X126" i="1"/>
  <c r="X115" i="1"/>
  <c r="X127" i="1"/>
  <c r="X128" i="1"/>
  <c r="T769" i="2"/>
  <c r="G417" i="2"/>
  <c r="G589" i="2"/>
  <c r="G15" i="2"/>
  <c r="AA422" i="2"/>
  <c r="AB422" i="2" s="1"/>
  <c r="G423" i="2"/>
  <c r="AA594" i="2"/>
  <c r="AB594" i="2" s="1"/>
  <c r="G595" i="2"/>
  <c r="AA307" i="2"/>
  <c r="AB307" i="2" s="1"/>
  <c r="G308" i="2"/>
  <c r="G80" i="2"/>
  <c r="AA79" i="2"/>
  <c r="AB79" i="2" s="1"/>
  <c r="AA364" i="2"/>
  <c r="AB364" i="2" s="1"/>
  <c r="G365" i="2"/>
  <c r="AA479" i="2"/>
  <c r="AB479" i="2" s="1"/>
  <c r="G480" i="2"/>
  <c r="G302" i="2"/>
  <c r="Y769" i="2"/>
  <c r="AB404" i="1"/>
  <c r="AB660" i="1"/>
  <c r="AB170" i="1"/>
  <c r="AB177" i="1" s="1"/>
  <c r="AB661" i="1"/>
  <c r="AB180" i="1"/>
  <c r="AB186" i="1" s="1"/>
  <c r="Y69" i="1"/>
  <c r="Y669" i="1"/>
  <c r="Y578" i="1"/>
  <c r="Y580" i="1" s="1"/>
  <c r="J769" i="2"/>
  <c r="AA440" i="2"/>
  <c r="AB440" i="2" s="1"/>
  <c r="AA382" i="2"/>
  <c r="AB382" i="2" s="1"/>
  <c r="T123" i="1"/>
  <c r="T141" i="1" s="1"/>
  <c r="F147" i="2" s="1"/>
  <c r="R769" i="2"/>
  <c r="AA491" i="2"/>
  <c r="AB491" i="2" s="1"/>
  <c r="AC207" i="1"/>
  <c r="AC635" i="1"/>
  <c r="AC396" i="1" s="1"/>
  <c r="AC402" i="1" s="1"/>
  <c r="AC643" i="1"/>
  <c r="AC454" i="1"/>
  <c r="AC233" i="1"/>
  <c r="AC239" i="1"/>
  <c r="AC592" i="1"/>
  <c r="AC253" i="1"/>
  <c r="AC446" i="1"/>
  <c r="AC306" i="1"/>
  <c r="AC640" i="1"/>
  <c r="AC124" i="1" s="1"/>
  <c r="AC514" i="1"/>
  <c r="AC29" i="1"/>
  <c r="AC633" i="1"/>
  <c r="AC375" i="1" s="1"/>
  <c r="AC381" i="1" s="1"/>
  <c r="AA636" i="1"/>
  <c r="AA453" i="1" s="1"/>
  <c r="AA465" i="1" s="1"/>
  <c r="AA486" i="1" s="1"/>
  <c r="AA488" i="1" s="1"/>
  <c r="AA188" i="1"/>
  <c r="AA211" i="1" s="1"/>
  <c r="AD218" i="1"/>
  <c r="AD254" i="1"/>
  <c r="AD297" i="1"/>
  <c r="AD642" i="1"/>
  <c r="AD419" i="1"/>
  <c r="AD421" i="1"/>
  <c r="AD181" i="1"/>
  <c r="AD195" i="1"/>
  <c r="AD286" i="1"/>
  <c r="AE2" i="1"/>
  <c r="AD505" i="1"/>
  <c r="AD412" i="1"/>
  <c r="AD288" i="1"/>
  <c r="AD172" i="1"/>
  <c r="AD204" i="1"/>
  <c r="AD171" i="1"/>
  <c r="AD365" i="1"/>
  <c r="AD387" i="1"/>
  <c r="AD389" i="1"/>
  <c r="AD504" i="1"/>
  <c r="AD161" i="1"/>
  <c r="AD101" i="1"/>
  <c r="AD205" i="1"/>
  <c r="AD44" i="1"/>
  <c r="AD461" i="1" s="1"/>
  <c r="AD134" i="1"/>
  <c r="AD45" i="1"/>
  <c r="AD252" i="1" s="1"/>
  <c r="AD151" i="1"/>
  <c r="AD184" i="1"/>
  <c r="AD510" i="1"/>
  <c r="AD148" i="1"/>
  <c r="AD116" i="1"/>
  <c r="AD75" i="1"/>
  <c r="AD154" i="1"/>
  <c r="AD287" i="1"/>
  <c r="AD289" i="1"/>
  <c r="AD496" i="1"/>
  <c r="AD65" i="1"/>
  <c r="AD42" i="1"/>
  <c r="AD160" i="1"/>
  <c r="AD41" i="1"/>
  <c r="AD269" i="1" s="1"/>
  <c r="AD411" i="1"/>
  <c r="AD299" i="1"/>
  <c r="AD301" i="1"/>
  <c r="AD192" i="1"/>
  <c r="AD378" i="1"/>
  <c r="AD303" i="1"/>
  <c r="AD304" i="1"/>
  <c r="AD298" i="1"/>
  <c r="AD388" i="1"/>
  <c r="AD202" i="1"/>
  <c r="AD183" i="1"/>
  <c r="AD494" i="1"/>
  <c r="AD377" i="1"/>
  <c r="AD296" i="1"/>
  <c r="AD409" i="1"/>
  <c r="AD290" i="1"/>
  <c r="AD507" i="1"/>
  <c r="AD506" i="1"/>
  <c r="AD591" i="1"/>
  <c r="AD511" i="1"/>
  <c r="AD149" i="1"/>
  <c r="AD153" i="1"/>
  <c r="AD163" i="1"/>
  <c r="AD398" i="1"/>
  <c r="AD203" i="1"/>
  <c r="AD493" i="1"/>
  <c r="AD503" i="1"/>
  <c r="AD508" i="1"/>
  <c r="AD193" i="1"/>
  <c r="AD174" i="1"/>
  <c r="AD376" i="1"/>
  <c r="AD66" i="1"/>
  <c r="AD509" i="1"/>
  <c r="AD413" i="1"/>
  <c r="AD38" i="1"/>
  <c r="AD249" i="1" s="1"/>
  <c r="AD502" i="1"/>
  <c r="AD150" i="1"/>
  <c r="AD39" i="1"/>
  <c r="AD477" i="1" s="1"/>
  <c r="AD74" i="1"/>
  <c r="AD152" i="1"/>
  <c r="AD420" i="1"/>
  <c r="AD432" i="1"/>
  <c r="AD366" i="1"/>
  <c r="AD431" i="1"/>
  <c r="AD295" i="1"/>
  <c r="AD369" i="1"/>
  <c r="AD397" i="1"/>
  <c r="AD194" i="1"/>
  <c r="AD399" i="1"/>
  <c r="AD410" i="1"/>
  <c r="AD368" i="1"/>
  <c r="AD370" i="1"/>
  <c r="AD641" i="1"/>
  <c r="AD175" i="1"/>
  <c r="AD173" i="1"/>
  <c r="AD391" i="1"/>
  <c r="AD379" i="1"/>
  <c r="AD418" i="1"/>
  <c r="AD460" i="1"/>
  <c r="AD27" i="1"/>
  <c r="AD40" i="1"/>
  <c r="AD268" i="1" s="1"/>
  <c r="AD512" i="1"/>
  <c r="AD19" i="1"/>
  <c r="AD46" i="1"/>
  <c r="AD367" i="1"/>
  <c r="AD162" i="1"/>
  <c r="AD583" i="1"/>
  <c r="AD33" i="1"/>
  <c r="AD43" i="1"/>
  <c r="AD481" i="1" s="1"/>
  <c r="AD302" i="1"/>
  <c r="AD182" i="1"/>
  <c r="AD23" i="1"/>
  <c r="AD495" i="1"/>
  <c r="AD400" i="1"/>
  <c r="AD219" i="1"/>
  <c r="AD497" i="1"/>
  <c r="AD220" i="1"/>
  <c r="AD390" i="1"/>
  <c r="AD300" i="1"/>
  <c r="G251" i="2"/>
  <c r="AA250" i="2"/>
  <c r="AB250" i="2" s="1"/>
  <c r="G188" i="2"/>
  <c r="AA193" i="2"/>
  <c r="AB193" i="2" s="1"/>
  <c r="AA651" i="2"/>
  <c r="AB651" i="2" s="1"/>
  <c r="G652" i="2"/>
  <c r="G646" i="2"/>
  <c r="G474" i="2"/>
  <c r="AA536" i="2"/>
  <c r="AB536" i="2" s="1"/>
  <c r="G537" i="2"/>
  <c r="G245" i="2"/>
  <c r="G531" i="2"/>
  <c r="AA136" i="2"/>
  <c r="AB136" i="2" s="1"/>
  <c r="G359" i="2"/>
  <c r="H129" i="2"/>
  <c r="G129" i="2"/>
  <c r="M129" i="2"/>
  <c r="Q129" i="2"/>
  <c r="T129" i="2"/>
  <c r="W129" i="2"/>
  <c r="Z129" i="2"/>
  <c r="X129" i="2"/>
  <c r="I129" i="2"/>
  <c r="L129" i="2"/>
  <c r="N129" i="2"/>
  <c r="R129" i="2"/>
  <c r="S129" i="2"/>
  <c r="U129" i="2"/>
  <c r="Y129" i="2"/>
  <c r="V129" i="2"/>
  <c r="K129" i="2"/>
  <c r="O129" i="2"/>
  <c r="J129" i="2"/>
  <c r="P129" i="2"/>
  <c r="F131" i="2"/>
  <c r="Y666" i="1"/>
  <c r="Y318" i="1"/>
  <c r="Y528" i="1"/>
  <c r="Y525" i="1"/>
  <c r="Y326" i="1"/>
  <c r="Y533" i="1"/>
  <c r="Y320" i="1"/>
  <c r="Y322" i="1"/>
  <c r="Y530" i="1"/>
  <c r="Y526" i="1"/>
  <c r="Y534" i="1"/>
  <c r="Y327" i="1"/>
  <c r="Y527" i="1"/>
  <c r="Y319" i="1"/>
  <c r="Y317" i="1"/>
  <c r="Y323" i="1"/>
  <c r="Y531" i="1"/>
  <c r="O441" i="2"/>
  <c r="O442" i="2" s="1"/>
  <c r="Z441" i="2"/>
  <c r="Z442" i="2" s="1"/>
  <c r="Q441" i="2"/>
  <c r="Q442" i="2" s="1"/>
  <c r="V441" i="2"/>
  <c r="V442" i="2" s="1"/>
  <c r="M441" i="2"/>
  <c r="M442" i="2" s="1"/>
  <c r="X441" i="2"/>
  <c r="X442" i="2" s="1"/>
  <c r="N441" i="2"/>
  <c r="N442" i="2" s="1"/>
  <c r="W441" i="2"/>
  <c r="W442" i="2" s="1"/>
  <c r="G441" i="2"/>
  <c r="T441" i="2"/>
  <c r="T442" i="2" s="1"/>
  <c r="L441" i="2"/>
  <c r="L442" i="2" s="1"/>
  <c r="S441" i="2"/>
  <c r="S442" i="2" s="1"/>
  <c r="Y441" i="2"/>
  <c r="Y442" i="2" s="1"/>
  <c r="P441" i="2"/>
  <c r="P442" i="2" s="1"/>
  <c r="J441" i="2"/>
  <c r="J442" i="2" s="1"/>
  <c r="R441" i="2"/>
  <c r="R442" i="2" s="1"/>
  <c r="I441" i="2"/>
  <c r="I442" i="2" s="1"/>
  <c r="H441" i="2"/>
  <c r="H442" i="2" s="1"/>
  <c r="K441" i="2"/>
  <c r="K442" i="2" s="1"/>
  <c r="U441" i="2"/>
  <c r="U442" i="2" s="1"/>
  <c r="N383" i="2"/>
  <c r="O383" i="2"/>
  <c r="S383" i="2"/>
  <c r="S384" i="2" s="1"/>
  <c r="Y383" i="2"/>
  <c r="Y384" i="2" s="1"/>
  <c r="J383" i="2"/>
  <c r="P383" i="2"/>
  <c r="Q383" i="2"/>
  <c r="X383" i="2"/>
  <c r="X384" i="2" s="1"/>
  <c r="G383" i="2"/>
  <c r="R383" i="2"/>
  <c r="R384" i="2" s="1"/>
  <c r="V383" i="2"/>
  <c r="V384" i="2" s="1"/>
  <c r="W383" i="2"/>
  <c r="W384" i="2" s="1"/>
  <c r="M383" i="2"/>
  <c r="L383" i="2"/>
  <c r="T383" i="2"/>
  <c r="Z383" i="2"/>
  <c r="Z384" i="2" s="1"/>
  <c r="I383" i="2"/>
  <c r="H383" i="2"/>
  <c r="K383" i="2"/>
  <c r="U383" i="2"/>
  <c r="AA651" i="1"/>
  <c r="AA12" i="1"/>
  <c r="AA13" i="1"/>
  <c r="AA104" i="1"/>
  <c r="AA10" i="1"/>
  <c r="AA63" i="1"/>
  <c r="AA60" i="1"/>
  <c r="AA62" i="1"/>
  <c r="AA137" i="1"/>
  <c r="AA139" i="1" s="1"/>
  <c r="AA106" i="1"/>
  <c r="AA79" i="1"/>
  <c r="AA96" i="1" s="1"/>
  <c r="AA11" i="1"/>
  <c r="AA9" i="1"/>
  <c r="AB652" i="1"/>
  <c r="AB482" i="1"/>
  <c r="AB637" i="1" s="1"/>
  <c r="AB474" i="1" s="1"/>
  <c r="AB484" i="1" s="1"/>
  <c r="AB258" i="1"/>
  <c r="AB76" i="1"/>
  <c r="AB272" i="1"/>
  <c r="AB576" i="1"/>
  <c r="AB64" i="1"/>
  <c r="AB585" i="1"/>
  <c r="AB103" i="1"/>
  <c r="AB257" i="1"/>
  <c r="AB463" i="1"/>
  <c r="AB255" i="1"/>
  <c r="AB593" i="1"/>
  <c r="AB462" i="1"/>
  <c r="AB67" i="1"/>
  <c r="AB136" i="1"/>
  <c r="AB256" i="1"/>
  <c r="L769" i="2"/>
  <c r="W769" i="2"/>
  <c r="N141" i="1"/>
  <c r="N769" i="2"/>
  <c r="AA665" i="1"/>
  <c r="AA264" i="1"/>
  <c r="AA274" i="1" s="1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AC48" i="1"/>
  <c r="AC584" i="1"/>
  <c r="AC442" i="1"/>
  <c r="AC135" i="1"/>
  <c r="AC476" i="1"/>
  <c r="AC102" i="1"/>
  <c r="AC271" i="1"/>
  <c r="Y280" i="1"/>
  <c r="F384" i="2"/>
  <c r="Z490" i="1"/>
  <c r="L384" i="2" l="1"/>
  <c r="I384" i="2"/>
  <c r="Z669" i="1"/>
  <c r="G700" i="2"/>
  <c r="AA902" i="2"/>
  <c r="AB902" i="2" s="1"/>
  <c r="F904" i="2"/>
  <c r="P205" i="2"/>
  <c r="AA34" i="2"/>
  <c r="AB34" i="2" s="1"/>
  <c r="R35" i="2"/>
  <c r="AA35" i="2" s="1"/>
  <c r="AB35" i="2" s="1"/>
  <c r="Y387" i="2"/>
  <c r="H387" i="2"/>
  <c r="X387" i="2"/>
  <c r="R387" i="2"/>
  <c r="G387" i="2"/>
  <c r="U387" i="2"/>
  <c r="K387" i="2"/>
  <c r="W387" i="2"/>
  <c r="V387" i="2"/>
  <c r="P387" i="2"/>
  <c r="S387" i="2"/>
  <c r="M387" i="2"/>
  <c r="L387" i="2"/>
  <c r="I387" i="2"/>
  <c r="N387" i="2"/>
  <c r="J387" i="2"/>
  <c r="O387" i="2"/>
  <c r="T387" i="2"/>
  <c r="AB13" i="1"/>
  <c r="AB105" i="1"/>
  <c r="Z129" i="1"/>
  <c r="Z95" i="1"/>
  <c r="Z98" i="1" s="1"/>
  <c r="F43" i="2" s="1"/>
  <c r="Z126" i="1"/>
  <c r="Z81" i="1"/>
  <c r="Z128" i="1"/>
  <c r="Z114" i="1"/>
  <c r="Z115" i="1"/>
  <c r="Z127" i="1"/>
  <c r="Z578" i="1"/>
  <c r="Z580" i="1" s="1"/>
  <c r="F330" i="2" s="1"/>
  <c r="Y330" i="2" s="1"/>
  <c r="AA78" i="2"/>
  <c r="AB78" i="2" s="1"/>
  <c r="Z80" i="2"/>
  <c r="AA80" i="2" s="1"/>
  <c r="AB80" i="2" s="1"/>
  <c r="AA535" i="2"/>
  <c r="AB535" i="2" s="1"/>
  <c r="Z537" i="2"/>
  <c r="AA537" i="2" s="1"/>
  <c r="AB537" i="2" s="1"/>
  <c r="AA650" i="2"/>
  <c r="AB650" i="2" s="1"/>
  <c r="Z652" i="2"/>
  <c r="AA652" i="2" s="1"/>
  <c r="AB652" i="2" s="1"/>
  <c r="AA421" i="2"/>
  <c r="AB421" i="2" s="1"/>
  <c r="Z423" i="2"/>
  <c r="AA423" i="2" s="1"/>
  <c r="AB423" i="2" s="1"/>
  <c r="AA525" i="2"/>
  <c r="AB525" i="2" s="1"/>
  <c r="Z531" i="2"/>
  <c r="AA531" i="2" s="1"/>
  <c r="AB531" i="2" s="1"/>
  <c r="AA296" i="2"/>
  <c r="AB296" i="2" s="1"/>
  <c r="Z302" i="2"/>
  <c r="AA249" i="2"/>
  <c r="AB249" i="2" s="1"/>
  <c r="Z251" i="2"/>
  <c r="AA251" i="2" s="1"/>
  <c r="AB251" i="2" s="1"/>
  <c r="AA306" i="2"/>
  <c r="AB306" i="2" s="1"/>
  <c r="Z308" i="2"/>
  <c r="AA308" i="2" s="1"/>
  <c r="AB308" i="2" s="1"/>
  <c r="AA583" i="2"/>
  <c r="AB583" i="2" s="1"/>
  <c r="Z589" i="2"/>
  <c r="AA589" i="2" s="1"/>
  <c r="AB589" i="2" s="1"/>
  <c r="AA239" i="2"/>
  <c r="AB239" i="2" s="1"/>
  <c r="Z245" i="2"/>
  <c r="AA192" i="2"/>
  <c r="AB192" i="2" s="1"/>
  <c r="Z194" i="2"/>
  <c r="AA194" i="2" s="1"/>
  <c r="AB194" i="2" s="1"/>
  <c r="AA478" i="2"/>
  <c r="AB478" i="2" s="1"/>
  <c r="Z480" i="2"/>
  <c r="AA480" i="2" s="1"/>
  <c r="AB480" i="2" s="1"/>
  <c r="AA19" i="2"/>
  <c r="AB19" i="2" s="1"/>
  <c r="Z21" i="2"/>
  <c r="Z698" i="2" s="1"/>
  <c r="AA353" i="2"/>
  <c r="AB353" i="2" s="1"/>
  <c r="Z359" i="2"/>
  <c r="AA359" i="2" s="1"/>
  <c r="AB359" i="2" s="1"/>
  <c r="Z188" i="2"/>
  <c r="AA10" i="2"/>
  <c r="AB10" i="2" s="1"/>
  <c r="Z998" i="2"/>
  <c r="AA411" i="2"/>
  <c r="AB411" i="2" s="1"/>
  <c r="Z417" i="2"/>
  <c r="AA417" i="2" s="1"/>
  <c r="AB417" i="2" s="1"/>
  <c r="AA9" i="2"/>
  <c r="AB9" i="2" s="1"/>
  <c r="Z15" i="2"/>
  <c r="AA363" i="2"/>
  <c r="AB363" i="2" s="1"/>
  <c r="Z365" i="2"/>
  <c r="AA365" i="2" s="1"/>
  <c r="AB365" i="2" s="1"/>
  <c r="AA593" i="2"/>
  <c r="AB593" i="2" s="1"/>
  <c r="Z595" i="2"/>
  <c r="AA595" i="2" s="1"/>
  <c r="AB595" i="2" s="1"/>
  <c r="AA640" i="2"/>
  <c r="AB640" i="2" s="1"/>
  <c r="Z646" i="2"/>
  <c r="AA646" i="2" s="1"/>
  <c r="AB646" i="2" s="1"/>
  <c r="AA468" i="2"/>
  <c r="AB468" i="2" s="1"/>
  <c r="Z474" i="2"/>
  <c r="AA474" i="2" s="1"/>
  <c r="AB474" i="2" s="1"/>
  <c r="L666" i="2"/>
  <c r="AA322" i="2"/>
  <c r="AB322" i="2" s="1"/>
  <c r="N384" i="2"/>
  <c r="T384" i="2"/>
  <c r="K384" i="2"/>
  <c r="O384" i="2"/>
  <c r="P384" i="2"/>
  <c r="AD35" i="1"/>
  <c r="AC50" i="1"/>
  <c r="AD653" i="1"/>
  <c r="W94" i="2"/>
  <c r="AA204" i="2"/>
  <c r="AB204" i="2" s="1"/>
  <c r="G94" i="2"/>
  <c r="N551" i="2"/>
  <c r="Z94" i="2"/>
  <c r="Q94" i="2"/>
  <c r="N94" i="2"/>
  <c r="Y94" i="2"/>
  <c r="U94" i="2"/>
  <c r="M94" i="2"/>
  <c r="X94" i="2"/>
  <c r="O94" i="2"/>
  <c r="R94" i="2"/>
  <c r="T94" i="2"/>
  <c r="L94" i="2"/>
  <c r="U609" i="2"/>
  <c r="N609" i="2"/>
  <c r="I666" i="2"/>
  <c r="Q551" i="2"/>
  <c r="O609" i="2"/>
  <c r="S609" i="2"/>
  <c r="H205" i="2"/>
  <c r="Q205" i="2"/>
  <c r="R205" i="2"/>
  <c r="S205" i="2"/>
  <c r="Y205" i="2"/>
  <c r="U205" i="2"/>
  <c r="S94" i="2"/>
  <c r="V94" i="2"/>
  <c r="O205" i="2"/>
  <c r="Y666" i="2"/>
  <c r="W666" i="2"/>
  <c r="O666" i="2"/>
  <c r="J94" i="2"/>
  <c r="I94" i="2"/>
  <c r="T205" i="2"/>
  <c r="Z205" i="2"/>
  <c r="K205" i="2"/>
  <c r="M205" i="2"/>
  <c r="J205" i="2"/>
  <c r="N205" i="2"/>
  <c r="W205" i="2"/>
  <c r="G205" i="2"/>
  <c r="L205" i="2"/>
  <c r="T609" i="2"/>
  <c r="V205" i="2"/>
  <c r="X205" i="2"/>
  <c r="M609" i="2"/>
  <c r="X609" i="2"/>
  <c r="X666" i="2"/>
  <c r="V610" i="1"/>
  <c r="P551" i="2"/>
  <c r="W609" i="2"/>
  <c r="Z609" i="2"/>
  <c r="G609" i="2"/>
  <c r="R609" i="2"/>
  <c r="H94" i="2"/>
  <c r="F206" i="2"/>
  <c r="G206" i="2" s="1"/>
  <c r="AA92" i="2"/>
  <c r="AB92" i="2" s="1"/>
  <c r="V609" i="2"/>
  <c r="Q666" i="2"/>
  <c r="L609" i="2"/>
  <c r="K666" i="2"/>
  <c r="Q609" i="2"/>
  <c r="K609" i="2"/>
  <c r="P666" i="2"/>
  <c r="AA607" i="2"/>
  <c r="AB607" i="2" s="1"/>
  <c r="H551" i="2"/>
  <c r="S666" i="2"/>
  <c r="T551" i="2"/>
  <c r="Z551" i="2"/>
  <c r="P609" i="2"/>
  <c r="Y609" i="2"/>
  <c r="G551" i="2"/>
  <c r="I609" i="2"/>
  <c r="AB240" i="1"/>
  <c r="J666" i="2"/>
  <c r="M551" i="2"/>
  <c r="AA608" i="2"/>
  <c r="AB608" i="2" s="1"/>
  <c r="AA93" i="2"/>
  <c r="AB93" i="2" s="1"/>
  <c r="X551" i="2"/>
  <c r="K94" i="2"/>
  <c r="O494" i="2"/>
  <c r="F264" i="2"/>
  <c r="N264" i="2" s="1"/>
  <c r="R551" i="2"/>
  <c r="W551" i="2"/>
  <c r="I551" i="2"/>
  <c r="R494" i="2"/>
  <c r="K551" i="2"/>
  <c r="P148" i="2"/>
  <c r="R148" i="2"/>
  <c r="J148" i="2"/>
  <c r="T148" i="2"/>
  <c r="W148" i="2"/>
  <c r="Y148" i="2"/>
  <c r="H148" i="2"/>
  <c r="Q148" i="2"/>
  <c r="M148" i="2"/>
  <c r="U148" i="2"/>
  <c r="N148" i="2"/>
  <c r="X148" i="2"/>
  <c r="G148" i="2"/>
  <c r="Z148" i="2"/>
  <c r="I148" i="2"/>
  <c r="S148" i="2"/>
  <c r="L148" i="2"/>
  <c r="O148" i="2"/>
  <c r="K148" i="2"/>
  <c r="V148" i="2"/>
  <c r="M666" i="2"/>
  <c r="V666" i="2"/>
  <c r="U551" i="2"/>
  <c r="L551" i="2"/>
  <c r="H666" i="2"/>
  <c r="AA664" i="2"/>
  <c r="AB664" i="2" s="1"/>
  <c r="T666" i="2"/>
  <c r="U666" i="2"/>
  <c r="W120" i="1"/>
  <c r="W123" i="1" s="1"/>
  <c r="L262" i="2"/>
  <c r="H262" i="2"/>
  <c r="G262" i="2"/>
  <c r="M262" i="2"/>
  <c r="K262" i="2"/>
  <c r="V262" i="2"/>
  <c r="W262" i="2"/>
  <c r="O262" i="2"/>
  <c r="T262" i="2"/>
  <c r="U262" i="2"/>
  <c r="J262" i="2"/>
  <c r="P262" i="2"/>
  <c r="R262" i="2"/>
  <c r="N262" i="2"/>
  <c r="S262" i="2"/>
  <c r="Y262" i="2"/>
  <c r="X262" i="2"/>
  <c r="Z262" i="2"/>
  <c r="I262" i="2"/>
  <c r="Q262" i="2"/>
  <c r="K494" i="2"/>
  <c r="W542" i="1"/>
  <c r="R666" i="2"/>
  <c r="U263" i="2"/>
  <c r="J263" i="2"/>
  <c r="V551" i="2"/>
  <c r="AA550" i="2"/>
  <c r="AB550" i="2" s="1"/>
  <c r="V113" i="1"/>
  <c r="V117" i="1" s="1"/>
  <c r="V141" i="1" s="1"/>
  <c r="F149" i="2" s="1"/>
  <c r="Q149" i="2" s="1"/>
  <c r="G666" i="2"/>
  <c r="Y551" i="2"/>
  <c r="S263" i="2"/>
  <c r="AB79" i="1"/>
  <c r="AB96" i="1" s="1"/>
  <c r="AA665" i="2"/>
  <c r="AB665" i="2" s="1"/>
  <c r="O551" i="2"/>
  <c r="AA549" i="2"/>
  <c r="AB549" i="2" s="1"/>
  <c r="I263" i="2"/>
  <c r="F207" i="2"/>
  <c r="K263" i="2"/>
  <c r="Z494" i="2"/>
  <c r="W610" i="1"/>
  <c r="G263" i="2"/>
  <c r="AB104" i="1"/>
  <c r="AB106" i="1"/>
  <c r="AB9" i="1"/>
  <c r="AD456" i="1"/>
  <c r="M263" i="2"/>
  <c r="V263" i="2"/>
  <c r="AB62" i="1"/>
  <c r="AB137" i="1"/>
  <c r="AB139" i="1" s="1"/>
  <c r="H263" i="2"/>
  <c r="R263" i="2"/>
  <c r="AB63" i="1"/>
  <c r="AB12" i="1"/>
  <c r="Y263" i="2"/>
  <c r="T263" i="2"/>
  <c r="AB10" i="1"/>
  <c r="AB651" i="1"/>
  <c r="W263" i="2"/>
  <c r="Q263" i="2"/>
  <c r="AB11" i="1"/>
  <c r="Z263" i="2"/>
  <c r="P263" i="2"/>
  <c r="O263" i="2"/>
  <c r="AB60" i="1"/>
  <c r="AB577" i="1" s="1"/>
  <c r="AC404" i="1"/>
  <c r="X263" i="2"/>
  <c r="N263" i="2"/>
  <c r="AB230" i="1"/>
  <c r="AB231" i="1"/>
  <c r="U494" i="2"/>
  <c r="AB237" i="1"/>
  <c r="AB236" i="1"/>
  <c r="AB235" i="1"/>
  <c r="AB227" i="1"/>
  <c r="AA490" i="1"/>
  <c r="AA516" i="1" s="1"/>
  <c r="AB228" i="1"/>
  <c r="AB663" i="1"/>
  <c r="AB234" i="1"/>
  <c r="AB229" i="1"/>
  <c r="J494" i="2"/>
  <c r="M494" i="2"/>
  <c r="P494" i="2"/>
  <c r="H494" i="2"/>
  <c r="AD458" i="1"/>
  <c r="AD480" i="1"/>
  <c r="AD475" i="1"/>
  <c r="AD643" i="1"/>
  <c r="AD215" i="1" s="1"/>
  <c r="AB167" i="1"/>
  <c r="AD267" i="1"/>
  <c r="AC660" i="1"/>
  <c r="T494" i="2"/>
  <c r="AD265" i="1"/>
  <c r="AD479" i="1"/>
  <c r="I494" i="2"/>
  <c r="AC658" i="1"/>
  <c r="X494" i="2"/>
  <c r="AA224" i="1"/>
  <c r="AD584" i="1"/>
  <c r="AD443" i="1"/>
  <c r="AC209" i="1"/>
  <c r="AD233" i="1"/>
  <c r="AD442" i="1"/>
  <c r="AC662" i="1"/>
  <c r="AD592" i="1"/>
  <c r="AD440" i="1"/>
  <c r="AC425" i="1"/>
  <c r="AD447" i="1"/>
  <c r="AD102" i="1"/>
  <c r="AD575" i="1"/>
  <c r="L494" i="2"/>
  <c r="Q494" i="2"/>
  <c r="Y494" i="2"/>
  <c r="N494" i="2"/>
  <c r="AA242" i="1"/>
  <c r="AD444" i="1"/>
  <c r="AD251" i="1"/>
  <c r="AD478" i="1"/>
  <c r="Z278" i="1"/>
  <c r="Z280" i="1"/>
  <c r="Z308" i="1" s="1"/>
  <c r="AD454" i="1"/>
  <c r="AD445" i="1"/>
  <c r="AD448" i="1"/>
  <c r="AD232" i="1"/>
  <c r="AD266" i="1"/>
  <c r="AD270" i="1"/>
  <c r="V494" i="2"/>
  <c r="AD455" i="1"/>
  <c r="W494" i="2"/>
  <c r="AD457" i="1"/>
  <c r="AD248" i="1"/>
  <c r="AD135" i="1"/>
  <c r="AC450" i="1"/>
  <c r="AC663" i="1" s="1"/>
  <c r="AD574" i="1"/>
  <c r="AD476" i="1"/>
  <c r="AD239" i="1"/>
  <c r="AB222" i="1"/>
  <c r="AB636" i="1"/>
  <c r="AB453" i="1" s="1"/>
  <c r="AB465" i="1" s="1"/>
  <c r="AB247" i="1" s="1"/>
  <c r="AB260" i="1" s="1"/>
  <c r="AD253" i="1"/>
  <c r="AA108" i="1"/>
  <c r="Z516" i="1"/>
  <c r="Y308" i="1"/>
  <c r="AB665" i="1"/>
  <c r="AB264" i="1"/>
  <c r="AB274" i="1" s="1"/>
  <c r="AA667" i="1"/>
  <c r="AA535" i="1"/>
  <c r="AA329" i="1"/>
  <c r="AA577" i="1"/>
  <c r="AA594" i="1"/>
  <c r="AA596" i="1" s="1"/>
  <c r="F448" i="2" s="1"/>
  <c r="AA328" i="1"/>
  <c r="AA586" i="1"/>
  <c r="AA588" i="1" s="1"/>
  <c r="F391" i="2" s="1"/>
  <c r="AA536" i="1"/>
  <c r="AA383" i="2"/>
  <c r="AB383" i="2" s="1"/>
  <c r="AA129" i="2"/>
  <c r="AB129" i="2" s="1"/>
  <c r="AA664" i="1"/>
  <c r="AA247" i="1"/>
  <c r="AA260" i="1" s="1"/>
  <c r="AA276" i="1" s="1"/>
  <c r="AC668" i="1"/>
  <c r="AC571" i="1"/>
  <c r="AC573" i="1"/>
  <c r="AC572" i="1"/>
  <c r="Y655" i="1"/>
  <c r="Y95" i="1"/>
  <c r="Y98" i="1" s="1"/>
  <c r="F39" i="2" s="1"/>
  <c r="F40" i="2" s="1"/>
  <c r="Y81" i="1"/>
  <c r="Y115" i="1"/>
  <c r="Y126" i="1"/>
  <c r="Y127" i="1"/>
  <c r="Y129" i="1"/>
  <c r="Y128" i="1"/>
  <c r="Y114" i="1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10" i="1"/>
  <c r="F97" i="2" s="1"/>
  <c r="X324" i="1"/>
  <c r="X321" i="1"/>
  <c r="X529" i="1"/>
  <c r="X325" i="1"/>
  <c r="X600" i="1"/>
  <c r="F554" i="2" s="1"/>
  <c r="X602" i="1"/>
  <c r="F612" i="2" s="1"/>
  <c r="X604" i="1"/>
  <c r="F669" i="2" s="1"/>
  <c r="X532" i="1"/>
  <c r="X606" i="1"/>
  <c r="X598" i="1"/>
  <c r="W654" i="1"/>
  <c r="W113" i="1"/>
  <c r="W117" i="1" s="1"/>
  <c r="AA15" i="1"/>
  <c r="AA441" i="2"/>
  <c r="AB441" i="2" s="1"/>
  <c r="AD459" i="1"/>
  <c r="AD29" i="1"/>
  <c r="AD423" i="1"/>
  <c r="AD635" i="1"/>
  <c r="AD396" i="1" s="1"/>
  <c r="AD402" i="1" s="1"/>
  <c r="AD640" i="1"/>
  <c r="AD124" i="1" s="1"/>
  <c r="AD514" i="1"/>
  <c r="AD499" i="1"/>
  <c r="AD271" i="1"/>
  <c r="AD446" i="1"/>
  <c r="AD415" i="1"/>
  <c r="AD634" i="1"/>
  <c r="AD386" i="1" s="1"/>
  <c r="AD393" i="1" s="1"/>
  <c r="AD292" i="1"/>
  <c r="G384" i="2"/>
  <c r="M384" i="2"/>
  <c r="S494" i="2"/>
  <c r="AB427" i="1"/>
  <c r="AA445" i="2"/>
  <c r="AB445" i="2" s="1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2" i="1"/>
  <c r="AC482" i="1"/>
  <c r="AC637" i="1" s="1"/>
  <c r="AC474" i="1" s="1"/>
  <c r="AC484" i="1" s="1"/>
  <c r="AC255" i="1"/>
  <c r="AC256" i="1"/>
  <c r="AC136" i="1"/>
  <c r="AC576" i="1"/>
  <c r="AC64" i="1"/>
  <c r="AC258" i="1"/>
  <c r="AC585" i="1"/>
  <c r="AC463" i="1"/>
  <c r="AC593" i="1"/>
  <c r="AC257" i="1"/>
  <c r="AC462" i="1"/>
  <c r="AC67" i="1"/>
  <c r="AC76" i="1"/>
  <c r="AC103" i="1"/>
  <c r="AC272" i="1"/>
  <c r="AA261" i="2"/>
  <c r="AB261" i="2" s="1"/>
  <c r="F134" i="2"/>
  <c r="U384" i="2"/>
  <c r="AE368" i="1"/>
  <c r="AF368" i="1" s="1"/>
  <c r="AG368" i="1" s="1"/>
  <c r="AE289" i="1"/>
  <c r="AF289" i="1" s="1"/>
  <c r="AG289" i="1" s="1"/>
  <c r="AE418" i="1"/>
  <c r="AE387" i="1"/>
  <c r="AE254" i="1"/>
  <c r="AF254" i="1" s="1"/>
  <c r="AG254" i="1" s="1"/>
  <c r="AE163" i="1"/>
  <c r="AF163" i="1" s="1"/>
  <c r="AG163" i="1" s="1"/>
  <c r="AE409" i="1"/>
  <c r="AE290" i="1"/>
  <c r="AF290" i="1" s="1"/>
  <c r="AG290" i="1" s="1"/>
  <c r="AE220" i="1"/>
  <c r="AF220" i="1" s="1"/>
  <c r="AG220" i="1" s="1"/>
  <c r="AE288" i="1"/>
  <c r="AF288" i="1" s="1"/>
  <c r="AG288" i="1" s="1"/>
  <c r="AE591" i="1"/>
  <c r="AE420" i="1"/>
  <c r="AF420" i="1" s="1"/>
  <c r="AG420" i="1" s="1"/>
  <c r="AE503" i="1"/>
  <c r="AF503" i="1" s="1"/>
  <c r="AG503" i="1" s="1"/>
  <c r="AE45" i="1"/>
  <c r="AF45" i="1" s="1"/>
  <c r="AG45" i="1" s="1"/>
  <c r="AE512" i="1"/>
  <c r="AF512" i="1" s="1"/>
  <c r="AG512" i="1" s="1"/>
  <c r="AE505" i="1"/>
  <c r="AF505" i="1" s="1"/>
  <c r="AG505" i="1" s="1"/>
  <c r="AF2" i="1"/>
  <c r="AG2" i="1" s="1"/>
  <c r="AE66" i="1"/>
  <c r="AF66" i="1" s="1"/>
  <c r="AG66" i="1" s="1"/>
  <c r="AE42" i="1"/>
  <c r="AF42" i="1" s="1"/>
  <c r="AG42" i="1" s="1"/>
  <c r="AE296" i="1"/>
  <c r="AF296" i="1" s="1"/>
  <c r="AG296" i="1" s="1"/>
  <c r="AE511" i="1"/>
  <c r="AF511" i="1" s="1"/>
  <c r="AG511" i="1" s="1"/>
  <c r="AE376" i="1"/>
  <c r="AE74" i="1"/>
  <c r="AE497" i="1"/>
  <c r="AF497" i="1" s="1"/>
  <c r="AG497" i="1" s="1"/>
  <c r="AE507" i="1"/>
  <c r="AF507" i="1" s="1"/>
  <c r="AG507" i="1" s="1"/>
  <c r="AE495" i="1"/>
  <c r="AF495" i="1" s="1"/>
  <c r="AG495" i="1" s="1"/>
  <c r="AE134" i="1"/>
  <c r="AE287" i="1"/>
  <c r="AF287" i="1" s="1"/>
  <c r="AG287" i="1" s="1"/>
  <c r="AE460" i="1"/>
  <c r="AF460" i="1" s="1"/>
  <c r="AG460" i="1" s="1"/>
  <c r="AE148" i="1"/>
  <c r="AF148" i="1" s="1"/>
  <c r="AG148" i="1" s="1"/>
  <c r="AE172" i="1"/>
  <c r="AF172" i="1" s="1"/>
  <c r="AG172" i="1" s="1"/>
  <c r="AE149" i="1"/>
  <c r="AF149" i="1" s="1"/>
  <c r="AG149" i="1" s="1"/>
  <c r="AE39" i="1"/>
  <c r="AE477" i="1" s="1"/>
  <c r="AF477" i="1" s="1"/>
  <c r="AG477" i="1" s="1"/>
  <c r="AE38" i="1"/>
  <c r="AE248" i="1" s="1"/>
  <c r="AE367" i="1"/>
  <c r="AF367" i="1" s="1"/>
  <c r="AG367" i="1" s="1"/>
  <c r="AE160" i="1"/>
  <c r="AF160" i="1" s="1"/>
  <c r="AG160" i="1" s="1"/>
  <c r="AE504" i="1"/>
  <c r="AF504" i="1" s="1"/>
  <c r="AG504" i="1" s="1"/>
  <c r="AE299" i="1"/>
  <c r="AF299" i="1" s="1"/>
  <c r="AG299" i="1" s="1"/>
  <c r="AE44" i="1"/>
  <c r="AF44" i="1" s="1"/>
  <c r="AG44" i="1" s="1"/>
  <c r="AE150" i="1"/>
  <c r="AF150" i="1" s="1"/>
  <c r="AG150" i="1" s="1"/>
  <c r="AE413" i="1"/>
  <c r="AF413" i="1" s="1"/>
  <c r="AG413" i="1" s="1"/>
  <c r="AE583" i="1"/>
  <c r="AE419" i="1"/>
  <c r="AF419" i="1" s="1"/>
  <c r="AG419" i="1" s="1"/>
  <c r="AE302" i="1"/>
  <c r="AF302" i="1" s="1"/>
  <c r="AG302" i="1" s="1"/>
  <c r="AE398" i="1"/>
  <c r="AF398" i="1" s="1"/>
  <c r="AG398" i="1" s="1"/>
  <c r="AE152" i="1"/>
  <c r="AF152" i="1" s="1"/>
  <c r="AG152" i="1" s="1"/>
  <c r="AE494" i="1"/>
  <c r="AF494" i="1" s="1"/>
  <c r="AG494" i="1" s="1"/>
  <c r="AE388" i="1"/>
  <c r="AF388" i="1" s="1"/>
  <c r="AG388" i="1" s="1"/>
  <c r="AE218" i="1"/>
  <c r="AF218" i="1" s="1"/>
  <c r="AG218" i="1" s="1"/>
  <c r="AE174" i="1"/>
  <c r="AF174" i="1" s="1"/>
  <c r="AG174" i="1" s="1"/>
  <c r="AE297" i="1"/>
  <c r="AF297" i="1" s="1"/>
  <c r="AG297" i="1" s="1"/>
  <c r="AE397" i="1"/>
  <c r="AE194" i="1"/>
  <c r="AF194" i="1" s="1"/>
  <c r="AG194" i="1" s="1"/>
  <c r="AE431" i="1"/>
  <c r="AF431" i="1" s="1"/>
  <c r="AG431" i="1" s="1"/>
  <c r="AE506" i="1"/>
  <c r="AF506" i="1" s="1"/>
  <c r="AG506" i="1" s="1"/>
  <c r="AE377" i="1"/>
  <c r="AF377" i="1" s="1"/>
  <c r="AG377" i="1" s="1"/>
  <c r="AE365" i="1"/>
  <c r="AE300" i="1"/>
  <c r="AF300" i="1" s="1"/>
  <c r="AG300" i="1" s="1"/>
  <c r="AE286" i="1"/>
  <c r="AE496" i="1"/>
  <c r="AF496" i="1" s="1"/>
  <c r="AG496" i="1" s="1"/>
  <c r="AE162" i="1"/>
  <c r="AF162" i="1" s="1"/>
  <c r="AG162" i="1" s="1"/>
  <c r="AE304" i="1"/>
  <c r="AF304" i="1" s="1"/>
  <c r="AG304" i="1" s="1"/>
  <c r="AE41" i="1"/>
  <c r="AF41" i="1" s="1"/>
  <c r="AG41" i="1" s="1"/>
  <c r="AE410" i="1"/>
  <c r="AF410" i="1" s="1"/>
  <c r="AG410" i="1" s="1"/>
  <c r="AE432" i="1"/>
  <c r="AF432" i="1" s="1"/>
  <c r="AG432" i="1" s="1"/>
  <c r="AE493" i="1"/>
  <c r="AE192" i="1"/>
  <c r="AF192" i="1" s="1"/>
  <c r="AG192" i="1" s="1"/>
  <c r="AE411" i="1"/>
  <c r="AF411" i="1" s="1"/>
  <c r="AG411" i="1" s="1"/>
  <c r="AE390" i="1"/>
  <c r="AF390" i="1" s="1"/>
  <c r="AG390" i="1" s="1"/>
  <c r="AE101" i="1"/>
  <c r="AE65" i="1"/>
  <c r="AF65" i="1" s="1"/>
  <c r="AG65" i="1" s="1"/>
  <c r="AE40" i="1"/>
  <c r="AF40" i="1" s="1"/>
  <c r="AG40" i="1" s="1"/>
  <c r="AE193" i="1"/>
  <c r="AF193" i="1" s="1"/>
  <c r="AG193" i="1" s="1"/>
  <c r="AE161" i="1"/>
  <c r="AF161" i="1" s="1"/>
  <c r="AG161" i="1" s="1"/>
  <c r="AE203" i="1"/>
  <c r="AF203" i="1" s="1"/>
  <c r="AG203" i="1" s="1"/>
  <c r="AE295" i="1"/>
  <c r="AE171" i="1"/>
  <c r="AF171" i="1" s="1"/>
  <c r="AG171" i="1" s="1"/>
  <c r="AE19" i="1"/>
  <c r="AE116" i="1"/>
  <c r="AF116" i="1" s="1"/>
  <c r="AG116" i="1" s="1"/>
  <c r="AE184" i="1"/>
  <c r="AF184" i="1" s="1"/>
  <c r="AG184" i="1" s="1"/>
  <c r="AE369" i="1"/>
  <c r="AF369" i="1" s="1"/>
  <c r="AG369" i="1" s="1"/>
  <c r="AE642" i="1"/>
  <c r="AF642" i="1" s="1"/>
  <c r="AG642" i="1" s="1"/>
  <c r="AE205" i="1"/>
  <c r="AF205" i="1" s="1"/>
  <c r="AG205" i="1" s="1"/>
  <c r="AE23" i="1"/>
  <c r="AF23" i="1" s="1"/>
  <c r="AG23" i="1" s="1"/>
  <c r="AE181" i="1"/>
  <c r="AF181" i="1" s="1"/>
  <c r="AG181" i="1" s="1"/>
  <c r="AE183" i="1"/>
  <c r="AF183" i="1" s="1"/>
  <c r="AG183" i="1" s="1"/>
  <c r="AE175" i="1"/>
  <c r="AF175" i="1" s="1"/>
  <c r="AG175" i="1" s="1"/>
  <c r="AE370" i="1"/>
  <c r="AF370" i="1" s="1"/>
  <c r="AG370" i="1" s="1"/>
  <c r="AE43" i="1"/>
  <c r="AF43" i="1" s="1"/>
  <c r="AG43" i="1" s="1"/>
  <c r="AE421" i="1"/>
  <c r="AF421" i="1" s="1"/>
  <c r="AG421" i="1" s="1"/>
  <c r="AE219" i="1"/>
  <c r="AF219" i="1" s="1"/>
  <c r="AG219" i="1" s="1"/>
  <c r="AE182" i="1"/>
  <c r="AF182" i="1" s="1"/>
  <c r="AG182" i="1" s="1"/>
  <c r="AE153" i="1"/>
  <c r="AF153" i="1" s="1"/>
  <c r="AG153" i="1" s="1"/>
  <c r="AE510" i="1"/>
  <c r="AF510" i="1" s="1"/>
  <c r="AG510" i="1" s="1"/>
  <c r="AE75" i="1"/>
  <c r="AF75" i="1" s="1"/>
  <c r="AG75" i="1" s="1"/>
  <c r="AE391" i="1"/>
  <c r="AF391" i="1" s="1"/>
  <c r="AG391" i="1" s="1"/>
  <c r="AE173" i="1"/>
  <c r="AF173" i="1" s="1"/>
  <c r="AG173" i="1" s="1"/>
  <c r="AE509" i="1"/>
  <c r="AF509" i="1" s="1"/>
  <c r="AG509" i="1" s="1"/>
  <c r="AE33" i="1"/>
  <c r="AE35" i="1" s="1"/>
  <c r="AE378" i="1"/>
  <c r="AF378" i="1" s="1"/>
  <c r="AG378" i="1" s="1"/>
  <c r="AE303" i="1"/>
  <c r="AF303" i="1" s="1"/>
  <c r="AG303" i="1" s="1"/>
  <c r="AE502" i="1"/>
  <c r="AE27" i="1"/>
  <c r="AF27" i="1" s="1"/>
  <c r="AG27" i="1" s="1"/>
  <c r="AE641" i="1"/>
  <c r="AE412" i="1"/>
  <c r="AF412" i="1" s="1"/>
  <c r="AG412" i="1" s="1"/>
  <c r="AE366" i="1"/>
  <c r="AF366" i="1" s="1"/>
  <c r="AG366" i="1" s="1"/>
  <c r="AE154" i="1"/>
  <c r="AF154" i="1" s="1"/>
  <c r="AG154" i="1" s="1"/>
  <c r="AE46" i="1"/>
  <c r="AF46" i="1" s="1"/>
  <c r="AG46" i="1" s="1"/>
  <c r="AE400" i="1"/>
  <c r="AF400" i="1" s="1"/>
  <c r="AG400" i="1" s="1"/>
  <c r="AE151" i="1"/>
  <c r="AF151" i="1" s="1"/>
  <c r="AG151" i="1" s="1"/>
  <c r="AE204" i="1"/>
  <c r="AF204" i="1" s="1"/>
  <c r="AG204" i="1" s="1"/>
  <c r="AE195" i="1"/>
  <c r="AF195" i="1" s="1"/>
  <c r="AG195" i="1" s="1"/>
  <c r="AE301" i="1"/>
  <c r="AF301" i="1" s="1"/>
  <c r="AG301" i="1" s="1"/>
  <c r="AE379" i="1"/>
  <c r="AF379" i="1" s="1"/>
  <c r="AG379" i="1" s="1"/>
  <c r="AE298" i="1"/>
  <c r="AF298" i="1" s="1"/>
  <c r="AG298" i="1" s="1"/>
  <c r="AE389" i="1"/>
  <c r="AF389" i="1" s="1"/>
  <c r="AG389" i="1" s="1"/>
  <c r="AE202" i="1"/>
  <c r="AE508" i="1"/>
  <c r="AF508" i="1" s="1"/>
  <c r="AG508" i="1" s="1"/>
  <c r="AE399" i="1"/>
  <c r="AF399" i="1" s="1"/>
  <c r="AG399" i="1" s="1"/>
  <c r="F326" i="2"/>
  <c r="F327" i="2" s="1"/>
  <c r="AC659" i="1"/>
  <c r="AC159" i="1"/>
  <c r="AC165" i="1" s="1"/>
  <c r="AC167" i="1" s="1"/>
  <c r="AC214" i="1"/>
  <c r="AC216" i="1"/>
  <c r="AC215" i="1"/>
  <c r="AC430" i="1"/>
  <c r="AC434" i="1" s="1"/>
  <c r="AC217" i="1"/>
  <c r="AC661" i="1"/>
  <c r="AC180" i="1"/>
  <c r="AC186" i="1" s="1"/>
  <c r="AC188" i="1" s="1"/>
  <c r="Z110" i="1"/>
  <c r="F102" i="2" s="1"/>
  <c r="Z321" i="1"/>
  <c r="Z532" i="1"/>
  <c r="Z604" i="1"/>
  <c r="F674" i="2" s="1"/>
  <c r="Z325" i="1"/>
  <c r="Z529" i="1"/>
  <c r="Z606" i="1"/>
  <c r="Z324" i="1"/>
  <c r="Z600" i="1"/>
  <c r="F559" i="2" s="1"/>
  <c r="Z598" i="1"/>
  <c r="Z602" i="1"/>
  <c r="F617" i="2" s="1"/>
  <c r="G769" i="2"/>
  <c r="G494" i="2"/>
  <c r="AA493" i="2"/>
  <c r="AB493" i="2" s="1"/>
  <c r="V330" i="2"/>
  <c r="X330" i="2"/>
  <c r="R330" i="2"/>
  <c r="U330" i="2"/>
  <c r="H330" i="2"/>
  <c r="H325" i="2"/>
  <c r="O325" i="2"/>
  <c r="V325" i="2"/>
  <c r="I325" i="2"/>
  <c r="R325" i="2"/>
  <c r="J325" i="2"/>
  <c r="Q325" i="2"/>
  <c r="X325" i="2"/>
  <c r="K325" i="2"/>
  <c r="U325" i="2"/>
  <c r="L325" i="2"/>
  <c r="S325" i="2"/>
  <c r="Y325" i="2"/>
  <c r="M325" i="2"/>
  <c r="W325" i="2"/>
  <c r="N325" i="2"/>
  <c r="T325" i="2"/>
  <c r="G325" i="2"/>
  <c r="P325" i="2"/>
  <c r="Z325" i="2"/>
  <c r="AD306" i="1"/>
  <c r="AD48" i="1"/>
  <c r="AD633" i="1"/>
  <c r="AD375" i="1" s="1"/>
  <c r="AD381" i="1" s="1"/>
  <c r="AD441" i="1"/>
  <c r="AD207" i="1"/>
  <c r="AD250" i="1"/>
  <c r="AD631" i="1"/>
  <c r="AD364" i="1" s="1"/>
  <c r="AD372" i="1" s="1"/>
  <c r="H384" i="2"/>
  <c r="J384" i="2"/>
  <c r="Q384" i="2"/>
  <c r="G442" i="2"/>
  <c r="AA442" i="2" s="1"/>
  <c r="AB442" i="2" s="1"/>
  <c r="AB188" i="1"/>
  <c r="X131" i="1"/>
  <c r="AC383" i="1"/>
  <c r="AA492" i="2"/>
  <c r="AB492" i="2" s="1"/>
  <c r="N330" i="2" l="1"/>
  <c r="M330" i="2"/>
  <c r="Z330" i="2"/>
  <c r="G330" i="2"/>
  <c r="P330" i="2"/>
  <c r="W330" i="2"/>
  <c r="N904" i="2"/>
  <c r="N905" i="2" s="1"/>
  <c r="N913" i="2" s="1"/>
  <c r="Q904" i="2"/>
  <c r="Q905" i="2" s="1"/>
  <c r="Q913" i="2" s="1"/>
  <c r="H904" i="2"/>
  <c r="H905" i="2" s="1"/>
  <c r="H913" i="2" s="1"/>
  <c r="O904" i="2"/>
  <c r="O905" i="2" s="1"/>
  <c r="O913" i="2" s="1"/>
  <c r="X904" i="2"/>
  <c r="X905" i="2" s="1"/>
  <c r="G904" i="2"/>
  <c r="L904" i="2"/>
  <c r="L905" i="2" s="1"/>
  <c r="L913" i="2" s="1"/>
  <c r="W904" i="2"/>
  <c r="W905" i="2" s="1"/>
  <c r="W913" i="2" s="1"/>
  <c r="I904" i="2"/>
  <c r="I905" i="2" s="1"/>
  <c r="I913" i="2" s="1"/>
  <c r="S904" i="2"/>
  <c r="S905" i="2" s="1"/>
  <c r="S913" i="2" s="1"/>
  <c r="Z904" i="2"/>
  <c r="Z905" i="2" s="1"/>
  <c r="Z913" i="2" s="1"/>
  <c r="K904" i="2"/>
  <c r="K905" i="2" s="1"/>
  <c r="K913" i="2" s="1"/>
  <c r="R904" i="2"/>
  <c r="R905" i="2" s="1"/>
  <c r="R913" i="2" s="1"/>
  <c r="Y904" i="2"/>
  <c r="Y905" i="2" s="1"/>
  <c r="M904" i="2"/>
  <c r="M905" i="2" s="1"/>
  <c r="M913" i="2" s="1"/>
  <c r="U904" i="2"/>
  <c r="U905" i="2" s="1"/>
  <c r="U913" i="2" s="1"/>
  <c r="J904" i="2"/>
  <c r="J905" i="2" s="1"/>
  <c r="J913" i="2" s="1"/>
  <c r="T904" i="2"/>
  <c r="T905" i="2" s="1"/>
  <c r="T913" i="2" s="1"/>
  <c r="F905" i="2"/>
  <c r="P904" i="2"/>
  <c r="P905" i="2" s="1"/>
  <c r="P913" i="2" s="1"/>
  <c r="V904" i="2"/>
  <c r="V905" i="2" s="1"/>
  <c r="AA302" i="2"/>
  <c r="AB302" i="2" s="1"/>
  <c r="AA15" i="2"/>
  <c r="AB15" i="2" s="1"/>
  <c r="Z700" i="2"/>
  <c r="AA700" i="2" s="1"/>
  <c r="AB700" i="2" s="1"/>
  <c r="AA387" i="2"/>
  <c r="AB387" i="2" s="1"/>
  <c r="X43" i="2"/>
  <c r="Y43" i="2"/>
  <c r="R43" i="2"/>
  <c r="Q43" i="2"/>
  <c r="G43" i="2"/>
  <c r="Z43" i="2"/>
  <c r="T43" i="2"/>
  <c r="J43" i="2"/>
  <c r="P43" i="2"/>
  <c r="N43" i="2"/>
  <c r="I43" i="2"/>
  <c r="L43" i="2"/>
  <c r="M43" i="2"/>
  <c r="S43" i="2"/>
  <c r="O43" i="2"/>
  <c r="V43" i="2"/>
  <c r="W43" i="2"/>
  <c r="U43" i="2"/>
  <c r="K43" i="2"/>
  <c r="H43" i="2"/>
  <c r="AC105" i="1"/>
  <c r="AC77" i="1"/>
  <c r="Z131" i="1"/>
  <c r="Q330" i="2"/>
  <c r="T330" i="2"/>
  <c r="K330" i="2"/>
  <c r="L330" i="2"/>
  <c r="I330" i="2"/>
  <c r="J330" i="2"/>
  <c r="O330" i="2"/>
  <c r="S330" i="2"/>
  <c r="AB701" i="2"/>
  <c r="Z769" i="2"/>
  <c r="AA769" i="2" s="1"/>
  <c r="AB769" i="2" s="1"/>
  <c r="AB812" i="2"/>
  <c r="AA998" i="2"/>
  <c r="AB998" i="2" s="1"/>
  <c r="AD50" i="1"/>
  <c r="AE239" i="1"/>
  <c r="AF35" i="1"/>
  <c r="AG35" i="1" s="1"/>
  <c r="S206" i="2"/>
  <c r="H264" i="2"/>
  <c r="H265" i="2" s="1"/>
  <c r="Z264" i="2"/>
  <c r="Z265" i="2" s="1"/>
  <c r="S264" i="2"/>
  <c r="S265" i="2" s="1"/>
  <c r="M206" i="2"/>
  <c r="N206" i="2"/>
  <c r="H149" i="2"/>
  <c r="J149" i="2"/>
  <c r="N149" i="2"/>
  <c r="Y149" i="2"/>
  <c r="K149" i="2"/>
  <c r="Z149" i="2"/>
  <c r="G149" i="2"/>
  <c r="X149" i="2"/>
  <c r="V149" i="2"/>
  <c r="AA205" i="2"/>
  <c r="AB205" i="2" s="1"/>
  <c r="J264" i="2"/>
  <c r="J265" i="2" s="1"/>
  <c r="U206" i="2"/>
  <c r="L206" i="2"/>
  <c r="K206" i="2"/>
  <c r="J206" i="2"/>
  <c r="O206" i="2"/>
  <c r="H206" i="2"/>
  <c r="I206" i="2"/>
  <c r="X206" i="2"/>
  <c r="R206" i="2"/>
  <c r="W206" i="2"/>
  <c r="Z206" i="2"/>
  <c r="Q206" i="2"/>
  <c r="Y206" i="2"/>
  <c r="V206" i="2"/>
  <c r="F208" i="2"/>
  <c r="T206" i="2"/>
  <c r="P206" i="2"/>
  <c r="AA94" i="2"/>
  <c r="AB94" i="2" s="1"/>
  <c r="AB328" i="1"/>
  <c r="AB329" i="1"/>
  <c r="I264" i="2"/>
  <c r="I265" i="2" s="1"/>
  <c r="V264" i="2"/>
  <c r="V265" i="2" s="1"/>
  <c r="G264" i="2"/>
  <c r="G265" i="2" s="1"/>
  <c r="Y264" i="2"/>
  <c r="Y265" i="2" s="1"/>
  <c r="AA609" i="2"/>
  <c r="AB609" i="2" s="1"/>
  <c r="Q264" i="2"/>
  <c r="Q265" i="2" s="1"/>
  <c r="W264" i="2"/>
  <c r="W265" i="2" s="1"/>
  <c r="R264" i="2"/>
  <c r="R265" i="2" s="1"/>
  <c r="K264" i="2"/>
  <c r="K265" i="2" s="1"/>
  <c r="X264" i="2"/>
  <c r="X265" i="2" s="1"/>
  <c r="P264" i="2"/>
  <c r="P265" i="2" s="1"/>
  <c r="T264" i="2"/>
  <c r="T265" i="2" s="1"/>
  <c r="AB594" i="1"/>
  <c r="AB596" i="1" s="1"/>
  <c r="F451" i="2" s="1"/>
  <c r="G451" i="2" s="1"/>
  <c r="U264" i="2"/>
  <c r="U265" i="2" s="1"/>
  <c r="O264" i="2"/>
  <c r="O265" i="2" s="1"/>
  <c r="M264" i="2"/>
  <c r="M265" i="2" s="1"/>
  <c r="AB586" i="1"/>
  <c r="AB588" i="1" s="1"/>
  <c r="F394" i="2" s="1"/>
  <c r="P394" i="2" s="1"/>
  <c r="AB535" i="1"/>
  <c r="F265" i="2"/>
  <c r="L264" i="2"/>
  <c r="L265" i="2" s="1"/>
  <c r="AB667" i="1"/>
  <c r="AA148" i="2"/>
  <c r="AB148" i="2" s="1"/>
  <c r="AB536" i="1"/>
  <c r="AC230" i="1"/>
  <c r="AA551" i="2"/>
  <c r="AB551" i="2" s="1"/>
  <c r="AA666" i="2"/>
  <c r="AB666" i="2" s="1"/>
  <c r="Q207" i="2"/>
  <c r="M149" i="2"/>
  <c r="O149" i="2"/>
  <c r="AB108" i="1"/>
  <c r="H207" i="2"/>
  <c r="R149" i="2"/>
  <c r="W149" i="2"/>
  <c r="I149" i="2"/>
  <c r="AA262" i="2"/>
  <c r="AB262" i="2" s="1"/>
  <c r="AE478" i="1"/>
  <c r="AF478" i="1" s="1"/>
  <c r="AG478" i="1" s="1"/>
  <c r="T207" i="2"/>
  <c r="S149" i="2"/>
  <c r="T149" i="2"/>
  <c r="L207" i="2"/>
  <c r="P149" i="2"/>
  <c r="U149" i="2"/>
  <c r="I207" i="2"/>
  <c r="L149" i="2"/>
  <c r="AE252" i="1"/>
  <c r="AF252" i="1" s="1"/>
  <c r="AG252" i="1" s="1"/>
  <c r="U207" i="2"/>
  <c r="V207" i="2"/>
  <c r="W207" i="2"/>
  <c r="AB211" i="1"/>
  <c r="AB224" i="1" s="1"/>
  <c r="AB15" i="1"/>
  <c r="AB69" i="1" s="1"/>
  <c r="Z207" i="2"/>
  <c r="J207" i="2"/>
  <c r="R207" i="2"/>
  <c r="AC228" i="1"/>
  <c r="P207" i="2"/>
  <c r="X207" i="2"/>
  <c r="M207" i="2"/>
  <c r="N207" i="2"/>
  <c r="S207" i="2"/>
  <c r="K207" i="2"/>
  <c r="O207" i="2"/>
  <c r="AD216" i="1"/>
  <c r="AE267" i="1"/>
  <c r="AF267" i="1" s="1"/>
  <c r="AG267" i="1" s="1"/>
  <c r="Y207" i="2"/>
  <c r="G207" i="2"/>
  <c r="G208" i="2" s="1"/>
  <c r="AE461" i="1"/>
  <c r="AF461" i="1" s="1"/>
  <c r="AG461" i="1" s="1"/>
  <c r="AB242" i="1"/>
  <c r="AA263" i="2"/>
  <c r="AB263" i="2" s="1"/>
  <c r="AE457" i="1"/>
  <c r="AF457" i="1" s="1"/>
  <c r="AG457" i="1" s="1"/>
  <c r="AE251" i="1"/>
  <c r="AF251" i="1" s="1"/>
  <c r="AG251" i="1" s="1"/>
  <c r="AC234" i="1"/>
  <c r="AE269" i="1"/>
  <c r="AF269" i="1" s="1"/>
  <c r="AG269" i="1" s="1"/>
  <c r="N265" i="2"/>
  <c r="AE270" i="1"/>
  <c r="AF270" i="1" s="1"/>
  <c r="AG270" i="1" s="1"/>
  <c r="AE456" i="1"/>
  <c r="AF456" i="1" s="1"/>
  <c r="AG456" i="1" s="1"/>
  <c r="AE480" i="1"/>
  <c r="AF480" i="1" s="1"/>
  <c r="AG480" i="1" s="1"/>
  <c r="AE250" i="1"/>
  <c r="AF250" i="1" s="1"/>
  <c r="AG250" i="1" s="1"/>
  <c r="AD214" i="1"/>
  <c r="AD217" i="1"/>
  <c r="AC227" i="1"/>
  <c r="AC427" i="1"/>
  <c r="AF239" i="1"/>
  <c r="AG239" i="1" s="1"/>
  <c r="AC235" i="1"/>
  <c r="AD430" i="1"/>
  <c r="AD434" i="1" s="1"/>
  <c r="AA278" i="1"/>
  <c r="AC238" i="1"/>
  <c r="AF248" i="1"/>
  <c r="AG248" i="1" s="1"/>
  <c r="AA280" i="1"/>
  <c r="AA308" i="1" s="1"/>
  <c r="AE458" i="1"/>
  <c r="AF458" i="1" s="1"/>
  <c r="AG458" i="1" s="1"/>
  <c r="AE268" i="1"/>
  <c r="AF268" i="1" s="1"/>
  <c r="AG268" i="1" s="1"/>
  <c r="AC240" i="1"/>
  <c r="AE481" i="1"/>
  <c r="AF481" i="1" s="1"/>
  <c r="AG481" i="1" s="1"/>
  <c r="AC231" i="1"/>
  <c r="AC237" i="1"/>
  <c r="AC229" i="1"/>
  <c r="AC236" i="1"/>
  <c r="AE574" i="1"/>
  <c r="AF574" i="1" s="1"/>
  <c r="AG574" i="1" s="1"/>
  <c r="AA494" i="2"/>
  <c r="AB494" i="2" s="1"/>
  <c r="AE455" i="1"/>
  <c r="AF455" i="1" s="1"/>
  <c r="AG455" i="1" s="1"/>
  <c r="AE476" i="1"/>
  <c r="AF476" i="1" s="1"/>
  <c r="AG476" i="1" s="1"/>
  <c r="AE233" i="1"/>
  <c r="AF233" i="1" s="1"/>
  <c r="AG233" i="1" s="1"/>
  <c r="AE446" i="1"/>
  <c r="AF446" i="1" s="1"/>
  <c r="AG446" i="1" s="1"/>
  <c r="AE266" i="1"/>
  <c r="AF266" i="1" s="1"/>
  <c r="AG266" i="1" s="1"/>
  <c r="AE102" i="1"/>
  <c r="AF102" i="1" s="1"/>
  <c r="AG102" i="1" s="1"/>
  <c r="AE448" i="1"/>
  <c r="AF448" i="1" s="1"/>
  <c r="AG448" i="1" s="1"/>
  <c r="AE265" i="1"/>
  <c r="AD450" i="1"/>
  <c r="AD227" i="1" s="1"/>
  <c r="AE253" i="1"/>
  <c r="AF253" i="1" s="1"/>
  <c r="AG253" i="1" s="1"/>
  <c r="AE441" i="1"/>
  <c r="AF441" i="1" s="1"/>
  <c r="AG441" i="1" s="1"/>
  <c r="AE584" i="1"/>
  <c r="AF584" i="1" s="1"/>
  <c r="AG584" i="1" s="1"/>
  <c r="AE249" i="1"/>
  <c r="AF249" i="1" s="1"/>
  <c r="AG249" i="1" s="1"/>
  <c r="AE459" i="1"/>
  <c r="AF459" i="1" s="1"/>
  <c r="AG459" i="1" s="1"/>
  <c r="AE575" i="1"/>
  <c r="AF575" i="1" s="1"/>
  <c r="AG575" i="1" s="1"/>
  <c r="AE479" i="1"/>
  <c r="AF479" i="1" s="1"/>
  <c r="AG479" i="1" s="1"/>
  <c r="AE454" i="1"/>
  <c r="AF454" i="1" s="1"/>
  <c r="AG454" i="1" s="1"/>
  <c r="AE475" i="1"/>
  <c r="AF475" i="1" s="1"/>
  <c r="AG475" i="1" s="1"/>
  <c r="AB664" i="1"/>
  <c r="AE271" i="1"/>
  <c r="AF271" i="1" s="1"/>
  <c r="AG271" i="1" s="1"/>
  <c r="AE440" i="1"/>
  <c r="AF440" i="1" s="1"/>
  <c r="AG440" i="1" s="1"/>
  <c r="AC636" i="1"/>
  <c r="AC453" i="1" s="1"/>
  <c r="AC465" i="1" s="1"/>
  <c r="AC247" i="1" s="1"/>
  <c r="AC260" i="1" s="1"/>
  <c r="X538" i="1"/>
  <c r="X540" i="1" s="1"/>
  <c r="X656" i="1" s="1"/>
  <c r="AB486" i="1"/>
  <c r="AB488" i="1" s="1"/>
  <c r="AB490" i="1" s="1"/>
  <c r="AA384" i="2"/>
  <c r="AB384" i="2" s="1"/>
  <c r="V699" i="2"/>
  <c r="AC665" i="1"/>
  <c r="AC264" i="1"/>
  <c r="AC274" i="1" s="1"/>
  <c r="AD383" i="1"/>
  <c r="AD658" i="1"/>
  <c r="AD147" i="1"/>
  <c r="AD156" i="1" s="1"/>
  <c r="AD659" i="1"/>
  <c r="AD159" i="1"/>
  <c r="AD165" i="1" s="1"/>
  <c r="F502" i="2"/>
  <c r="Z608" i="1"/>
  <c r="I674" i="2"/>
  <c r="V674" i="2"/>
  <c r="Z674" i="2"/>
  <c r="X674" i="2"/>
  <c r="L674" i="2"/>
  <c r="Y674" i="2"/>
  <c r="W674" i="2"/>
  <c r="M674" i="2"/>
  <c r="K674" i="2"/>
  <c r="U674" i="2"/>
  <c r="Q674" i="2"/>
  <c r="T674" i="2"/>
  <c r="S674" i="2"/>
  <c r="R674" i="2"/>
  <c r="J674" i="2"/>
  <c r="P674" i="2"/>
  <c r="O674" i="2"/>
  <c r="G674" i="2"/>
  <c r="H674" i="2"/>
  <c r="N674" i="2"/>
  <c r="L102" i="2"/>
  <c r="W102" i="2"/>
  <c r="Y102" i="2"/>
  <c r="I102" i="2"/>
  <c r="V102" i="2"/>
  <c r="X102" i="2"/>
  <c r="Z102" i="2"/>
  <c r="S102" i="2"/>
  <c r="M102" i="2"/>
  <c r="J102" i="2"/>
  <c r="Q102" i="2"/>
  <c r="P102" i="2"/>
  <c r="O102" i="2"/>
  <c r="T102" i="2"/>
  <c r="K102" i="2"/>
  <c r="U102" i="2"/>
  <c r="R102" i="2"/>
  <c r="H102" i="2"/>
  <c r="G102" i="2"/>
  <c r="N102" i="2"/>
  <c r="L326" i="2"/>
  <c r="X326" i="2"/>
  <c r="X327" i="2" s="1"/>
  <c r="G326" i="2"/>
  <c r="Q326" i="2"/>
  <c r="Q327" i="2" s="1"/>
  <c r="P326" i="2"/>
  <c r="W326" i="2"/>
  <c r="W327" i="2" s="1"/>
  <c r="J326" i="2"/>
  <c r="O326" i="2"/>
  <c r="S326" i="2"/>
  <c r="S327" i="2" s="1"/>
  <c r="Z326" i="2"/>
  <c r="Z327" i="2" s="1"/>
  <c r="N326" i="2"/>
  <c r="V326" i="2"/>
  <c r="V327" i="2" s="1"/>
  <c r="T326" i="2"/>
  <c r="Y326" i="2"/>
  <c r="Y327" i="2" s="1"/>
  <c r="M326" i="2"/>
  <c r="R326" i="2"/>
  <c r="R327" i="2" s="1"/>
  <c r="I326" i="2"/>
  <c r="H326" i="2"/>
  <c r="K326" i="2"/>
  <c r="U326" i="2"/>
  <c r="AE207" i="1"/>
  <c r="AF207" i="1" s="1"/>
  <c r="AG207" i="1" s="1"/>
  <c r="AF202" i="1"/>
  <c r="AG202" i="1" s="1"/>
  <c r="AE643" i="1"/>
  <c r="AF641" i="1"/>
  <c r="AG641" i="1" s="1"/>
  <c r="AE514" i="1"/>
  <c r="AF514" i="1" s="1"/>
  <c r="AG514" i="1" s="1"/>
  <c r="AF502" i="1"/>
  <c r="AG502" i="1" s="1"/>
  <c r="AE29" i="1"/>
  <c r="AF19" i="1"/>
  <c r="AG19" i="1" s="1"/>
  <c r="AE292" i="1"/>
  <c r="AF292" i="1" s="1"/>
  <c r="AG292" i="1" s="1"/>
  <c r="AF286" i="1"/>
  <c r="AG286" i="1" s="1"/>
  <c r="AE631" i="1"/>
  <c r="AF365" i="1"/>
  <c r="AG365" i="1" s="1"/>
  <c r="AE640" i="1"/>
  <c r="AF39" i="1"/>
  <c r="AG39" i="1" s="1"/>
  <c r="AF134" i="1"/>
  <c r="AG134" i="1" s="1"/>
  <c r="AF74" i="1"/>
  <c r="AG74" i="1" s="1"/>
  <c r="AF591" i="1"/>
  <c r="AG591" i="1" s="1"/>
  <c r="AE415" i="1"/>
  <c r="AF409" i="1"/>
  <c r="AG409" i="1" s="1"/>
  <c r="AE423" i="1"/>
  <c r="AF423" i="1" s="1"/>
  <c r="AG423" i="1" s="1"/>
  <c r="AF418" i="1"/>
  <c r="AG418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6" i="1"/>
  <c r="AA327" i="1"/>
  <c r="AA530" i="1"/>
  <c r="AA527" i="1"/>
  <c r="AA526" i="1"/>
  <c r="AA533" i="1"/>
  <c r="AA318" i="1"/>
  <c r="AA319" i="1"/>
  <c r="AA322" i="1"/>
  <c r="AA531" i="1"/>
  <c r="AA534" i="1"/>
  <c r="AA320" i="1"/>
  <c r="AA317" i="1"/>
  <c r="AA323" i="1"/>
  <c r="AA525" i="1"/>
  <c r="AA528" i="1"/>
  <c r="AA326" i="1"/>
  <c r="AD660" i="1"/>
  <c r="AD404" i="1"/>
  <c r="AD170" i="1"/>
  <c r="AD177" i="1" s="1"/>
  <c r="AD662" i="1"/>
  <c r="AD425" i="1"/>
  <c r="AD191" i="1"/>
  <c r="AD197" i="1" s="1"/>
  <c r="AD209" i="1" s="1"/>
  <c r="AD661" i="1"/>
  <c r="AD180" i="1"/>
  <c r="AD186" i="1" s="1"/>
  <c r="AD668" i="1"/>
  <c r="AD573" i="1"/>
  <c r="AD571" i="1"/>
  <c r="AD572" i="1"/>
  <c r="AA669" i="1"/>
  <c r="AA69" i="1"/>
  <c r="AA578" i="1"/>
  <c r="AA580" i="1" s="1"/>
  <c r="W141" i="1"/>
  <c r="F497" i="2"/>
  <c r="X608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Y110" i="1"/>
  <c r="F98" i="2" s="1"/>
  <c r="F99" i="2" s="1"/>
  <c r="Y600" i="1"/>
  <c r="F555" i="2" s="1"/>
  <c r="F556" i="2" s="1"/>
  <c r="Y321" i="1"/>
  <c r="Y529" i="1"/>
  <c r="Y604" i="1"/>
  <c r="F670" i="2" s="1"/>
  <c r="F671" i="2" s="1"/>
  <c r="Y598" i="1"/>
  <c r="Y532" i="1"/>
  <c r="Y606" i="1"/>
  <c r="Y602" i="1"/>
  <c r="F613" i="2" s="1"/>
  <c r="Y324" i="1"/>
  <c r="Y325" i="1"/>
  <c r="AC651" i="1"/>
  <c r="AC79" i="1"/>
  <c r="AC96" i="1" s="1"/>
  <c r="AC10" i="1"/>
  <c r="AC11" i="1"/>
  <c r="AC137" i="1"/>
  <c r="AC139" i="1" s="1"/>
  <c r="AC60" i="1"/>
  <c r="AC106" i="1"/>
  <c r="AC104" i="1"/>
  <c r="AC63" i="1"/>
  <c r="AC12" i="1"/>
  <c r="AC62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7" i="1"/>
  <c r="Y121" i="1"/>
  <c r="AC211" i="1"/>
  <c r="AE232" i="1"/>
  <c r="AF232" i="1" s="1"/>
  <c r="AG232" i="1" s="1"/>
  <c r="AE135" i="1"/>
  <c r="AF135" i="1" s="1"/>
  <c r="AG135" i="1" s="1"/>
  <c r="AE592" i="1"/>
  <c r="AF592" i="1" s="1"/>
  <c r="AG592" i="1" s="1"/>
  <c r="AE445" i="1"/>
  <c r="AF445" i="1" s="1"/>
  <c r="AG445" i="1" s="1"/>
  <c r="AE447" i="1"/>
  <c r="AF447" i="1" s="1"/>
  <c r="AG447" i="1" s="1"/>
  <c r="X331" i="1"/>
  <c r="X333" i="1" s="1"/>
  <c r="AD652" i="1"/>
  <c r="AD257" i="1"/>
  <c r="AD64" i="1"/>
  <c r="AD258" i="1"/>
  <c r="AD256" i="1"/>
  <c r="AD463" i="1"/>
  <c r="AD482" i="1"/>
  <c r="AD637" i="1" s="1"/>
  <c r="AD474" i="1" s="1"/>
  <c r="AD484" i="1" s="1"/>
  <c r="AD272" i="1"/>
  <c r="AD76" i="1"/>
  <c r="AD136" i="1"/>
  <c r="AD67" i="1"/>
  <c r="AD255" i="1"/>
  <c r="AD576" i="1"/>
  <c r="AD593" i="1"/>
  <c r="AD585" i="1"/>
  <c r="AD103" i="1"/>
  <c r="AD462" i="1"/>
  <c r="AA325" i="2"/>
  <c r="AB325" i="2" s="1"/>
  <c r="L617" i="2"/>
  <c r="W617" i="2"/>
  <c r="X617" i="2"/>
  <c r="I617" i="2"/>
  <c r="V617" i="2"/>
  <c r="Y617" i="2"/>
  <c r="Z617" i="2"/>
  <c r="T617" i="2"/>
  <c r="S617" i="2"/>
  <c r="U617" i="2"/>
  <c r="J617" i="2"/>
  <c r="P617" i="2"/>
  <c r="O617" i="2"/>
  <c r="M617" i="2"/>
  <c r="K617" i="2"/>
  <c r="R617" i="2"/>
  <c r="Q617" i="2"/>
  <c r="H617" i="2"/>
  <c r="G617" i="2"/>
  <c r="N617" i="2"/>
  <c r="I559" i="2"/>
  <c r="V559" i="2"/>
  <c r="Y559" i="2"/>
  <c r="Z559" i="2"/>
  <c r="L559" i="2"/>
  <c r="X559" i="2"/>
  <c r="W559" i="2"/>
  <c r="T559" i="2"/>
  <c r="S559" i="2"/>
  <c r="K559" i="2"/>
  <c r="U559" i="2"/>
  <c r="R559" i="2"/>
  <c r="Q559" i="2"/>
  <c r="P559" i="2"/>
  <c r="M559" i="2"/>
  <c r="J559" i="2"/>
  <c r="O559" i="2"/>
  <c r="H559" i="2"/>
  <c r="G559" i="2"/>
  <c r="N559" i="2"/>
  <c r="AE653" i="1"/>
  <c r="AF653" i="1" s="1"/>
  <c r="AG653" i="1" s="1"/>
  <c r="AF33" i="1"/>
  <c r="AG33" i="1" s="1"/>
  <c r="AE306" i="1"/>
  <c r="AF306" i="1" s="1"/>
  <c r="AG306" i="1" s="1"/>
  <c r="AF295" i="1"/>
  <c r="AG295" i="1" s="1"/>
  <c r="AF101" i="1"/>
  <c r="AG101" i="1" s="1"/>
  <c r="AE499" i="1"/>
  <c r="AF499" i="1" s="1"/>
  <c r="AG499" i="1" s="1"/>
  <c r="AF493" i="1"/>
  <c r="AG493" i="1" s="1"/>
  <c r="AE635" i="1"/>
  <c r="AF397" i="1"/>
  <c r="AG397" i="1" s="1"/>
  <c r="AF583" i="1"/>
  <c r="AG583" i="1" s="1"/>
  <c r="AE48" i="1"/>
  <c r="AF38" i="1"/>
  <c r="AG38" i="1" s="1"/>
  <c r="AE633" i="1"/>
  <c r="AF376" i="1"/>
  <c r="AG376" i="1" s="1"/>
  <c r="AE634" i="1"/>
  <c r="AF387" i="1"/>
  <c r="AG387" i="1" s="1"/>
  <c r="Z657" i="1"/>
  <c r="Z121" i="1"/>
  <c r="AA147" i="2"/>
  <c r="AB147" i="2" s="1"/>
  <c r="J669" i="2"/>
  <c r="R669" i="2"/>
  <c r="K669" i="2"/>
  <c r="Q669" i="2"/>
  <c r="X669" i="2"/>
  <c r="L669" i="2"/>
  <c r="T669" i="2"/>
  <c r="I669" i="2"/>
  <c r="P669" i="2"/>
  <c r="Z669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H554" i="2"/>
  <c r="R554" i="2"/>
  <c r="W554" i="2"/>
  <c r="M554" i="2"/>
  <c r="V554" i="2"/>
  <c r="I554" i="2"/>
  <c r="O554" i="2"/>
  <c r="X554" i="2"/>
  <c r="N554" i="2"/>
  <c r="Q554" i="2"/>
  <c r="N97" i="2"/>
  <c r="V97" i="2"/>
  <c r="I97" i="2"/>
  <c r="S97" i="2"/>
  <c r="Z97" i="2"/>
  <c r="J97" i="2"/>
  <c r="T97" i="2"/>
  <c r="W97" i="2"/>
  <c r="O97" i="2"/>
  <c r="X97" i="2"/>
  <c r="H97" i="2"/>
  <c r="Q97" i="2"/>
  <c r="Y97" i="2"/>
  <c r="L97" i="2"/>
  <c r="P97" i="2"/>
  <c r="G97" i="2"/>
  <c r="M97" i="2"/>
  <c r="R97" i="2"/>
  <c r="K97" i="2"/>
  <c r="U97" i="2"/>
  <c r="AA38" i="2"/>
  <c r="AB38" i="2" s="1"/>
  <c r="O39" i="2"/>
  <c r="O40" i="2" s="1"/>
  <c r="Q39" i="2"/>
  <c r="Q40" i="2" s="1"/>
  <c r="V39" i="2"/>
  <c r="V40" i="2" s="1"/>
  <c r="G39" i="2"/>
  <c r="M39" i="2"/>
  <c r="M40" i="2" s="1"/>
  <c r="T39" i="2"/>
  <c r="T40" i="2" s="1"/>
  <c r="X39" i="2"/>
  <c r="X40" i="2" s="1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Y40" i="2" s="1"/>
  <c r="I39" i="2"/>
  <c r="I40" i="2" s="1"/>
  <c r="H39" i="2"/>
  <c r="H40" i="2" s="1"/>
  <c r="K39" i="2"/>
  <c r="K40" i="2" s="1"/>
  <c r="U39" i="2"/>
  <c r="U40" i="2" s="1"/>
  <c r="Z666" i="1"/>
  <c r="Z527" i="1"/>
  <c r="Z533" i="1"/>
  <c r="Z327" i="1"/>
  <c r="Z525" i="1"/>
  <c r="Z318" i="1"/>
  <c r="Z323" i="1"/>
  <c r="Z317" i="1"/>
  <c r="Z531" i="1"/>
  <c r="Z528" i="1"/>
  <c r="Z326" i="1"/>
  <c r="Z534" i="1"/>
  <c r="Z319" i="1"/>
  <c r="Z530" i="1"/>
  <c r="Z322" i="1"/>
  <c r="Z320" i="1"/>
  <c r="Z526" i="1"/>
  <c r="AC222" i="1"/>
  <c r="AE442" i="1"/>
  <c r="AF442" i="1" s="1"/>
  <c r="AG442" i="1" s="1"/>
  <c r="AE443" i="1"/>
  <c r="AF443" i="1" s="1"/>
  <c r="AG443" i="1" s="1"/>
  <c r="AE444" i="1"/>
  <c r="AF444" i="1" s="1"/>
  <c r="AG444" i="1" s="1"/>
  <c r="Y131" i="1"/>
  <c r="AB276" i="1"/>
  <c r="G327" i="2" l="1"/>
  <c r="I327" i="2"/>
  <c r="M327" i="2"/>
  <c r="Y920" i="2"/>
  <c r="Y183" i="2" s="1"/>
  <c r="Y913" i="2"/>
  <c r="V920" i="2"/>
  <c r="V184" i="2" s="1"/>
  <c r="V913" i="2"/>
  <c r="X920" i="2"/>
  <c r="X913" i="2"/>
  <c r="V240" i="2"/>
  <c r="S906" i="2"/>
  <c r="K906" i="2"/>
  <c r="H906" i="2"/>
  <c r="Q906" i="2"/>
  <c r="T906" i="2"/>
  <c r="V906" i="2"/>
  <c r="P906" i="2"/>
  <c r="R906" i="2"/>
  <c r="L906" i="2"/>
  <c r="I906" i="2"/>
  <c r="X906" i="2"/>
  <c r="O906" i="2"/>
  <c r="N906" i="2"/>
  <c r="J906" i="2"/>
  <c r="U906" i="2"/>
  <c r="M906" i="2"/>
  <c r="Y906" i="2"/>
  <c r="W906" i="2"/>
  <c r="Z906" i="2"/>
  <c r="Y241" i="2"/>
  <c r="Y240" i="2"/>
  <c r="Y182" i="2"/>
  <c r="AA904" i="2"/>
  <c r="AB904" i="2" s="1"/>
  <c r="G905" i="2"/>
  <c r="AA43" i="2"/>
  <c r="AB43" i="2" s="1"/>
  <c r="AD105" i="1"/>
  <c r="AD77" i="1"/>
  <c r="AA330" i="2"/>
  <c r="AB330" i="2" s="1"/>
  <c r="T327" i="2"/>
  <c r="K327" i="2"/>
  <c r="P327" i="2"/>
  <c r="H327" i="2"/>
  <c r="AE50" i="1"/>
  <c r="S208" i="2"/>
  <c r="K208" i="2"/>
  <c r="N208" i="2"/>
  <c r="O394" i="2"/>
  <c r="I394" i="2"/>
  <c r="M208" i="2"/>
  <c r="J208" i="2"/>
  <c r="Q208" i="2"/>
  <c r="V208" i="2"/>
  <c r="Z208" i="2"/>
  <c r="L208" i="2"/>
  <c r="W208" i="2"/>
  <c r="R208" i="2"/>
  <c r="P208" i="2"/>
  <c r="U208" i="2"/>
  <c r="V394" i="2"/>
  <c r="G394" i="2"/>
  <c r="O208" i="2"/>
  <c r="X394" i="2"/>
  <c r="U394" i="2"/>
  <c r="K394" i="2"/>
  <c r="H394" i="2"/>
  <c r="Y394" i="2"/>
  <c r="M394" i="2"/>
  <c r="Z394" i="2"/>
  <c r="J394" i="2"/>
  <c r="S394" i="2"/>
  <c r="W394" i="2"/>
  <c r="Q394" i="2"/>
  <c r="T394" i="2"/>
  <c r="N394" i="2"/>
  <c r="R394" i="2"/>
  <c r="L394" i="2"/>
  <c r="Y208" i="2"/>
  <c r="H208" i="2"/>
  <c r="AA206" i="2"/>
  <c r="AB206" i="2" s="1"/>
  <c r="I208" i="2"/>
  <c r="T208" i="2"/>
  <c r="X208" i="2"/>
  <c r="AB278" i="1"/>
  <c r="AD234" i="1"/>
  <c r="AD663" i="1"/>
  <c r="Q451" i="2"/>
  <c r="AA264" i="2"/>
  <c r="AB264" i="2" s="1"/>
  <c r="P451" i="2"/>
  <c r="V451" i="2"/>
  <c r="T451" i="2"/>
  <c r="M451" i="2"/>
  <c r="S451" i="2"/>
  <c r="N451" i="2"/>
  <c r="Z451" i="2"/>
  <c r="J451" i="2"/>
  <c r="O451" i="2"/>
  <c r="L451" i="2"/>
  <c r="W451" i="2"/>
  <c r="H451" i="2"/>
  <c r="K451" i="2"/>
  <c r="U451" i="2"/>
  <c r="X451" i="2"/>
  <c r="I451" i="2"/>
  <c r="R451" i="2"/>
  <c r="Y451" i="2"/>
  <c r="AD222" i="1"/>
  <c r="AA149" i="2"/>
  <c r="AB149" i="2" s="1"/>
  <c r="AA207" i="2"/>
  <c r="AB207" i="2" s="1"/>
  <c r="AB578" i="1"/>
  <c r="AB580" i="1" s="1"/>
  <c r="F336" i="2" s="1"/>
  <c r="AB669" i="1"/>
  <c r="O699" i="2"/>
  <c r="AC664" i="1"/>
  <c r="AC242" i="1"/>
  <c r="AD231" i="1"/>
  <c r="AD237" i="1"/>
  <c r="AD238" i="1"/>
  <c r="AD228" i="1"/>
  <c r="AD236" i="1"/>
  <c r="AD229" i="1"/>
  <c r="F268" i="2"/>
  <c r="G268" i="2" s="1"/>
  <c r="AD230" i="1"/>
  <c r="X120" i="1"/>
  <c r="X123" i="1" s="1"/>
  <c r="AD240" i="1"/>
  <c r="X542" i="1"/>
  <c r="AD235" i="1"/>
  <c r="W699" i="2"/>
  <c r="AA448" i="2"/>
  <c r="AB448" i="2" s="1"/>
  <c r="AC15" i="1"/>
  <c r="AC669" i="1" s="1"/>
  <c r="AC108" i="1"/>
  <c r="Y538" i="1"/>
  <c r="Y540" i="1" s="1"/>
  <c r="Y656" i="1" s="1"/>
  <c r="AA102" i="2"/>
  <c r="AB102" i="2" s="1"/>
  <c r="AC486" i="1"/>
  <c r="AC488" i="1" s="1"/>
  <c r="AC490" i="1" s="1"/>
  <c r="AC516" i="1" s="1"/>
  <c r="T699" i="2"/>
  <c r="S699" i="2"/>
  <c r="H699" i="2"/>
  <c r="K699" i="2"/>
  <c r="R699" i="2"/>
  <c r="U699" i="2"/>
  <c r="I699" i="2"/>
  <c r="F333" i="2"/>
  <c r="F973" i="2" s="1"/>
  <c r="J699" i="2"/>
  <c r="AA265" i="2"/>
  <c r="AB265" i="2" s="1"/>
  <c r="AA97" i="2"/>
  <c r="AB97" i="2" s="1"/>
  <c r="AA554" i="2"/>
  <c r="AB554" i="2" s="1"/>
  <c r="AA669" i="2"/>
  <c r="AB669" i="2" s="1"/>
  <c r="AF634" i="1"/>
  <c r="AG634" i="1" s="1"/>
  <c r="AE386" i="1"/>
  <c r="AF633" i="1"/>
  <c r="AG633" i="1" s="1"/>
  <c r="AE375" i="1"/>
  <c r="AE652" i="1"/>
  <c r="AF652" i="1" s="1"/>
  <c r="AG652" i="1" s="1"/>
  <c r="AF48" i="1"/>
  <c r="AG48" i="1" s="1"/>
  <c r="AE76" i="1"/>
  <c r="AE576" i="1"/>
  <c r="AF576" i="1" s="1"/>
  <c r="AG576" i="1" s="1"/>
  <c r="AE585" i="1"/>
  <c r="AE256" i="1"/>
  <c r="AF256" i="1" s="1"/>
  <c r="AG256" i="1" s="1"/>
  <c r="AE593" i="1"/>
  <c r="AF593" i="1" s="1"/>
  <c r="AG593" i="1" s="1"/>
  <c r="AE64" i="1"/>
  <c r="AF64" i="1" s="1"/>
  <c r="AG64" i="1" s="1"/>
  <c r="AE255" i="1"/>
  <c r="AF255" i="1" s="1"/>
  <c r="AG255" i="1" s="1"/>
  <c r="AE463" i="1"/>
  <c r="AF463" i="1" s="1"/>
  <c r="AG463" i="1" s="1"/>
  <c r="AE103" i="1"/>
  <c r="AE136" i="1"/>
  <c r="AF136" i="1" s="1"/>
  <c r="AG136" i="1" s="1"/>
  <c r="AE462" i="1"/>
  <c r="AE257" i="1"/>
  <c r="AF257" i="1" s="1"/>
  <c r="AG257" i="1" s="1"/>
  <c r="AE482" i="1"/>
  <c r="AE272" i="1"/>
  <c r="AF272" i="1" s="1"/>
  <c r="AG272" i="1" s="1"/>
  <c r="AE67" i="1"/>
  <c r="AF67" i="1" s="1"/>
  <c r="AG67" i="1" s="1"/>
  <c r="AE258" i="1"/>
  <c r="AF258" i="1" s="1"/>
  <c r="AG258" i="1" s="1"/>
  <c r="AF635" i="1"/>
  <c r="AG635" i="1" s="1"/>
  <c r="AE396" i="1"/>
  <c r="AA657" i="1"/>
  <c r="AA121" i="1"/>
  <c r="AD665" i="1"/>
  <c r="AD264" i="1"/>
  <c r="AD274" i="1" s="1"/>
  <c r="AB516" i="1"/>
  <c r="P699" i="2"/>
  <c r="X610" i="1"/>
  <c r="X335" i="1"/>
  <c r="F211" i="2"/>
  <c r="AA391" i="2"/>
  <c r="AB391" i="2" s="1"/>
  <c r="AC667" i="1"/>
  <c r="AC329" i="1"/>
  <c r="AC594" i="1"/>
  <c r="AC596" i="1" s="1"/>
  <c r="F454" i="2" s="1"/>
  <c r="AC577" i="1"/>
  <c r="AC586" i="1"/>
  <c r="AC588" i="1" s="1"/>
  <c r="F397" i="2" s="1"/>
  <c r="AC328" i="1"/>
  <c r="AC536" i="1"/>
  <c r="AC535" i="1"/>
  <c r="N613" i="2"/>
  <c r="N614" i="2" s="1"/>
  <c r="Q613" i="2"/>
  <c r="Q614" i="2" s="1"/>
  <c r="R613" i="2"/>
  <c r="R614" i="2" s="1"/>
  <c r="Z613" i="2"/>
  <c r="Z614" i="2" s="1"/>
  <c r="G613" i="2"/>
  <c r="G614" i="2" s="1"/>
  <c r="O613" i="2"/>
  <c r="O614" i="2" s="1"/>
  <c r="P613" i="2"/>
  <c r="P614" i="2" s="1"/>
  <c r="X613" i="2"/>
  <c r="X614" i="2" s="1"/>
  <c r="M613" i="2"/>
  <c r="M614" i="2" s="1"/>
  <c r="V613" i="2"/>
  <c r="V614" i="2" s="1"/>
  <c r="W613" i="2"/>
  <c r="W614" i="2" s="1"/>
  <c r="J613" i="2"/>
  <c r="J614" i="2" s="1"/>
  <c r="L613" i="2"/>
  <c r="L614" i="2" s="1"/>
  <c r="T613" i="2"/>
  <c r="T614" i="2" s="1"/>
  <c r="S613" i="2"/>
  <c r="S614" i="2" s="1"/>
  <c r="Y613" i="2"/>
  <c r="Y614" i="2" s="1"/>
  <c r="I613" i="2"/>
  <c r="I614" i="2" s="1"/>
  <c r="H613" i="2"/>
  <c r="H614" i="2" s="1"/>
  <c r="K613" i="2"/>
  <c r="K614" i="2" s="1"/>
  <c r="U613" i="2"/>
  <c r="U614" i="2" s="1"/>
  <c r="N670" i="2"/>
  <c r="N671" i="2" s="1"/>
  <c r="T670" i="2"/>
  <c r="T671" i="2" s="1"/>
  <c r="V670" i="2"/>
  <c r="V671" i="2" s="1"/>
  <c r="Z670" i="2"/>
  <c r="Z671" i="2" s="1"/>
  <c r="G670" i="2"/>
  <c r="O670" i="2"/>
  <c r="O671" i="2" s="1"/>
  <c r="Q670" i="2"/>
  <c r="Q671" i="2" s="1"/>
  <c r="W670" i="2"/>
  <c r="W671" i="2" s="1"/>
  <c r="L670" i="2"/>
  <c r="L671" i="2" s="1"/>
  <c r="P670" i="2"/>
  <c r="P671" i="2" s="1"/>
  <c r="S670" i="2"/>
  <c r="S671" i="2" s="1"/>
  <c r="Y670" i="2"/>
  <c r="Y671" i="2" s="1"/>
  <c r="J670" i="2"/>
  <c r="J671" i="2" s="1"/>
  <c r="M670" i="2"/>
  <c r="M671" i="2" s="1"/>
  <c r="R670" i="2"/>
  <c r="R671" i="2" s="1"/>
  <c r="X670" i="2"/>
  <c r="X671" i="2" s="1"/>
  <c r="I670" i="2"/>
  <c r="I671" i="2" s="1"/>
  <c r="H670" i="2"/>
  <c r="H671" i="2" s="1"/>
  <c r="K670" i="2"/>
  <c r="K671" i="2" s="1"/>
  <c r="U670" i="2"/>
  <c r="U671" i="2" s="1"/>
  <c r="L497" i="2"/>
  <c r="V497" i="2"/>
  <c r="G497" i="2"/>
  <c r="O497" i="2"/>
  <c r="X497" i="2"/>
  <c r="M497" i="2"/>
  <c r="S497" i="2"/>
  <c r="H497" i="2"/>
  <c r="R497" i="2"/>
  <c r="Z497" i="2"/>
  <c r="I497" i="2"/>
  <c r="Q497" i="2"/>
  <c r="Y497" i="2"/>
  <c r="K497" i="2"/>
  <c r="U497" i="2"/>
  <c r="J497" i="2"/>
  <c r="T497" i="2"/>
  <c r="W497" i="2"/>
  <c r="N497" i="2"/>
  <c r="P497" i="2"/>
  <c r="F150" i="2"/>
  <c r="AA655" i="1"/>
  <c r="AA95" i="1"/>
  <c r="AA98" i="1" s="1"/>
  <c r="F46" i="2" s="1"/>
  <c r="F945" i="2" s="1"/>
  <c r="AA81" i="1"/>
  <c r="AA115" i="1"/>
  <c r="AA126" i="1"/>
  <c r="AA114" i="1"/>
  <c r="AA128" i="1"/>
  <c r="AA127" i="1"/>
  <c r="AA129" i="1"/>
  <c r="AD651" i="1"/>
  <c r="AD9" i="1"/>
  <c r="AD79" i="1"/>
  <c r="AD96" i="1" s="1"/>
  <c r="AD62" i="1"/>
  <c r="AD104" i="1"/>
  <c r="AD106" i="1"/>
  <c r="AD13" i="1"/>
  <c r="AD10" i="1"/>
  <c r="AD11" i="1"/>
  <c r="AD63" i="1"/>
  <c r="AD60" i="1"/>
  <c r="AD137" i="1"/>
  <c r="AD139" i="1" s="1"/>
  <c r="AD12" i="1"/>
  <c r="G137" i="2"/>
  <c r="AA134" i="2"/>
  <c r="AB134" i="2" s="1"/>
  <c r="M137" i="2"/>
  <c r="S137" i="2"/>
  <c r="K137" i="2"/>
  <c r="T137" i="2"/>
  <c r="U137" i="2"/>
  <c r="Q137" i="2"/>
  <c r="U327" i="2"/>
  <c r="AB280" i="1"/>
  <c r="Z538" i="1"/>
  <c r="Z540" i="1" s="1"/>
  <c r="AA559" i="2"/>
  <c r="AB559" i="2" s="1"/>
  <c r="AA617" i="2"/>
  <c r="AB617" i="2" s="1"/>
  <c r="AD636" i="1"/>
  <c r="AD453" i="1" s="1"/>
  <c r="AD465" i="1" s="1"/>
  <c r="AD486" i="1" s="1"/>
  <c r="AD488" i="1" s="1"/>
  <c r="AC224" i="1"/>
  <c r="Y331" i="1"/>
  <c r="Y333" i="1" s="1"/>
  <c r="F614" i="2"/>
  <c r="AD188" i="1"/>
  <c r="AA674" i="2"/>
  <c r="AB674" i="2" s="1"/>
  <c r="AB81" i="1"/>
  <c r="O875" i="2" s="1"/>
  <c r="AA875" i="2" s="1"/>
  <c r="AB875" i="2" s="1"/>
  <c r="AB95" i="1"/>
  <c r="AB98" i="1" s="1"/>
  <c r="F49" i="2" s="1"/>
  <c r="AB655" i="1"/>
  <c r="AB126" i="1"/>
  <c r="AB115" i="1"/>
  <c r="AB129" i="1"/>
  <c r="AB128" i="1"/>
  <c r="AB114" i="1"/>
  <c r="AB127" i="1"/>
  <c r="N699" i="2"/>
  <c r="X699" i="2"/>
  <c r="Z699" i="2"/>
  <c r="M699" i="2"/>
  <c r="F498" i="2"/>
  <c r="Y608" i="1"/>
  <c r="M555" i="2"/>
  <c r="M556" i="2" s="1"/>
  <c r="P555" i="2"/>
  <c r="P556" i="2" s="1"/>
  <c r="S555" i="2"/>
  <c r="S556" i="2" s="1"/>
  <c r="Z555" i="2"/>
  <c r="Z556" i="2" s="1"/>
  <c r="L555" i="2"/>
  <c r="L556" i="2" s="1"/>
  <c r="Q555" i="2"/>
  <c r="Q556" i="2" s="1"/>
  <c r="V555" i="2"/>
  <c r="V556" i="2" s="1"/>
  <c r="Y555" i="2"/>
  <c r="Y556" i="2" s="1"/>
  <c r="J555" i="2"/>
  <c r="J556" i="2" s="1"/>
  <c r="N555" i="2"/>
  <c r="N556" i="2" s="1"/>
  <c r="R555" i="2"/>
  <c r="R556" i="2" s="1"/>
  <c r="X555" i="2"/>
  <c r="X556" i="2" s="1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U556" i="2" s="1"/>
  <c r="K555" i="2"/>
  <c r="K556" i="2" s="1"/>
  <c r="M98" i="2"/>
  <c r="M99" i="2" s="1"/>
  <c r="P98" i="2"/>
  <c r="P99" i="2" s="1"/>
  <c r="V98" i="2"/>
  <c r="V99" i="2" s="1"/>
  <c r="Z98" i="2"/>
  <c r="Z99" i="2" s="1"/>
  <c r="G98" i="2"/>
  <c r="O98" i="2"/>
  <c r="O99" i="2" s="1"/>
  <c r="S98" i="2"/>
  <c r="S99" i="2" s="1"/>
  <c r="W98" i="2"/>
  <c r="W99" i="2" s="1"/>
  <c r="N98" i="2"/>
  <c r="N99" i="2" s="1"/>
  <c r="T98" i="2"/>
  <c r="T99" i="2" s="1"/>
  <c r="R98" i="2"/>
  <c r="R99" i="2" s="1"/>
  <c r="Y98" i="2"/>
  <c r="Y99" i="2" s="1"/>
  <c r="J98" i="2"/>
  <c r="J99" i="2" s="1"/>
  <c r="L98" i="2"/>
  <c r="L99" i="2" s="1"/>
  <c r="Q98" i="2"/>
  <c r="Q99" i="2" s="1"/>
  <c r="X98" i="2"/>
  <c r="X99" i="2" s="1"/>
  <c r="I98" i="2"/>
  <c r="I99" i="2" s="1"/>
  <c r="H98" i="2"/>
  <c r="H99" i="2" s="1"/>
  <c r="K98" i="2"/>
  <c r="K99" i="2" s="1"/>
  <c r="U98" i="2"/>
  <c r="U99" i="2" s="1"/>
  <c r="AA612" i="2"/>
  <c r="AB612" i="2" s="1"/>
  <c r="J137" i="2"/>
  <c r="I137" i="2"/>
  <c r="H137" i="2"/>
  <c r="P137" i="2"/>
  <c r="L137" i="2"/>
  <c r="N137" i="2"/>
  <c r="R137" i="2"/>
  <c r="AE425" i="1"/>
  <c r="AF425" i="1" s="1"/>
  <c r="AG425" i="1" s="1"/>
  <c r="AE662" i="1"/>
  <c r="AF662" i="1" s="1"/>
  <c r="AG662" i="1" s="1"/>
  <c r="AF415" i="1"/>
  <c r="AG415" i="1" s="1"/>
  <c r="AE191" i="1"/>
  <c r="AF640" i="1"/>
  <c r="AG640" i="1" s="1"/>
  <c r="AE124" i="1"/>
  <c r="AF124" i="1" s="1"/>
  <c r="AG124" i="1" s="1"/>
  <c r="AF631" i="1"/>
  <c r="AG631" i="1" s="1"/>
  <c r="AE364" i="1"/>
  <c r="AE668" i="1"/>
  <c r="AF668" i="1" s="1"/>
  <c r="AG668" i="1" s="1"/>
  <c r="AF29" i="1"/>
  <c r="AG29" i="1" s="1"/>
  <c r="AE571" i="1"/>
  <c r="AE573" i="1"/>
  <c r="AF573" i="1" s="1"/>
  <c r="AG573" i="1" s="1"/>
  <c r="AE572" i="1"/>
  <c r="AF572" i="1" s="1"/>
  <c r="AG572" i="1" s="1"/>
  <c r="AF643" i="1"/>
  <c r="AG643" i="1" s="1"/>
  <c r="AE215" i="1"/>
  <c r="AF215" i="1" s="1"/>
  <c r="AG215" i="1" s="1"/>
  <c r="AE217" i="1"/>
  <c r="AF217" i="1" s="1"/>
  <c r="AG217" i="1" s="1"/>
  <c r="AE216" i="1"/>
  <c r="AF216" i="1" s="1"/>
  <c r="AG216" i="1" s="1"/>
  <c r="AE430" i="1"/>
  <c r="AE214" i="1"/>
  <c r="N327" i="2"/>
  <c r="AA326" i="2"/>
  <c r="AB326" i="2" s="1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Z331" i="1"/>
  <c r="Z333" i="1" s="1"/>
  <c r="AA39" i="2"/>
  <c r="AB39" i="2" s="1"/>
  <c r="G40" i="2"/>
  <c r="AE450" i="1"/>
  <c r="O327" i="2"/>
  <c r="J327" i="2"/>
  <c r="L327" i="2"/>
  <c r="AD167" i="1"/>
  <c r="AD427" i="1"/>
  <c r="AC276" i="1"/>
  <c r="AA920" i="2" l="1"/>
  <c r="AB920" i="2" s="1"/>
  <c r="Y184" i="2"/>
  <c r="Y188" i="2" s="1"/>
  <c r="X240" i="2"/>
  <c r="AA240" i="2" s="1"/>
  <c r="AB240" i="2" s="1"/>
  <c r="V182" i="2"/>
  <c r="X184" i="2"/>
  <c r="V241" i="2"/>
  <c r="AA241" i="2" s="1"/>
  <c r="AB241" i="2" s="1"/>
  <c r="X182" i="2"/>
  <c r="X241" i="2"/>
  <c r="V183" i="2"/>
  <c r="X183" i="2"/>
  <c r="AA905" i="2"/>
  <c r="AB905" i="2" s="1"/>
  <c r="G913" i="2"/>
  <c r="AA913" i="2" s="1"/>
  <c r="AB913" i="2" s="1"/>
  <c r="Y20" i="2"/>
  <c r="Y127" i="2"/>
  <c r="Y70" i="2"/>
  <c r="Y126" i="2"/>
  <c r="Y68" i="2"/>
  <c r="Y125" i="2"/>
  <c r="Y69" i="2"/>
  <c r="N126" i="2"/>
  <c r="N68" i="2"/>
  <c r="N70" i="2"/>
  <c r="N69" i="2"/>
  <c r="N125" i="2"/>
  <c r="N127" i="2"/>
  <c r="L126" i="2"/>
  <c r="L69" i="2"/>
  <c r="L70" i="2"/>
  <c r="L125" i="2"/>
  <c r="L68" i="2"/>
  <c r="L127" i="2"/>
  <c r="T126" i="2"/>
  <c r="T70" i="2"/>
  <c r="T69" i="2"/>
  <c r="T125" i="2"/>
  <c r="T68" i="2"/>
  <c r="T127" i="2"/>
  <c r="S125" i="2"/>
  <c r="S68" i="2"/>
  <c r="S126" i="2"/>
  <c r="S69" i="2"/>
  <c r="S127" i="2"/>
  <c r="S70" i="2"/>
  <c r="Z127" i="2"/>
  <c r="Z126" i="2"/>
  <c r="Z68" i="2"/>
  <c r="Z125" i="2"/>
  <c r="Z69" i="2"/>
  <c r="Z70" i="2"/>
  <c r="M125" i="2"/>
  <c r="M68" i="2"/>
  <c r="M126" i="2"/>
  <c r="M69" i="2"/>
  <c r="M70" i="2"/>
  <c r="M127" i="2"/>
  <c r="O125" i="2"/>
  <c r="O68" i="2"/>
  <c r="O126" i="2"/>
  <c r="O69" i="2"/>
  <c r="O70" i="2"/>
  <c r="O127" i="2"/>
  <c r="R126" i="2"/>
  <c r="R70" i="2"/>
  <c r="R69" i="2"/>
  <c r="R127" i="2"/>
  <c r="R125" i="2"/>
  <c r="R68" i="2"/>
  <c r="Q126" i="2"/>
  <c r="Q127" i="2"/>
  <c r="Q69" i="2"/>
  <c r="Q70" i="2"/>
  <c r="Q125" i="2"/>
  <c r="Q68" i="2"/>
  <c r="Y245" i="2"/>
  <c r="G906" i="2"/>
  <c r="U127" i="2"/>
  <c r="U70" i="2"/>
  <c r="U125" i="2"/>
  <c r="U68" i="2"/>
  <c r="U126" i="2"/>
  <c r="U69" i="2"/>
  <c r="X69" i="2"/>
  <c r="X126" i="2"/>
  <c r="X68" i="2"/>
  <c r="X127" i="2"/>
  <c r="X125" i="2"/>
  <c r="X70" i="2"/>
  <c r="P125" i="2"/>
  <c r="P68" i="2"/>
  <c r="P127" i="2"/>
  <c r="P126" i="2"/>
  <c r="P69" i="2"/>
  <c r="P70" i="2"/>
  <c r="H126" i="2"/>
  <c r="H69" i="2"/>
  <c r="H127" i="2"/>
  <c r="H125" i="2"/>
  <c r="H68" i="2"/>
  <c r="H70" i="2"/>
  <c r="W126" i="2"/>
  <c r="W69" i="2"/>
  <c r="W70" i="2"/>
  <c r="W125" i="2"/>
  <c r="W68" i="2"/>
  <c r="W127" i="2"/>
  <c r="J126" i="2"/>
  <c r="J69" i="2"/>
  <c r="J70" i="2"/>
  <c r="J125" i="2"/>
  <c r="J68" i="2"/>
  <c r="J127" i="2"/>
  <c r="I125" i="2"/>
  <c r="I68" i="2"/>
  <c r="I127" i="2"/>
  <c r="I126" i="2"/>
  <c r="I69" i="2"/>
  <c r="I70" i="2"/>
  <c r="V70" i="2"/>
  <c r="V127" i="2"/>
  <c r="V125" i="2"/>
  <c r="V68" i="2"/>
  <c r="V126" i="2"/>
  <c r="V69" i="2"/>
  <c r="K70" i="2"/>
  <c r="K125" i="2"/>
  <c r="K68" i="2"/>
  <c r="K126" i="2"/>
  <c r="K69" i="2"/>
  <c r="K127" i="2"/>
  <c r="V245" i="2"/>
  <c r="AE105" i="1"/>
  <c r="AF105" i="1" s="1"/>
  <c r="AG105" i="1" s="1"/>
  <c r="AE77" i="1"/>
  <c r="AF77" i="1" s="1"/>
  <c r="AG77" i="1" s="1"/>
  <c r="F975" i="2"/>
  <c r="AA973" i="2"/>
  <c r="AB973" i="2" s="1"/>
  <c r="AA945" i="2"/>
  <c r="AB945" i="2" s="1"/>
  <c r="F947" i="2"/>
  <c r="AA208" i="2"/>
  <c r="AB208" i="2" s="1"/>
  <c r="AA394" i="2"/>
  <c r="AB394" i="2" s="1"/>
  <c r="AC278" i="1"/>
  <c r="F269" i="2"/>
  <c r="W269" i="2" s="1"/>
  <c r="AA451" i="2"/>
  <c r="AB451" i="2" s="1"/>
  <c r="U268" i="2"/>
  <c r="AC69" i="1"/>
  <c r="AC129" i="1" s="1"/>
  <c r="AC578" i="1"/>
  <c r="AC580" i="1" s="1"/>
  <c r="X268" i="2"/>
  <c r="S268" i="2"/>
  <c r="N268" i="2"/>
  <c r="L268" i="2"/>
  <c r="W268" i="2"/>
  <c r="V268" i="2"/>
  <c r="O268" i="2"/>
  <c r="P268" i="2"/>
  <c r="Y120" i="1"/>
  <c r="Y123" i="1" s="1"/>
  <c r="M268" i="2"/>
  <c r="H268" i="2"/>
  <c r="I268" i="2"/>
  <c r="Y542" i="1"/>
  <c r="Y268" i="2"/>
  <c r="Z268" i="2"/>
  <c r="Q268" i="2"/>
  <c r="R268" i="2"/>
  <c r="T268" i="2"/>
  <c r="K268" i="2"/>
  <c r="J268" i="2"/>
  <c r="AD242" i="1"/>
  <c r="AD108" i="1"/>
  <c r="AD490" i="1"/>
  <c r="AD516" i="1" s="1"/>
  <c r="AD211" i="1"/>
  <c r="AD224" i="1" s="1"/>
  <c r="AE663" i="1"/>
  <c r="AF663" i="1" s="1"/>
  <c r="AG663" i="1" s="1"/>
  <c r="AF450" i="1"/>
  <c r="AG450" i="1" s="1"/>
  <c r="AE229" i="1"/>
  <c r="AF229" i="1" s="1"/>
  <c r="AG229" i="1" s="1"/>
  <c r="AE231" i="1"/>
  <c r="AF231" i="1" s="1"/>
  <c r="AG231" i="1" s="1"/>
  <c r="AE227" i="1"/>
  <c r="AE230" i="1"/>
  <c r="AF230" i="1" s="1"/>
  <c r="AG230" i="1" s="1"/>
  <c r="AE240" i="1"/>
  <c r="AF240" i="1" s="1"/>
  <c r="AG240" i="1" s="1"/>
  <c r="AE236" i="1"/>
  <c r="AF236" i="1" s="1"/>
  <c r="AG236" i="1" s="1"/>
  <c r="AE228" i="1"/>
  <c r="AF228" i="1" s="1"/>
  <c r="AG228" i="1" s="1"/>
  <c r="AE235" i="1"/>
  <c r="AF235" i="1" s="1"/>
  <c r="AG235" i="1" s="1"/>
  <c r="AE237" i="1"/>
  <c r="AF237" i="1" s="1"/>
  <c r="AG237" i="1" s="1"/>
  <c r="AE238" i="1"/>
  <c r="AF238" i="1" s="1"/>
  <c r="AG238" i="1" s="1"/>
  <c r="AE234" i="1"/>
  <c r="AF234" i="1" s="1"/>
  <c r="AG234" i="1" s="1"/>
  <c r="Z610" i="1"/>
  <c r="Z335" i="1"/>
  <c r="F216" i="2"/>
  <c r="AC666" i="1"/>
  <c r="AC528" i="1"/>
  <c r="AC318" i="1"/>
  <c r="AC534" i="1"/>
  <c r="AC326" i="1"/>
  <c r="AC527" i="1"/>
  <c r="AC322" i="1"/>
  <c r="AC319" i="1"/>
  <c r="AC525" i="1"/>
  <c r="AC327" i="1"/>
  <c r="AC323" i="1"/>
  <c r="AC530" i="1"/>
  <c r="AC531" i="1"/>
  <c r="AC526" i="1"/>
  <c r="AC317" i="1"/>
  <c r="AC320" i="1"/>
  <c r="AC533" i="1"/>
  <c r="AE434" i="1"/>
  <c r="AF434" i="1" s="1"/>
  <c r="AG434" i="1" s="1"/>
  <c r="AF430" i="1"/>
  <c r="AG430" i="1" s="1"/>
  <c r="J498" i="2"/>
  <c r="N498" i="2"/>
  <c r="T498" i="2"/>
  <c r="Y498" i="2"/>
  <c r="Y499" i="2" s="1"/>
  <c r="G498" i="2"/>
  <c r="O498" i="2"/>
  <c r="V498" i="2"/>
  <c r="V499" i="2" s="1"/>
  <c r="X498" i="2"/>
  <c r="X499" i="2" s="1"/>
  <c r="L498" i="2"/>
  <c r="P498" i="2"/>
  <c r="R498" i="2"/>
  <c r="R499" i="2" s="1"/>
  <c r="W498" i="2"/>
  <c r="W499" i="2" s="1"/>
  <c r="M498" i="2"/>
  <c r="Q498" i="2"/>
  <c r="Q499" i="2" s="1"/>
  <c r="S498" i="2"/>
  <c r="S499" i="2" s="1"/>
  <c r="Z498" i="2"/>
  <c r="Z499" i="2" s="1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Q699" i="2"/>
  <c r="AB308" i="1"/>
  <c r="AD667" i="1"/>
  <c r="AD328" i="1"/>
  <c r="AD329" i="1"/>
  <c r="AD577" i="1"/>
  <c r="AD594" i="1"/>
  <c r="AD596" i="1" s="1"/>
  <c r="F457" i="2" s="1"/>
  <c r="AD586" i="1"/>
  <c r="AD588" i="1" s="1"/>
  <c r="F400" i="2" s="1"/>
  <c r="AD535" i="1"/>
  <c r="AD536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AA497" i="2"/>
  <c r="AB497" i="2" s="1"/>
  <c r="J211" i="2"/>
  <c r="S211" i="2"/>
  <c r="Z211" i="2"/>
  <c r="M211" i="2"/>
  <c r="T211" i="2"/>
  <c r="H211" i="2"/>
  <c r="P211" i="2"/>
  <c r="Y211" i="2"/>
  <c r="K211" i="2"/>
  <c r="U211" i="2"/>
  <c r="N211" i="2"/>
  <c r="V211" i="2"/>
  <c r="I211" i="2"/>
  <c r="Q211" i="2"/>
  <c r="W211" i="2"/>
  <c r="L211" i="2"/>
  <c r="R211" i="2"/>
  <c r="G211" i="2"/>
  <c r="O211" i="2"/>
  <c r="X211" i="2"/>
  <c r="AB666" i="1"/>
  <c r="AB527" i="1"/>
  <c r="AB322" i="1"/>
  <c r="AB530" i="1"/>
  <c r="AB533" i="1"/>
  <c r="AB318" i="1"/>
  <c r="AB528" i="1"/>
  <c r="AB327" i="1"/>
  <c r="AB320" i="1"/>
  <c r="AB317" i="1"/>
  <c r="AB326" i="1"/>
  <c r="AB525" i="1"/>
  <c r="AB319" i="1"/>
  <c r="AB534" i="1"/>
  <c r="AB526" i="1"/>
  <c r="AB531" i="1"/>
  <c r="AB323" i="1"/>
  <c r="AE402" i="1"/>
  <c r="AF396" i="1"/>
  <c r="AG396" i="1" s="1"/>
  <c r="AE381" i="1"/>
  <c r="AF375" i="1"/>
  <c r="AG375" i="1" s="1"/>
  <c r="AE393" i="1"/>
  <c r="AF386" i="1"/>
  <c r="AG386" i="1" s="1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B502" i="2" s="1"/>
  <c r="AA98" i="2"/>
  <c r="AB98" i="2" s="1"/>
  <c r="AA555" i="2"/>
  <c r="AB555" i="2" s="1"/>
  <c r="AA40" i="2"/>
  <c r="AB40" i="2" s="1"/>
  <c r="AE222" i="1"/>
  <c r="AF222" i="1" s="1"/>
  <c r="AG222" i="1" s="1"/>
  <c r="AF214" i="1"/>
  <c r="AG214" i="1" s="1"/>
  <c r="AF571" i="1"/>
  <c r="AG571" i="1" s="1"/>
  <c r="AE651" i="1"/>
  <c r="AF651" i="1" s="1"/>
  <c r="AG651" i="1" s="1"/>
  <c r="AF50" i="1"/>
  <c r="AG50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7" i="1"/>
  <c r="AE62" i="1"/>
  <c r="AF62" i="1" s="1"/>
  <c r="AG62" i="1" s="1"/>
  <c r="AE106" i="1"/>
  <c r="AF106" i="1" s="1"/>
  <c r="AG106" i="1" s="1"/>
  <c r="AE104" i="1"/>
  <c r="AF104" i="1" s="1"/>
  <c r="AG104" i="1" s="1"/>
  <c r="AE63" i="1"/>
  <c r="AF63" i="1" s="1"/>
  <c r="AG63" i="1" s="1"/>
  <c r="AE60" i="1"/>
  <c r="AE372" i="1"/>
  <c r="AF364" i="1"/>
  <c r="AG364" i="1" s="1"/>
  <c r="AE197" i="1"/>
  <c r="AF191" i="1"/>
  <c r="AG191" i="1" s="1"/>
  <c r="AB110" i="1"/>
  <c r="F108" i="2" s="1"/>
  <c r="AB324" i="1"/>
  <c r="AB598" i="1"/>
  <c r="AB325" i="1"/>
  <c r="AB604" i="1"/>
  <c r="F680" i="2" s="1"/>
  <c r="AB529" i="1"/>
  <c r="AB606" i="1"/>
  <c r="AB532" i="1"/>
  <c r="AB600" i="1"/>
  <c r="F565" i="2" s="1"/>
  <c r="AB602" i="1"/>
  <c r="F623" i="2" s="1"/>
  <c r="AB321" i="1"/>
  <c r="AA614" i="2"/>
  <c r="AB614" i="2" s="1"/>
  <c r="Y610" i="1"/>
  <c r="Y335" i="1"/>
  <c r="F212" i="2"/>
  <c r="AD664" i="1"/>
  <c r="AD247" i="1"/>
  <c r="AD260" i="1" s="1"/>
  <c r="AD276" i="1" s="1"/>
  <c r="Z542" i="1"/>
  <c r="Z656" i="1"/>
  <c r="F273" i="2"/>
  <c r="Z120" i="1"/>
  <c r="Z123" i="1" s="1"/>
  <c r="L699" i="2"/>
  <c r="AA137" i="2"/>
  <c r="AB137" i="2" s="1"/>
  <c r="AA110" i="1"/>
  <c r="F105" i="2" s="1"/>
  <c r="F952" i="2" s="1"/>
  <c r="AA532" i="1"/>
  <c r="AA529" i="1"/>
  <c r="AA321" i="1"/>
  <c r="AA598" i="1"/>
  <c r="AA606" i="1"/>
  <c r="AA324" i="1"/>
  <c r="AA602" i="1"/>
  <c r="F620" i="2" s="1"/>
  <c r="AA604" i="1"/>
  <c r="F677" i="2" s="1"/>
  <c r="AA600" i="1"/>
  <c r="F562" i="2" s="1"/>
  <c r="AA325" i="1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4" i="1"/>
  <c r="X113" i="1"/>
  <c r="X117" i="1" s="1"/>
  <c r="X141" i="1" s="1"/>
  <c r="F154" i="2" s="1"/>
  <c r="AF482" i="1"/>
  <c r="AG482" i="1" s="1"/>
  <c r="AE637" i="1"/>
  <c r="AF462" i="1"/>
  <c r="AG462" i="1" s="1"/>
  <c r="AE636" i="1"/>
  <c r="AF103" i="1"/>
  <c r="AG103" i="1" s="1"/>
  <c r="AF585" i="1"/>
  <c r="AG585" i="1" s="1"/>
  <c r="AF76" i="1"/>
  <c r="AG76" i="1" s="1"/>
  <c r="G699" i="2"/>
  <c r="AB131" i="1"/>
  <c r="AC280" i="1"/>
  <c r="AD15" i="1"/>
  <c r="AA131" i="1"/>
  <c r="F499" i="2"/>
  <c r="AA670" i="2"/>
  <c r="AB670" i="2" s="1"/>
  <c r="AA613" i="2"/>
  <c r="AB613" i="2" s="1"/>
  <c r="AA327" i="2"/>
  <c r="AB327" i="2" s="1"/>
  <c r="G671" i="2"/>
  <c r="G556" i="2"/>
  <c r="G99" i="2"/>
  <c r="G499" i="2" l="1"/>
  <c r="AA184" i="2"/>
  <c r="AB184" i="2" s="1"/>
  <c r="AA183" i="2"/>
  <c r="AB183" i="2" s="1"/>
  <c r="M499" i="2"/>
  <c r="L499" i="2"/>
  <c r="V188" i="2"/>
  <c r="X245" i="2"/>
  <c r="AA245" i="2" s="1"/>
  <c r="AB245" i="2" s="1"/>
  <c r="X188" i="2"/>
  <c r="AA182" i="2"/>
  <c r="AB182" i="2" s="1"/>
  <c r="U74" i="2"/>
  <c r="L74" i="2"/>
  <c r="Y131" i="2"/>
  <c r="V74" i="2"/>
  <c r="L131" i="2"/>
  <c r="N74" i="2"/>
  <c r="Y74" i="2"/>
  <c r="Q131" i="2"/>
  <c r="V131" i="2"/>
  <c r="R131" i="2"/>
  <c r="O131" i="2"/>
  <c r="K131" i="2"/>
  <c r="I74" i="2"/>
  <c r="J131" i="2"/>
  <c r="G126" i="2"/>
  <c r="AA126" i="2" s="1"/>
  <c r="AB126" i="2" s="1"/>
  <c r="G125" i="2"/>
  <c r="G70" i="2"/>
  <c r="AA70" i="2" s="1"/>
  <c r="AB70" i="2" s="1"/>
  <c r="G68" i="2"/>
  <c r="G127" i="2"/>
  <c r="AA127" i="2" s="1"/>
  <c r="AB127" i="2" s="1"/>
  <c r="G69" i="2"/>
  <c r="AA69" i="2" s="1"/>
  <c r="AB69" i="2" s="1"/>
  <c r="S74" i="2"/>
  <c r="T131" i="2"/>
  <c r="I131" i="2"/>
  <c r="W74" i="2"/>
  <c r="H74" i="2"/>
  <c r="X131" i="2"/>
  <c r="U131" i="2"/>
  <c r="R74" i="2"/>
  <c r="M74" i="2"/>
  <c r="Z131" i="2"/>
  <c r="AA906" i="2"/>
  <c r="AB906" i="2" s="1"/>
  <c r="S131" i="2"/>
  <c r="W131" i="2"/>
  <c r="H131" i="2"/>
  <c r="P74" i="2"/>
  <c r="M131" i="2"/>
  <c r="Z74" i="2"/>
  <c r="Y21" i="2"/>
  <c r="AA20" i="2"/>
  <c r="AB20" i="2" s="1"/>
  <c r="K74" i="2"/>
  <c r="J74" i="2"/>
  <c r="P131" i="2"/>
  <c r="X74" i="2"/>
  <c r="Q74" i="2"/>
  <c r="O74" i="2"/>
  <c r="T74" i="2"/>
  <c r="N131" i="2"/>
  <c r="Q947" i="2"/>
  <c r="Q948" i="2" s="1"/>
  <c r="T947" i="2"/>
  <c r="T948" i="2" s="1"/>
  <c r="J947" i="2"/>
  <c r="J948" i="2" s="1"/>
  <c r="K947" i="2"/>
  <c r="K948" i="2" s="1"/>
  <c r="R947" i="2"/>
  <c r="R948" i="2" s="1"/>
  <c r="H947" i="2"/>
  <c r="H948" i="2" s="1"/>
  <c r="V947" i="2"/>
  <c r="V948" i="2" s="1"/>
  <c r="M947" i="2"/>
  <c r="M948" i="2" s="1"/>
  <c r="P947" i="2"/>
  <c r="P948" i="2" s="1"/>
  <c r="W947" i="2"/>
  <c r="W948" i="2" s="1"/>
  <c r="G947" i="2"/>
  <c r="N947" i="2"/>
  <c r="N948" i="2" s="1"/>
  <c r="X947" i="2"/>
  <c r="X948" i="2" s="1"/>
  <c r="Y947" i="2"/>
  <c r="Y948" i="2" s="1"/>
  <c r="I947" i="2"/>
  <c r="I948" i="2" s="1"/>
  <c r="L947" i="2"/>
  <c r="L948" i="2" s="1"/>
  <c r="S947" i="2"/>
  <c r="S948" i="2" s="1"/>
  <c r="Z947" i="2"/>
  <c r="Z948" i="2" s="1"/>
  <c r="U947" i="2"/>
  <c r="U948" i="2" s="1"/>
  <c r="O947" i="2"/>
  <c r="O948" i="2" s="1"/>
  <c r="Y975" i="2"/>
  <c r="Y976" i="2" s="1"/>
  <c r="U975" i="2"/>
  <c r="U976" i="2" s="1"/>
  <c r="Q975" i="2"/>
  <c r="Q976" i="2" s="1"/>
  <c r="M975" i="2"/>
  <c r="M976" i="2" s="1"/>
  <c r="I975" i="2"/>
  <c r="I976" i="2" s="1"/>
  <c r="G975" i="2"/>
  <c r="Z975" i="2"/>
  <c r="Z976" i="2" s="1"/>
  <c r="N975" i="2"/>
  <c r="N976" i="2" s="1"/>
  <c r="X975" i="2"/>
  <c r="X976" i="2" s="1"/>
  <c r="T975" i="2"/>
  <c r="T976" i="2" s="1"/>
  <c r="P975" i="2"/>
  <c r="P976" i="2" s="1"/>
  <c r="L975" i="2"/>
  <c r="L976" i="2" s="1"/>
  <c r="H975" i="2"/>
  <c r="H976" i="2" s="1"/>
  <c r="K975" i="2"/>
  <c r="K976" i="2" s="1"/>
  <c r="R975" i="2"/>
  <c r="R976" i="2" s="1"/>
  <c r="W975" i="2"/>
  <c r="W976" i="2" s="1"/>
  <c r="S975" i="2"/>
  <c r="S976" i="2" s="1"/>
  <c r="O975" i="2"/>
  <c r="O976" i="2" s="1"/>
  <c r="V975" i="2"/>
  <c r="V976" i="2" s="1"/>
  <c r="J975" i="2"/>
  <c r="J976" i="2" s="1"/>
  <c r="F976" i="2"/>
  <c r="AA952" i="2"/>
  <c r="AB952" i="2" s="1"/>
  <c r="F954" i="2"/>
  <c r="F948" i="2"/>
  <c r="O499" i="2"/>
  <c r="J499" i="2"/>
  <c r="O151" i="2"/>
  <c r="K499" i="2"/>
  <c r="T499" i="2"/>
  <c r="H499" i="2"/>
  <c r="P499" i="2"/>
  <c r="S269" i="2"/>
  <c r="S270" i="2" s="1"/>
  <c r="K269" i="2"/>
  <c r="K270" i="2" s="1"/>
  <c r="R269" i="2"/>
  <c r="R270" i="2" s="1"/>
  <c r="O269" i="2"/>
  <c r="O270" i="2" s="1"/>
  <c r="H269" i="2"/>
  <c r="H270" i="2" s="1"/>
  <c r="X269" i="2"/>
  <c r="X270" i="2" s="1"/>
  <c r="T269" i="2"/>
  <c r="T270" i="2" s="1"/>
  <c r="P269" i="2"/>
  <c r="P270" i="2" s="1"/>
  <c r="F270" i="2"/>
  <c r="M269" i="2"/>
  <c r="M270" i="2" s="1"/>
  <c r="I269" i="2"/>
  <c r="I270" i="2" s="1"/>
  <c r="G269" i="2"/>
  <c r="G270" i="2" s="1"/>
  <c r="J269" i="2"/>
  <c r="J270" i="2" s="1"/>
  <c r="Y269" i="2"/>
  <c r="Y270" i="2" s="1"/>
  <c r="L269" i="2"/>
  <c r="L270" i="2" s="1"/>
  <c r="Q269" i="2"/>
  <c r="Q270" i="2" s="1"/>
  <c r="N269" i="2"/>
  <c r="N270" i="2" s="1"/>
  <c r="Z269" i="2"/>
  <c r="Z270" i="2" s="1"/>
  <c r="U269" i="2"/>
  <c r="U270" i="2" s="1"/>
  <c r="V269" i="2"/>
  <c r="V270" i="2" s="1"/>
  <c r="AC128" i="1"/>
  <c r="AC127" i="1"/>
  <c r="AC115" i="1"/>
  <c r="AC114" i="1"/>
  <c r="AC81" i="1"/>
  <c r="AC126" i="1"/>
  <c r="AC95" i="1"/>
  <c r="AC98" i="1" s="1"/>
  <c r="AC532" i="1" s="1"/>
  <c r="AC655" i="1"/>
  <c r="AE79" i="1"/>
  <c r="AE96" i="1" s="1"/>
  <c r="AF96" i="1" s="1"/>
  <c r="AG96" i="1" s="1"/>
  <c r="W270" i="2"/>
  <c r="AD278" i="1"/>
  <c r="AA268" i="2"/>
  <c r="AB268" i="2" s="1"/>
  <c r="N499" i="2"/>
  <c r="AE108" i="1"/>
  <c r="AF108" i="1" s="1"/>
  <c r="AG108" i="1" s="1"/>
  <c r="AA331" i="1"/>
  <c r="AA333" i="1" s="1"/>
  <c r="AA335" i="1" s="1"/>
  <c r="AD69" i="1"/>
  <c r="AD669" i="1"/>
  <c r="AD578" i="1"/>
  <c r="AD580" i="1" s="1"/>
  <c r="AC308" i="1"/>
  <c r="H154" i="2"/>
  <c r="O154" i="2"/>
  <c r="X154" i="2"/>
  <c r="L154" i="2"/>
  <c r="S154" i="2"/>
  <c r="I154" i="2"/>
  <c r="P154" i="2"/>
  <c r="W154" i="2"/>
  <c r="N154" i="2"/>
  <c r="V154" i="2"/>
  <c r="K154" i="2"/>
  <c r="R154" i="2"/>
  <c r="G154" i="2"/>
  <c r="T154" i="2"/>
  <c r="Y154" i="2"/>
  <c r="M154" i="2"/>
  <c r="U154" i="2"/>
  <c r="J154" i="2"/>
  <c r="Q154" i="2"/>
  <c r="Z154" i="2"/>
  <c r="AA397" i="2"/>
  <c r="AB397" i="2" s="1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F980" i="2" s="1"/>
  <c r="AA608" i="1"/>
  <c r="M212" i="2"/>
  <c r="O212" i="2"/>
  <c r="L212" i="2"/>
  <c r="Q212" i="2"/>
  <c r="Q213" i="2" s="1"/>
  <c r="S212" i="2"/>
  <c r="S213" i="2" s="1"/>
  <c r="W212" i="2"/>
  <c r="W213" i="2" s="1"/>
  <c r="V212" i="2"/>
  <c r="V213" i="2" s="1"/>
  <c r="Z212" i="2"/>
  <c r="Z213" i="2" s="1"/>
  <c r="J212" i="2"/>
  <c r="N212" i="2"/>
  <c r="G212" i="2"/>
  <c r="P212" i="2"/>
  <c r="R212" i="2"/>
  <c r="R213" i="2" s="1"/>
  <c r="T212" i="2"/>
  <c r="Y212" i="2"/>
  <c r="Y213" i="2" s="1"/>
  <c r="X212" i="2"/>
  <c r="X213" i="2" s="1"/>
  <c r="I212" i="2"/>
  <c r="H212" i="2"/>
  <c r="K212" i="2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AE667" i="1"/>
  <c r="AF667" i="1" s="1"/>
  <c r="AG667" i="1" s="1"/>
  <c r="AF60" i="1"/>
  <c r="AG60" i="1" s="1"/>
  <c r="AE536" i="1"/>
  <c r="AF536" i="1" s="1"/>
  <c r="AG536" i="1" s="1"/>
  <c r="AE577" i="1"/>
  <c r="AE329" i="1"/>
  <c r="AE328" i="1"/>
  <c r="AF328" i="1" s="1"/>
  <c r="AG328" i="1" s="1"/>
  <c r="AE586" i="1"/>
  <c r="AE594" i="1"/>
  <c r="AE535" i="1"/>
  <c r="AF535" i="1" s="1"/>
  <c r="AG535" i="1" s="1"/>
  <c r="AE15" i="1"/>
  <c r="AF9" i="1"/>
  <c r="AG9" i="1" s="1"/>
  <c r="F339" i="2"/>
  <c r="AE660" i="1"/>
  <c r="AF660" i="1" s="1"/>
  <c r="AG660" i="1" s="1"/>
  <c r="AE404" i="1"/>
  <c r="AF404" i="1" s="1"/>
  <c r="AG404" i="1" s="1"/>
  <c r="AF393" i="1"/>
  <c r="AG393" i="1" s="1"/>
  <c r="AE170" i="1"/>
  <c r="AE659" i="1"/>
  <c r="AF659" i="1" s="1"/>
  <c r="AG659" i="1" s="1"/>
  <c r="AF381" i="1"/>
  <c r="AG381" i="1" s="1"/>
  <c r="AE159" i="1"/>
  <c r="AE661" i="1"/>
  <c r="AF661" i="1" s="1"/>
  <c r="AG661" i="1" s="1"/>
  <c r="AF402" i="1"/>
  <c r="AG402" i="1" s="1"/>
  <c r="AE180" i="1"/>
  <c r="AA211" i="2"/>
  <c r="AB211" i="2" s="1"/>
  <c r="U151" i="2"/>
  <c r="M151" i="2"/>
  <c r="J151" i="2"/>
  <c r="T151" i="2"/>
  <c r="L151" i="2"/>
  <c r="Q151" i="2"/>
  <c r="N151" i="2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4" i="1"/>
  <c r="Z113" i="1"/>
  <c r="Z117" i="1" s="1"/>
  <c r="Z141" i="1" s="1"/>
  <c r="F159" i="2" s="1"/>
  <c r="AE242" i="1"/>
  <c r="AF242" i="1" s="1"/>
  <c r="AG242" i="1" s="1"/>
  <c r="AF227" i="1"/>
  <c r="AG227" i="1" s="1"/>
  <c r="AA538" i="1"/>
  <c r="AA540" i="1" s="1"/>
  <c r="AB538" i="1"/>
  <c r="AB540" i="1" s="1"/>
  <c r="AB331" i="1"/>
  <c r="AB333" i="1" s="1"/>
  <c r="F213" i="2"/>
  <c r="AA556" i="2"/>
  <c r="AB556" i="2" s="1"/>
  <c r="AF636" i="1"/>
  <c r="AG636" i="1" s="1"/>
  <c r="AE453" i="1"/>
  <c r="AF637" i="1"/>
  <c r="AG637" i="1" s="1"/>
  <c r="AE474" i="1"/>
  <c r="AA454" i="2"/>
  <c r="AB454" i="2" s="1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4" i="1"/>
  <c r="Y113" i="1"/>
  <c r="Y117" i="1" s="1"/>
  <c r="Y141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8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E209" i="1"/>
  <c r="AF209" i="1" s="1"/>
  <c r="AG209" i="1" s="1"/>
  <c r="AF197" i="1"/>
  <c r="AG197" i="1" s="1"/>
  <c r="AE658" i="1"/>
  <c r="AF658" i="1" s="1"/>
  <c r="AG658" i="1" s="1"/>
  <c r="AE383" i="1"/>
  <c r="AF372" i="1"/>
  <c r="AG372" i="1" s="1"/>
  <c r="AE147" i="1"/>
  <c r="AF137" i="1"/>
  <c r="AG137" i="1" s="1"/>
  <c r="AE139" i="1"/>
  <c r="AF139" i="1" s="1"/>
  <c r="AG139" i="1" s="1"/>
  <c r="H151" i="2"/>
  <c r="P151" i="2"/>
  <c r="AA150" i="2"/>
  <c r="AB150" i="2" s="1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7" i="1"/>
  <c r="AB121" i="1"/>
  <c r="I499" i="2"/>
  <c r="AA498" i="2"/>
  <c r="AB498" i="2" s="1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6" i="1"/>
  <c r="AD528" i="1"/>
  <c r="AD318" i="1"/>
  <c r="AD525" i="1"/>
  <c r="AD322" i="1"/>
  <c r="AD319" i="1"/>
  <c r="AD317" i="1"/>
  <c r="AD326" i="1"/>
  <c r="AD320" i="1"/>
  <c r="AD327" i="1"/>
  <c r="AD534" i="1"/>
  <c r="AD526" i="1"/>
  <c r="AD531" i="1"/>
  <c r="AD530" i="1"/>
  <c r="AD533" i="1"/>
  <c r="AD527" i="1"/>
  <c r="AD323" i="1"/>
  <c r="AD280" i="1"/>
  <c r="AA336" i="2"/>
  <c r="AB336" i="2" s="1"/>
  <c r="AA671" i="2"/>
  <c r="AB671" i="2" s="1"/>
  <c r="AA49" i="2"/>
  <c r="AB49" i="2" s="1"/>
  <c r="AA99" i="2"/>
  <c r="AB99" i="2" s="1"/>
  <c r="AA125" i="2" l="1"/>
  <c r="AB125" i="2" s="1"/>
  <c r="G213" i="2"/>
  <c r="L213" i="2"/>
  <c r="I213" i="2"/>
  <c r="M213" i="2"/>
  <c r="AA188" i="2"/>
  <c r="AB188" i="2" s="1"/>
  <c r="G131" i="2"/>
  <c r="AA131" i="2" s="1"/>
  <c r="AB131" i="2" s="1"/>
  <c r="Y698" i="2"/>
  <c r="AA698" i="2" s="1"/>
  <c r="AB698" i="2" s="1"/>
  <c r="AA21" i="2"/>
  <c r="AB21" i="2" s="1"/>
  <c r="Y699" i="2"/>
  <c r="AA699" i="2" s="1"/>
  <c r="AB699" i="2" s="1"/>
  <c r="G74" i="2"/>
  <c r="AA74" i="2" s="1"/>
  <c r="AB74" i="2" s="1"/>
  <c r="AA68" i="2"/>
  <c r="AB68" i="2" s="1"/>
  <c r="J333" i="2"/>
  <c r="V333" i="2"/>
  <c r="W333" i="2"/>
  <c r="L333" i="2"/>
  <c r="N333" i="2"/>
  <c r="M333" i="2"/>
  <c r="Q954" i="2"/>
  <c r="Q955" i="2" s="1"/>
  <c r="J954" i="2"/>
  <c r="J955" i="2" s="1"/>
  <c r="L954" i="2"/>
  <c r="L955" i="2" s="1"/>
  <c r="W954" i="2"/>
  <c r="W955" i="2" s="1"/>
  <c r="G954" i="2"/>
  <c r="M954" i="2"/>
  <c r="M955" i="2" s="1"/>
  <c r="X954" i="2"/>
  <c r="X955" i="2" s="1"/>
  <c r="H954" i="2"/>
  <c r="H955" i="2" s="1"/>
  <c r="S954" i="2"/>
  <c r="S955" i="2" s="1"/>
  <c r="R954" i="2"/>
  <c r="R955" i="2" s="1"/>
  <c r="K954" i="2"/>
  <c r="K955" i="2" s="1"/>
  <c r="Y954" i="2"/>
  <c r="Y955" i="2" s="1"/>
  <c r="I954" i="2"/>
  <c r="I955" i="2" s="1"/>
  <c r="T954" i="2"/>
  <c r="T955" i="2" s="1"/>
  <c r="Z954" i="2"/>
  <c r="Z955" i="2" s="1"/>
  <c r="O954" i="2"/>
  <c r="O955" i="2" s="1"/>
  <c r="U954" i="2"/>
  <c r="U955" i="2" s="1"/>
  <c r="V954" i="2"/>
  <c r="V955" i="2" s="1"/>
  <c r="P954" i="2"/>
  <c r="P955" i="2" s="1"/>
  <c r="N954" i="2"/>
  <c r="N955" i="2" s="1"/>
  <c r="R333" i="2"/>
  <c r="P333" i="2"/>
  <c r="Z333" i="2"/>
  <c r="Q333" i="2"/>
  <c r="AA947" i="2"/>
  <c r="AB947" i="2" s="1"/>
  <c r="G948" i="2"/>
  <c r="AA948" i="2" s="1"/>
  <c r="AB948" i="2" s="1"/>
  <c r="O333" i="2"/>
  <c r="K333" i="2"/>
  <c r="T333" i="2"/>
  <c r="U333" i="2"/>
  <c r="S333" i="2"/>
  <c r="H333" i="2"/>
  <c r="X333" i="2"/>
  <c r="I333" i="2"/>
  <c r="Y333" i="2"/>
  <c r="AA975" i="2"/>
  <c r="AB975" i="2" s="1"/>
  <c r="G976" i="2"/>
  <c r="F52" i="2"/>
  <c r="S52" i="2" s="1"/>
  <c r="F955" i="2"/>
  <c r="T949" i="2"/>
  <c r="T46" i="2" s="1"/>
  <c r="P949" i="2"/>
  <c r="P46" i="2" s="1"/>
  <c r="J949" i="2"/>
  <c r="J46" i="2" s="1"/>
  <c r="N949" i="2"/>
  <c r="N46" i="2" s="1"/>
  <c r="L949" i="2"/>
  <c r="L46" i="2" s="1"/>
  <c r="H949" i="2"/>
  <c r="H46" i="2" s="1"/>
  <c r="O949" i="2"/>
  <c r="O46" i="2" s="1"/>
  <c r="M949" i="2"/>
  <c r="M46" i="2" s="1"/>
  <c r="R949" i="2"/>
  <c r="R46" i="2" s="1"/>
  <c r="S949" i="2"/>
  <c r="S46" i="2" s="1"/>
  <c r="I949" i="2"/>
  <c r="I46" i="2" s="1"/>
  <c r="Q949" i="2"/>
  <c r="Q46" i="2" s="1"/>
  <c r="K949" i="2"/>
  <c r="K46" i="2" s="1"/>
  <c r="U949" i="2"/>
  <c r="U46" i="2" s="1"/>
  <c r="V949" i="2"/>
  <c r="V46" i="2" s="1"/>
  <c r="W949" i="2"/>
  <c r="W46" i="2" s="1"/>
  <c r="X949" i="2"/>
  <c r="X46" i="2" s="1"/>
  <c r="Y949" i="2"/>
  <c r="Y46" i="2" s="1"/>
  <c r="Z949" i="2"/>
  <c r="Z46" i="2" s="1"/>
  <c r="P213" i="2"/>
  <c r="T213" i="2"/>
  <c r="H213" i="2"/>
  <c r="N213" i="2"/>
  <c r="O213" i="2"/>
  <c r="K213" i="2"/>
  <c r="J213" i="2"/>
  <c r="AA269" i="2"/>
  <c r="AB269" i="2" s="1"/>
  <c r="AC131" i="1"/>
  <c r="AF79" i="1"/>
  <c r="AG79" i="1" s="1"/>
  <c r="AC598" i="1"/>
  <c r="F511" i="2" s="1"/>
  <c r="Z511" i="2" s="1"/>
  <c r="AC324" i="1"/>
  <c r="AC325" i="1"/>
  <c r="AC604" i="1"/>
  <c r="F683" i="2" s="1"/>
  <c r="T683" i="2" s="1"/>
  <c r="AC110" i="1"/>
  <c r="F111" i="2" s="1"/>
  <c r="Y111" i="2" s="1"/>
  <c r="AC602" i="1"/>
  <c r="F626" i="2" s="1"/>
  <c r="G626" i="2" s="1"/>
  <c r="AC529" i="1"/>
  <c r="AC538" i="1" s="1"/>
  <c r="AC540" i="1" s="1"/>
  <c r="AC542" i="1" s="1"/>
  <c r="AC606" i="1"/>
  <c r="AC321" i="1"/>
  <c r="M52" i="2"/>
  <c r="AC600" i="1"/>
  <c r="F568" i="2" s="1"/>
  <c r="O568" i="2" s="1"/>
  <c r="F219" i="2"/>
  <c r="AA610" i="1"/>
  <c r="AA216" i="2"/>
  <c r="AB216" i="2" s="1"/>
  <c r="AA273" i="2"/>
  <c r="AB273" i="2" s="1"/>
  <c r="AD308" i="1"/>
  <c r="AA151" i="2"/>
  <c r="AB151" i="2" s="1"/>
  <c r="AE156" i="1"/>
  <c r="AF147" i="1"/>
  <c r="AE427" i="1"/>
  <c r="AF427" i="1" s="1"/>
  <c r="AG427" i="1" s="1"/>
  <c r="AF383" i="1"/>
  <c r="AG383" i="1" s="1"/>
  <c r="J155" i="2"/>
  <c r="O155" i="2"/>
  <c r="M155" i="2"/>
  <c r="R155" i="2"/>
  <c r="R156" i="2" s="1"/>
  <c r="P155" i="2"/>
  <c r="S155" i="2"/>
  <c r="S156" i="2" s="1"/>
  <c r="V155" i="2"/>
  <c r="V156" i="2" s="1"/>
  <c r="X155" i="2"/>
  <c r="X156" i="2" s="1"/>
  <c r="G155" i="2"/>
  <c r="L155" i="2"/>
  <c r="N155" i="2"/>
  <c r="T155" i="2"/>
  <c r="Q155" i="2"/>
  <c r="Q156" i="2" s="1"/>
  <c r="Z155" i="2"/>
  <c r="Z156" i="2" s="1"/>
  <c r="W155" i="2"/>
  <c r="W156" i="2" s="1"/>
  <c r="Y155" i="2"/>
  <c r="Y156" i="2" s="1"/>
  <c r="I155" i="2"/>
  <c r="H155" i="2"/>
  <c r="K155" i="2"/>
  <c r="U155" i="2"/>
  <c r="U156" i="2" s="1"/>
  <c r="AA654" i="1"/>
  <c r="AA113" i="1"/>
  <c r="AA117" i="1" s="1"/>
  <c r="AA337" i="1"/>
  <c r="AA620" i="2"/>
  <c r="AB620" i="2" s="1"/>
  <c r="AB656" i="1"/>
  <c r="AB542" i="1"/>
  <c r="AB120" i="1"/>
  <c r="AB123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5" i="1"/>
  <c r="AF165" i="1" s="1"/>
  <c r="AG165" i="1" s="1"/>
  <c r="AF159" i="1"/>
  <c r="AG159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6" i="1"/>
  <c r="AG586" i="1" s="1"/>
  <c r="AE588" i="1"/>
  <c r="U213" i="2"/>
  <c r="AD95" i="1"/>
  <c r="AD98" i="1" s="1"/>
  <c r="F55" i="2" s="1"/>
  <c r="AD655" i="1"/>
  <c r="AD81" i="1"/>
  <c r="AD128" i="1"/>
  <c r="AD114" i="1"/>
  <c r="AD126" i="1"/>
  <c r="AD129" i="1"/>
  <c r="AD115" i="1"/>
  <c r="AD127" i="1"/>
  <c r="AA457" i="2"/>
  <c r="AB457" i="2" s="1"/>
  <c r="AA565" i="2"/>
  <c r="AB565" i="2" s="1"/>
  <c r="AA562" i="2"/>
  <c r="AB562" i="2" s="1"/>
  <c r="AA499" i="2"/>
  <c r="AB499" i="2" s="1"/>
  <c r="AA623" i="2"/>
  <c r="AB623" i="2" s="1"/>
  <c r="AA677" i="2"/>
  <c r="AB677" i="2" s="1"/>
  <c r="F156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AE484" i="1"/>
  <c r="AF474" i="1"/>
  <c r="AG474" i="1" s="1"/>
  <c r="AE465" i="1"/>
  <c r="AF453" i="1"/>
  <c r="AG453" i="1" s="1"/>
  <c r="F342" i="2"/>
  <c r="AB610" i="1"/>
  <c r="AB335" i="1"/>
  <c r="F222" i="2"/>
  <c r="AA656" i="1"/>
  <c r="AA542" i="1"/>
  <c r="F276" i="2"/>
  <c r="AA120" i="1"/>
  <c r="AA123" i="1" s="1"/>
  <c r="AE186" i="1"/>
  <c r="AF186" i="1" s="1"/>
  <c r="AG186" i="1" s="1"/>
  <c r="AF180" i="1"/>
  <c r="AG180" i="1" s="1"/>
  <c r="AE177" i="1"/>
  <c r="AF170" i="1"/>
  <c r="AG170" i="1" s="1"/>
  <c r="AE69" i="1"/>
  <c r="AE669" i="1"/>
  <c r="AF669" i="1" s="1"/>
  <c r="AG669" i="1" s="1"/>
  <c r="AF15" i="1"/>
  <c r="AG15" i="1" s="1"/>
  <c r="AE578" i="1"/>
  <c r="AF578" i="1" s="1"/>
  <c r="AG578" i="1" s="1"/>
  <c r="AF594" i="1"/>
  <c r="AG594" i="1" s="1"/>
  <c r="AE596" i="1"/>
  <c r="AF577" i="1"/>
  <c r="AG577" i="1" s="1"/>
  <c r="AA212" i="2"/>
  <c r="AB212" i="2" s="1"/>
  <c r="AA154" i="2"/>
  <c r="AB154" i="2" s="1"/>
  <c r="AC657" i="1"/>
  <c r="AC121" i="1"/>
  <c r="AA108" i="2"/>
  <c r="AB108" i="2" s="1"/>
  <c r="AA680" i="2"/>
  <c r="AB680" i="2" s="1"/>
  <c r="AA400" i="2"/>
  <c r="AB400" i="2" s="1"/>
  <c r="AA270" i="2"/>
  <c r="AB270" i="2" s="1"/>
  <c r="G156" i="2" l="1"/>
  <c r="M156" i="2"/>
  <c r="L156" i="2"/>
  <c r="J52" i="2"/>
  <c r="Z52" i="2"/>
  <c r="W52" i="2"/>
  <c r="G949" i="2"/>
  <c r="G46" i="2" s="1"/>
  <c r="AA46" i="2" s="1"/>
  <c r="AB46" i="2" s="1"/>
  <c r="O52" i="2"/>
  <c r="R52" i="2"/>
  <c r="U52" i="2"/>
  <c r="G52" i="2"/>
  <c r="K52" i="2"/>
  <c r="L52" i="2"/>
  <c r="H52" i="2"/>
  <c r="N52" i="2"/>
  <c r="P52" i="2"/>
  <c r="T52" i="2"/>
  <c r="I52" i="2"/>
  <c r="Q52" i="2"/>
  <c r="V52" i="2"/>
  <c r="X52" i="2"/>
  <c r="Y52" i="2"/>
  <c r="G955" i="2"/>
  <c r="AA955" i="2" s="1"/>
  <c r="AB955" i="2" s="1"/>
  <c r="AA954" i="2"/>
  <c r="AB954" i="2" s="1"/>
  <c r="AA976" i="2"/>
  <c r="AB976" i="2" s="1"/>
  <c r="G333" i="2"/>
  <c r="F966" i="2"/>
  <c r="N956" i="2"/>
  <c r="N105" i="2" s="1"/>
  <c r="P956" i="2"/>
  <c r="P105" i="2" s="1"/>
  <c r="R956" i="2"/>
  <c r="R105" i="2" s="1"/>
  <c r="J956" i="2"/>
  <c r="J105" i="2" s="1"/>
  <c r="Q956" i="2"/>
  <c r="Q105" i="2" s="1"/>
  <c r="O956" i="2"/>
  <c r="O105" i="2" s="1"/>
  <c r="X956" i="2"/>
  <c r="X105" i="2" s="1"/>
  <c r="Z956" i="2"/>
  <c r="Z105" i="2" s="1"/>
  <c r="L956" i="2"/>
  <c r="L105" i="2" s="1"/>
  <c r="Y956" i="2"/>
  <c r="Y105" i="2" s="1"/>
  <c r="W956" i="2"/>
  <c r="W105" i="2" s="1"/>
  <c r="M956" i="2"/>
  <c r="M105" i="2" s="1"/>
  <c r="K956" i="2"/>
  <c r="K105" i="2" s="1"/>
  <c r="T956" i="2"/>
  <c r="T105" i="2" s="1"/>
  <c r="V956" i="2"/>
  <c r="V105" i="2" s="1"/>
  <c r="H956" i="2"/>
  <c r="H105" i="2" s="1"/>
  <c r="U956" i="2"/>
  <c r="U105" i="2" s="1"/>
  <c r="S956" i="2"/>
  <c r="S105" i="2" s="1"/>
  <c r="I956" i="2"/>
  <c r="I105" i="2" s="1"/>
  <c r="K156" i="2"/>
  <c r="H156" i="2"/>
  <c r="O156" i="2"/>
  <c r="AA213" i="2"/>
  <c r="AB213" i="2" s="1"/>
  <c r="T156" i="2"/>
  <c r="J156" i="2"/>
  <c r="P156" i="2"/>
  <c r="L683" i="2"/>
  <c r="Z683" i="2"/>
  <c r="P568" i="2"/>
  <c r="G511" i="2"/>
  <c r="G111" i="2"/>
  <c r="M568" i="2"/>
  <c r="U511" i="2"/>
  <c r="W511" i="2"/>
  <c r="P111" i="2"/>
  <c r="O111" i="2"/>
  <c r="N111" i="2"/>
  <c r="V111" i="2"/>
  <c r="J111" i="2"/>
  <c r="R111" i="2"/>
  <c r="L111" i="2"/>
  <c r="K111" i="2"/>
  <c r="M111" i="2"/>
  <c r="U111" i="2"/>
  <c r="I111" i="2"/>
  <c r="H111" i="2"/>
  <c r="W111" i="2"/>
  <c r="Q111" i="2"/>
  <c r="T111" i="2"/>
  <c r="Z111" i="2"/>
  <c r="S111" i="2"/>
  <c r="J511" i="2"/>
  <c r="T511" i="2"/>
  <c r="R511" i="2"/>
  <c r="N511" i="2"/>
  <c r="P511" i="2"/>
  <c r="S511" i="2"/>
  <c r="O511" i="2"/>
  <c r="L511" i="2"/>
  <c r="V511" i="2"/>
  <c r="H511" i="2"/>
  <c r="K511" i="2"/>
  <c r="M511" i="2"/>
  <c r="I511" i="2"/>
  <c r="U568" i="2"/>
  <c r="Q511" i="2"/>
  <c r="Y511" i="2"/>
  <c r="X511" i="2"/>
  <c r="X111" i="2"/>
  <c r="AC331" i="1"/>
  <c r="AC333" i="1" s="1"/>
  <c r="AC335" i="1" s="1"/>
  <c r="AC113" i="1" s="1"/>
  <c r="AC117" i="1" s="1"/>
  <c r="H626" i="2"/>
  <c r="I626" i="2"/>
  <c r="M626" i="2"/>
  <c r="AC608" i="1"/>
  <c r="I568" i="2"/>
  <c r="X683" i="2"/>
  <c r="G568" i="2"/>
  <c r="K626" i="2"/>
  <c r="N683" i="2"/>
  <c r="P683" i="2"/>
  <c r="R683" i="2"/>
  <c r="Q568" i="2"/>
  <c r="X568" i="2"/>
  <c r="Y683" i="2"/>
  <c r="H568" i="2"/>
  <c r="J683" i="2"/>
  <c r="K568" i="2"/>
  <c r="U626" i="2"/>
  <c r="H683" i="2"/>
  <c r="S683" i="2"/>
  <c r="M683" i="2"/>
  <c r="Z568" i="2"/>
  <c r="Y568" i="2"/>
  <c r="W683" i="2"/>
  <c r="L568" i="2"/>
  <c r="V683" i="2"/>
  <c r="Q626" i="2"/>
  <c r="K683" i="2"/>
  <c r="O683" i="2"/>
  <c r="G683" i="2"/>
  <c r="W568" i="2"/>
  <c r="V568" i="2"/>
  <c r="R626" i="2"/>
  <c r="U683" i="2"/>
  <c r="I683" i="2"/>
  <c r="J568" i="2"/>
  <c r="S568" i="2"/>
  <c r="R568" i="2"/>
  <c r="L626" i="2"/>
  <c r="Q683" i="2"/>
  <c r="N568" i="2"/>
  <c r="T568" i="2"/>
  <c r="P626" i="2"/>
  <c r="Y626" i="2"/>
  <c r="W626" i="2"/>
  <c r="Z626" i="2"/>
  <c r="J626" i="2"/>
  <c r="X626" i="2"/>
  <c r="T626" i="2"/>
  <c r="N626" i="2"/>
  <c r="S626" i="2"/>
  <c r="V626" i="2"/>
  <c r="O626" i="2"/>
  <c r="F282" i="2"/>
  <c r="L282" i="2" s="1"/>
  <c r="AC120" i="1"/>
  <c r="AC123" i="1" s="1"/>
  <c r="N156" i="2"/>
  <c r="AC656" i="1"/>
  <c r="AE580" i="1"/>
  <c r="F345" i="2" s="1"/>
  <c r="AD131" i="1"/>
  <c r="AE655" i="1"/>
  <c r="AF655" i="1" s="1"/>
  <c r="AG655" i="1" s="1"/>
  <c r="AE95" i="1"/>
  <c r="AE81" i="1"/>
  <c r="AF81" i="1" s="1"/>
  <c r="AG81" i="1" s="1"/>
  <c r="AF69" i="1"/>
  <c r="AG69" i="1" s="1"/>
  <c r="AE126" i="1"/>
  <c r="AE114" i="1"/>
  <c r="AF114" i="1" s="1"/>
  <c r="AG114" i="1" s="1"/>
  <c r="AE129" i="1"/>
  <c r="AF129" i="1" s="1"/>
  <c r="AG129" i="1" s="1"/>
  <c r="AE127" i="1"/>
  <c r="AF127" i="1" s="1"/>
  <c r="AG127" i="1" s="1"/>
  <c r="AE128" i="1"/>
  <c r="AF128" i="1" s="1"/>
  <c r="AG128" i="1" s="1"/>
  <c r="AE115" i="1"/>
  <c r="AF115" i="1" s="1"/>
  <c r="AG115" i="1" s="1"/>
  <c r="AE188" i="1"/>
  <c r="AF188" i="1" s="1"/>
  <c r="AG188" i="1" s="1"/>
  <c r="AF177" i="1"/>
  <c r="AG177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4" i="1"/>
  <c r="AB113" i="1"/>
  <c r="AB117" i="1" s="1"/>
  <c r="AB141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8" i="1"/>
  <c r="AG588" i="1" s="1"/>
  <c r="F403" i="2"/>
  <c r="I156" i="2"/>
  <c r="AA155" i="2"/>
  <c r="AB155" i="2" s="1"/>
  <c r="AD657" i="1"/>
  <c r="AD121" i="1"/>
  <c r="AA508" i="2"/>
  <c r="AB508" i="2" s="1"/>
  <c r="AA159" i="2"/>
  <c r="AB159" i="2" s="1"/>
  <c r="AA141" i="1"/>
  <c r="F162" i="2" s="1"/>
  <c r="F959" i="2" s="1"/>
  <c r="AE167" i="1"/>
  <c r="AF596" i="1"/>
  <c r="AG596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4" i="1"/>
  <c r="AF664" i="1" s="1"/>
  <c r="AG664" i="1" s="1"/>
  <c r="AF465" i="1"/>
  <c r="AG465" i="1" s="1"/>
  <c r="AE247" i="1"/>
  <c r="AE665" i="1"/>
  <c r="AF665" i="1" s="1"/>
  <c r="AG665" i="1" s="1"/>
  <c r="AE486" i="1"/>
  <c r="AF484" i="1"/>
  <c r="AG484" i="1" s="1"/>
  <c r="AE264" i="1"/>
  <c r="AD110" i="1"/>
  <c r="F114" i="2" s="1"/>
  <c r="AD325" i="1"/>
  <c r="AD606" i="1"/>
  <c r="AD324" i="1"/>
  <c r="AD529" i="1"/>
  <c r="AD600" i="1"/>
  <c r="F571" i="2" s="1"/>
  <c r="AD532" i="1"/>
  <c r="AD604" i="1"/>
  <c r="F686" i="2" s="1"/>
  <c r="AD602" i="1"/>
  <c r="F629" i="2" s="1"/>
  <c r="AD321" i="1"/>
  <c r="AD598" i="1"/>
  <c r="AA339" i="2"/>
  <c r="AB339" i="2" s="1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6" i="1"/>
  <c r="AG156" i="1" s="1"/>
  <c r="AG147" i="1"/>
  <c r="AA959" i="2" l="1"/>
  <c r="AB959" i="2" s="1"/>
  <c r="F961" i="2"/>
  <c r="AA949" i="2"/>
  <c r="AB949" i="2" s="1"/>
  <c r="AA52" i="2"/>
  <c r="AB52" i="2" s="1"/>
  <c r="G956" i="2"/>
  <c r="G105" i="2" s="1"/>
  <c r="AA105" i="2" s="1"/>
  <c r="AB105" i="2" s="1"/>
  <c r="AC610" i="1"/>
  <c r="AA333" i="2"/>
  <c r="AB333" i="2" s="1"/>
  <c r="F968" i="2"/>
  <c r="AA966" i="2"/>
  <c r="AB966" i="2" s="1"/>
  <c r="AA111" i="2"/>
  <c r="AB111" i="2" s="1"/>
  <c r="AA511" i="2"/>
  <c r="AB511" i="2" s="1"/>
  <c r="AC654" i="1"/>
  <c r="F225" i="2"/>
  <c r="I225" i="2" s="1"/>
  <c r="AA156" i="2"/>
  <c r="AB156" i="2" s="1"/>
  <c r="Q282" i="2"/>
  <c r="R282" i="2"/>
  <c r="O282" i="2"/>
  <c r="M282" i="2"/>
  <c r="N282" i="2"/>
  <c r="I282" i="2"/>
  <c r="H282" i="2"/>
  <c r="Z282" i="2"/>
  <c r="K282" i="2"/>
  <c r="P282" i="2"/>
  <c r="U282" i="2"/>
  <c r="G282" i="2"/>
  <c r="X282" i="2"/>
  <c r="V282" i="2"/>
  <c r="Y282" i="2"/>
  <c r="W282" i="2"/>
  <c r="J282" i="2"/>
  <c r="T282" i="2"/>
  <c r="S282" i="2"/>
  <c r="AA568" i="2"/>
  <c r="AB568" i="2" s="1"/>
  <c r="AA626" i="2"/>
  <c r="AB626" i="2" s="1"/>
  <c r="AA683" i="2"/>
  <c r="AB683" i="2" s="1"/>
  <c r="AF580" i="1"/>
  <c r="AG580" i="1" s="1"/>
  <c r="AC141" i="1"/>
  <c r="F168" i="2" s="1"/>
  <c r="S168" i="2" s="1"/>
  <c r="AD331" i="1"/>
  <c r="AD333" i="1" s="1"/>
  <c r="AD335" i="1" s="1"/>
  <c r="F514" i="2"/>
  <c r="AD608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4" i="1"/>
  <c r="AF274" i="1" s="1"/>
  <c r="AG274" i="1" s="1"/>
  <c r="AF264" i="1"/>
  <c r="AG264" i="1" s="1"/>
  <c r="AE488" i="1"/>
  <c r="AF486" i="1"/>
  <c r="AG486" i="1" s="1"/>
  <c r="AE260" i="1"/>
  <c r="AF247" i="1"/>
  <c r="AG247" i="1" s="1"/>
  <c r="AA222" i="2"/>
  <c r="AB222" i="2" s="1"/>
  <c r="I403" i="2"/>
  <c r="I405" i="2" s="1"/>
  <c r="I714" i="2" s="1"/>
  <c r="O403" i="2"/>
  <c r="O405" i="2" s="1"/>
  <c r="O714" i="2" s="1"/>
  <c r="M403" i="2"/>
  <c r="M405" i="2" s="1"/>
  <c r="M714" i="2" s="1"/>
  <c r="V403" i="2"/>
  <c r="V405" i="2" s="1"/>
  <c r="V714" i="2" s="1"/>
  <c r="V760" i="2" s="1"/>
  <c r="R403" i="2"/>
  <c r="R405" i="2" s="1"/>
  <c r="R714" i="2" s="1"/>
  <c r="R760" i="2" s="1"/>
  <c r="W403" i="2"/>
  <c r="W405" i="2" s="1"/>
  <c r="W714" i="2" s="1"/>
  <c r="W760" i="2" s="1"/>
  <c r="Y403" i="2"/>
  <c r="Y405" i="2" s="1"/>
  <c r="Y714" i="2" s="1"/>
  <c r="Y760" i="2" s="1"/>
  <c r="G403" i="2"/>
  <c r="G405" i="2" s="1"/>
  <c r="L403" i="2"/>
  <c r="L405" i="2" s="1"/>
  <c r="L714" i="2" s="1"/>
  <c r="T403" i="2"/>
  <c r="T405" i="2" s="1"/>
  <c r="T714" i="2" s="1"/>
  <c r="T760" i="2" s="1"/>
  <c r="P403" i="2"/>
  <c r="P405" i="2" s="1"/>
  <c r="P714" i="2" s="1"/>
  <c r="S403" i="2"/>
  <c r="S405" i="2" s="1"/>
  <c r="S714" i="2" s="1"/>
  <c r="S760" i="2" s="1"/>
  <c r="X403" i="2"/>
  <c r="X405" i="2" s="1"/>
  <c r="X714" i="2" s="1"/>
  <c r="X760" i="2" s="1"/>
  <c r="Z403" i="2"/>
  <c r="Z405" i="2" s="1"/>
  <c r="Z714" i="2" s="1"/>
  <c r="Z760" i="2" s="1"/>
  <c r="Q403" i="2"/>
  <c r="Q405" i="2" s="1"/>
  <c r="Q714" i="2" s="1"/>
  <c r="K403" i="2"/>
  <c r="K405" i="2" s="1"/>
  <c r="K714" i="2" s="1"/>
  <c r="H403" i="2"/>
  <c r="H405" i="2" s="1"/>
  <c r="H714" i="2" s="1"/>
  <c r="N403" i="2"/>
  <c r="N405" i="2" s="1"/>
  <c r="N714" i="2" s="1"/>
  <c r="J403" i="2"/>
  <c r="J405" i="2" s="1"/>
  <c r="J714" i="2" s="1"/>
  <c r="U403" i="2"/>
  <c r="F405" i="2"/>
  <c r="F714" i="2" s="1"/>
  <c r="F760" i="2" s="1"/>
  <c r="AE131" i="1"/>
  <c r="AF131" i="1" s="1"/>
  <c r="AG131" i="1" s="1"/>
  <c r="AF126" i="1"/>
  <c r="AG126" i="1" s="1"/>
  <c r="AA279" i="2"/>
  <c r="AB279" i="2" s="1"/>
  <c r="AD538" i="1"/>
  <c r="AD540" i="1" s="1"/>
  <c r="G16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5" i="2" s="1"/>
  <c r="O761" i="2" s="1"/>
  <c r="T460" i="2"/>
  <c r="T462" i="2" s="1"/>
  <c r="T715" i="2" s="1"/>
  <c r="T761" i="2" s="1"/>
  <c r="P460" i="2"/>
  <c r="P462" i="2" s="1"/>
  <c r="P715" i="2" s="1"/>
  <c r="P761" i="2" s="1"/>
  <c r="X460" i="2"/>
  <c r="X462" i="2" s="1"/>
  <c r="X715" i="2" s="1"/>
  <c r="X761" i="2" s="1"/>
  <c r="W460" i="2"/>
  <c r="W462" i="2" s="1"/>
  <c r="W715" i="2" s="1"/>
  <c r="W761" i="2" s="1"/>
  <c r="I460" i="2"/>
  <c r="I462" i="2" s="1"/>
  <c r="I715" i="2" s="1"/>
  <c r="I761" i="2" s="1"/>
  <c r="M460" i="2"/>
  <c r="M462" i="2" s="1"/>
  <c r="M715" i="2" s="1"/>
  <c r="M761" i="2" s="1"/>
  <c r="L460" i="2"/>
  <c r="L462" i="2" s="1"/>
  <c r="L715" i="2" s="1"/>
  <c r="L761" i="2" s="1"/>
  <c r="R460" i="2"/>
  <c r="R462" i="2" s="1"/>
  <c r="R715" i="2" s="1"/>
  <c r="R761" i="2" s="1"/>
  <c r="V460" i="2"/>
  <c r="V462" i="2" s="1"/>
  <c r="V715" i="2" s="1"/>
  <c r="V761" i="2" s="1"/>
  <c r="S460" i="2"/>
  <c r="S462" i="2" s="1"/>
  <c r="S715" i="2" s="1"/>
  <c r="S761" i="2" s="1"/>
  <c r="Y460" i="2"/>
  <c r="Y462" i="2" s="1"/>
  <c r="Y715" i="2" s="1"/>
  <c r="Y761" i="2" s="1"/>
  <c r="Z460" i="2"/>
  <c r="Z462" i="2" s="1"/>
  <c r="Z715" i="2" s="1"/>
  <c r="Z761" i="2" s="1"/>
  <c r="Q460" i="2"/>
  <c r="Q462" i="2" s="1"/>
  <c r="Q715" i="2" s="1"/>
  <c r="Q761" i="2" s="1"/>
  <c r="K460" i="2"/>
  <c r="K462" i="2" s="1"/>
  <c r="K715" i="2" s="1"/>
  <c r="K761" i="2" s="1"/>
  <c r="H460" i="2"/>
  <c r="H462" i="2" s="1"/>
  <c r="H715" i="2" s="1"/>
  <c r="H761" i="2" s="1"/>
  <c r="N460" i="2"/>
  <c r="N462" i="2" s="1"/>
  <c r="N715" i="2" s="1"/>
  <c r="N761" i="2" s="1"/>
  <c r="J460" i="2"/>
  <c r="J462" i="2" s="1"/>
  <c r="J715" i="2" s="1"/>
  <c r="J761" i="2" s="1"/>
  <c r="U460" i="2"/>
  <c r="F462" i="2"/>
  <c r="F715" i="2" s="1"/>
  <c r="F761" i="2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11" i="1"/>
  <c r="AF167" i="1"/>
  <c r="AG167" i="1" s="1"/>
  <c r="AA55" i="2"/>
  <c r="AB55" i="2" s="1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B276" i="2" s="1"/>
  <c r="AE98" i="1"/>
  <c r="F58" i="2" s="1"/>
  <c r="F60" i="2" s="1"/>
  <c r="AF95" i="1"/>
  <c r="AG95" i="1" s="1"/>
  <c r="F347" i="2"/>
  <c r="AA342" i="2"/>
  <c r="AB342" i="2" s="1"/>
  <c r="X961" i="2" l="1"/>
  <c r="X962" i="2" s="1"/>
  <c r="Y961" i="2"/>
  <c r="Y962" i="2" s="1"/>
  <c r="W961" i="2"/>
  <c r="W962" i="2" s="1"/>
  <c r="Z961" i="2"/>
  <c r="Z962" i="2" s="1"/>
  <c r="F962" i="2"/>
  <c r="V961" i="2"/>
  <c r="V962" i="2" s="1"/>
  <c r="S961" i="2"/>
  <c r="S962" i="2" s="1"/>
  <c r="Q961" i="2"/>
  <c r="Q962" i="2" s="1"/>
  <c r="P961" i="2"/>
  <c r="P962" i="2" s="1"/>
  <c r="I961" i="2"/>
  <c r="I962" i="2" s="1"/>
  <c r="T961" i="2"/>
  <c r="T962" i="2" s="1"/>
  <c r="M961" i="2"/>
  <c r="M962" i="2" s="1"/>
  <c r="J961" i="2"/>
  <c r="J962" i="2" s="1"/>
  <c r="N961" i="2"/>
  <c r="N962" i="2" s="1"/>
  <c r="U961" i="2"/>
  <c r="U962" i="2" s="1"/>
  <c r="R961" i="2"/>
  <c r="R962" i="2" s="1"/>
  <c r="O961" i="2"/>
  <c r="O962" i="2" s="1"/>
  <c r="H961" i="2"/>
  <c r="H962" i="2" s="1"/>
  <c r="L961" i="2"/>
  <c r="L962" i="2" s="1"/>
  <c r="G961" i="2"/>
  <c r="K961" i="2"/>
  <c r="K962" i="2" s="1"/>
  <c r="AA956" i="2"/>
  <c r="AB956" i="2" s="1"/>
  <c r="M968" i="2"/>
  <c r="M969" i="2" s="1"/>
  <c r="N968" i="2"/>
  <c r="N969" i="2" s="1"/>
  <c r="G968" i="2"/>
  <c r="Y968" i="2"/>
  <c r="Y969" i="2" s="1"/>
  <c r="V968" i="2"/>
  <c r="V969" i="2" s="1"/>
  <c r="S968" i="2"/>
  <c r="S969" i="2" s="1"/>
  <c r="K968" i="2"/>
  <c r="K969" i="2" s="1"/>
  <c r="J968" i="2"/>
  <c r="J969" i="2" s="1"/>
  <c r="X968" i="2"/>
  <c r="X969" i="2" s="1"/>
  <c r="U968" i="2"/>
  <c r="U969" i="2" s="1"/>
  <c r="R968" i="2"/>
  <c r="R969" i="2" s="1"/>
  <c r="Z968" i="2"/>
  <c r="Z969" i="2" s="1"/>
  <c r="I968" i="2"/>
  <c r="I969" i="2" s="1"/>
  <c r="H968" i="2"/>
  <c r="H969" i="2" s="1"/>
  <c r="T968" i="2"/>
  <c r="T969" i="2" s="1"/>
  <c r="Q968" i="2"/>
  <c r="Q969" i="2" s="1"/>
  <c r="L968" i="2"/>
  <c r="L969" i="2" s="1"/>
  <c r="W968" i="2"/>
  <c r="W969" i="2" s="1"/>
  <c r="O968" i="2"/>
  <c r="O969" i="2" s="1"/>
  <c r="P968" i="2"/>
  <c r="P969" i="2" s="1"/>
  <c r="J58" i="2"/>
  <c r="J60" i="2" s="1"/>
  <c r="K58" i="2"/>
  <c r="K60" i="2" s="1"/>
  <c r="V58" i="2"/>
  <c r="V60" i="2" s="1"/>
  <c r="G58" i="2"/>
  <c r="G60" i="2" s="1"/>
  <c r="S58" i="2"/>
  <c r="S60" i="2" s="1"/>
  <c r="U58" i="2"/>
  <c r="U60" i="2" s="1"/>
  <c r="Q58" i="2"/>
  <c r="Q60" i="2" s="1"/>
  <c r="R58" i="2"/>
  <c r="R60" i="2" s="1"/>
  <c r="I58" i="2"/>
  <c r="I60" i="2" s="1"/>
  <c r="T58" i="2"/>
  <c r="T60" i="2" s="1"/>
  <c r="N58" i="2"/>
  <c r="N60" i="2" s="1"/>
  <c r="X58" i="2"/>
  <c r="X60" i="2" s="1"/>
  <c r="O58" i="2"/>
  <c r="O60" i="2" s="1"/>
  <c r="Y58" i="2"/>
  <c r="Y60" i="2" s="1"/>
  <c r="P58" i="2"/>
  <c r="P60" i="2" s="1"/>
  <c r="H58" i="2"/>
  <c r="H60" i="2" s="1"/>
  <c r="W58" i="2"/>
  <c r="W60" i="2" s="1"/>
  <c r="L58" i="2"/>
  <c r="L60" i="2" s="1"/>
  <c r="Z58" i="2"/>
  <c r="Z60" i="2" s="1"/>
  <c r="M58" i="2"/>
  <c r="M60" i="2" s="1"/>
  <c r="F969" i="2"/>
  <c r="Y225" i="2"/>
  <c r="R225" i="2"/>
  <c r="U225" i="2"/>
  <c r="H225" i="2"/>
  <c r="X225" i="2"/>
  <c r="Z225" i="2"/>
  <c r="N225" i="2"/>
  <c r="K225" i="2"/>
  <c r="Q225" i="2"/>
  <c r="O225" i="2"/>
  <c r="T225" i="2"/>
  <c r="P225" i="2"/>
  <c r="J225" i="2"/>
  <c r="W225" i="2"/>
  <c r="S225" i="2"/>
  <c r="M225" i="2"/>
  <c r="L225" i="2"/>
  <c r="V225" i="2"/>
  <c r="G225" i="2"/>
  <c r="L168" i="2"/>
  <c r="O168" i="2"/>
  <c r="N168" i="2"/>
  <c r="K168" i="2"/>
  <c r="R168" i="2"/>
  <c r="H168" i="2"/>
  <c r="P168" i="2"/>
  <c r="I168" i="2"/>
  <c r="U168" i="2"/>
  <c r="M168" i="2"/>
  <c r="Q168" i="2"/>
  <c r="X168" i="2"/>
  <c r="Z168" i="2"/>
  <c r="Y168" i="2"/>
  <c r="W168" i="2"/>
  <c r="T168" i="2"/>
  <c r="J168" i="2"/>
  <c r="V168" i="2"/>
  <c r="F228" i="2"/>
  <c r="S228" i="2" s="1"/>
  <c r="AD610" i="1"/>
  <c r="AA282" i="2"/>
  <c r="AB282" i="2" s="1"/>
  <c r="N760" i="2"/>
  <c r="F713" i="2"/>
  <c r="F759" i="2"/>
  <c r="V717" i="2"/>
  <c r="V763" i="2" s="1"/>
  <c r="V716" i="2"/>
  <c r="V762" i="2" s="1"/>
  <c r="R716" i="2"/>
  <c r="R762" i="2" s="1"/>
  <c r="S717" i="2"/>
  <c r="S763" i="2" s="1"/>
  <c r="L717" i="2"/>
  <c r="L763" i="2" s="1"/>
  <c r="L716" i="2"/>
  <c r="S716" i="2"/>
  <c r="S762" i="2" s="1"/>
  <c r="Q717" i="2"/>
  <c r="Q763" i="2" s="1"/>
  <c r="Q716" i="2"/>
  <c r="J716" i="2"/>
  <c r="R717" i="2"/>
  <c r="R763" i="2" s="1"/>
  <c r="J717" i="2"/>
  <c r="J763" i="2" s="1"/>
  <c r="W717" i="2"/>
  <c r="W763" i="2" s="1"/>
  <c r="W716" i="2"/>
  <c r="W762" i="2" s="1"/>
  <c r="X716" i="2"/>
  <c r="X762" i="2" s="1"/>
  <c r="O717" i="2"/>
  <c r="O763" i="2" s="1"/>
  <c r="O716" i="2"/>
  <c r="Z717" i="2"/>
  <c r="T717" i="2"/>
  <c r="T763" i="2" s="1"/>
  <c r="M716" i="2"/>
  <c r="N717" i="2"/>
  <c r="N763" i="2" s="1"/>
  <c r="N716" i="2"/>
  <c r="X717" i="2"/>
  <c r="Z716" i="2"/>
  <c r="Z762" i="2" s="1"/>
  <c r="T716" i="2"/>
  <c r="M717" i="2"/>
  <c r="M763" i="2" s="1"/>
  <c r="P716" i="2"/>
  <c r="P717" i="2"/>
  <c r="P763" i="2" s="1"/>
  <c r="Y717" i="2"/>
  <c r="Y716" i="2"/>
  <c r="Y762" i="2" s="1"/>
  <c r="G717" i="2"/>
  <c r="G716" i="2"/>
  <c r="H716" i="2"/>
  <c r="H717" i="2"/>
  <c r="H763" i="2" s="1"/>
  <c r="K717" i="2"/>
  <c r="K763" i="2" s="1"/>
  <c r="I716" i="2"/>
  <c r="K716" i="2"/>
  <c r="I717" i="2"/>
  <c r="I763" i="2" s="1"/>
  <c r="AA345" i="2"/>
  <c r="AB345" i="2" s="1"/>
  <c r="U347" i="2"/>
  <c r="U716" i="2" s="1"/>
  <c r="N759" i="2"/>
  <c r="N713" i="2"/>
  <c r="K759" i="2"/>
  <c r="K713" i="2"/>
  <c r="Y759" i="2"/>
  <c r="Y713" i="2"/>
  <c r="V759" i="2"/>
  <c r="V713" i="2"/>
  <c r="P713" i="2"/>
  <c r="P759" i="2"/>
  <c r="X759" i="2"/>
  <c r="X713" i="2"/>
  <c r="T713" i="2"/>
  <c r="T759" i="2"/>
  <c r="O713" i="2"/>
  <c r="O759" i="2"/>
  <c r="G713" i="2"/>
  <c r="G759" i="2"/>
  <c r="G715" i="2"/>
  <c r="AA571" i="2"/>
  <c r="AB571" i="2" s="1"/>
  <c r="AD656" i="1"/>
  <c r="AD542" i="1"/>
  <c r="AD120" i="1"/>
  <c r="AD123" i="1" s="1"/>
  <c r="F285" i="2"/>
  <c r="AA403" i="2"/>
  <c r="AB403" i="2" s="1"/>
  <c r="U405" i="2"/>
  <c r="U714" i="2" s="1"/>
  <c r="K760" i="2"/>
  <c r="G714" i="2"/>
  <c r="O760" i="2"/>
  <c r="AA629" i="2"/>
  <c r="AB629" i="2" s="1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E110" i="1"/>
  <c r="AF98" i="1"/>
  <c r="AG98" i="1" s="1"/>
  <c r="AE321" i="1"/>
  <c r="AF321" i="1" s="1"/>
  <c r="AG321" i="1" s="1"/>
  <c r="AE604" i="1"/>
  <c r="AE602" i="1"/>
  <c r="AE324" i="1"/>
  <c r="AF324" i="1" s="1"/>
  <c r="AG324" i="1" s="1"/>
  <c r="AE532" i="1"/>
  <c r="AF532" i="1" s="1"/>
  <c r="AG532" i="1" s="1"/>
  <c r="AE606" i="1"/>
  <c r="AF606" i="1" s="1"/>
  <c r="AG606" i="1" s="1"/>
  <c r="AE598" i="1"/>
  <c r="AE529" i="1"/>
  <c r="AF529" i="1" s="1"/>
  <c r="AG529" i="1" s="1"/>
  <c r="AE325" i="1"/>
  <c r="AF325" i="1" s="1"/>
  <c r="AG325" i="1" s="1"/>
  <c r="AE600" i="1"/>
  <c r="AE224" i="1"/>
  <c r="AF211" i="1"/>
  <c r="AG211" i="1" s="1"/>
  <c r="J759" i="2"/>
  <c r="J713" i="2"/>
  <c r="H713" i="2"/>
  <c r="H759" i="2"/>
  <c r="Q713" i="2"/>
  <c r="Q759" i="2"/>
  <c r="W713" i="2"/>
  <c r="W759" i="2"/>
  <c r="S759" i="2"/>
  <c r="S713" i="2"/>
  <c r="M759" i="2"/>
  <c r="M713" i="2"/>
  <c r="Z713" i="2"/>
  <c r="Z759" i="2"/>
  <c r="R713" i="2"/>
  <c r="R759" i="2"/>
  <c r="L713" i="2"/>
  <c r="L759" i="2"/>
  <c r="I713" i="2"/>
  <c r="I759" i="2"/>
  <c r="AA460" i="2"/>
  <c r="AB460" i="2" s="1"/>
  <c r="U462" i="2"/>
  <c r="U715" i="2" s="1"/>
  <c r="U761" i="2" s="1"/>
  <c r="AA114" i="2"/>
  <c r="AB114" i="2" s="1"/>
  <c r="AA686" i="2"/>
  <c r="AB686" i="2" s="1"/>
  <c r="AD654" i="1"/>
  <c r="AD113" i="1"/>
  <c r="AD117" i="1" s="1"/>
  <c r="J760" i="2"/>
  <c r="H760" i="2"/>
  <c r="Q760" i="2"/>
  <c r="P760" i="2"/>
  <c r="L760" i="2"/>
  <c r="M760" i="2"/>
  <c r="I760" i="2"/>
  <c r="AE276" i="1"/>
  <c r="AF260" i="1"/>
  <c r="AG260" i="1" s="1"/>
  <c r="AE490" i="1"/>
  <c r="AF488" i="1"/>
  <c r="AG488" i="1" s="1"/>
  <c r="AA165" i="2"/>
  <c r="AB165" i="2" s="1"/>
  <c r="G962" i="2" l="1"/>
  <c r="AA962" i="2" s="1"/>
  <c r="AB962" i="2" s="1"/>
  <c r="AA961" i="2"/>
  <c r="AB961" i="2" s="1"/>
  <c r="P963" i="2"/>
  <c r="P162" i="2" s="1"/>
  <c r="S963" i="2"/>
  <c r="S162" i="2" s="1"/>
  <c r="Z963" i="2"/>
  <c r="Z162" i="2" s="1"/>
  <c r="J963" i="2"/>
  <c r="J162" i="2" s="1"/>
  <c r="M963" i="2"/>
  <c r="M162" i="2" s="1"/>
  <c r="L963" i="2"/>
  <c r="L162" i="2" s="1"/>
  <c r="O963" i="2"/>
  <c r="O162" i="2" s="1"/>
  <c r="V963" i="2"/>
  <c r="V162" i="2" s="1"/>
  <c r="Y963" i="2"/>
  <c r="Y162" i="2" s="1"/>
  <c r="I963" i="2"/>
  <c r="I162" i="2" s="1"/>
  <c r="X963" i="2"/>
  <c r="X162" i="2" s="1"/>
  <c r="H963" i="2"/>
  <c r="H162" i="2" s="1"/>
  <c r="K963" i="2"/>
  <c r="K162" i="2" s="1"/>
  <c r="R963" i="2"/>
  <c r="R162" i="2" s="1"/>
  <c r="U963" i="2"/>
  <c r="U162" i="2" s="1"/>
  <c r="T963" i="2"/>
  <c r="T162" i="2" s="1"/>
  <c r="W963" i="2"/>
  <c r="W162" i="2" s="1"/>
  <c r="N963" i="2"/>
  <c r="N162" i="2" s="1"/>
  <c r="Q963" i="2"/>
  <c r="Q162" i="2" s="1"/>
  <c r="G969" i="2"/>
  <c r="AA969" i="2" s="1"/>
  <c r="AB969" i="2" s="1"/>
  <c r="AA968" i="2"/>
  <c r="AB968" i="2" s="1"/>
  <c r="AA60" i="2"/>
  <c r="AB60" i="2" s="1"/>
  <c r="AA58" i="2"/>
  <c r="AB58" i="2" s="1"/>
  <c r="T970" i="2"/>
  <c r="T219" i="2" s="1"/>
  <c r="U970" i="2"/>
  <c r="U219" i="2" s="1"/>
  <c r="N970" i="2"/>
  <c r="N219" i="2" s="1"/>
  <c r="P970" i="2"/>
  <c r="P219" i="2" s="1"/>
  <c r="R970" i="2"/>
  <c r="R219" i="2" s="1"/>
  <c r="J970" i="2"/>
  <c r="J219" i="2" s="1"/>
  <c r="Q970" i="2"/>
  <c r="Q219" i="2" s="1"/>
  <c r="O970" i="2"/>
  <c r="O219" i="2" s="1"/>
  <c r="X970" i="2"/>
  <c r="X219" i="2" s="1"/>
  <c r="Z970" i="2"/>
  <c r="Z219" i="2" s="1"/>
  <c r="L970" i="2"/>
  <c r="L219" i="2" s="1"/>
  <c r="Y970" i="2"/>
  <c r="Y219" i="2" s="1"/>
  <c r="M970" i="2"/>
  <c r="M219" i="2" s="1"/>
  <c r="V970" i="2"/>
  <c r="V219" i="2" s="1"/>
  <c r="S970" i="2"/>
  <c r="S219" i="2" s="1"/>
  <c r="W970" i="2"/>
  <c r="W219" i="2" s="1"/>
  <c r="K970" i="2"/>
  <c r="K219" i="2" s="1"/>
  <c r="H970" i="2"/>
  <c r="H219" i="2" s="1"/>
  <c r="I970" i="2"/>
  <c r="I219" i="2" s="1"/>
  <c r="T762" i="2"/>
  <c r="U228" i="2"/>
  <c r="G228" i="2"/>
  <c r="V228" i="2"/>
  <c r="Q228" i="2"/>
  <c r="I228" i="2"/>
  <c r="T228" i="2"/>
  <c r="K228" i="2"/>
  <c r="O228" i="2"/>
  <c r="P228" i="2"/>
  <c r="N228" i="2"/>
  <c r="H228" i="2"/>
  <c r="L228" i="2"/>
  <c r="M228" i="2"/>
  <c r="Y228" i="2"/>
  <c r="Z228" i="2"/>
  <c r="W228" i="2"/>
  <c r="X228" i="2"/>
  <c r="J228" i="2"/>
  <c r="R228" i="2"/>
  <c r="AA225" i="2"/>
  <c r="AB225" i="2" s="1"/>
  <c r="AA168" i="2"/>
  <c r="AB168" i="2" s="1"/>
  <c r="AD141" i="1"/>
  <c r="F171" i="2" s="1"/>
  <c r="Y171" i="2" s="1"/>
  <c r="AA405" i="2"/>
  <c r="AB405" i="2" s="1"/>
  <c r="U762" i="2"/>
  <c r="AE516" i="1"/>
  <c r="AF490" i="1"/>
  <c r="AG490" i="1" s="1"/>
  <c r="AE278" i="1"/>
  <c r="AF278" i="1" s="1"/>
  <c r="AG278" i="1" s="1"/>
  <c r="AF276" i="1"/>
  <c r="AG276" i="1" s="1"/>
  <c r="AE280" i="1"/>
  <c r="AF224" i="1"/>
  <c r="AG224" i="1" s="1"/>
  <c r="AF598" i="1"/>
  <c r="AG598" i="1" s="1"/>
  <c r="F517" i="2"/>
  <c r="AE608" i="1"/>
  <c r="AF608" i="1" s="1"/>
  <c r="AG608" i="1" s="1"/>
  <c r="AF602" i="1"/>
  <c r="AG602" i="1" s="1"/>
  <c r="F632" i="2"/>
  <c r="AA514" i="2"/>
  <c r="AB514" i="2" s="1"/>
  <c r="U760" i="2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K762" i="2"/>
  <c r="P762" i="2"/>
  <c r="N762" i="2"/>
  <c r="M762" i="2"/>
  <c r="O762" i="2"/>
  <c r="Q762" i="2"/>
  <c r="L762" i="2"/>
  <c r="AA462" i="2"/>
  <c r="AB462" i="2" s="1"/>
  <c r="AA347" i="2"/>
  <c r="AF600" i="1"/>
  <c r="AG600" i="1" s="1"/>
  <c r="F574" i="2"/>
  <c r="AF604" i="1"/>
  <c r="AG604" i="1" s="1"/>
  <c r="F689" i="2"/>
  <c r="AF110" i="1"/>
  <c r="AG110" i="1" s="1"/>
  <c r="F117" i="2"/>
  <c r="G760" i="2"/>
  <c r="AA714" i="2"/>
  <c r="AB714" i="2" s="1"/>
  <c r="G761" i="2"/>
  <c r="AA761" i="2" s="1"/>
  <c r="AB761" i="2" s="1"/>
  <c r="AA715" i="2"/>
  <c r="AB715" i="2" s="1"/>
  <c r="U759" i="2"/>
  <c r="U713" i="2"/>
  <c r="I762" i="2"/>
  <c r="H762" i="2"/>
  <c r="G762" i="2"/>
  <c r="AA716" i="2"/>
  <c r="AB716" i="2" s="1"/>
  <c r="G763" i="2"/>
  <c r="J762" i="2"/>
  <c r="U717" i="2"/>
  <c r="U763" i="2" s="1"/>
  <c r="G963" i="2" l="1"/>
  <c r="G162" i="2" s="1"/>
  <c r="G970" i="2"/>
  <c r="G219" i="2" s="1"/>
  <c r="AA228" i="2"/>
  <c r="AB228" i="2" s="1"/>
  <c r="AA760" i="2"/>
  <c r="AB760" i="2" s="1"/>
  <c r="U171" i="2"/>
  <c r="V171" i="2"/>
  <c r="T171" i="2"/>
  <c r="J171" i="2"/>
  <c r="S171" i="2"/>
  <c r="P171" i="2"/>
  <c r="N171" i="2"/>
  <c r="R171" i="2"/>
  <c r="O171" i="2"/>
  <c r="K171" i="2"/>
  <c r="M171" i="2"/>
  <c r="I171" i="2"/>
  <c r="H171" i="2"/>
  <c r="L171" i="2"/>
  <c r="Q171" i="2"/>
  <c r="G171" i="2"/>
  <c r="X171" i="2"/>
  <c r="W171" i="2"/>
  <c r="Z171" i="2"/>
  <c r="F119" i="2"/>
  <c r="M117" i="2"/>
  <c r="M119" i="2" s="1"/>
  <c r="L117" i="2"/>
  <c r="L119" i="2" s="1"/>
  <c r="P117" i="2"/>
  <c r="P119" i="2" s="1"/>
  <c r="S117" i="2"/>
  <c r="S119" i="2" s="1"/>
  <c r="V117" i="2"/>
  <c r="V119" i="2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59" i="2"/>
  <c r="AB759" i="2" s="1"/>
  <c r="AB347" i="2"/>
  <c r="F519" i="2"/>
  <c r="F718" i="2" s="1"/>
  <c r="F764" i="2" s="1"/>
  <c r="G517" i="2"/>
  <c r="L517" i="2"/>
  <c r="T517" i="2"/>
  <c r="R517" i="2"/>
  <c r="W517" i="2"/>
  <c r="Y517" i="2"/>
  <c r="I517" i="2"/>
  <c r="M517" i="2"/>
  <c r="O517" i="2"/>
  <c r="S517" i="2"/>
  <c r="P517" i="2"/>
  <c r="V517" i="2"/>
  <c r="X517" i="2"/>
  <c r="Z517" i="2"/>
  <c r="Q517" i="2"/>
  <c r="K517" i="2"/>
  <c r="H517" i="2"/>
  <c r="N517" i="2"/>
  <c r="J517" i="2"/>
  <c r="U517" i="2"/>
  <c r="AE666" i="1"/>
  <c r="AF666" i="1" s="1"/>
  <c r="AG666" i="1" s="1"/>
  <c r="AF516" i="1"/>
  <c r="AG516" i="1" s="1"/>
  <c r="AE531" i="1"/>
  <c r="AF531" i="1" s="1"/>
  <c r="AG531" i="1" s="1"/>
  <c r="AE320" i="1"/>
  <c r="AF320" i="1" s="1"/>
  <c r="AG320" i="1" s="1"/>
  <c r="AE528" i="1"/>
  <c r="AF528" i="1" s="1"/>
  <c r="AG528" i="1" s="1"/>
  <c r="AE318" i="1"/>
  <c r="AF318" i="1" s="1"/>
  <c r="AG318" i="1" s="1"/>
  <c r="AE533" i="1"/>
  <c r="AF533" i="1" s="1"/>
  <c r="AG533" i="1" s="1"/>
  <c r="AE534" i="1"/>
  <c r="AF534" i="1" s="1"/>
  <c r="AG534" i="1" s="1"/>
  <c r="AE323" i="1"/>
  <c r="AF323" i="1" s="1"/>
  <c r="AG323" i="1" s="1"/>
  <c r="AE530" i="1"/>
  <c r="AF530" i="1" s="1"/>
  <c r="AG530" i="1" s="1"/>
  <c r="AE527" i="1"/>
  <c r="AF527" i="1" s="1"/>
  <c r="AG527" i="1" s="1"/>
  <c r="AE526" i="1"/>
  <c r="AF526" i="1" s="1"/>
  <c r="AG526" i="1" s="1"/>
  <c r="AE317" i="1"/>
  <c r="AE322" i="1"/>
  <c r="AF322" i="1" s="1"/>
  <c r="AG322" i="1" s="1"/>
  <c r="AE319" i="1"/>
  <c r="AF319" i="1" s="1"/>
  <c r="AG319" i="1" s="1"/>
  <c r="AE327" i="1"/>
  <c r="AF327" i="1" s="1"/>
  <c r="AG327" i="1" s="1"/>
  <c r="AE326" i="1"/>
  <c r="AF326" i="1" s="1"/>
  <c r="AG326" i="1" s="1"/>
  <c r="AE525" i="1"/>
  <c r="AA763" i="2"/>
  <c r="AB763" i="2" s="1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AB285" i="2" s="1"/>
  <c r="G632" i="2"/>
  <c r="G634" i="2" s="1"/>
  <c r="O632" i="2"/>
  <c r="O634" i="2" s="1"/>
  <c r="O720" i="2" s="1"/>
  <c r="O766" i="2" s="1"/>
  <c r="L632" i="2"/>
  <c r="L634" i="2" s="1"/>
  <c r="L720" i="2" s="1"/>
  <c r="L766" i="2" s="1"/>
  <c r="T632" i="2"/>
  <c r="T634" i="2" s="1"/>
  <c r="T720" i="2" s="1"/>
  <c r="T766" i="2" s="1"/>
  <c r="R632" i="2"/>
  <c r="R634" i="2" s="1"/>
  <c r="R720" i="2" s="1"/>
  <c r="R766" i="2" s="1"/>
  <c r="X632" i="2"/>
  <c r="X634" i="2" s="1"/>
  <c r="X720" i="2" s="1"/>
  <c r="X766" i="2" s="1"/>
  <c r="Y632" i="2"/>
  <c r="Y634" i="2" s="1"/>
  <c r="Y720" i="2" s="1"/>
  <c r="Y766" i="2" s="1"/>
  <c r="I632" i="2"/>
  <c r="I634" i="2" s="1"/>
  <c r="I720" i="2" s="1"/>
  <c r="I766" i="2" s="1"/>
  <c r="M632" i="2"/>
  <c r="M634" i="2" s="1"/>
  <c r="M720" i="2" s="1"/>
  <c r="M766" i="2" s="1"/>
  <c r="S632" i="2"/>
  <c r="S634" i="2" s="1"/>
  <c r="S720" i="2" s="1"/>
  <c r="S766" i="2" s="1"/>
  <c r="P632" i="2"/>
  <c r="P634" i="2" s="1"/>
  <c r="P720" i="2" s="1"/>
  <c r="P766" i="2" s="1"/>
  <c r="V632" i="2"/>
  <c r="V634" i="2" s="1"/>
  <c r="V720" i="2" s="1"/>
  <c r="V766" i="2" s="1"/>
  <c r="W632" i="2"/>
  <c r="W634" i="2" s="1"/>
  <c r="W720" i="2" s="1"/>
  <c r="W766" i="2" s="1"/>
  <c r="Z632" i="2"/>
  <c r="Z634" i="2" s="1"/>
  <c r="Z720" i="2" s="1"/>
  <c r="Z766" i="2" s="1"/>
  <c r="Q632" i="2"/>
  <c r="Q634" i="2" s="1"/>
  <c r="Q720" i="2" s="1"/>
  <c r="Q766" i="2" s="1"/>
  <c r="H632" i="2"/>
  <c r="H634" i="2" s="1"/>
  <c r="H720" i="2" s="1"/>
  <c r="H766" i="2" s="1"/>
  <c r="K632" i="2"/>
  <c r="K634" i="2" s="1"/>
  <c r="K720" i="2" s="1"/>
  <c r="K766" i="2" s="1"/>
  <c r="N632" i="2"/>
  <c r="N634" i="2" s="1"/>
  <c r="N720" i="2" s="1"/>
  <c r="N766" i="2" s="1"/>
  <c r="J632" i="2"/>
  <c r="J634" i="2" s="1"/>
  <c r="J720" i="2" s="1"/>
  <c r="J766" i="2" s="1"/>
  <c r="U632" i="2"/>
  <c r="F634" i="2"/>
  <c r="F720" i="2" s="1"/>
  <c r="F766" i="2" s="1"/>
  <c r="AE308" i="1"/>
  <c r="AF280" i="1"/>
  <c r="AA717" i="2"/>
  <c r="AB717" i="2" s="1"/>
  <c r="AA762" i="2"/>
  <c r="AB762" i="2" s="1"/>
  <c r="AA713" i="2"/>
  <c r="AB713" i="2" s="1"/>
  <c r="AA219" i="2" l="1"/>
  <c r="AB219" i="2" s="1"/>
  <c r="AA963" i="2"/>
  <c r="AB963" i="2" s="1"/>
  <c r="AA162" i="2"/>
  <c r="AB162" i="2" s="1"/>
  <c r="AA970" i="2"/>
  <c r="AB970" i="2" s="1"/>
  <c r="AA171" i="2"/>
  <c r="AB171" i="2" s="1"/>
  <c r="AF308" i="1"/>
  <c r="AG308" i="1" s="1"/>
  <c r="AG280" i="1"/>
  <c r="AA632" i="2"/>
  <c r="AB632" i="2" s="1"/>
  <c r="U634" i="2"/>
  <c r="U720" i="2" s="1"/>
  <c r="U766" i="2" s="1"/>
  <c r="AA574" i="2"/>
  <c r="AB574" i="2" s="1"/>
  <c r="U576" i="2"/>
  <c r="AA576" i="2" s="1"/>
  <c r="AB576" i="2" s="1"/>
  <c r="N719" i="2"/>
  <c r="N765" i="2"/>
  <c r="K719" i="2"/>
  <c r="K765" i="2"/>
  <c r="Z765" i="2"/>
  <c r="Z719" i="2"/>
  <c r="P765" i="2"/>
  <c r="P719" i="2"/>
  <c r="M765" i="2"/>
  <c r="M719" i="2"/>
  <c r="I719" i="2"/>
  <c r="I765" i="2"/>
  <c r="Y719" i="2"/>
  <c r="Y765" i="2"/>
  <c r="V719" i="2"/>
  <c r="V765" i="2"/>
  <c r="L765" i="2"/>
  <c r="L719" i="2"/>
  <c r="AE538" i="1"/>
  <c r="AF525" i="1"/>
  <c r="AG525" i="1" s="1"/>
  <c r="J797" i="2"/>
  <c r="J738" i="2"/>
  <c r="N738" i="2"/>
  <c r="N797" i="2"/>
  <c r="K797" i="2"/>
  <c r="K738" i="2"/>
  <c r="V738" i="2"/>
  <c r="V797" i="2"/>
  <c r="W797" i="2"/>
  <c r="W738" i="2"/>
  <c r="P797" i="2"/>
  <c r="P738" i="2"/>
  <c r="M738" i="2"/>
  <c r="M797" i="2"/>
  <c r="X797" i="2"/>
  <c r="X738" i="2"/>
  <c r="R797" i="2"/>
  <c r="R738" i="2"/>
  <c r="I738" i="2"/>
  <c r="I797" i="2"/>
  <c r="AA117" i="2"/>
  <c r="AB117" i="2" s="1"/>
  <c r="U119" i="2"/>
  <c r="AE657" i="1"/>
  <c r="AF657" i="1" s="1"/>
  <c r="AG657" i="1" s="1"/>
  <c r="AE121" i="1"/>
  <c r="AF121" i="1" s="1"/>
  <c r="AG121" i="1" s="1"/>
  <c r="G720" i="2"/>
  <c r="G766" i="2" s="1"/>
  <c r="F719" i="2"/>
  <c r="F765" i="2"/>
  <c r="J719" i="2"/>
  <c r="J765" i="2"/>
  <c r="H765" i="2"/>
  <c r="H719" i="2"/>
  <c r="Q719" i="2"/>
  <c r="Q765" i="2"/>
  <c r="W719" i="2"/>
  <c r="W765" i="2"/>
  <c r="T719" i="2"/>
  <c r="T765" i="2"/>
  <c r="O765" i="2"/>
  <c r="O719" i="2"/>
  <c r="X765" i="2"/>
  <c r="X719" i="2"/>
  <c r="S765" i="2"/>
  <c r="S719" i="2"/>
  <c r="R765" i="2"/>
  <c r="R719" i="2"/>
  <c r="G765" i="2"/>
  <c r="G719" i="2"/>
  <c r="AE331" i="1"/>
  <c r="AF317" i="1"/>
  <c r="AG317" i="1" s="1"/>
  <c r="AA517" i="2"/>
  <c r="AB517" i="2" s="1"/>
  <c r="F738" i="2"/>
  <c r="F797" i="2"/>
  <c r="AA689" i="2"/>
  <c r="AB689" i="2" s="1"/>
  <c r="U691" i="2"/>
  <c r="AA691" i="2" s="1"/>
  <c r="AB691" i="2" s="1"/>
  <c r="H797" i="2"/>
  <c r="H738" i="2"/>
  <c r="Q797" i="2"/>
  <c r="Q738" i="2"/>
  <c r="Y738" i="2"/>
  <c r="Y799" i="2" s="1"/>
  <c r="Y797" i="2"/>
  <c r="S797" i="2"/>
  <c r="S738" i="2"/>
  <c r="O797" i="2"/>
  <c r="O738" i="2"/>
  <c r="Z738" i="2"/>
  <c r="Z797" i="2"/>
  <c r="T738" i="2"/>
  <c r="T797" i="2"/>
  <c r="L797" i="2"/>
  <c r="L738" i="2"/>
  <c r="G797" i="2"/>
  <c r="G738" i="2"/>
  <c r="T799" i="2" l="1"/>
  <c r="AA634" i="2"/>
  <c r="AB634" i="2" s="1"/>
  <c r="AA119" i="2"/>
  <c r="AB119" i="2" s="1"/>
  <c r="Z799" i="2"/>
  <c r="S799" i="2"/>
  <c r="U738" i="2"/>
  <c r="U799" i="2" s="1"/>
  <c r="U797" i="2"/>
  <c r="AA797" i="2" s="1"/>
  <c r="AB797" i="2" s="1"/>
  <c r="AF331" i="1"/>
  <c r="AG331" i="1" s="1"/>
  <c r="AE333" i="1"/>
  <c r="AF538" i="1"/>
  <c r="AG538" i="1" s="1"/>
  <c r="AE540" i="1"/>
  <c r="R799" i="2"/>
  <c r="X799" i="2"/>
  <c r="W799" i="2"/>
  <c r="O799" i="2"/>
  <c r="L799" i="2"/>
  <c r="M799" i="2"/>
  <c r="J799" i="2"/>
  <c r="P799" i="2"/>
  <c r="N799" i="2"/>
  <c r="Q799" i="2"/>
  <c r="G799" i="2"/>
  <c r="H799" i="2"/>
  <c r="K799" i="2"/>
  <c r="I799" i="2"/>
  <c r="AA720" i="2"/>
  <c r="AA766" i="2" s="1"/>
  <c r="AB766" i="2" s="1"/>
  <c r="U719" i="2"/>
  <c r="U765" i="2"/>
  <c r="AA765" i="2" s="1"/>
  <c r="AB765" i="2" s="1"/>
  <c r="V799" i="2"/>
  <c r="AA738" i="2" l="1"/>
  <c r="AB738" i="2" s="1"/>
  <c r="AB720" i="2"/>
  <c r="AE656" i="1"/>
  <c r="AF656" i="1" s="1"/>
  <c r="AG656" i="1" s="1"/>
  <c r="AE542" i="1"/>
  <c r="AF542" i="1" s="1"/>
  <c r="AG542" i="1" s="1"/>
  <c r="AF540" i="1"/>
  <c r="AG540" i="1" s="1"/>
  <c r="AE120" i="1"/>
  <c r="F288" i="2"/>
  <c r="AE610" i="1"/>
  <c r="AF610" i="1" s="1"/>
  <c r="AG610" i="1" s="1"/>
  <c r="AE335" i="1"/>
  <c r="AF333" i="1"/>
  <c r="AG333" i="1" s="1"/>
  <c r="F231" i="2"/>
  <c r="AA799" i="2"/>
  <c r="AB799" i="2" s="1"/>
  <c r="AA719" i="2"/>
  <c r="AB719" i="2" s="1"/>
  <c r="AE123" i="1" l="1"/>
  <c r="AF123" i="1" s="1"/>
  <c r="AG123" i="1" s="1"/>
  <c r="AF120" i="1"/>
  <c r="AG120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AE654" i="1"/>
  <c r="AF654" i="1" s="1"/>
  <c r="AG654" i="1" s="1"/>
  <c r="AF335" i="1"/>
  <c r="AG335" i="1" s="1"/>
  <c r="AE113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F982" i="2" l="1"/>
  <c r="AA980" i="2"/>
  <c r="AB980" i="2" s="1"/>
  <c r="F758" i="2"/>
  <c r="F795" i="2" s="1"/>
  <c r="F712" i="2"/>
  <c r="F725" i="2" s="1"/>
  <c r="F999" i="2"/>
  <c r="J233" i="2"/>
  <c r="K233" i="2"/>
  <c r="Q233" i="2"/>
  <c r="V758" i="2"/>
  <c r="V999" i="2"/>
  <c r="V712" i="2"/>
  <c r="R233" i="2"/>
  <c r="G233" i="2"/>
  <c r="X999" i="2"/>
  <c r="X712" i="2"/>
  <c r="X758" i="2"/>
  <c r="S233" i="2"/>
  <c r="O712" i="2"/>
  <c r="O999" i="2"/>
  <c r="O758" i="2"/>
  <c r="I233" i="2"/>
  <c r="AA288" i="2"/>
  <c r="AB288" i="2" s="1"/>
  <c r="U290" i="2"/>
  <c r="AE117" i="1"/>
  <c r="AF113" i="1"/>
  <c r="AG113" i="1" s="1"/>
  <c r="AA231" i="2"/>
  <c r="AB231" i="2" s="1"/>
  <c r="U233" i="2"/>
  <c r="U999" i="2" s="1"/>
  <c r="N233" i="2"/>
  <c r="H233" i="2"/>
  <c r="Y999" i="2"/>
  <c r="Y758" i="2"/>
  <c r="Y712" i="2"/>
  <c r="T233" i="2"/>
  <c r="T999" i="2" s="1"/>
  <c r="M233" i="2"/>
  <c r="Z758" i="2"/>
  <c r="Z712" i="2"/>
  <c r="Z999" i="2"/>
  <c r="W712" i="2"/>
  <c r="W758" i="2"/>
  <c r="W999" i="2"/>
  <c r="P233" i="2"/>
  <c r="L233" i="2"/>
  <c r="U786" i="2" l="1"/>
  <c r="Y786" i="2"/>
  <c r="T786" i="2"/>
  <c r="V786" i="2"/>
  <c r="Z786" i="2"/>
  <c r="O786" i="2"/>
  <c r="W786" i="2"/>
  <c r="X786" i="2"/>
  <c r="X982" i="2"/>
  <c r="X983" i="2" s="1"/>
  <c r="T982" i="2"/>
  <c r="T983" i="2" s="1"/>
  <c r="P982" i="2"/>
  <c r="P983" i="2" s="1"/>
  <c r="L982" i="2"/>
  <c r="L983" i="2" s="1"/>
  <c r="H982" i="2"/>
  <c r="H983" i="2" s="1"/>
  <c r="N982" i="2"/>
  <c r="N983" i="2" s="1"/>
  <c r="U982" i="2"/>
  <c r="U983" i="2" s="1"/>
  <c r="I982" i="2"/>
  <c r="I983" i="2" s="1"/>
  <c r="W982" i="2"/>
  <c r="W983" i="2" s="1"/>
  <c r="S982" i="2"/>
  <c r="S983" i="2" s="1"/>
  <c r="O982" i="2"/>
  <c r="O983" i="2" s="1"/>
  <c r="K982" i="2"/>
  <c r="K983" i="2" s="1"/>
  <c r="G982" i="2"/>
  <c r="R982" i="2"/>
  <c r="R983" i="2" s="1"/>
  <c r="J982" i="2"/>
  <c r="J983" i="2" s="1"/>
  <c r="M982" i="2"/>
  <c r="M983" i="2" s="1"/>
  <c r="Z982" i="2"/>
  <c r="Z983" i="2" s="1"/>
  <c r="V982" i="2"/>
  <c r="V983" i="2" s="1"/>
  <c r="Y982" i="2"/>
  <c r="Y983" i="2" s="1"/>
  <c r="Q982" i="2"/>
  <c r="Q983" i="2" s="1"/>
  <c r="F983" i="2"/>
  <c r="AA290" i="2"/>
  <c r="AB290" i="2" s="1"/>
  <c r="M712" i="2"/>
  <c r="M999" i="2"/>
  <c r="M786" i="2" s="1"/>
  <c r="M758" i="2"/>
  <c r="T712" i="2"/>
  <c r="T758" i="2"/>
  <c r="H758" i="2"/>
  <c r="H999" i="2"/>
  <c r="H786" i="2" s="1"/>
  <c r="H712" i="2"/>
  <c r="U758" i="2"/>
  <c r="U712" i="2"/>
  <c r="AF117" i="1"/>
  <c r="AG117" i="1" s="1"/>
  <c r="AE141" i="1"/>
  <c r="S999" i="2"/>
  <c r="S786" i="2" s="1"/>
  <c r="S712" i="2"/>
  <c r="S758" i="2"/>
  <c r="G712" i="2"/>
  <c r="G758" i="2"/>
  <c r="G999" i="2"/>
  <c r="G786" i="2" s="1"/>
  <c r="AA233" i="2"/>
  <c r="K712" i="2"/>
  <c r="K999" i="2"/>
  <c r="K786" i="2" s="1"/>
  <c r="K758" i="2"/>
  <c r="J758" i="2"/>
  <c r="J712" i="2"/>
  <c r="J999" i="2"/>
  <c r="J786" i="2" s="1"/>
  <c r="F736" i="2"/>
  <c r="F740" i="2" s="1"/>
  <c r="P999" i="2"/>
  <c r="P786" i="2" s="1"/>
  <c r="P712" i="2"/>
  <c r="P758" i="2"/>
  <c r="L999" i="2"/>
  <c r="L786" i="2" s="1"/>
  <c r="L712" i="2"/>
  <c r="L758" i="2"/>
  <c r="N999" i="2"/>
  <c r="N712" i="2"/>
  <c r="N758" i="2"/>
  <c r="I712" i="2"/>
  <c r="I999" i="2"/>
  <c r="I786" i="2" s="1"/>
  <c r="I758" i="2"/>
  <c r="R712" i="2"/>
  <c r="R758" i="2"/>
  <c r="R999" i="2"/>
  <c r="R786" i="2" s="1"/>
  <c r="Q758" i="2"/>
  <c r="Q712" i="2"/>
  <c r="Q999" i="2"/>
  <c r="Q786" i="2" s="1"/>
  <c r="F776" i="2"/>
  <c r="F823" i="2" s="1"/>
  <c r="F801" i="2"/>
  <c r="N786" i="2" l="1"/>
  <c r="AA786" i="2" s="1"/>
  <c r="AB786" i="2" s="1"/>
  <c r="Q505" i="2"/>
  <c r="Q519" i="2" s="1"/>
  <c r="Q718" i="2" s="1"/>
  <c r="Q764" i="2" s="1"/>
  <c r="V505" i="2"/>
  <c r="V519" i="2" s="1"/>
  <c r="V718" i="2" s="1"/>
  <c r="V764" i="2" s="1"/>
  <c r="Y505" i="2"/>
  <c r="Y519" i="2" s="1"/>
  <c r="Y718" i="2" s="1"/>
  <c r="Y764" i="2" s="1"/>
  <c r="M505" i="2"/>
  <c r="K505" i="2"/>
  <c r="I505" i="2"/>
  <c r="L505" i="2"/>
  <c r="J505" i="2"/>
  <c r="O505" i="2"/>
  <c r="O519" i="2" s="1"/>
  <c r="O718" i="2" s="1"/>
  <c r="U505" i="2"/>
  <c r="U519" i="2" s="1"/>
  <c r="U718" i="2" s="1"/>
  <c r="U764" i="2" s="1"/>
  <c r="P505" i="2"/>
  <c r="R505" i="2"/>
  <c r="R519" i="2" s="1"/>
  <c r="R718" i="2" s="1"/>
  <c r="R764" i="2" s="1"/>
  <c r="S505" i="2"/>
  <c r="S519" i="2" s="1"/>
  <c r="S718" i="2" s="1"/>
  <c r="S764" i="2" s="1"/>
  <c r="N505" i="2"/>
  <c r="T505" i="2"/>
  <c r="Z505" i="2"/>
  <c r="Z519" i="2" s="1"/>
  <c r="Z718" i="2" s="1"/>
  <c r="Z764" i="2" s="1"/>
  <c r="W505" i="2"/>
  <c r="W519" i="2" s="1"/>
  <c r="W718" i="2" s="1"/>
  <c r="W764" i="2" s="1"/>
  <c r="H505" i="2"/>
  <c r="X505" i="2"/>
  <c r="X519" i="2" s="1"/>
  <c r="X718" i="2" s="1"/>
  <c r="X764" i="2" s="1"/>
  <c r="Q977" i="2"/>
  <c r="Q984" i="2"/>
  <c r="M977" i="2"/>
  <c r="M984" i="2"/>
  <c r="K977" i="2"/>
  <c r="K984" i="2"/>
  <c r="I977" i="2"/>
  <c r="I984" i="2"/>
  <c r="L977" i="2"/>
  <c r="L984" i="2"/>
  <c r="Y984" i="2"/>
  <c r="Y977" i="2"/>
  <c r="J984" i="2"/>
  <c r="J977" i="2"/>
  <c r="O977" i="2"/>
  <c r="O984" i="2"/>
  <c r="U984" i="2"/>
  <c r="U977" i="2"/>
  <c r="P984" i="2"/>
  <c r="P977" i="2"/>
  <c r="V984" i="2"/>
  <c r="V977" i="2"/>
  <c r="R977" i="2"/>
  <c r="R984" i="2"/>
  <c r="S984" i="2"/>
  <c r="S977" i="2"/>
  <c r="N984" i="2"/>
  <c r="N977" i="2"/>
  <c r="T977" i="2"/>
  <c r="T984" i="2"/>
  <c r="Z977" i="2"/>
  <c r="Z984" i="2"/>
  <c r="W984" i="2"/>
  <c r="W977" i="2"/>
  <c r="H984" i="2"/>
  <c r="H977" i="2"/>
  <c r="X977" i="2"/>
  <c r="X984" i="2"/>
  <c r="AA982" i="2"/>
  <c r="AB982" i="2" s="1"/>
  <c r="G983" i="2"/>
  <c r="G505" i="2" s="1"/>
  <c r="F727" i="2"/>
  <c r="AA999" i="2"/>
  <c r="AB999" i="2" s="1"/>
  <c r="AA712" i="2"/>
  <c r="AB712" i="2" s="1"/>
  <c r="F778" i="2"/>
  <c r="AA758" i="2"/>
  <c r="AB758" i="2" s="1"/>
  <c r="AB233" i="2"/>
  <c r="F174" i="2"/>
  <c r="AF141" i="1"/>
  <c r="AG141" i="1" s="1"/>
  <c r="H519" i="2" l="1"/>
  <c r="H718" i="2" s="1"/>
  <c r="U736" i="2"/>
  <c r="V736" i="2"/>
  <c r="K519" i="2"/>
  <c r="K718" i="2" s="1"/>
  <c r="K764" i="2" s="1"/>
  <c r="J519" i="2"/>
  <c r="J718" i="2" s="1"/>
  <c r="J764" i="2" s="1"/>
  <c r="M519" i="2"/>
  <c r="M718" i="2" s="1"/>
  <c r="M764" i="2" s="1"/>
  <c r="L519" i="2"/>
  <c r="L718" i="2" s="1"/>
  <c r="L764" i="2" s="1"/>
  <c r="I519" i="2"/>
  <c r="I718" i="2" s="1"/>
  <c r="Q736" i="2"/>
  <c r="R736" i="2"/>
  <c r="P519" i="2"/>
  <c r="P718" i="2" s="1"/>
  <c r="Y736" i="2"/>
  <c r="N519" i="2"/>
  <c r="N718" i="2" s="1"/>
  <c r="S736" i="2"/>
  <c r="X736" i="2"/>
  <c r="H764" i="2"/>
  <c r="H736" i="2"/>
  <c r="W736" i="2"/>
  <c r="Z736" i="2"/>
  <c r="T519" i="2"/>
  <c r="T718" i="2" s="1"/>
  <c r="O764" i="2"/>
  <c r="O736" i="2"/>
  <c r="AA505" i="2"/>
  <c r="AB505" i="2" s="1"/>
  <c r="G519" i="2"/>
  <c r="AA983" i="2"/>
  <c r="AB983" i="2" s="1"/>
  <c r="G984" i="2"/>
  <c r="AA984" i="2" s="1"/>
  <c r="AB984" i="2" s="1"/>
  <c r="G977" i="2"/>
  <c r="AA977" i="2" s="1"/>
  <c r="AB977" i="2" s="1"/>
  <c r="I174" i="2"/>
  <c r="L174" i="2"/>
  <c r="R174" i="2"/>
  <c r="T174" i="2"/>
  <c r="W174" i="2"/>
  <c r="W176" i="2" s="1"/>
  <c r="Y174" i="2"/>
  <c r="Y176" i="2" s="1"/>
  <c r="P174" i="2"/>
  <c r="G174" i="2"/>
  <c r="M174" i="2"/>
  <c r="O174" i="2"/>
  <c r="O176" i="2" s="1"/>
  <c r="O991" i="2" s="1"/>
  <c r="S174" i="2"/>
  <c r="V174" i="2"/>
  <c r="V176" i="2" s="1"/>
  <c r="X174" i="2"/>
  <c r="X176" i="2" s="1"/>
  <c r="Z174" i="2"/>
  <c r="Z176" i="2" s="1"/>
  <c r="Q174" i="2"/>
  <c r="K174" i="2"/>
  <c r="H174" i="2"/>
  <c r="N174" i="2"/>
  <c r="J174" i="2"/>
  <c r="U174" i="2"/>
  <c r="F176" i="2"/>
  <c r="F783" i="2"/>
  <c r="J736" i="2" l="1"/>
  <c r="K736" i="2"/>
  <c r="M736" i="2"/>
  <c r="O992" i="2"/>
  <c r="O815" i="2"/>
  <c r="L736" i="2"/>
  <c r="I764" i="2"/>
  <c r="I736" i="2"/>
  <c r="X729" i="2"/>
  <c r="X785" i="2" s="1"/>
  <c r="X787" i="2" s="1"/>
  <c r="X836" i="2" s="1"/>
  <c r="W729" i="2"/>
  <c r="W785" i="2" s="1"/>
  <c r="W787" i="2" s="1"/>
  <c r="W836" i="2" s="1"/>
  <c r="V729" i="2"/>
  <c r="V785" i="2" s="1"/>
  <c r="V787" i="2" s="1"/>
  <c r="V836" i="2" s="1"/>
  <c r="Z729" i="2"/>
  <c r="Z785" i="2" s="1"/>
  <c r="Z787" i="2" s="1"/>
  <c r="Z836" i="2" s="1"/>
  <c r="Y729" i="2"/>
  <c r="Y785" i="2" s="1"/>
  <c r="Y787" i="2" s="1"/>
  <c r="Y836" i="2" s="1"/>
  <c r="P764" i="2"/>
  <c r="P736" i="2"/>
  <c r="N764" i="2"/>
  <c r="N736" i="2"/>
  <c r="T764" i="2"/>
  <c r="T736" i="2"/>
  <c r="G718" i="2"/>
  <c r="AA519" i="2"/>
  <c r="AB519" i="2" s="1"/>
  <c r="F729" i="2"/>
  <c r="F785" i="2" s="1"/>
  <c r="F787" i="2" s="1"/>
  <c r="F836" i="2" s="1"/>
  <c r="V704" i="2"/>
  <c r="V705" i="2"/>
  <c r="V990" i="2"/>
  <c r="W990" i="2"/>
  <c r="W705" i="2"/>
  <c r="W704" i="2"/>
  <c r="Y705" i="2"/>
  <c r="Y990" i="2"/>
  <c r="Y704" i="2"/>
  <c r="Z990" i="2"/>
  <c r="X705" i="2"/>
  <c r="X990" i="2"/>
  <c r="Z704" i="2"/>
  <c r="Z705" i="2"/>
  <c r="X704" i="2"/>
  <c r="O704" i="2"/>
  <c r="O705" i="2"/>
  <c r="O990" i="2"/>
  <c r="J176" i="2"/>
  <c r="H176" i="2"/>
  <c r="Q176" i="2"/>
  <c r="Q991" i="2" s="1"/>
  <c r="S176" i="2"/>
  <c r="M176" i="2"/>
  <c r="P176" i="2"/>
  <c r="P991" i="2" s="1"/>
  <c r="R176" i="2"/>
  <c r="R991" i="2" s="1"/>
  <c r="I176" i="2"/>
  <c r="AA174" i="2"/>
  <c r="AB174" i="2" s="1"/>
  <c r="U176" i="2"/>
  <c r="N176" i="2"/>
  <c r="K176" i="2"/>
  <c r="O729" i="2"/>
  <c r="G176" i="2"/>
  <c r="T176" i="2"/>
  <c r="L176" i="2"/>
  <c r="G991" i="2" l="1"/>
  <c r="H991" i="2"/>
  <c r="N991" i="2"/>
  <c r="N992" i="2" s="1"/>
  <c r="N705" i="2" s="1"/>
  <c r="P992" i="2"/>
  <c r="P705" i="2" s="1"/>
  <c r="P815" i="2"/>
  <c r="Q992" i="2"/>
  <c r="Q815" i="2"/>
  <c r="G992" i="2"/>
  <c r="G705" i="2" s="1"/>
  <c r="G815" i="2"/>
  <c r="R992" i="2"/>
  <c r="R705" i="2" s="1"/>
  <c r="R815" i="2"/>
  <c r="H992" i="2"/>
  <c r="H815" i="2"/>
  <c r="J991" i="2"/>
  <c r="K991" i="2"/>
  <c r="K704" i="2" s="1"/>
  <c r="I991" i="2"/>
  <c r="I704" i="2" s="1"/>
  <c r="M991" i="2"/>
  <c r="L991" i="2"/>
  <c r="L704" i="2" s="1"/>
  <c r="U704" i="2"/>
  <c r="S990" i="2"/>
  <c r="G764" i="2"/>
  <c r="AA718" i="2"/>
  <c r="AB718" i="2" s="1"/>
  <c r="G736" i="2"/>
  <c r="AA736" i="2" s="1"/>
  <c r="AB736" i="2" s="1"/>
  <c r="T705" i="2"/>
  <c r="V709" i="2"/>
  <c r="V734" i="2" s="1"/>
  <c r="V740" i="2" s="1"/>
  <c r="Z709" i="2"/>
  <c r="Z734" i="2" s="1"/>
  <c r="Z740" i="2" s="1"/>
  <c r="X709" i="2"/>
  <c r="X734" i="2" s="1"/>
  <c r="X740" i="2" s="1"/>
  <c r="Y709" i="2"/>
  <c r="Y734" i="2" s="1"/>
  <c r="Y740" i="2" s="1"/>
  <c r="W709" i="2"/>
  <c r="W734" i="2" s="1"/>
  <c r="W740" i="2" s="1"/>
  <c r="L729" i="2"/>
  <c r="G729" i="2"/>
  <c r="AA176" i="2"/>
  <c r="AB176" i="2" s="1"/>
  <c r="O785" i="2"/>
  <c r="O787" i="2" s="1"/>
  <c r="K729" i="2"/>
  <c r="N729" i="2"/>
  <c r="U729" i="2"/>
  <c r="Q729" i="2"/>
  <c r="H729" i="2"/>
  <c r="J729" i="2"/>
  <c r="O709" i="2"/>
  <c r="F789" i="2"/>
  <c r="K990" i="2"/>
  <c r="U705" i="2"/>
  <c r="P704" i="2"/>
  <c r="H704" i="2"/>
  <c r="Q704" i="2"/>
  <c r="L990" i="2"/>
  <c r="J990" i="2"/>
  <c r="T990" i="2"/>
  <c r="Q705" i="2"/>
  <c r="R990" i="2"/>
  <c r="S705" i="2"/>
  <c r="T729" i="2"/>
  <c r="I729" i="2"/>
  <c r="R729" i="2"/>
  <c r="P729" i="2"/>
  <c r="M729" i="2"/>
  <c r="S729" i="2"/>
  <c r="U990" i="2"/>
  <c r="H990" i="2"/>
  <c r="P990" i="2"/>
  <c r="H705" i="2"/>
  <c r="Q990" i="2"/>
  <c r="G990" i="2"/>
  <c r="G704" i="2"/>
  <c r="J704" i="2"/>
  <c r="T704" i="2"/>
  <c r="M704" i="2"/>
  <c r="N990" i="2"/>
  <c r="R704" i="2"/>
  <c r="S704" i="2"/>
  <c r="N704" i="2"/>
  <c r="O836" i="2" l="1"/>
  <c r="N815" i="2"/>
  <c r="M992" i="2"/>
  <c r="M705" i="2" s="1"/>
  <c r="M815" i="2"/>
  <c r="K992" i="2"/>
  <c r="K705" i="2" s="1"/>
  <c r="K709" i="2" s="1"/>
  <c r="K815" i="2"/>
  <c r="L992" i="2"/>
  <c r="L705" i="2" s="1"/>
  <c r="L815" i="2"/>
  <c r="I992" i="2"/>
  <c r="I705" i="2" s="1"/>
  <c r="I815" i="2"/>
  <c r="J992" i="2"/>
  <c r="J705" i="2" s="1"/>
  <c r="J815" i="2"/>
  <c r="AA991" i="2"/>
  <c r="AB991" i="2" s="1"/>
  <c r="R709" i="2"/>
  <c r="M785" i="2"/>
  <c r="M787" i="2" s="1"/>
  <c r="L785" i="2"/>
  <c r="L787" i="2" s="1"/>
  <c r="AB706" i="2"/>
  <c r="AA764" i="2"/>
  <c r="AB764" i="2" s="1"/>
  <c r="AA990" i="2"/>
  <c r="AB990" i="2" s="1"/>
  <c r="T709" i="2"/>
  <c r="V773" i="2"/>
  <c r="Y773" i="2"/>
  <c r="Z773" i="2"/>
  <c r="X748" i="2"/>
  <c r="X754" i="2" s="1"/>
  <c r="X808" i="2" s="1"/>
  <c r="V748" i="2"/>
  <c r="V754" i="2" s="1"/>
  <c r="V808" i="2" s="1"/>
  <c r="W773" i="2"/>
  <c r="X773" i="2"/>
  <c r="Y748" i="2"/>
  <c r="Y754" i="2" s="1"/>
  <c r="Y808" i="2" s="1"/>
  <c r="W748" i="2"/>
  <c r="W754" i="2" s="1"/>
  <c r="W808" i="2" s="1"/>
  <c r="Z748" i="2"/>
  <c r="Z754" i="2" s="1"/>
  <c r="Z808" i="2" s="1"/>
  <c r="S709" i="2"/>
  <c r="M709" i="2"/>
  <c r="V721" i="2"/>
  <c r="V725" i="2" s="1"/>
  <c r="V767" i="2"/>
  <c r="X721" i="2"/>
  <c r="X725" i="2" s="1"/>
  <c r="X767" i="2"/>
  <c r="S785" i="2"/>
  <c r="S787" i="2" s="1"/>
  <c r="R785" i="2"/>
  <c r="R787" i="2" s="1"/>
  <c r="Q709" i="2"/>
  <c r="P709" i="2"/>
  <c r="J785" i="2"/>
  <c r="J787" i="2" s="1"/>
  <c r="H785" i="2"/>
  <c r="H787" i="2" s="1"/>
  <c r="N785" i="2"/>
  <c r="N787" i="2" s="1"/>
  <c r="U709" i="2"/>
  <c r="Y721" i="2"/>
  <c r="Y725" i="2" s="1"/>
  <c r="Y767" i="2"/>
  <c r="N709" i="2"/>
  <c r="G709" i="2"/>
  <c r="Z767" i="2"/>
  <c r="Z721" i="2"/>
  <c r="Z725" i="2" s="1"/>
  <c r="P785" i="2"/>
  <c r="P787" i="2" s="1"/>
  <c r="I785" i="2"/>
  <c r="I787" i="2" s="1"/>
  <c r="T785" i="2"/>
  <c r="T787" i="2" s="1"/>
  <c r="H709" i="2"/>
  <c r="AA704" i="2"/>
  <c r="AB704" i="2" s="1"/>
  <c r="W721" i="2"/>
  <c r="W725" i="2" s="1"/>
  <c r="W767" i="2"/>
  <c r="O734" i="2"/>
  <c r="O740" i="2" s="1"/>
  <c r="O773" i="2" s="1"/>
  <c r="O748" i="2"/>
  <c r="O754" i="2" s="1"/>
  <c r="Q785" i="2"/>
  <c r="Q787" i="2" s="1"/>
  <c r="U785" i="2"/>
  <c r="U787" i="2" s="1"/>
  <c r="K785" i="2"/>
  <c r="K787" i="2" s="1"/>
  <c r="G785" i="2"/>
  <c r="AA729" i="2"/>
  <c r="AB729" i="2" s="1"/>
  <c r="H836" i="2" l="1"/>
  <c r="U836" i="2"/>
  <c r="Q836" i="2"/>
  <c r="I836" i="2"/>
  <c r="K836" i="2"/>
  <c r="P836" i="2"/>
  <c r="R836" i="2"/>
  <c r="M836" i="2"/>
  <c r="J836" i="2"/>
  <c r="S836" i="2"/>
  <c r="T836" i="2"/>
  <c r="N836" i="2"/>
  <c r="L836" i="2"/>
  <c r="O808" i="2"/>
  <c r="L709" i="2"/>
  <c r="L748" i="2" s="1"/>
  <c r="L754" i="2" s="1"/>
  <c r="I709" i="2"/>
  <c r="R734" i="2"/>
  <c r="R740" i="2" s="1"/>
  <c r="R721" i="2" s="1"/>
  <c r="R725" i="2" s="1"/>
  <c r="J709" i="2"/>
  <c r="AA705" i="2"/>
  <c r="AB705" i="2" s="1"/>
  <c r="AA992" i="2"/>
  <c r="AB992" i="2" s="1"/>
  <c r="AA815" i="2"/>
  <c r="AB815" i="2" s="1"/>
  <c r="R748" i="2"/>
  <c r="R754" i="2" s="1"/>
  <c r="S734" i="2"/>
  <c r="S740" i="2" s="1"/>
  <c r="S773" i="2" s="1"/>
  <c r="T748" i="2"/>
  <c r="T754" i="2" s="1"/>
  <c r="T734" i="2"/>
  <c r="T740" i="2" s="1"/>
  <c r="X793" i="2"/>
  <c r="V793" i="2"/>
  <c r="W793" i="2"/>
  <c r="Y793" i="2"/>
  <c r="Z793" i="2"/>
  <c r="X776" i="2"/>
  <c r="X823" i="2" s="1"/>
  <c r="S748" i="2"/>
  <c r="S754" i="2" s="1"/>
  <c r="Y776" i="2"/>
  <c r="Y823" i="2" s="1"/>
  <c r="X774" i="2"/>
  <c r="X795" i="2" s="1"/>
  <c r="Y774" i="2"/>
  <c r="Y795" i="2" s="1"/>
  <c r="V774" i="2"/>
  <c r="V795" i="2" s="1"/>
  <c r="W776" i="2"/>
  <c r="W823" i="2" s="1"/>
  <c r="W774" i="2"/>
  <c r="W795" i="2" s="1"/>
  <c r="Z774" i="2"/>
  <c r="Z795" i="2" s="1"/>
  <c r="O793" i="2"/>
  <c r="G787" i="2"/>
  <c r="AA785" i="2"/>
  <c r="AB785" i="2" s="1"/>
  <c r="O721" i="2"/>
  <c r="O725" i="2" s="1"/>
  <c r="O767" i="2"/>
  <c r="W727" i="2"/>
  <c r="Z727" i="2"/>
  <c r="R767" i="2"/>
  <c r="Y727" i="2"/>
  <c r="U734" i="2"/>
  <c r="U740" i="2" s="1"/>
  <c r="U773" i="2" s="1"/>
  <c r="U748" i="2"/>
  <c r="U754" i="2" s="1"/>
  <c r="K748" i="2"/>
  <c r="K754" i="2" s="1"/>
  <c r="K734" i="2"/>
  <c r="K740" i="2" s="1"/>
  <c r="K773" i="2" s="1"/>
  <c r="X727" i="2"/>
  <c r="L734" i="2"/>
  <c r="L740" i="2" s="1"/>
  <c r="L773" i="2" s="1"/>
  <c r="M748" i="2"/>
  <c r="M754" i="2" s="1"/>
  <c r="M734" i="2"/>
  <c r="M740" i="2" s="1"/>
  <c r="M773" i="2" s="1"/>
  <c r="S721" i="2"/>
  <c r="S725" i="2" s="1"/>
  <c r="V776" i="2"/>
  <c r="V823" i="2" s="1"/>
  <c r="H734" i="2"/>
  <c r="H740" i="2" s="1"/>
  <c r="H773" i="2" s="1"/>
  <c r="H748" i="2"/>
  <c r="H754" i="2" s="1"/>
  <c r="G748" i="2"/>
  <c r="G734" i="2"/>
  <c r="N734" i="2"/>
  <c r="N740" i="2" s="1"/>
  <c r="N773" i="2" s="1"/>
  <c r="N748" i="2"/>
  <c r="N754" i="2" s="1"/>
  <c r="J734" i="2"/>
  <c r="J740" i="2" s="1"/>
  <c r="J773" i="2" s="1"/>
  <c r="J748" i="2"/>
  <c r="J754" i="2" s="1"/>
  <c r="P748" i="2"/>
  <c r="P754" i="2" s="1"/>
  <c r="P734" i="2"/>
  <c r="P740" i="2" s="1"/>
  <c r="P773" i="2" s="1"/>
  <c r="Q748" i="2"/>
  <c r="Q754" i="2" s="1"/>
  <c r="Q734" i="2"/>
  <c r="Q740" i="2" s="1"/>
  <c r="Q773" i="2" s="1"/>
  <c r="V727" i="2"/>
  <c r="Z776" i="2"/>
  <c r="Z823" i="2" s="1"/>
  <c r="S767" i="2" l="1"/>
  <c r="H808" i="2"/>
  <c r="G836" i="2"/>
  <c r="K808" i="2"/>
  <c r="L808" i="2"/>
  <c r="S808" i="2"/>
  <c r="T808" i="2"/>
  <c r="R808" i="2"/>
  <c r="J808" i="2"/>
  <c r="Q808" i="2"/>
  <c r="N808" i="2"/>
  <c r="P808" i="2"/>
  <c r="M808" i="2"/>
  <c r="U808" i="2"/>
  <c r="R793" i="2"/>
  <c r="AA709" i="2"/>
  <c r="AB709" i="2" s="1"/>
  <c r="R773" i="2"/>
  <c r="R776" i="2" s="1"/>
  <c r="I748" i="2"/>
  <c r="I754" i="2" s="1"/>
  <c r="I734" i="2"/>
  <c r="I740" i="2" s="1"/>
  <c r="I773" i="2" s="1"/>
  <c r="T793" i="2"/>
  <c r="T721" i="2"/>
  <c r="T725" i="2" s="1"/>
  <c r="T773" i="2"/>
  <c r="T767" i="2"/>
  <c r="X801" i="2"/>
  <c r="Y801" i="2"/>
  <c r="Y778" i="2"/>
  <c r="Y789" i="2" s="1"/>
  <c r="S793" i="2"/>
  <c r="W778" i="2"/>
  <c r="W789" i="2" s="1"/>
  <c r="X778" i="2"/>
  <c r="X789" i="2" s="1"/>
  <c r="O774" i="2"/>
  <c r="O795" i="2" s="1"/>
  <c r="W801" i="2"/>
  <c r="Z801" i="2"/>
  <c r="V801" i="2"/>
  <c r="G754" i="2"/>
  <c r="H793" i="2"/>
  <c r="H767" i="2"/>
  <c r="H721" i="2"/>
  <c r="H725" i="2" s="1"/>
  <c r="V778" i="2"/>
  <c r="V789" i="2" s="1"/>
  <c r="S727" i="2"/>
  <c r="S776" i="2"/>
  <c r="M721" i="2"/>
  <c r="M725" i="2" s="1"/>
  <c r="M767" i="2"/>
  <c r="M793" i="2"/>
  <c r="L721" i="2"/>
  <c r="L725" i="2" s="1"/>
  <c r="L767" i="2"/>
  <c r="K767" i="2"/>
  <c r="K721" i="2"/>
  <c r="K725" i="2" s="1"/>
  <c r="U793" i="2"/>
  <c r="R727" i="2"/>
  <c r="Z778" i="2"/>
  <c r="Z789" i="2" s="1"/>
  <c r="J793" i="2"/>
  <c r="N793" i="2"/>
  <c r="Q767" i="2"/>
  <c r="Q721" i="2"/>
  <c r="Q725" i="2" s="1"/>
  <c r="Q793" i="2"/>
  <c r="P721" i="2"/>
  <c r="P725" i="2" s="1"/>
  <c r="P767" i="2"/>
  <c r="P793" i="2"/>
  <c r="J767" i="2"/>
  <c r="J721" i="2"/>
  <c r="J725" i="2" s="1"/>
  <c r="N721" i="2"/>
  <c r="N725" i="2" s="1"/>
  <c r="N767" i="2"/>
  <c r="G740" i="2"/>
  <c r="G773" i="2" s="1"/>
  <c r="L793" i="2"/>
  <c r="K793" i="2"/>
  <c r="U767" i="2"/>
  <c r="U721" i="2"/>
  <c r="U725" i="2" s="1"/>
  <c r="O776" i="2"/>
  <c r="O727" i="2"/>
  <c r="AA787" i="2"/>
  <c r="AB787" i="2" s="1"/>
  <c r="S774" i="2"/>
  <c r="S795" i="2" s="1"/>
  <c r="R774" i="2"/>
  <c r="R795" i="2" s="1"/>
  <c r="I721" i="2" l="1"/>
  <c r="I725" i="2" s="1"/>
  <c r="G808" i="2"/>
  <c r="R823" i="2"/>
  <c r="S823" i="2"/>
  <c r="O823" i="2"/>
  <c r="I808" i="2"/>
  <c r="I793" i="2"/>
  <c r="AA748" i="2"/>
  <c r="AB748" i="2" s="1"/>
  <c r="I767" i="2"/>
  <c r="AA734" i="2"/>
  <c r="AB734" i="2" s="1"/>
  <c r="T727" i="2"/>
  <c r="T774" i="2"/>
  <c r="T795" i="2" s="1"/>
  <c r="T776" i="2"/>
  <c r="AA773" i="2"/>
  <c r="AB773" i="2" s="1"/>
  <c r="O801" i="2"/>
  <c r="M774" i="2"/>
  <c r="M795" i="2" s="1"/>
  <c r="P774" i="2"/>
  <c r="P795" i="2" s="1"/>
  <c r="Q774" i="2"/>
  <c r="Q795" i="2" s="1"/>
  <c r="R801" i="2"/>
  <c r="O778" i="2"/>
  <c r="U774" i="2"/>
  <c r="U795" i="2" s="1"/>
  <c r="U776" i="2"/>
  <c r="AA740" i="2"/>
  <c r="AB740" i="2" s="1"/>
  <c r="G721" i="2"/>
  <c r="G725" i="2" s="1"/>
  <c r="G767" i="2"/>
  <c r="N727" i="2"/>
  <c r="J727" i="2"/>
  <c r="J774" i="2"/>
  <c r="J795" i="2" s="1"/>
  <c r="P776" i="2"/>
  <c r="P727" i="2"/>
  <c r="Q727" i="2"/>
  <c r="K727" i="2"/>
  <c r="L727" i="2"/>
  <c r="M727" i="2"/>
  <c r="S778" i="2"/>
  <c r="H727" i="2"/>
  <c r="I727" i="2"/>
  <c r="S801" i="2"/>
  <c r="I774" i="2"/>
  <c r="I795" i="2" s="1"/>
  <c r="U727" i="2"/>
  <c r="N774" i="2"/>
  <c r="N795" i="2" s="1"/>
  <c r="N776" i="2"/>
  <c r="J776" i="2"/>
  <c r="Q776" i="2"/>
  <c r="R778" i="2"/>
  <c r="K776" i="2"/>
  <c r="K774" i="2"/>
  <c r="K795" i="2" s="1"/>
  <c r="L776" i="2"/>
  <c r="L774" i="2"/>
  <c r="L795" i="2" s="1"/>
  <c r="M776" i="2"/>
  <c r="H776" i="2"/>
  <c r="G793" i="2"/>
  <c r="AA754" i="2"/>
  <c r="H774" i="2"/>
  <c r="H795" i="2" s="1"/>
  <c r="I776" i="2" l="1"/>
  <c r="Q823" i="2"/>
  <c r="H823" i="2"/>
  <c r="J823" i="2"/>
  <c r="P823" i="2"/>
  <c r="T823" i="2"/>
  <c r="L823" i="2"/>
  <c r="M823" i="2"/>
  <c r="K823" i="2"/>
  <c r="N823" i="2"/>
  <c r="U823" i="2"/>
  <c r="Q801" i="2"/>
  <c r="T801" i="2"/>
  <c r="T778" i="2"/>
  <c r="T783" i="2" s="1"/>
  <c r="P801" i="2"/>
  <c r="M801" i="2"/>
  <c r="H801" i="2"/>
  <c r="R789" i="2"/>
  <c r="R783" i="2"/>
  <c r="AA836" i="2"/>
  <c r="AB836" i="2" s="1"/>
  <c r="S789" i="2"/>
  <c r="S783" i="2"/>
  <c r="J801" i="2"/>
  <c r="AA721" i="2"/>
  <c r="AB721" i="2" s="1"/>
  <c r="U778" i="2"/>
  <c r="U801" i="2"/>
  <c r="I778" i="2"/>
  <c r="O789" i="2"/>
  <c r="O783" i="2"/>
  <c r="G774" i="2"/>
  <c r="G795" i="2" s="1"/>
  <c r="AB754" i="2"/>
  <c r="H778" i="2"/>
  <c r="L801" i="2"/>
  <c r="L778" i="2"/>
  <c r="K801" i="2"/>
  <c r="K778" i="2"/>
  <c r="M778" i="2"/>
  <c r="Q778" i="2"/>
  <c r="J778" i="2"/>
  <c r="N778" i="2"/>
  <c r="N801" i="2"/>
  <c r="I801" i="2"/>
  <c r="P778" i="2"/>
  <c r="AA767" i="2"/>
  <c r="AB767" i="2" s="1"/>
  <c r="G776" i="2"/>
  <c r="AA793" i="2"/>
  <c r="AB793" i="2" s="1"/>
  <c r="G823" i="2" l="1"/>
  <c r="I823" i="2"/>
  <c r="T789" i="2"/>
  <c r="AA776" i="2"/>
  <c r="G778" i="2"/>
  <c r="P789" i="2"/>
  <c r="P783" i="2"/>
  <c r="N783" i="2"/>
  <c r="N789" i="2"/>
  <c r="Q789" i="2"/>
  <c r="Q783" i="2"/>
  <c r="M789" i="2"/>
  <c r="M783" i="2"/>
  <c r="AA774" i="2"/>
  <c r="AB774" i="2" s="1"/>
  <c r="I789" i="2"/>
  <c r="I783" i="2"/>
  <c r="AA725" i="2"/>
  <c r="AB725" i="2" s="1"/>
  <c r="G727" i="2"/>
  <c r="AA727" i="2" s="1"/>
  <c r="AB727" i="2" s="1"/>
  <c r="AA811" i="2"/>
  <c r="AB811" i="2" s="1"/>
  <c r="J783" i="2"/>
  <c r="J789" i="2"/>
  <c r="K789" i="2"/>
  <c r="K783" i="2"/>
  <c r="L783" i="2"/>
  <c r="L789" i="2"/>
  <c r="H783" i="2"/>
  <c r="H789" i="2"/>
  <c r="AA808" i="2"/>
  <c r="AB808" i="2" s="1"/>
  <c r="U783" i="2"/>
  <c r="U789" i="2"/>
  <c r="AB776" i="2" l="1"/>
  <c r="AA778" i="2"/>
  <c r="AB778" i="2" s="1"/>
  <c r="AA795" i="2"/>
  <c r="AB795" i="2" s="1"/>
  <c r="G801" i="2"/>
  <c r="AA801" i="2" s="1"/>
  <c r="AB801" i="2" s="1"/>
  <c r="G783" i="2"/>
  <c r="G789" i="2"/>
  <c r="AA823" i="2" l="1"/>
  <c r="AB823" i="2" s="1"/>
  <c r="F818" i="2" l="1"/>
  <c r="Y829" i="2"/>
  <c r="Y831" i="2" s="1"/>
  <c r="V829" i="2"/>
  <c r="V831" i="2" s="1"/>
  <c r="Z818" i="2"/>
  <c r="W829" i="2"/>
  <c r="W831" i="2" s="1"/>
  <c r="F831" i="2"/>
  <c r="T829" i="2" l="1"/>
  <c r="J826" i="2"/>
  <c r="T826" i="2"/>
  <c r="T827" i="2"/>
  <c r="Y818" i="2"/>
  <c r="Y834" i="2" s="1"/>
  <c r="Y838" i="2" s="1"/>
  <c r="J818" i="2"/>
  <c r="V818" i="2"/>
  <c r="V834" i="2" s="1"/>
  <c r="V838" i="2" s="1"/>
  <c r="W818" i="2"/>
  <c r="W834" i="2" s="1"/>
  <c r="W838" i="2" s="1"/>
  <c r="H829" i="2"/>
  <c r="T818" i="2"/>
  <c r="Z829" i="2"/>
  <c r="Z831" i="2" s="1"/>
  <c r="Z834" i="2" s="1"/>
  <c r="Z838" i="2" s="1"/>
  <c r="F834" i="2"/>
  <c r="X829" i="2"/>
  <c r="X831" i="2" s="1"/>
  <c r="X818" i="2"/>
  <c r="K829" i="2" l="1"/>
  <c r="R829" i="2"/>
  <c r="J829" i="2"/>
  <c r="U829" i="2"/>
  <c r="J827" i="2"/>
  <c r="K827" i="2"/>
  <c r="H826" i="2"/>
  <c r="H827" i="2"/>
  <c r="U818" i="2"/>
  <c r="U827" i="2"/>
  <c r="U826" i="2"/>
  <c r="K818" i="2"/>
  <c r="O829" i="2"/>
  <c r="G818" i="2"/>
  <c r="P829" i="2"/>
  <c r="N829" i="2"/>
  <c r="X834" i="2"/>
  <c r="X838" i="2" s="1"/>
  <c r="I829" i="2"/>
  <c r="S829" i="2"/>
  <c r="L829" i="2"/>
  <c r="F838" i="2"/>
  <c r="T831" i="2"/>
  <c r="Q829" i="2"/>
  <c r="H818" i="2"/>
  <c r="M829" i="2"/>
  <c r="J831" i="2" l="1"/>
  <c r="G827" i="2"/>
  <c r="K826" i="2"/>
  <c r="G829" i="2"/>
  <c r="G826" i="2"/>
  <c r="U831" i="2"/>
  <c r="Q826" i="2"/>
  <c r="Q827" i="2"/>
  <c r="M827" i="2"/>
  <c r="M826" i="2"/>
  <c r="I827" i="2"/>
  <c r="I826" i="2"/>
  <c r="N826" i="2"/>
  <c r="N827" i="2"/>
  <c r="P826" i="2"/>
  <c r="P827" i="2"/>
  <c r="O826" i="2"/>
  <c r="O827" i="2"/>
  <c r="L826" i="2"/>
  <c r="L827" i="2"/>
  <c r="S826" i="2"/>
  <c r="S827" i="2"/>
  <c r="R826" i="2"/>
  <c r="R827" i="2"/>
  <c r="J834" i="2"/>
  <c r="J838" i="2" s="1"/>
  <c r="O818" i="2"/>
  <c r="K831" i="2"/>
  <c r="R818" i="2"/>
  <c r="P818" i="2"/>
  <c r="N818" i="2"/>
  <c r="L818" i="2"/>
  <c r="I818" i="2"/>
  <c r="S818" i="2"/>
  <c r="M818" i="2"/>
  <c r="Q818" i="2"/>
  <c r="T834" i="2"/>
  <c r="T838" i="2" s="1"/>
  <c r="H831" i="2"/>
  <c r="G831" i="2" l="1"/>
  <c r="Q831" i="2"/>
  <c r="AA827" i="2"/>
  <c r="AB827" i="2" s="1"/>
  <c r="U834" i="2"/>
  <c r="U838" i="2" s="1"/>
  <c r="S831" i="2"/>
  <c r="AA826" i="2"/>
  <c r="AB826" i="2" s="1"/>
  <c r="R831" i="2"/>
  <c r="N831" i="2"/>
  <c r="M831" i="2"/>
  <c r="L831" i="2"/>
  <c r="I831" i="2"/>
  <c r="I834" i="2" s="1"/>
  <c r="I838" i="2" s="1"/>
  <c r="O831" i="2"/>
  <c r="K834" i="2"/>
  <c r="K838" i="2" s="1"/>
  <c r="P831" i="2"/>
  <c r="H834" i="2"/>
  <c r="H838" i="2" s="1"/>
  <c r="AA829" i="2"/>
  <c r="AB829" i="2" s="1"/>
  <c r="Q834" i="2"/>
  <c r="Q838" i="2" s="1"/>
  <c r="AA818" i="2"/>
  <c r="AB818" i="2" s="1"/>
  <c r="G834" i="2" l="1"/>
  <c r="G838" i="2" s="1"/>
  <c r="S834" i="2"/>
  <c r="S838" i="2" s="1"/>
  <c r="R834" i="2"/>
  <c r="R838" i="2" s="1"/>
  <c r="M834" i="2"/>
  <c r="M838" i="2" s="1"/>
  <c r="L834" i="2"/>
  <c r="L838" i="2" s="1"/>
  <c r="N834" i="2"/>
  <c r="N838" i="2" s="1"/>
  <c r="O834" i="2"/>
  <c r="O838" i="2" s="1"/>
  <c r="P834" i="2"/>
  <c r="P838" i="2" s="1"/>
  <c r="AA831" i="2"/>
  <c r="AB831" i="2" s="1"/>
  <c r="AA834" i="2" l="1"/>
  <c r="AB834" i="2" s="1"/>
</calcChain>
</file>

<file path=xl/sharedStrings.xml><?xml version="1.0" encoding="utf-8"?>
<sst xmlns="http://schemas.openxmlformats.org/spreadsheetml/2006/main" count="3041" uniqueCount="1310">
  <si>
    <t>Cash Working Capital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</si>
  <si>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</si>
  <si>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</si>
  <si>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</si>
  <si>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</si>
  <si>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</si>
  <si>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</si>
  <si>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</si>
  <si>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</si>
  <si>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</si>
  <si>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</si>
  <si>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</si>
  <si>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</si>
  <si>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</si>
  <si>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</si>
  <si>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</si>
  <si>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</si>
  <si>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</si>
  <si>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</si>
  <si>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</si>
  <si>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</si>
  <si>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</si>
  <si>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</si>
  <si>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</si>
  <si>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</si>
  <si>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</si>
  <si>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</si>
  <si>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</si>
  <si>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</si>
  <si>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</si>
  <si>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</si>
  <si>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</si>
  <si>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</si>
  <si>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</si>
  <si>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</si>
  <si>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</si>
  <si>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</si>
  <si>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</si>
  <si>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</si>
  <si>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</si>
  <si>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</si>
  <si>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</si>
  <si>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</si>
  <si>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</si>
  <si>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</si>
  <si>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</si>
  <si>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</si>
  <si>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</si>
  <si>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</si>
  <si>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</si>
  <si>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</si>
  <si>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</si>
  <si>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</si>
  <si>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</si>
  <si>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</si>
  <si>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</si>
  <si>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</si>
  <si>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</si>
  <si>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</si>
  <si>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</si>
  <si>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</si>
  <si>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</si>
  <si>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</si>
  <si>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</si>
  <si>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</si>
  <si>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</si>
  <si>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</si>
  <si>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</si>
  <si>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</si>
  <si>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</si>
  <si>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</si>
  <si>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</si>
  <si>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</si>
  <si>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</si>
  <si>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</si>
  <si>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</si>
  <si>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</si>
  <si>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</si>
  <si>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</si>
  <si>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</si>
  <si>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</si>
  <si>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</si>
  <si>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</si>
  <si>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</si>
  <si>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</si>
  <si>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</si>
  <si>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</si>
  <si>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</si>
  <si>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</si>
  <si>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</si>
  <si>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</si>
  <si>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</si>
  <si>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</si>
  <si>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</si>
  <si>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</si>
  <si>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</si>
  <si>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</si>
  <si>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</si>
  <si>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</si>
  <si>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</si>
  <si>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</si>
  <si>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</si>
  <si>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</si>
  <si>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</si>
  <si>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</si>
  <si>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</si>
  <si>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</si>
  <si>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</si>
  <si>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</si>
  <si>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</si>
  <si>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</si>
  <si>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</si>
  <si>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</si>
  <si>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</si>
  <si>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</si>
  <si>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</si>
  <si>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</si>
  <si>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</si>
  <si>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</si>
  <si>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</si>
  <si>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</si>
  <si>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</si>
  <si>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</si>
  <si>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</si>
  <si>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</si>
  <si>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</si>
  <si>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</si>
  <si>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</si>
  <si>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</si>
  <si>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</si>
  <si>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</si>
  <si>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</si>
  <si>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</si>
  <si>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</si>
  <si>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</si>
  <si>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</si>
  <si>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</si>
  <si>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</si>
  <si>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</si>
  <si>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Service Pension Cost</t>
  </si>
  <si>
    <t>PENSCOST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</si>
  <si>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</si>
  <si>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</si>
  <si>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</si>
  <si>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</si>
  <si>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</si>
  <si>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</si>
  <si>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</si>
  <si>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</si>
  <si>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</si>
  <si>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</si>
  <si>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</si>
  <si>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</si>
  <si>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</si>
  <si>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</si>
  <si>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</si>
  <si>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OM916</t>
  </si>
  <si>
    <t>LB915</t>
  </si>
  <si>
    <t>LB916</t>
  </si>
  <si>
    <t>OM911</t>
  </si>
  <si>
    <t>LB911</t>
  </si>
  <si>
    <t>Marketing/Economic Development</t>
  </si>
  <si>
    <t>MISC DISTR EXP -- MAPPIN</t>
  </si>
  <si>
    <t>Transmission Demand</t>
  </si>
  <si>
    <t>SCP</t>
  </si>
  <si>
    <t>WCP</t>
  </si>
  <si>
    <t>MISCR</t>
  </si>
  <si>
    <t>CUSTOMER ASSISTANCE EXP-INCENTIVES</t>
  </si>
  <si>
    <t>Not Used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</si>
  <si>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</si>
  <si>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</si>
  <si>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</si>
  <si>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</si>
  <si>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</si>
  <si>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</si>
  <si>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</si>
  <si>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</si>
  <si>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</si>
  <si>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</si>
  <si>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</si>
  <si>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</si>
  <si>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</si>
  <si>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</si>
  <si>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</si>
  <si>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</si>
  <si>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</si>
  <si>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</si>
  <si>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</si>
  <si>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</si>
  <si>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</si>
  <si>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</si>
  <si>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</si>
  <si>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</si>
  <si>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</si>
  <si>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</si>
  <si>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</si>
  <si>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</si>
  <si>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</si>
  <si>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</si>
  <si>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</si>
  <si>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</si>
  <si>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</si>
  <si>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</si>
  <si>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</si>
  <si>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</si>
  <si>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</si>
  <si>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</si>
  <si>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</si>
  <si>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</si>
  <si>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</si>
  <si>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</si>
  <si>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</si>
  <si>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</si>
  <si>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</si>
  <si>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</si>
  <si>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</si>
  <si>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</si>
  <si>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</si>
  <si>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</si>
  <si>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</si>
  <si>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</si>
  <si>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</si>
  <si>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</si>
  <si>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</si>
  <si>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</si>
  <si>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</si>
  <si>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</si>
  <si>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</si>
  <si>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</si>
  <si>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</si>
  <si>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</si>
  <si>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</si>
  <si>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</si>
  <si>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</si>
  <si>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</si>
  <si>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</si>
  <si>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</si>
  <si>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</si>
  <si>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</si>
  <si>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</si>
  <si>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</si>
  <si>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</si>
  <si>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</si>
  <si>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</si>
  <si>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</si>
  <si>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</si>
  <si>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</si>
  <si>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</si>
  <si>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</si>
  <si>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</si>
  <si>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</si>
  <si>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</si>
  <si>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</si>
  <si>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</si>
  <si>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</si>
  <si>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</si>
  <si>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</si>
  <si>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</si>
  <si>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</si>
  <si>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</si>
  <si>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</si>
  <si>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</si>
  <si>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</si>
  <si>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</si>
  <si>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</si>
  <si>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</si>
  <si>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</si>
  <si>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</si>
  <si>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</si>
  <si>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</si>
  <si>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</si>
  <si>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</si>
  <si>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</si>
  <si>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</si>
  <si>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</si>
  <si>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</si>
  <si>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</si>
  <si>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</si>
  <si>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</si>
  <si>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</si>
  <si>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</si>
  <si>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</si>
  <si>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</si>
  <si>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</si>
  <si>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</si>
  <si>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</si>
  <si>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</si>
  <si>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</si>
  <si>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</si>
  <si>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</si>
  <si>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</si>
  <si>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</si>
  <si>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</si>
  <si>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</si>
  <si>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</si>
  <si>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</si>
  <si>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</si>
  <si>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</si>
  <si>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</si>
  <si>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</si>
  <si>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</si>
  <si>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</si>
  <si>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</si>
  <si>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</si>
  <si>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</si>
  <si>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</si>
  <si>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</si>
  <si>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</si>
  <si>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</si>
  <si>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</si>
  <si>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</si>
  <si>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</si>
  <si>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</si>
  <si>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</si>
  <si>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</si>
  <si>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</si>
  <si>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</si>
  <si>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</si>
  <si>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</si>
  <si>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</si>
  <si>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</si>
  <si>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</si>
  <si>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</si>
  <si>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</si>
  <si>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</si>
  <si>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</si>
  <si>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</si>
  <si>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</si>
  <si>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</si>
  <si>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</si>
  <si>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</si>
  <si>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</si>
  <si>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</si>
  <si>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</si>
  <si>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</si>
  <si>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>PLTRB</t>
  </si>
  <si>
    <t>PLTRI</t>
  </si>
  <si>
    <t>PLTRP</t>
  </si>
  <si>
    <t>PLTRT</t>
  </si>
  <si>
    <t>Power Production Plant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</si>
  <si>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</si>
  <si>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</si>
  <si>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</si>
  <si>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</si>
  <si>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</si>
  <si>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</si>
  <si>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</si>
  <si>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</si>
  <si>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</si>
  <si>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</si>
  <si>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</si>
  <si>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</si>
  <si>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</si>
  <si>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</si>
  <si>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</si>
  <si>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</si>
  <si>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</si>
  <si>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</si>
  <si>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</si>
  <si>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</si>
  <si>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</si>
  <si>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</si>
  <si>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</si>
  <si>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</si>
  <si>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</si>
  <si>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</si>
  <si>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</si>
  <si>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</si>
  <si>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</si>
  <si>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</si>
  <si>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</si>
  <si>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</si>
  <si>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</si>
  <si>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</si>
  <si>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</si>
  <si>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</si>
  <si>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</si>
  <si>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</si>
  <si>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</si>
  <si>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</si>
  <si>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</si>
  <si>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</si>
  <si>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</si>
  <si>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</si>
  <si>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</si>
  <si>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</si>
  <si>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</si>
  <si>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</si>
  <si>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</si>
  <si>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</si>
  <si>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</si>
  <si>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</si>
  <si>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</si>
  <si>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</si>
  <si>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</si>
  <si>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</si>
  <si>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</si>
  <si>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</si>
  <si>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</si>
  <si>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</si>
  <si>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</si>
  <si>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</si>
  <si>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</si>
  <si>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</si>
  <si>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</si>
  <si>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</si>
  <si>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</si>
  <si>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</si>
  <si>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</si>
  <si>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</si>
  <si>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</si>
  <si>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</si>
  <si>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</si>
  <si>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</si>
  <si>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</si>
  <si>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</si>
  <si>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</si>
  <si>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</si>
  <si>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</si>
  <si>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</si>
  <si>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</si>
  <si>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</si>
  <si>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</si>
  <si>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</si>
  <si>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</si>
  <si>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</si>
  <si>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</si>
  <si>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</si>
  <si>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</si>
  <si>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</si>
  <si>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</si>
  <si>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</si>
  <si>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</si>
  <si>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</si>
  <si>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</si>
  <si>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</si>
  <si>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</si>
  <si>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</si>
  <si>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</si>
  <si>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</si>
  <si>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</si>
  <si>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</si>
  <si>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</si>
  <si>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</si>
  <si>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</si>
  <si>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</si>
  <si>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</si>
  <si>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</si>
  <si>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</si>
  <si>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</si>
  <si>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</si>
  <si>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</si>
  <si>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</si>
  <si>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</si>
  <si>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</si>
  <si>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</si>
  <si>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</si>
  <si>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</si>
  <si>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</si>
  <si>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</si>
  <si>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</si>
  <si>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</si>
  <si>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</si>
  <si>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</si>
  <si>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</si>
  <si>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</si>
  <si>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</si>
  <si>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</si>
  <si>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</si>
  <si>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</si>
  <si>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</si>
  <si>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</si>
  <si>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</si>
  <si>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</si>
  <si>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</si>
  <si>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</si>
  <si>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</si>
  <si>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</si>
  <si>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</si>
  <si>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</si>
  <si>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</si>
  <si>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</si>
  <si>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</si>
  <si>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</si>
  <si>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</si>
  <si>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</si>
  <si>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</si>
  <si>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</si>
  <si>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</si>
  <si>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</si>
  <si>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</si>
  <si>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</si>
  <si>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</si>
  <si>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</si>
  <si>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</si>
  <si>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</si>
  <si>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</si>
  <si>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</si>
  <si>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</si>
  <si>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</si>
  <si>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</si>
  <si>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</si>
  <si>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</si>
  <si>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</si>
  <si>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</si>
  <si>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</si>
  <si>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</si>
  <si>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</si>
  <si>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</si>
  <si>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</si>
  <si>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</si>
  <si>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</si>
  <si>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</si>
  <si>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</si>
  <si>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</si>
  <si>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</si>
  <si>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</si>
  <si>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</si>
  <si>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</si>
  <si>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</si>
  <si>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</si>
  <si>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</si>
  <si>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</si>
  <si>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</si>
  <si>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</si>
  <si>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</si>
  <si>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</si>
  <si>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</si>
  <si>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</si>
  <si>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</si>
  <si>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</si>
  <si>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</si>
  <si>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</si>
  <si>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</si>
  <si>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</si>
  <si>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</si>
  <si>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</si>
  <si>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</si>
  <si>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</si>
  <si>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</si>
  <si>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</si>
  <si>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</si>
  <si>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</si>
  <si>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</si>
  <si>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</si>
  <si>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</si>
  <si>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</si>
  <si>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</si>
  <si>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</si>
  <si>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</si>
  <si>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</si>
  <si>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</si>
  <si>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</si>
  <si>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</si>
  <si>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</si>
  <si>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</si>
  <si>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</si>
  <si>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</si>
  <si>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</si>
  <si>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</si>
  <si>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</si>
  <si>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</si>
  <si>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</si>
  <si>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</si>
  <si>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</si>
  <si>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</si>
  <si>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</si>
  <si>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</si>
  <si>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</si>
  <si>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</si>
  <si>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</si>
  <si>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</si>
  <si>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</si>
  <si>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</si>
  <si>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</si>
  <si>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</si>
  <si>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</si>
  <si>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</si>
  <si>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</si>
  <si>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</si>
  <si>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</si>
  <si>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</si>
  <si>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</si>
  <si>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</si>
  <si>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</si>
  <si>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</si>
  <si>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</si>
  <si>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</si>
  <si>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</si>
  <si>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</si>
  <si>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</si>
  <si>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</si>
  <si>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</si>
  <si>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</si>
  <si>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Street Lighting (plant in service balance)</t>
  </si>
  <si>
    <t>ECR Revenue</t>
  </si>
  <si>
    <t>Distribution Line Transformers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</si>
  <si>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</si>
  <si>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</si>
  <si>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</si>
  <si>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</si>
  <si>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</si>
  <si>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</si>
  <si>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</si>
  <si>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</si>
  <si>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</si>
  <si>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</si>
  <si>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</si>
  <si>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</si>
  <si>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</si>
  <si>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</si>
  <si>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</si>
  <si>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</si>
  <si>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</si>
  <si>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</si>
  <si>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</si>
  <si>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</si>
  <si>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</si>
  <si>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</si>
  <si>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</si>
  <si>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</si>
  <si>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</si>
  <si>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</si>
  <si>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</si>
  <si>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</si>
  <si>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</si>
  <si>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</si>
  <si>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</si>
  <si>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</si>
  <si>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</si>
  <si>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</si>
  <si>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</si>
  <si>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</si>
  <si>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</si>
  <si>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</si>
  <si>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 xml:space="preserve">  Unbilled Revenue</t>
  </si>
  <si>
    <t>UNBREV</t>
  </si>
  <si>
    <t xml:space="preserve">   Other Expenses</t>
  </si>
  <si>
    <t>ECRREV</t>
  </si>
  <si>
    <t>Revenue Adjustment Allocators</t>
  </si>
  <si>
    <t>Expense Adjustment Allocators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</si>
  <si>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</si>
  <si>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</si>
  <si>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</si>
  <si>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</si>
  <si>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</si>
  <si>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</si>
  <si>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</si>
  <si>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</si>
  <si>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</si>
  <si>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</si>
  <si>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</si>
  <si>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</si>
  <si>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</si>
  <si>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</si>
  <si>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</si>
  <si>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</si>
  <si>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</si>
  <si>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</si>
  <si>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</si>
  <si>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</si>
  <si>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</si>
  <si>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</si>
  <si>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</si>
  <si>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</si>
  <si>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</si>
  <si>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</si>
  <si>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</si>
  <si>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</si>
  <si>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</si>
  <si>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</si>
  <si>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</si>
  <si>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</si>
  <si>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</si>
  <si>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</si>
  <si>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</si>
  <si>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</si>
  <si>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</si>
  <si>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</si>
  <si>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</si>
  <si>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</si>
  <si>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</si>
  <si>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</si>
  <si>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</si>
  <si>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</si>
  <si>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</si>
  <si>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</si>
  <si>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</si>
  <si>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</si>
  <si>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</si>
  <si>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</si>
  <si>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</si>
  <si>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</si>
  <si>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</si>
  <si>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</si>
  <si>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</si>
  <si>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</si>
  <si>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</si>
  <si>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</si>
  <si>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</si>
  <si>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</si>
  <si>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</si>
  <si>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</si>
  <si>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</si>
  <si>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</si>
  <si>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</si>
  <si>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</si>
  <si>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</si>
  <si>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</si>
  <si>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</si>
  <si>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</si>
  <si>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</si>
  <si>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</si>
  <si>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</si>
  <si>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</si>
  <si>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</si>
  <si>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</si>
  <si>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</si>
  <si>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</si>
  <si>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</si>
  <si>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</si>
  <si>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</si>
  <si>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</si>
  <si>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</si>
  <si>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</si>
  <si>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</si>
  <si>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</si>
  <si>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</si>
  <si>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</si>
  <si>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</si>
  <si>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</si>
  <si>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</si>
  <si>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</si>
  <si>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</si>
  <si>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</si>
  <si>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</si>
  <si>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</si>
  <si>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</si>
  <si>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</si>
  <si>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</si>
  <si>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</si>
  <si>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</si>
  <si>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</si>
  <si>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</si>
  <si>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</si>
  <si>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</si>
  <si>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</si>
  <si>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</si>
  <si>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</si>
  <si>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</si>
  <si>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</si>
  <si>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</si>
  <si>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</si>
  <si>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</si>
  <si>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</si>
  <si>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</si>
  <si>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</si>
  <si>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</si>
  <si>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</si>
  <si>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</si>
  <si>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</si>
  <si>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</si>
  <si>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</si>
  <si>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</si>
  <si>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</si>
  <si>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</si>
  <si>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</si>
  <si>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</si>
  <si>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</si>
  <si>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</si>
  <si>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</si>
  <si>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</si>
  <si>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</si>
  <si>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</si>
  <si>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</si>
  <si>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</si>
  <si>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</si>
  <si>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</si>
  <si>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</si>
  <si>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Taxable Income Pro-Forma</t>
  </si>
  <si>
    <t>INTEXP</t>
  </si>
  <si>
    <t>Interest Syncronization Adjustment</t>
  </si>
  <si>
    <t>TXINCPF</t>
  </si>
  <si>
    <t>Sub-Total Labor Exp</t>
  </si>
  <si>
    <t>Base Rate Revenue at Current Rates</t>
  </si>
  <si>
    <t>Summer Peak Period Demand Allocator</t>
  </si>
  <si>
    <t>Winter Peak Period Demand Allocator</t>
  </si>
  <si>
    <t>Interest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</si>
  <si>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</si>
  <si>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</si>
  <si>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</si>
  <si>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</si>
  <si>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</si>
  <si>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</si>
  <si>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</si>
  <si>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</si>
  <si>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</si>
  <si>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</si>
  <si>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</si>
  <si>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</si>
  <si>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Cost of Service Summary -- Unadjusted</t>
  </si>
  <si>
    <t>Net Operating Income -- Pro-Forma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</si>
  <si>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</si>
  <si>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</si>
  <si>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</si>
  <si>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</si>
  <si>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</si>
  <si>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</si>
  <si>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</si>
  <si>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</si>
  <si>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</si>
  <si>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</si>
  <si>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</si>
  <si>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</si>
  <si>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</si>
  <si>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</si>
  <si>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OM575</t>
  </si>
  <si>
    <t>Traffic Street Lighting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</si>
  <si>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</si>
  <si>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</si>
  <si>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</si>
  <si>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</si>
  <si>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</si>
  <si>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</si>
  <si>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</si>
  <si>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</si>
  <si>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</si>
  <si>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</si>
  <si>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</si>
  <si>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</si>
  <si>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</si>
  <si>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</si>
  <si>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</si>
  <si>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</si>
  <si>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</si>
  <si>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</si>
  <si>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</si>
  <si>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</si>
  <si>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</si>
  <si>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</si>
  <si>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</si>
  <si>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</si>
  <si>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</si>
  <si>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</si>
  <si>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</si>
  <si>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</si>
  <si>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</si>
  <si>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</si>
  <si>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</si>
  <si>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</si>
  <si>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</si>
  <si>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</si>
  <si>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</si>
  <si>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</si>
  <si>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</si>
  <si>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</si>
  <si>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</si>
  <si>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</si>
  <si>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</si>
  <si>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</si>
  <si>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</si>
  <si>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</si>
  <si>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</si>
  <si>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</si>
  <si>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</si>
  <si>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</si>
  <si>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</si>
  <si>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</si>
  <si>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</si>
  <si>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</si>
  <si>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</si>
  <si>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</si>
  <si>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</si>
  <si>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</si>
  <si>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</si>
  <si>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</si>
  <si>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</si>
  <si>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</si>
  <si>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</si>
  <si>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</si>
  <si>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</si>
  <si>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</si>
  <si>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</si>
  <si>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</si>
  <si>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</si>
  <si>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</si>
  <si>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</si>
  <si>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</si>
  <si>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</si>
  <si>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</si>
  <si>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</si>
  <si>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</si>
  <si>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</si>
  <si>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</si>
  <si>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</si>
  <si>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</si>
  <si>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</si>
  <si>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</si>
  <si>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</si>
  <si>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</si>
  <si>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</si>
  <si>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</si>
  <si>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</si>
  <si>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</si>
  <si>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</si>
  <si>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</si>
  <si>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</si>
  <si>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</si>
  <si>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</si>
  <si>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</si>
  <si>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</si>
  <si>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</si>
  <si>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</si>
  <si>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</si>
  <si>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</si>
  <si>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</si>
  <si>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</si>
  <si>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</si>
  <si>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</si>
  <si>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</si>
  <si>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</si>
  <si>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</si>
  <si>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</si>
  <si>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</si>
  <si>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</si>
  <si>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</si>
  <si>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</si>
  <si>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</si>
  <si>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</si>
  <si>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</si>
  <si>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</si>
  <si>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</si>
  <si>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</si>
  <si>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</si>
  <si>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</si>
  <si>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</si>
  <si>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</si>
  <si>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</si>
  <si>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</si>
  <si>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</si>
  <si>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</si>
  <si>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</si>
  <si>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</si>
  <si>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</si>
  <si>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</si>
  <si>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</si>
  <si>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</si>
  <si>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</si>
  <si>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</si>
  <si>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</si>
  <si>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</si>
  <si>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</si>
  <si>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</si>
  <si>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</si>
  <si>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</si>
  <si>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</si>
  <si>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</si>
  <si>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</si>
  <si>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</si>
  <si>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</si>
  <si>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</si>
  <si>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</si>
  <si>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</si>
  <si>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</si>
  <si>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</si>
  <si>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</si>
  <si>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</si>
  <si>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</si>
  <si>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</si>
  <si>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</si>
  <si>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</si>
  <si>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</si>
  <si>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</si>
  <si>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</si>
  <si>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</si>
  <si>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</si>
  <si>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</si>
  <si>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</si>
  <si>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</si>
  <si>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</si>
  <si>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</si>
  <si>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</si>
  <si>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</si>
  <si>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</si>
  <si>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</si>
  <si>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</si>
  <si>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</si>
  <si>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</si>
  <si>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</si>
  <si>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</si>
  <si>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</si>
  <si>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</si>
  <si>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</si>
  <si>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</si>
  <si>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</si>
  <si>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</si>
  <si>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</si>
  <si>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</si>
  <si>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</si>
  <si>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</si>
  <si>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</si>
  <si>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</si>
  <si>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</si>
  <si>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</si>
  <si>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</si>
  <si>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</si>
  <si>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</si>
  <si>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</si>
  <si>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</si>
  <si>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</si>
  <si>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</si>
  <si>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</si>
  <si>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</si>
  <si>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</si>
  <si>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</si>
  <si>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</si>
  <si>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</si>
  <si>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</si>
  <si>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</si>
  <si>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</si>
  <si>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</si>
  <si>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</si>
  <si>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</si>
  <si>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</si>
  <si>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</si>
  <si>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</si>
  <si>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</si>
  <si>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</si>
  <si>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</si>
  <si>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</si>
  <si>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</si>
  <si>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</si>
  <si>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</si>
  <si>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</si>
  <si>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</si>
  <si>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</si>
  <si>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</si>
  <si>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</si>
  <si>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</si>
  <si>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</si>
  <si>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</si>
  <si>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</si>
  <si>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</si>
  <si>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</si>
  <si>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</si>
  <si>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</si>
  <si>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</si>
  <si>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</si>
  <si>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</si>
  <si>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</si>
  <si>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</si>
  <si>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</si>
  <si>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</si>
  <si>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</si>
  <si>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</si>
  <si>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</si>
  <si>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</si>
  <si>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</si>
  <si>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</si>
  <si>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</si>
  <si>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</si>
  <si>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</si>
  <si>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</si>
  <si>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</si>
  <si>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</si>
  <si>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>Rate PS</t>
  </si>
  <si>
    <t>Rate RTS</t>
  </si>
  <si>
    <t>Rate LE</t>
  </si>
  <si>
    <t>Federal &amp; State Income Tax Adjustment</t>
  </si>
  <si>
    <t>Rate RS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</si>
  <si>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</si>
  <si>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</si>
  <si>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</si>
  <si>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</si>
  <si>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</si>
  <si>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</si>
  <si>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</si>
  <si>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</si>
  <si>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</si>
  <si>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</si>
  <si>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Eliminate advertising expenses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</si>
  <si>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</si>
  <si>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</si>
  <si>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</si>
  <si>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</si>
  <si>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</si>
  <si>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</si>
  <si>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</si>
  <si>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</si>
  <si>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</si>
  <si>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P374</t>
  </si>
  <si>
    <t>Misc Service Revenue Allocator</t>
  </si>
  <si>
    <t>Revenue per Billing Determinants</t>
  </si>
  <si>
    <t>Fuel Stock</t>
  </si>
  <si>
    <t xml:space="preserve">  CWIP General &amp; Common</t>
  </si>
  <si>
    <t>Rate TOD</t>
  </si>
  <si>
    <t>Weighted Average Customers (Lighting = 9 Lights per Customer)</t>
  </si>
  <si>
    <t>Average Customers (Lighting = 9 Lights per Cust)</t>
  </si>
  <si>
    <t>Customer Account Changes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</si>
  <si>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</si>
  <si>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</si>
  <si>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</si>
  <si>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</si>
  <si>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</si>
  <si>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</si>
  <si>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General Service</t>
  </si>
  <si>
    <t>External Functional Vectors</t>
  </si>
  <si>
    <t>PTRTL</t>
  </si>
  <si>
    <t xml:space="preserve">  Curtailable Service Rider</t>
  </si>
  <si>
    <t xml:space="preserve">  368-TRANSFORMERS</t>
  </si>
  <si>
    <t xml:space="preserve">  Sales for Resale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</si>
  <si>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</si>
  <si>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</si>
  <si>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</si>
  <si>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</si>
  <si>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</si>
  <si>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</si>
  <si>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</si>
  <si>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ok</t>
  </si>
  <si>
    <t>MISO DAY 1 &amp; 2 EXPENSES</t>
  </si>
  <si>
    <t>LOLP</t>
  </si>
  <si>
    <t xml:space="preserve">  RWIP</t>
  </si>
  <si>
    <t>RWIP</t>
  </si>
  <si>
    <t>Electric Vehicle Charging</t>
  </si>
  <si>
    <t>Rate EV</t>
  </si>
  <si>
    <t>Solar Share</t>
  </si>
  <si>
    <t>Business Solar</t>
  </si>
  <si>
    <t>Rate BS</t>
  </si>
  <si>
    <t>Rate OSL</t>
  </si>
  <si>
    <t xml:space="preserve">  Production Demand - LOLP</t>
  </si>
  <si>
    <t>LOLP Demand Allocator</t>
  </si>
  <si>
    <t>PLPPLOLP</t>
  </si>
  <si>
    <t>UPPPLOLP</t>
  </si>
  <si>
    <t>RBPPLOLP</t>
  </si>
  <si>
    <t>OMPPLOLP</t>
  </si>
  <si>
    <t>LBPPLOLP</t>
  </si>
  <si>
    <t xml:space="preserve">  Production Demand - Not Used</t>
  </si>
  <si>
    <t>DEPPLOLP</t>
  </si>
  <si>
    <t>RCPLOLP</t>
  </si>
  <si>
    <t>ACRPLOLP</t>
  </si>
  <si>
    <t>PTPPLOLP</t>
  </si>
  <si>
    <t>OTPPLOLP</t>
  </si>
  <si>
    <t>INTPLOLP</t>
  </si>
  <si>
    <t>Rate SSP</t>
  </si>
  <si>
    <t>GPLOLPDA</t>
  </si>
  <si>
    <t>GPPLOLPDT</t>
  </si>
  <si>
    <t>GPPLOLPDRA</t>
  </si>
  <si>
    <t>NPPLOLPDRA</t>
  </si>
  <si>
    <t>NPPLOLPDT</t>
  </si>
  <si>
    <t>NPLOLPDA</t>
  </si>
  <si>
    <t>Production Depreciation Residual LOLP Demand Allocator</t>
  </si>
  <si>
    <t xml:space="preserve">Production Depreciation LOLP Demand Costs </t>
  </si>
  <si>
    <t>PDEPLOLPDRA</t>
  </si>
  <si>
    <t>PDEPLOLPDT</t>
  </si>
  <si>
    <t>PDEPLOLPDA</t>
  </si>
  <si>
    <t>Production O&amp;M Residual LOLP Demand Allocator</t>
  </si>
  <si>
    <t xml:space="preserve">Production O&amp;M LOLP Demand Costs </t>
  </si>
  <si>
    <t>POMLOLPDRA</t>
  </si>
  <si>
    <t>POMLOLPDT</t>
  </si>
  <si>
    <t>POMLOLPDA</t>
  </si>
  <si>
    <t>Production Prop Tax Residual LOLP Demand Allocator</t>
  </si>
  <si>
    <t xml:space="preserve">Production Prop Tax LOLP Demand Costs </t>
  </si>
  <si>
    <t>Production Prop Tax LOLP Demand Residual</t>
  </si>
  <si>
    <t>Production Prop Tax LOLP Demand Total</t>
  </si>
  <si>
    <t>Production Prop Tax LOLP Demand Allocator</t>
  </si>
  <si>
    <t>Production Depreciation LOLP Demand Residual</t>
  </si>
  <si>
    <t>Production Depreciation LOLP Demand Total</t>
  </si>
  <si>
    <t>Production Depreciation LOLP Demand Allocator</t>
  </si>
  <si>
    <t>Production O&amp;M LOLP Demand Allocator</t>
  </si>
  <si>
    <t>Production O&amp;M LOLP Demand Total</t>
  </si>
  <si>
    <t>Production O&amp;M LOLP Demand Residual</t>
  </si>
  <si>
    <t>PPTLOLPDRA</t>
  </si>
  <si>
    <t>PPTLOLPDT</t>
  </si>
  <si>
    <t>PPTLOLPDA</t>
  </si>
  <si>
    <t>Meters Gross Plant Residual Allocator</t>
  </si>
  <si>
    <t xml:space="preserve">Meters Gross Plant Costs </t>
  </si>
  <si>
    <t>Meters Gross Plant Residual</t>
  </si>
  <si>
    <t>Meters Gross Plant Total</t>
  </si>
  <si>
    <t>Meters Gross Plant Allocator</t>
  </si>
  <si>
    <t>MGPRA</t>
  </si>
  <si>
    <t>MGPT</t>
  </si>
  <si>
    <t>MGPA</t>
  </si>
  <si>
    <t>Meters Net Plant Residual Allocator</t>
  </si>
  <si>
    <t xml:space="preserve">Meters Net Plant Costs </t>
  </si>
  <si>
    <t>Meters Net Plant Residual</t>
  </si>
  <si>
    <t>Meters Net Plant Total</t>
  </si>
  <si>
    <t>Meters Net Plant Allocator</t>
  </si>
  <si>
    <t>MNPRA</t>
  </si>
  <si>
    <t>MNPT</t>
  </si>
  <si>
    <t>MNPA</t>
  </si>
  <si>
    <t>Meters O&amp;M Residual Allocator</t>
  </si>
  <si>
    <t xml:space="preserve">Meters O&amp;M Costs </t>
  </si>
  <si>
    <t>Meters O&amp;M Residual</t>
  </si>
  <si>
    <t>Meters O&amp;M Total</t>
  </si>
  <si>
    <t>Meters O&amp;M Allocator</t>
  </si>
  <si>
    <t>Meters Depreciation Residual Allocator</t>
  </si>
  <si>
    <t xml:space="preserve">Meters Depreciation Costs </t>
  </si>
  <si>
    <t>Meters Depreciation Residual</t>
  </si>
  <si>
    <t>Meters Depreciation Total</t>
  </si>
  <si>
    <t>Meters Depreciation Allocator</t>
  </si>
  <si>
    <t>Meters Prop Tax Residual Allocator</t>
  </si>
  <si>
    <t xml:space="preserve">Meters Prop Tax Costs </t>
  </si>
  <si>
    <t>Meters Prop Tax Residual</t>
  </si>
  <si>
    <t>Meters Prop Tax Total</t>
  </si>
  <si>
    <t>Meters Prop Tax Allocator</t>
  </si>
  <si>
    <t>MOMRA</t>
  </si>
  <si>
    <t>MOMT</t>
  </si>
  <si>
    <t>MOMA</t>
  </si>
  <si>
    <t>MDRA</t>
  </si>
  <si>
    <t>MDT</t>
  </si>
  <si>
    <t>MDA</t>
  </si>
  <si>
    <t>MPTRA</t>
  </si>
  <si>
    <t>MPTT</t>
  </si>
  <si>
    <t>MPTA</t>
  </si>
  <si>
    <t xml:space="preserve">  Transmission Revenue</t>
  </si>
  <si>
    <t xml:space="preserve">  Ancillary Services</t>
  </si>
  <si>
    <t xml:space="preserve">  Electric Vehicle Charging Fees</t>
  </si>
  <si>
    <t>Rent From Electric Property</t>
  </si>
  <si>
    <t>Other Electric Revenue</t>
  </si>
  <si>
    <t>RFEP</t>
  </si>
  <si>
    <t>OER</t>
  </si>
  <si>
    <t>Production ITC Residual LOLP Demand Allocator</t>
  </si>
  <si>
    <t xml:space="preserve">Production ITC LOLP Demand Costs </t>
  </si>
  <si>
    <t>Production ITC LOLP Demand Residual</t>
  </si>
  <si>
    <t>Production ITC LOLP Demand Total</t>
  </si>
  <si>
    <t>Production ITC LOLP Demand Allocator</t>
  </si>
  <si>
    <t>PITCLOLPDRA</t>
  </si>
  <si>
    <t>PITCLOLPDT</t>
  </si>
  <si>
    <t>PITCLOLPDA</t>
  </si>
  <si>
    <t>Interruptible Credit Allocator (Prod Plant)</t>
  </si>
  <si>
    <t>Average Customers (Lighting = 9 Lights)</t>
  </si>
  <si>
    <t>Net Plant Production Residual LOLP Demand Allocator</t>
  </si>
  <si>
    <t xml:space="preserve">Net Plant Production LOLP Demand Costs </t>
  </si>
  <si>
    <t>Net Plant Production LOLP Demand Residual</t>
  </si>
  <si>
    <t>Net Plant Production LOLP Demand Total</t>
  </si>
  <si>
    <t>Net Plant Production LOLP Demand Allocator</t>
  </si>
  <si>
    <t>Rate Base Production Residual LOLP Demand Allocator</t>
  </si>
  <si>
    <t xml:space="preserve">Rate Base Production LOLP Demand Costs </t>
  </si>
  <si>
    <t>Rate Base Production LOLP Demand Residual</t>
  </si>
  <si>
    <t>Rate Base Production LOLP Demand Total</t>
  </si>
  <si>
    <t>Rate Base Production LOLP Demand Allocator</t>
  </si>
  <si>
    <t>RBPLOLPDRA</t>
  </si>
  <si>
    <t>RBPLOLPDT</t>
  </si>
  <si>
    <t>RBLOLPDA</t>
  </si>
  <si>
    <t>MRBRA</t>
  </si>
  <si>
    <t>MRBT</t>
  </si>
  <si>
    <t>MRBA</t>
  </si>
  <si>
    <t>Outdoor Sports Lighting</t>
  </si>
  <si>
    <t>Gross Plant Production Residual LOLP Demand Allocator</t>
  </si>
  <si>
    <t xml:space="preserve">Gross Plant Production LOLP Demand Costs </t>
  </si>
  <si>
    <t>Gross Plant Production LOLP Demand Residual</t>
  </si>
  <si>
    <t>Gross Plant Production LOLP Demand Total</t>
  </si>
  <si>
    <t>Gross Plant Production LOLP Demand Allocator</t>
  </si>
  <si>
    <t>Meter Cost Allocation</t>
  </si>
  <si>
    <t>Production Demand Cost Allocation</t>
  </si>
  <si>
    <t>Meters Rate Base Residual Allocator</t>
  </si>
  <si>
    <t xml:space="preserve">Meters Rate Base Costs </t>
  </si>
  <si>
    <t>Meters Rate Base Residual</t>
  </si>
  <si>
    <t>Meters Rate Base Total</t>
  </si>
  <si>
    <t>Meters Rate Base Allocator</t>
  </si>
  <si>
    <t xml:space="preserve">Plant Customer Allocators </t>
  </si>
  <si>
    <t>PCust05</t>
  </si>
  <si>
    <t>PCust04</t>
  </si>
  <si>
    <t>PCust01</t>
  </si>
  <si>
    <t>PCust07</t>
  </si>
  <si>
    <t>PCust08</t>
  </si>
  <si>
    <t>PCust09</t>
  </si>
  <si>
    <t>PCust06</t>
  </si>
  <si>
    <t>Revenue Adjustment for Solar Share and EV</t>
  </si>
  <si>
    <t>DEPRDP7</t>
  </si>
  <si>
    <t>Changes in Late Payment Fees</t>
  </si>
  <si>
    <t>Changes in Miscellaneous Charges</t>
  </si>
  <si>
    <t>Changes in Rent on Electric Property</t>
  </si>
  <si>
    <t>Rate RLS, LS</t>
  </si>
  <si>
    <t>Incremental Uncollectible Accounts Expense</t>
  </si>
  <si>
    <t>Incremental Commission Fees</t>
  </si>
  <si>
    <t>Changes to EVSE-R</t>
  </si>
  <si>
    <t>At Pro-Forma</t>
  </si>
  <si>
    <t>Net Operating Income</t>
  </si>
  <si>
    <t>Index</t>
  </si>
  <si>
    <t>Subsidy</t>
  </si>
  <si>
    <t>At Proposed</t>
  </si>
  <si>
    <t>Tax Factor</t>
  </si>
  <si>
    <t>Electric Cost of Service Study Results</t>
  </si>
  <si>
    <t>Twelve Months Ended April 30, 2020</t>
  </si>
  <si>
    <t xml:space="preserve">                 Present                  </t>
  </si>
  <si>
    <t xml:space="preserve">                Proposed                </t>
  </si>
  <si>
    <t>Rate of</t>
  </si>
  <si>
    <t>Line</t>
  </si>
  <si>
    <t xml:space="preserve">                               Rate Class                               </t>
  </si>
  <si>
    <t>Return</t>
  </si>
  <si>
    <t xml:space="preserve">    (000)    </t>
  </si>
  <si>
    <t>Total System</t>
  </si>
  <si>
    <t>LOUISVILLE GAS AND ELECTRIC COMPANY</t>
  </si>
  <si>
    <t>Schedule H-1</t>
  </si>
  <si>
    <t>General Service - Rate GS</t>
  </si>
  <si>
    <t>Electric Vehicle Charging - Rate EV</t>
  </si>
  <si>
    <t>Solar Share - Rate SSP</t>
  </si>
  <si>
    <t>Business Solar - Rate BS</t>
  </si>
  <si>
    <t>Residential - Rates RS, RTOD &amp; VFD</t>
  </si>
  <si>
    <t>Power Service - Rate PS - Secondary</t>
  </si>
  <si>
    <t>Power Service - Rate PS - Primary</t>
  </si>
  <si>
    <t>Time of Day Secondary - Rate TODS</t>
  </si>
  <si>
    <t>Time of Day Primary - Rate TODP</t>
  </si>
  <si>
    <t>Retail Transmission Service - Rate RTS</t>
  </si>
  <si>
    <t>Lighting Energy Service - Rate LE</t>
  </si>
  <si>
    <t>Traffic Energy Service - Rate TE</t>
  </si>
  <si>
    <t>Outdoor Sports Lighting Service - Rate OSL</t>
  </si>
  <si>
    <t>Lighting and Restricted Lighting - Rates LS &amp; RLS</t>
  </si>
  <si>
    <t>Company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</si>
</sst>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&quot;$&quot;* #,##0.00000_);_(&quot;$&quot;* \(#,##0.00000\);_(&quot;$&quot;* &quot;-&quot;??_);_(@_)"/>
    <numFmt numFmtId="172" formatCode="_(&quot;$&quot;* #,##0.000000_);_(&quot;$&quot;* \(#,##0.000000\);_(&quot;$&quot;* &quot;-&quot;??_);_(@_)"/>
    <numFmt numFmtId="173" formatCode="0.0000000"/>
    <numFmt numFmtId="174" formatCode="_([$€-2]* #,##0.00_);_([$€-2]* \(#,##0.00\);_([$€-2]* &quot;-&quot;??_)"/>
    <numFmt numFmtId="175" formatCode="&quot;$&quot;#,##0\ ;\(&quot;$&quot;#,##0\)"/>
    <numFmt numFmtId="176" formatCode="[$-409]mmm\-yy;@"/>
    <numFmt numFmtId="177" formatCode="[$-409]mmmm\ d\,\ yyyy;@"/>
    <numFmt numFmtId="178" formatCode="0_);\(0\)"/>
    <numFmt numFmtId="179" formatCode="[$-409]mmmm\-yy;@"/>
    <numFmt numFmtId="180" formatCode="0\ 00\ 000\ 000"/>
    <numFmt numFmtId="181" formatCode="[$-409]d\-mmm\-yy;@"/>
    <numFmt numFmtId="182" formatCode="_-* #,##0.00\ [$€]_-;\-* #,##0.00\ [$€]_-;_-* &quot;-&quot;??\ [$€]_-;_-@_-"/>
    <numFmt numFmtId="183" formatCode="_-* #,##0\ _F_-;\-* #,##0\ _F_-;_-* &quot;-&quot;\ _F_-;_-@_-"/>
    <numFmt numFmtId="184" formatCode="_-* #,##0.00\ _F_-;\-* #,##0.00\ _F_-;_-* &quot;-&quot;??\ _F_-;_-@_-"/>
    <numFmt numFmtId="185" formatCode="_-* #,##0\ &quot;F&quot;_-;\-* #,##0\ &quot;F&quot;_-;_-* &quot;-&quot;\ &quot;F&quot;_-;_-@_-"/>
    <numFmt numFmtId="186" formatCode="_-* #,##0.00\ &quot;F&quot;_-;\-* #,##0.00\ &quot;F&quot;_-;_-* &quot;-&quot;??\ &quot;F&quot;_-;_-@_-"/>
    <numFmt numFmtId="187" formatCode="00000000"/>
    <numFmt numFmtId="188" formatCode="[$-409]d\-mmm\-yyyy;@"/>
    <numFmt numFmtId="189" formatCode="#,##0.00;[Red]\(#,##0.00\)"/>
    <numFmt numFmtId="190" formatCode="###,000"/>
    <numFmt numFmtId="191" formatCode="_(* #,##0.0_);_(* \(#,##0.0\);_(* &quot;-&quot;??_);_(@_)"/>
    <numFmt numFmtId="192" formatCode="0.000%"/>
  </numFmts>
  <fonts count="133">
    <font>
      <sz val="11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sz val="18"/>
      <color theme="3"/>
      <name val="Cambria"/>
      <family val="2"/>
      <scheme val="major"/>
    </font>
    <font>
      <b/>
      <u/>
      <sz val="11"/>
      <name val="Times New Roman"/>
      <family val="1"/>
    </font>
    <font>
      <sz val="11"/>
      <color rgb="FF0000FF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1"/>
      <name val="Times New Roman"/>
      <family val="1"/>
    </font>
    <font>
      <u val="singleAccounting"/>
      <sz val="11"/>
      <name val="Times New Roman"/>
      <family val="1"/>
    </font>
  </fonts>
  <fills count="8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96">
    <xf numFmtId="0" fontId="0" fillId="0" borderId="0"/>
    <xf numFmtId="0" fontId="19" fillId="5" borderId="0">
      <alignment horizontal="left"/>
    </xf>
    <xf numFmtId="0" fontId="20" fillId="5" borderId="0">
      <alignment horizontal="right"/>
    </xf>
    <xf numFmtId="0" fontId="21" fillId="4" borderId="0">
      <alignment horizontal="center"/>
    </xf>
    <xf numFmtId="0" fontId="20" fillId="5" borderId="0">
      <alignment horizontal="right"/>
    </xf>
    <xf numFmtId="0" fontId="22" fillId="4" borderId="0">
      <alignment horizontal="left"/>
    </xf>
    <xf numFmtId="4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2" fillId="0" borderId="0" applyProtection="0"/>
    <xf numFmtId="0" fontId="13" fillId="0" borderId="0" applyProtection="0"/>
    <xf numFmtId="0" fontId="14" fillId="0" borderId="0" applyProtection="0"/>
    <xf numFmtId="0" fontId="15" fillId="0" borderId="0" applyProtection="0"/>
    <xf numFmtId="0" fontId="4" fillId="0" borderId="0" applyProtection="0"/>
    <xf numFmtId="0" fontId="12" fillId="0" borderId="0" applyProtection="0"/>
    <xf numFmtId="0" fontId="16" fillId="0" borderId="0" applyProtection="0"/>
    <xf numFmtId="2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>
      <alignment horizontal="left"/>
    </xf>
    <xf numFmtId="0" fontId="23" fillId="4" borderId="0">
      <alignment horizontal="left"/>
    </xf>
    <xf numFmtId="41" fontId="31" fillId="0" borderId="0"/>
    <xf numFmtId="4" fontId="24" fillId="6" borderId="0">
      <alignment horizontal="right"/>
    </xf>
    <xf numFmtId="0" fontId="25" fillId="6" borderId="0">
      <alignment horizontal="center" vertical="center"/>
    </xf>
    <xf numFmtId="0" fontId="23" fillId="6" borderId="1"/>
    <xf numFmtId="0" fontId="25" fillId="6" borderId="0" applyBorder="0">
      <alignment horizontal="centerContinuous"/>
    </xf>
    <xf numFmtId="0" fontId="26" fillId="6" borderId="0" applyBorder="0">
      <alignment horizontal="centerContinuous"/>
    </xf>
    <xf numFmtId="9" fontId="3" fillId="0" borderId="0" applyFont="0" applyFill="0" applyBorder="0" applyAlignment="0" applyProtection="0"/>
    <xf numFmtId="0" fontId="23" fillId="3" borderId="0">
      <alignment horizontal="center"/>
    </xf>
    <xf numFmtId="49" fontId="27" fillId="4" borderId="0">
      <alignment horizontal="center"/>
    </xf>
    <xf numFmtId="0" fontId="20" fillId="5" borderId="0">
      <alignment horizontal="center"/>
    </xf>
    <xf numFmtId="0" fontId="20" fillId="5" borderId="0">
      <alignment horizontal="centerContinuous"/>
    </xf>
    <xf numFmtId="0" fontId="28" fillId="4" borderId="0">
      <alignment horizontal="left"/>
    </xf>
    <xf numFmtId="49" fontId="28" fillId="4" borderId="0">
      <alignment horizontal="center"/>
    </xf>
    <xf numFmtId="0" fontId="19" fillId="5" borderId="0">
      <alignment horizontal="left"/>
    </xf>
    <xf numFmtId="49" fontId="28" fillId="4" borderId="0">
      <alignment horizontal="left"/>
    </xf>
    <xf numFmtId="0" fontId="19" fillId="5" borderId="0">
      <alignment horizontal="centerContinuous"/>
    </xf>
    <xf numFmtId="0" fontId="19" fillId="5" borderId="0">
      <alignment horizontal="right"/>
    </xf>
    <xf numFmtId="49" fontId="23" fillId="4" borderId="0">
      <alignment horizontal="left"/>
    </xf>
    <xf numFmtId="0" fontId="20" fillId="5" borderId="0">
      <alignment horizontal="right"/>
    </xf>
    <xf numFmtId="0" fontId="28" fillId="2" borderId="0">
      <alignment horizontal="center"/>
    </xf>
    <xf numFmtId="0" fontId="29" fillId="2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2" applyNumberFormat="0" applyFont="0" applyFill="0" applyAlignment="0" applyProtection="0"/>
    <xf numFmtId="0" fontId="30" fillId="4" borderId="0">
      <alignment horizontal="center"/>
    </xf>
    <xf numFmtId="0" fontId="4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/>
    <xf numFmtId="0" fontId="4" fillId="0" borderId="0"/>
    <xf numFmtId="43" fontId="4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/>
    <xf numFmtId="43" fontId="52" fillId="0" borderId="0" applyFont="0" applyFill="0" applyBorder="0" applyAlignment="0" applyProtection="0"/>
    <xf numFmtId="43" fontId="31" fillId="0" borderId="0" applyFont="0" applyFill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53" fillId="43" borderId="0" applyNumberFormat="0" applyBorder="0" applyAlignment="0" applyProtection="0"/>
    <xf numFmtId="179" fontId="44" fillId="19" borderId="0" applyNumberFormat="0" applyBorder="0" applyAlignment="0" applyProtection="0"/>
    <xf numFmtId="179" fontId="53" fillId="4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0" fontId="2" fillId="19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53" fillId="43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53" fillId="43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53" fillId="45" borderId="0" applyNumberFormat="0" applyBorder="0" applyAlignment="0" applyProtection="0"/>
    <xf numFmtId="179" fontId="44" fillId="23" borderId="0" applyNumberFormat="0" applyBorder="0" applyAlignment="0" applyProtection="0"/>
    <xf numFmtId="179" fontId="53" fillId="4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0" fontId="2" fillId="23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53" fillId="45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53" fillId="45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53" fillId="47" borderId="0" applyNumberFormat="0" applyBorder="0" applyAlignment="0" applyProtection="0"/>
    <xf numFmtId="179" fontId="44" fillId="27" borderId="0" applyNumberFormat="0" applyBorder="0" applyAlignment="0" applyProtection="0"/>
    <xf numFmtId="179" fontId="53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0" fontId="2" fillId="2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53" fillId="4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53" fillId="47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53" fillId="2" borderId="0" applyNumberFormat="0" applyBorder="0" applyAlignment="0" applyProtection="0"/>
    <xf numFmtId="179" fontId="44" fillId="31" borderId="0" applyNumberFormat="0" applyBorder="0" applyAlignment="0" applyProtection="0"/>
    <xf numFmtId="179" fontId="53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0" fontId="2" fillId="31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53" fillId="2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53" fillId="2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53" fillId="49" borderId="0" applyNumberFormat="0" applyBorder="0" applyAlignment="0" applyProtection="0"/>
    <xf numFmtId="179" fontId="44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53" fillId="49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53" fillId="47" borderId="0" applyNumberFormat="0" applyBorder="0" applyAlignment="0" applyProtection="0"/>
    <xf numFmtId="179" fontId="44" fillId="39" borderId="0" applyNumberFormat="0" applyBorder="0" applyAlignment="0" applyProtection="0"/>
    <xf numFmtId="179" fontId="53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0" fontId="2" fillId="39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53" fillId="47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53" fillId="47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53" fillId="49" borderId="0" applyNumberFormat="0" applyBorder="0" applyAlignment="0" applyProtection="0"/>
    <xf numFmtId="179" fontId="44" fillId="20" borderId="0" applyNumberFormat="0" applyBorder="0" applyAlignment="0" applyProtection="0"/>
    <xf numFmtId="179" fontId="53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0" fontId="2" fillId="20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53" fillId="49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53" fillId="49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53" fillId="45" borderId="0" applyNumberFormat="0" applyBorder="0" applyAlignment="0" applyProtection="0"/>
    <xf numFmtId="179" fontId="44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53" fillId="45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53" fillId="3" borderId="0" applyNumberFormat="0" applyBorder="0" applyAlignment="0" applyProtection="0"/>
    <xf numFmtId="179" fontId="44" fillId="28" borderId="0" applyNumberFormat="0" applyBorder="0" applyAlignment="0" applyProtection="0"/>
    <xf numFmtId="179" fontId="53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3" borderId="0" applyNumberFormat="0" applyBorder="0" applyAlignment="0" applyProtection="0"/>
    <xf numFmtId="179" fontId="53" fillId="3" borderId="0" applyNumberFormat="0" applyBorder="0" applyAlignment="0" applyProtection="0"/>
    <xf numFmtId="179" fontId="53" fillId="3" borderId="0" applyNumberFormat="0" applyBorder="0" applyAlignment="0" applyProtection="0"/>
    <xf numFmtId="0" fontId="2" fillId="28" borderId="0" applyNumberFormat="0" applyBorder="0" applyAlignment="0" applyProtection="0"/>
    <xf numFmtId="179" fontId="53" fillId="3" borderId="0" applyNumberFormat="0" applyBorder="0" applyAlignment="0" applyProtection="0"/>
    <xf numFmtId="179" fontId="53" fillId="3" borderId="0" applyNumberFormat="0" applyBorder="0" applyAlignment="0" applyProtection="0"/>
    <xf numFmtId="179" fontId="53" fillId="3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53" fillId="3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53" fillId="3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53" fillId="44" borderId="0" applyNumberFormat="0" applyBorder="0" applyAlignment="0" applyProtection="0"/>
    <xf numFmtId="179" fontId="44" fillId="32" borderId="0" applyNumberFormat="0" applyBorder="0" applyAlignment="0" applyProtection="0"/>
    <xf numFmtId="179" fontId="53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0" fontId="2" fillId="32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53" fillId="44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53" fillId="44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53" fillId="49" borderId="0" applyNumberFormat="0" applyBorder="0" applyAlignment="0" applyProtection="0"/>
    <xf numFmtId="179" fontId="44" fillId="36" borderId="0" applyNumberFormat="0" applyBorder="0" applyAlignment="0" applyProtection="0"/>
    <xf numFmtId="179" fontId="53" fillId="4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0" fontId="2" fillId="36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53" fillId="49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53" fillId="49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53" fillId="47" borderId="0" applyNumberFormat="0" applyBorder="0" applyAlignment="0" applyProtection="0"/>
    <xf numFmtId="179" fontId="44" fillId="40" borderId="0" applyNumberFormat="0" applyBorder="0" applyAlignment="0" applyProtection="0"/>
    <xf numFmtId="179" fontId="53" fillId="4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0" fontId="2" fillId="40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53" fillId="47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53" fillId="47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43" fillId="21" borderId="0" applyNumberFormat="0" applyBorder="0" applyAlignment="0" applyProtection="0"/>
    <xf numFmtId="179" fontId="43" fillId="21" borderId="0" applyNumberFormat="0" applyBorder="0" applyAlignment="0" applyProtection="0"/>
    <xf numFmtId="179" fontId="43" fillId="21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4" fillId="49" borderId="0" applyNumberFormat="0" applyBorder="0" applyAlignment="0" applyProtection="0"/>
    <xf numFmtId="179" fontId="55" fillId="21" borderId="0" applyNumberFormat="0" applyBorder="0" applyAlignment="0" applyProtection="0"/>
    <xf numFmtId="179" fontId="54" fillId="49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0" fontId="43" fillId="21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43" fillId="25" borderId="0" applyNumberFormat="0" applyBorder="0" applyAlignment="0" applyProtection="0"/>
    <xf numFmtId="179" fontId="43" fillId="25" borderId="0" applyNumberFormat="0" applyBorder="0" applyAlignment="0" applyProtection="0"/>
    <xf numFmtId="179" fontId="43" fillId="25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4" fillId="53" borderId="0" applyNumberFormat="0" applyBorder="0" applyAlignment="0" applyProtection="0"/>
    <xf numFmtId="179" fontId="55" fillId="25" borderId="0" applyNumberFormat="0" applyBorder="0" applyAlignment="0" applyProtection="0"/>
    <xf numFmtId="179" fontId="54" fillId="53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0" fontId="43" fillId="25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43" fillId="29" borderId="0" applyNumberFormat="0" applyBorder="0" applyAlignment="0" applyProtection="0"/>
    <xf numFmtId="179" fontId="43" fillId="29" borderId="0" applyNumberFormat="0" applyBorder="0" applyAlignment="0" applyProtection="0"/>
    <xf numFmtId="179" fontId="43" fillId="29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4" fillId="51" borderId="0" applyNumberFormat="0" applyBorder="0" applyAlignment="0" applyProtection="0"/>
    <xf numFmtId="179" fontId="55" fillId="29" borderId="0" applyNumberFormat="0" applyBorder="0" applyAlignment="0" applyProtection="0"/>
    <xf numFmtId="179" fontId="54" fillId="51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0" fontId="43" fillId="29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43" fillId="33" borderId="0" applyNumberFormat="0" applyBorder="0" applyAlignment="0" applyProtection="0"/>
    <xf numFmtId="179" fontId="43" fillId="33" borderId="0" applyNumberFormat="0" applyBorder="0" applyAlignment="0" applyProtection="0"/>
    <xf numFmtId="179" fontId="43" fillId="33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4" fillId="44" borderId="0" applyNumberFormat="0" applyBorder="0" applyAlignment="0" applyProtection="0"/>
    <xf numFmtId="179" fontId="55" fillId="33" borderId="0" applyNumberFormat="0" applyBorder="0" applyAlignment="0" applyProtection="0"/>
    <xf numFmtId="179" fontId="54" fillId="44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179" fontId="54" fillId="44" borderId="0" applyNumberFormat="0" applyBorder="0" applyAlignment="0" applyProtection="0"/>
    <xf numFmtId="179" fontId="54" fillId="44" borderId="0" applyNumberFormat="0" applyBorder="0" applyAlignment="0" applyProtection="0"/>
    <xf numFmtId="179" fontId="54" fillId="44" borderId="0" applyNumberFormat="0" applyBorder="0" applyAlignment="0" applyProtection="0"/>
    <xf numFmtId="0" fontId="43" fillId="33" borderId="0" applyNumberFormat="0" applyBorder="0" applyAlignment="0" applyProtection="0"/>
    <xf numFmtId="179" fontId="54" fillId="44" borderId="0" applyNumberFormat="0" applyBorder="0" applyAlignment="0" applyProtection="0"/>
    <xf numFmtId="179" fontId="54" fillId="44" borderId="0" applyNumberFormat="0" applyBorder="0" applyAlignment="0" applyProtection="0"/>
    <xf numFmtId="179" fontId="54" fillId="44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4" fillId="44" borderId="0" applyNumberFormat="0" applyBorder="0" applyAlignment="0" applyProtection="0"/>
    <xf numFmtId="179" fontId="54" fillId="4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43" fillId="37" borderId="0" applyNumberFormat="0" applyBorder="0" applyAlignment="0" applyProtection="0"/>
    <xf numFmtId="179" fontId="43" fillId="37" borderId="0" applyNumberFormat="0" applyBorder="0" applyAlignment="0" applyProtection="0"/>
    <xf numFmtId="179" fontId="43" fillId="37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4" fillId="49" borderId="0" applyNumberFormat="0" applyBorder="0" applyAlignment="0" applyProtection="0"/>
    <xf numFmtId="179" fontId="55" fillId="37" borderId="0" applyNumberFormat="0" applyBorder="0" applyAlignment="0" applyProtection="0"/>
    <xf numFmtId="179" fontId="54" fillId="49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0" fontId="43" fillId="37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43" fillId="41" borderId="0" applyNumberFormat="0" applyBorder="0" applyAlignment="0" applyProtection="0"/>
    <xf numFmtId="179" fontId="43" fillId="41" borderId="0" applyNumberFormat="0" applyBorder="0" applyAlignment="0" applyProtection="0"/>
    <xf numFmtId="179" fontId="43" fillId="41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4" fillId="45" borderId="0" applyNumberFormat="0" applyBorder="0" applyAlignment="0" applyProtection="0"/>
    <xf numFmtId="179" fontId="55" fillId="41" borderId="0" applyNumberFormat="0" applyBorder="0" applyAlignment="0" applyProtection="0"/>
    <xf numFmtId="179" fontId="54" fillId="4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0" fontId="43" fillId="41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43" fillId="18" borderId="0" applyNumberFormat="0" applyBorder="0" applyAlignment="0" applyProtection="0"/>
    <xf numFmtId="179" fontId="43" fillId="18" borderId="0" applyNumberFormat="0" applyBorder="0" applyAlignment="0" applyProtection="0"/>
    <xf numFmtId="179" fontId="43" fillId="1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4" fillId="58" borderId="0" applyNumberFormat="0" applyBorder="0" applyAlignment="0" applyProtection="0"/>
    <xf numFmtId="179" fontId="55" fillId="18" borderId="0" applyNumberFormat="0" applyBorder="0" applyAlignment="0" applyProtection="0"/>
    <xf numFmtId="179" fontId="54" fillId="5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179" fontId="54" fillId="58" borderId="0" applyNumberFormat="0" applyBorder="0" applyAlignment="0" applyProtection="0"/>
    <xf numFmtId="179" fontId="54" fillId="58" borderId="0" applyNumberFormat="0" applyBorder="0" applyAlignment="0" applyProtection="0"/>
    <xf numFmtId="179" fontId="54" fillId="58" borderId="0" applyNumberFormat="0" applyBorder="0" applyAlignment="0" applyProtection="0"/>
    <xf numFmtId="0" fontId="43" fillId="18" borderId="0" applyNumberFormat="0" applyBorder="0" applyAlignment="0" applyProtection="0"/>
    <xf numFmtId="179" fontId="54" fillId="58" borderId="0" applyNumberFormat="0" applyBorder="0" applyAlignment="0" applyProtection="0"/>
    <xf numFmtId="179" fontId="54" fillId="58" borderId="0" applyNumberFormat="0" applyBorder="0" applyAlignment="0" applyProtection="0"/>
    <xf numFmtId="179" fontId="54" fillId="5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4" fillId="58" borderId="0" applyNumberFormat="0" applyBorder="0" applyAlignment="0" applyProtection="0"/>
    <xf numFmtId="179" fontId="54" fillId="58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43" fillId="22" borderId="0" applyNumberFormat="0" applyBorder="0" applyAlignment="0" applyProtection="0"/>
    <xf numFmtId="179" fontId="43" fillId="22" borderId="0" applyNumberFormat="0" applyBorder="0" applyAlignment="0" applyProtection="0"/>
    <xf numFmtId="179" fontId="43" fillId="22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4" fillId="53" borderId="0" applyNumberFormat="0" applyBorder="0" applyAlignment="0" applyProtection="0"/>
    <xf numFmtId="179" fontId="55" fillId="22" borderId="0" applyNumberFormat="0" applyBorder="0" applyAlignment="0" applyProtection="0"/>
    <xf numFmtId="179" fontId="54" fillId="53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0" fontId="43" fillId="22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43" fillId="26" borderId="0" applyNumberFormat="0" applyBorder="0" applyAlignment="0" applyProtection="0"/>
    <xf numFmtId="179" fontId="43" fillId="26" borderId="0" applyNumberFormat="0" applyBorder="0" applyAlignment="0" applyProtection="0"/>
    <xf numFmtId="179" fontId="43" fillId="26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4" fillId="51" borderId="0" applyNumberFormat="0" applyBorder="0" applyAlignment="0" applyProtection="0"/>
    <xf numFmtId="179" fontId="55" fillId="26" borderId="0" applyNumberFormat="0" applyBorder="0" applyAlignment="0" applyProtection="0"/>
    <xf numFmtId="179" fontId="54" fillId="51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0" fontId="43" fillId="26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43" fillId="30" borderId="0" applyNumberFormat="0" applyBorder="0" applyAlignment="0" applyProtection="0"/>
    <xf numFmtId="179" fontId="43" fillId="30" borderId="0" applyNumberFormat="0" applyBorder="0" applyAlignment="0" applyProtection="0"/>
    <xf numFmtId="179" fontId="43" fillId="30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4" fillId="61" borderId="0" applyNumberFormat="0" applyBorder="0" applyAlignment="0" applyProtection="0"/>
    <xf numFmtId="179" fontId="55" fillId="30" borderId="0" applyNumberFormat="0" applyBorder="0" applyAlignment="0" applyProtection="0"/>
    <xf numFmtId="179" fontId="54" fillId="6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179" fontId="54" fillId="61" borderId="0" applyNumberFormat="0" applyBorder="0" applyAlignment="0" applyProtection="0"/>
    <xf numFmtId="179" fontId="54" fillId="61" borderId="0" applyNumberFormat="0" applyBorder="0" applyAlignment="0" applyProtection="0"/>
    <xf numFmtId="179" fontId="54" fillId="61" borderId="0" applyNumberFormat="0" applyBorder="0" applyAlignment="0" applyProtection="0"/>
    <xf numFmtId="0" fontId="43" fillId="30" borderId="0" applyNumberFormat="0" applyBorder="0" applyAlignment="0" applyProtection="0"/>
    <xf numFmtId="179" fontId="54" fillId="61" borderId="0" applyNumberFormat="0" applyBorder="0" applyAlignment="0" applyProtection="0"/>
    <xf numFmtId="179" fontId="54" fillId="61" borderId="0" applyNumberFormat="0" applyBorder="0" applyAlignment="0" applyProtection="0"/>
    <xf numFmtId="179" fontId="54" fillId="61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4" fillId="61" borderId="0" applyNumberFormat="0" applyBorder="0" applyAlignment="0" applyProtection="0"/>
    <xf numFmtId="179" fontId="54" fillId="61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43" fillId="34" borderId="0" applyNumberFormat="0" applyBorder="0" applyAlignment="0" applyProtection="0"/>
    <xf numFmtId="179" fontId="43" fillId="34" borderId="0" applyNumberFormat="0" applyBorder="0" applyAlignment="0" applyProtection="0"/>
    <xf numFmtId="179" fontId="43" fillId="34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4" fillId="55" borderId="0" applyNumberFormat="0" applyBorder="0" applyAlignment="0" applyProtection="0"/>
    <xf numFmtId="179" fontId="55" fillId="34" borderId="0" applyNumberFormat="0" applyBorder="0" applyAlignment="0" applyProtection="0"/>
    <xf numFmtId="179" fontId="54" fillId="5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0" fontId="43" fillId="3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43" fillId="38" borderId="0" applyNumberFormat="0" applyBorder="0" applyAlignment="0" applyProtection="0"/>
    <xf numFmtId="179" fontId="43" fillId="38" borderId="0" applyNumberFormat="0" applyBorder="0" applyAlignment="0" applyProtection="0"/>
    <xf numFmtId="179" fontId="43" fillId="38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4" fillId="59" borderId="0" applyNumberFormat="0" applyBorder="0" applyAlignment="0" applyProtection="0"/>
    <xf numFmtId="179" fontId="55" fillId="38" borderId="0" applyNumberFormat="0" applyBorder="0" applyAlignment="0" applyProtection="0"/>
    <xf numFmtId="179" fontId="54" fillId="59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0" fontId="43" fillId="38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34" fillId="12" borderId="0" applyNumberFormat="0" applyBorder="0" applyAlignment="0" applyProtection="0"/>
    <xf numFmtId="179" fontId="34" fillId="12" borderId="0" applyNumberFormat="0" applyBorder="0" applyAlignment="0" applyProtection="0"/>
    <xf numFmtId="179" fontId="34" fillId="12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6" fillId="48" borderId="0" applyNumberFormat="0" applyBorder="0" applyAlignment="0" applyProtection="0"/>
    <xf numFmtId="179" fontId="57" fillId="12" borderId="0" applyNumberFormat="0" applyBorder="0" applyAlignment="0" applyProtection="0"/>
    <xf numFmtId="179" fontId="56" fillId="48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179" fontId="56" fillId="48" borderId="0" applyNumberFormat="0" applyBorder="0" applyAlignment="0" applyProtection="0"/>
    <xf numFmtId="179" fontId="56" fillId="48" borderId="0" applyNumberFormat="0" applyBorder="0" applyAlignment="0" applyProtection="0"/>
    <xf numFmtId="179" fontId="56" fillId="48" borderId="0" applyNumberFormat="0" applyBorder="0" applyAlignment="0" applyProtection="0"/>
    <xf numFmtId="0" fontId="34" fillId="12" borderId="0" applyNumberFormat="0" applyBorder="0" applyAlignment="0" applyProtection="0"/>
    <xf numFmtId="179" fontId="56" fillId="48" borderId="0" applyNumberFormat="0" applyBorder="0" applyAlignment="0" applyProtection="0"/>
    <xf numFmtId="179" fontId="56" fillId="48" borderId="0" applyNumberFormat="0" applyBorder="0" applyAlignment="0" applyProtection="0"/>
    <xf numFmtId="179" fontId="56" fillId="48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6" fillId="48" borderId="0" applyNumberFormat="0" applyBorder="0" applyAlignment="0" applyProtection="0"/>
    <xf numFmtId="179" fontId="56" fillId="48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38" fillId="15" borderId="10" applyNumberFormat="0" applyAlignment="0" applyProtection="0"/>
    <xf numFmtId="179" fontId="38" fillId="15" borderId="10" applyNumberFormat="0" applyAlignment="0" applyProtection="0"/>
    <xf numFmtId="179" fontId="38" fillId="15" borderId="10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60" fillId="4" borderId="18" applyNumberFormat="0" applyAlignment="0" applyProtection="0"/>
    <xf numFmtId="179" fontId="59" fillId="15" borderId="10" applyNumberFormat="0" applyAlignment="0" applyProtection="0"/>
    <xf numFmtId="179" fontId="60" fillId="4" borderId="18" applyNumberFormat="0" applyAlignment="0" applyProtection="0"/>
    <xf numFmtId="0" fontId="38" fillId="15" borderId="10" applyNumberFormat="0" applyAlignment="0" applyProtection="0"/>
    <xf numFmtId="0" fontId="38" fillId="15" borderId="10" applyNumberFormat="0" applyAlignment="0" applyProtection="0"/>
    <xf numFmtId="0" fontId="38" fillId="15" borderId="10" applyNumberFormat="0" applyAlignment="0" applyProtection="0"/>
    <xf numFmtId="0" fontId="38" fillId="15" borderId="10" applyNumberFormat="0" applyAlignment="0" applyProtection="0"/>
    <xf numFmtId="179" fontId="60" fillId="4" borderId="18" applyNumberFormat="0" applyAlignment="0" applyProtection="0"/>
    <xf numFmtId="179" fontId="60" fillId="4" borderId="18" applyNumberFormat="0" applyAlignment="0" applyProtection="0"/>
    <xf numFmtId="179" fontId="60" fillId="4" borderId="18" applyNumberFormat="0" applyAlignment="0" applyProtection="0"/>
    <xf numFmtId="0" fontId="38" fillId="15" borderId="10" applyNumberFormat="0" applyAlignment="0" applyProtection="0"/>
    <xf numFmtId="179" fontId="60" fillId="4" borderId="18" applyNumberFormat="0" applyAlignment="0" applyProtection="0"/>
    <xf numFmtId="179" fontId="60" fillId="4" borderId="18" applyNumberFormat="0" applyAlignment="0" applyProtection="0"/>
    <xf numFmtId="179" fontId="60" fillId="4" borderId="18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60" fillId="4" borderId="18" applyNumberFormat="0" applyAlignment="0" applyProtection="0"/>
    <xf numFmtId="179" fontId="60" fillId="4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40" fillId="16" borderId="13" applyNumberFormat="0" applyAlignment="0" applyProtection="0"/>
    <xf numFmtId="179" fontId="40" fillId="16" borderId="13" applyNumberFormat="0" applyAlignment="0" applyProtection="0"/>
    <xf numFmtId="179" fontId="40" fillId="16" borderId="13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1" fillId="63" borderId="19" applyNumberFormat="0" applyAlignment="0" applyProtection="0"/>
    <xf numFmtId="179" fontId="62" fillId="16" borderId="13" applyNumberFormat="0" applyAlignment="0" applyProtection="0"/>
    <xf numFmtId="179" fontId="61" fillId="63" borderId="19" applyNumberFormat="0" applyAlignment="0" applyProtection="0"/>
    <xf numFmtId="0" fontId="40" fillId="16" borderId="13" applyNumberFormat="0" applyAlignment="0" applyProtection="0"/>
    <xf numFmtId="0" fontId="40" fillId="16" borderId="13" applyNumberFormat="0" applyAlignment="0" applyProtection="0"/>
    <xf numFmtId="0" fontId="40" fillId="16" borderId="13" applyNumberFormat="0" applyAlignment="0" applyProtection="0"/>
    <xf numFmtId="0" fontId="40" fillId="16" borderId="13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0" fontId="40" fillId="16" borderId="13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6" fillId="0" borderId="0" applyProtection="0"/>
    <xf numFmtId="179" fontId="6" fillId="0" borderId="0" applyProtection="0"/>
    <xf numFmtId="179" fontId="6" fillId="0" borderId="0" applyProtection="0"/>
    <xf numFmtId="179" fontId="6" fillId="0" borderId="0" applyProtection="0"/>
    <xf numFmtId="179" fontId="6" fillId="0" borderId="0" applyProtection="0"/>
    <xf numFmtId="179" fontId="6" fillId="0" borderId="0" applyProtection="0"/>
    <xf numFmtId="179" fontId="6" fillId="0" borderId="0" applyProtection="0"/>
    <xf numFmtId="179" fontId="14" fillId="0" borderId="0" applyProtection="0"/>
    <xf numFmtId="179" fontId="14" fillId="0" borderId="0" applyProtection="0"/>
    <xf numFmtId="179" fontId="14" fillId="0" borderId="0" applyProtection="0"/>
    <xf numFmtId="179" fontId="14" fillId="0" borderId="0" applyProtection="0"/>
    <xf numFmtId="179" fontId="14" fillId="0" borderId="0" applyProtection="0"/>
    <xf numFmtId="179" fontId="14" fillId="0" borderId="0" applyProtection="0"/>
    <xf numFmtId="179" fontId="14" fillId="0" borderId="0" applyProtection="0"/>
    <xf numFmtId="179" fontId="15" fillId="0" borderId="0" applyProtection="0"/>
    <xf numFmtId="179" fontId="15" fillId="0" borderId="0" applyProtection="0"/>
    <xf numFmtId="179" fontId="15" fillId="0" borderId="0" applyProtection="0"/>
    <xf numFmtId="179" fontId="15" fillId="0" borderId="0" applyProtection="0"/>
    <xf numFmtId="179" fontId="15" fillId="0" borderId="0" applyProtection="0"/>
    <xf numFmtId="179" fontId="15" fillId="0" borderId="0" applyProtection="0"/>
    <xf numFmtId="179" fontId="15" fillId="0" borderId="0" applyProtection="0"/>
    <xf numFmtId="179" fontId="4" fillId="0" borderId="0" applyProtection="0"/>
    <xf numFmtId="179" fontId="4" fillId="0" borderId="0" applyProtection="0"/>
    <xf numFmtId="179" fontId="4" fillId="0" borderId="0" applyProtection="0"/>
    <xf numFmtId="179" fontId="4" fillId="0" borderId="0" applyProtection="0"/>
    <xf numFmtId="179" fontId="4" fillId="0" borderId="0" applyProtection="0"/>
    <xf numFmtId="179" fontId="4" fillId="0" borderId="0" applyProtection="0"/>
    <xf numFmtId="179" fontId="4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16" fillId="0" borderId="0" applyProtection="0"/>
    <xf numFmtId="179" fontId="16" fillId="0" borderId="0" applyProtection="0"/>
    <xf numFmtId="179" fontId="16" fillId="0" borderId="0" applyProtection="0"/>
    <xf numFmtId="179" fontId="16" fillId="0" borderId="0" applyProtection="0"/>
    <xf numFmtId="179" fontId="16" fillId="0" borderId="0" applyProtection="0"/>
    <xf numFmtId="179" fontId="16" fillId="0" borderId="0" applyProtection="0"/>
    <xf numFmtId="179" fontId="16" fillId="0" borderId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33" fillId="11" borderId="0" applyNumberFormat="0" applyBorder="0" applyAlignment="0" applyProtection="0"/>
    <xf numFmtId="179" fontId="33" fillId="11" borderId="0" applyNumberFormat="0" applyBorder="0" applyAlignment="0" applyProtection="0"/>
    <xf numFmtId="179" fontId="33" fillId="11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5" fillId="49" borderId="0" applyNumberFormat="0" applyBorder="0" applyAlignment="0" applyProtection="0"/>
    <xf numFmtId="179" fontId="66" fillId="11" borderId="0" applyNumberFormat="0" applyBorder="0" applyAlignment="0" applyProtection="0"/>
    <xf numFmtId="179" fontId="65" fillId="4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179" fontId="65" fillId="49" borderId="0" applyNumberFormat="0" applyBorder="0" applyAlignment="0" applyProtection="0"/>
    <xf numFmtId="179" fontId="65" fillId="49" borderId="0" applyNumberFormat="0" applyBorder="0" applyAlignment="0" applyProtection="0"/>
    <xf numFmtId="179" fontId="65" fillId="49" borderId="0" applyNumberFormat="0" applyBorder="0" applyAlignment="0" applyProtection="0"/>
    <xf numFmtId="0" fontId="33" fillId="11" borderId="0" applyNumberFormat="0" applyBorder="0" applyAlignment="0" applyProtection="0"/>
    <xf numFmtId="179" fontId="65" fillId="49" borderId="0" applyNumberFormat="0" applyBorder="0" applyAlignment="0" applyProtection="0"/>
    <xf numFmtId="179" fontId="65" fillId="49" borderId="0" applyNumberFormat="0" applyBorder="0" applyAlignment="0" applyProtection="0"/>
    <xf numFmtId="179" fontId="65" fillId="49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5" fillId="49" borderId="0" applyNumberFormat="0" applyBorder="0" applyAlignment="0" applyProtection="0"/>
    <xf numFmtId="179" fontId="65" fillId="49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8" fillId="0" borderId="15" applyNumberFormat="0" applyFill="0" applyAlignment="0" applyProtection="0"/>
    <xf numFmtId="179" fontId="68" fillId="0" borderId="15" applyNumberFormat="0" applyFill="0" applyAlignment="0" applyProtection="0"/>
    <xf numFmtId="179" fontId="68" fillId="0" borderId="15" applyNumberFormat="0" applyFill="0" applyAlignment="0" applyProtection="0"/>
    <xf numFmtId="179" fontId="49" fillId="0" borderId="15" applyNumberFormat="0" applyFill="0" applyAlignment="0" applyProtection="0"/>
    <xf numFmtId="179" fontId="49" fillId="0" borderId="15" applyNumberFormat="0" applyFill="0" applyAlignment="0" applyProtection="0"/>
    <xf numFmtId="179" fontId="69" fillId="0" borderId="21" applyNumberFormat="0" applyFill="0" applyAlignment="0" applyProtection="0"/>
    <xf numFmtId="179" fontId="49" fillId="0" borderId="15" applyNumberFormat="0" applyFill="0" applyAlignment="0" applyProtection="0"/>
    <xf numFmtId="179" fontId="69" fillId="0" borderId="21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179" fontId="69" fillId="0" borderId="21" applyNumberFormat="0" applyFill="0" applyAlignment="0" applyProtection="0"/>
    <xf numFmtId="179" fontId="69" fillId="0" borderId="21" applyNumberFormat="0" applyFill="0" applyAlignment="0" applyProtection="0"/>
    <xf numFmtId="179" fontId="69" fillId="0" borderId="21" applyNumberFormat="0" applyFill="0" applyAlignment="0" applyProtection="0"/>
    <xf numFmtId="0" fontId="68" fillId="0" borderId="15" applyNumberFormat="0" applyFill="0" applyAlignment="0" applyProtection="0"/>
    <xf numFmtId="179" fontId="69" fillId="0" borderId="21" applyNumberFormat="0" applyFill="0" applyAlignment="0" applyProtection="0"/>
    <xf numFmtId="179" fontId="69" fillId="0" borderId="21" applyNumberFormat="0" applyFill="0" applyAlignment="0" applyProtection="0"/>
    <xf numFmtId="179" fontId="69" fillId="0" borderId="21" applyNumberFormat="0" applyFill="0" applyAlignment="0" applyProtection="0"/>
    <xf numFmtId="179" fontId="49" fillId="0" borderId="15" applyNumberFormat="0" applyFill="0" applyAlignment="0" applyProtection="0"/>
    <xf numFmtId="179" fontId="49" fillId="0" borderId="15" applyNumberFormat="0" applyFill="0" applyAlignment="0" applyProtection="0"/>
    <xf numFmtId="179" fontId="49" fillId="0" borderId="15" applyNumberFormat="0" applyFill="0" applyAlignment="0" applyProtection="0"/>
    <xf numFmtId="179" fontId="17" fillId="0" borderId="0" applyNumberFormat="0" applyFill="0" applyBorder="0" applyAlignment="0" applyProtection="0"/>
    <xf numFmtId="179" fontId="17" fillId="0" borderId="0" applyNumberFormat="0" applyFill="0" applyBorder="0" applyAlignment="0" applyProtection="0"/>
    <xf numFmtId="179" fontId="49" fillId="0" borderId="15" applyNumberFormat="0" applyFill="0" applyAlignment="0" applyProtection="0"/>
    <xf numFmtId="179" fontId="49" fillId="0" borderId="15" applyNumberFormat="0" applyFill="0" applyAlignment="0" applyProtection="0"/>
    <xf numFmtId="179" fontId="49" fillId="0" borderId="15" applyNumberFormat="0" applyFill="0" applyAlignment="0" applyProtection="0"/>
    <xf numFmtId="179" fontId="69" fillId="0" borderId="21" applyNumberFormat="0" applyFill="0" applyAlignment="0" applyProtection="0"/>
    <xf numFmtId="179" fontId="69" fillId="0" borderId="21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1" fillId="0" borderId="16" applyNumberFormat="0" applyFill="0" applyAlignment="0" applyProtection="0"/>
    <xf numFmtId="179" fontId="71" fillId="0" borderId="16" applyNumberFormat="0" applyFill="0" applyAlignment="0" applyProtection="0"/>
    <xf numFmtId="179" fontId="71" fillId="0" borderId="16" applyNumberFormat="0" applyFill="0" applyAlignment="0" applyProtection="0"/>
    <xf numFmtId="179" fontId="50" fillId="0" borderId="16" applyNumberFormat="0" applyFill="0" applyAlignment="0" applyProtection="0"/>
    <xf numFmtId="179" fontId="50" fillId="0" borderId="16" applyNumberFormat="0" applyFill="0" applyAlignment="0" applyProtection="0"/>
    <xf numFmtId="179" fontId="72" fillId="0" borderId="23" applyNumberFormat="0" applyFill="0" applyAlignment="0" applyProtection="0"/>
    <xf numFmtId="179" fontId="50" fillId="0" borderId="16" applyNumberFormat="0" applyFill="0" applyAlignment="0" applyProtection="0"/>
    <xf numFmtId="179" fontId="72" fillId="0" borderId="23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179" fontId="72" fillId="0" borderId="23" applyNumberFormat="0" applyFill="0" applyAlignment="0" applyProtection="0"/>
    <xf numFmtId="179" fontId="72" fillId="0" borderId="23" applyNumberFormat="0" applyFill="0" applyAlignment="0" applyProtection="0"/>
    <xf numFmtId="179" fontId="72" fillId="0" borderId="23" applyNumberFormat="0" applyFill="0" applyAlignment="0" applyProtection="0"/>
    <xf numFmtId="0" fontId="71" fillId="0" borderId="16" applyNumberFormat="0" applyFill="0" applyAlignment="0" applyProtection="0"/>
    <xf numFmtId="179" fontId="72" fillId="0" borderId="23" applyNumberFormat="0" applyFill="0" applyAlignment="0" applyProtection="0"/>
    <xf numFmtId="179" fontId="72" fillId="0" borderId="23" applyNumberFormat="0" applyFill="0" applyAlignment="0" applyProtection="0"/>
    <xf numFmtId="179" fontId="72" fillId="0" borderId="23" applyNumberFormat="0" applyFill="0" applyAlignment="0" applyProtection="0"/>
    <xf numFmtId="179" fontId="50" fillId="0" borderId="16" applyNumberFormat="0" applyFill="0" applyAlignment="0" applyProtection="0"/>
    <xf numFmtId="179" fontId="50" fillId="0" borderId="16" applyNumberFormat="0" applyFill="0" applyAlignment="0" applyProtection="0"/>
    <xf numFmtId="179" fontId="50" fillId="0" borderId="16" applyNumberFormat="0" applyFill="0" applyAlignment="0" applyProtection="0"/>
    <xf numFmtId="179" fontId="18" fillId="0" borderId="0" applyNumberFormat="0" applyFill="0" applyBorder="0" applyAlignment="0" applyProtection="0"/>
    <xf numFmtId="179" fontId="18" fillId="0" borderId="0" applyNumberFormat="0" applyFill="0" applyBorder="0" applyAlignment="0" applyProtection="0"/>
    <xf numFmtId="179" fontId="50" fillId="0" borderId="16" applyNumberFormat="0" applyFill="0" applyAlignment="0" applyProtection="0"/>
    <xf numFmtId="179" fontId="50" fillId="0" borderId="16" applyNumberFormat="0" applyFill="0" applyAlignment="0" applyProtection="0"/>
    <xf numFmtId="179" fontId="50" fillId="0" borderId="16" applyNumberFormat="0" applyFill="0" applyAlignment="0" applyProtection="0"/>
    <xf numFmtId="179" fontId="72" fillId="0" borderId="23" applyNumberFormat="0" applyFill="0" applyAlignment="0" applyProtection="0"/>
    <xf numFmtId="179" fontId="72" fillId="0" borderId="23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32" fillId="0" borderId="9" applyNumberFormat="0" applyFill="0" applyAlignment="0" applyProtection="0"/>
    <xf numFmtId="179" fontId="32" fillId="0" borderId="9" applyNumberFormat="0" applyFill="0" applyAlignment="0" applyProtection="0"/>
    <xf numFmtId="179" fontId="32" fillId="0" borderId="9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74" fillId="0" borderId="25" applyNumberFormat="0" applyFill="0" applyAlignment="0" applyProtection="0"/>
    <xf numFmtId="179" fontId="51" fillId="0" borderId="9" applyNumberFormat="0" applyFill="0" applyAlignment="0" applyProtection="0"/>
    <xf numFmtId="179" fontId="74" fillId="0" borderId="25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179" fontId="74" fillId="0" borderId="25" applyNumberFormat="0" applyFill="0" applyAlignment="0" applyProtection="0"/>
    <xf numFmtId="179" fontId="74" fillId="0" borderId="25" applyNumberFormat="0" applyFill="0" applyAlignment="0" applyProtection="0"/>
    <xf numFmtId="179" fontId="74" fillId="0" borderId="25" applyNumberFormat="0" applyFill="0" applyAlignment="0" applyProtection="0"/>
    <xf numFmtId="0" fontId="32" fillId="0" borderId="9" applyNumberFormat="0" applyFill="0" applyAlignment="0" applyProtection="0"/>
    <xf numFmtId="179" fontId="74" fillId="0" borderId="25" applyNumberFormat="0" applyFill="0" applyAlignment="0" applyProtection="0"/>
    <xf numFmtId="179" fontId="74" fillId="0" borderId="25" applyNumberFormat="0" applyFill="0" applyAlignment="0" applyProtection="0"/>
    <xf numFmtId="179" fontId="74" fillId="0" borderId="25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74" fillId="0" borderId="25" applyNumberFormat="0" applyFill="0" applyAlignment="0" applyProtection="0"/>
    <xf numFmtId="179" fontId="74" fillId="0" borderId="25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32" fillId="0" borderId="0" applyNumberFormat="0" applyFill="0" applyBorder="0" applyAlignment="0" applyProtection="0"/>
    <xf numFmtId="179" fontId="32" fillId="0" borderId="0" applyNumberFormat="0" applyFill="0" applyBorder="0" applyAlignment="0" applyProtection="0"/>
    <xf numFmtId="179" fontId="32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36" fillId="14" borderId="10" applyNumberFormat="0" applyAlignment="0" applyProtection="0"/>
    <xf numFmtId="179" fontId="36" fillId="14" borderId="10" applyNumberFormat="0" applyAlignment="0" applyProtection="0"/>
    <xf numFmtId="179" fontId="36" fillId="14" borderId="10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5" fillId="3" borderId="18" applyNumberFormat="0" applyAlignment="0" applyProtection="0"/>
    <xf numFmtId="179" fontId="76" fillId="14" borderId="10" applyNumberFormat="0" applyAlignment="0" applyProtection="0"/>
    <xf numFmtId="179" fontId="75" fillId="3" borderId="18" applyNumberFormat="0" applyAlignment="0" applyProtection="0"/>
    <xf numFmtId="0" fontId="36" fillId="14" borderId="10" applyNumberFormat="0" applyAlignment="0" applyProtection="0"/>
    <xf numFmtId="0" fontId="36" fillId="14" borderId="10" applyNumberFormat="0" applyAlignment="0" applyProtection="0"/>
    <xf numFmtId="0" fontId="36" fillId="14" borderId="10" applyNumberFormat="0" applyAlignment="0" applyProtection="0"/>
    <xf numFmtId="0" fontId="36" fillId="14" borderId="10" applyNumberFormat="0" applyAlignment="0" applyProtection="0"/>
    <xf numFmtId="179" fontId="75" fillId="3" borderId="18" applyNumberFormat="0" applyAlignment="0" applyProtection="0"/>
    <xf numFmtId="179" fontId="75" fillId="3" borderId="18" applyNumberFormat="0" applyAlignment="0" applyProtection="0"/>
    <xf numFmtId="179" fontId="75" fillId="3" borderId="18" applyNumberFormat="0" applyAlignment="0" applyProtection="0"/>
    <xf numFmtId="0" fontId="36" fillId="14" borderId="10" applyNumberFormat="0" applyAlignment="0" applyProtection="0"/>
    <xf numFmtId="179" fontId="75" fillId="3" borderId="18" applyNumberFormat="0" applyAlignment="0" applyProtection="0"/>
    <xf numFmtId="179" fontId="75" fillId="3" borderId="18" applyNumberFormat="0" applyAlignment="0" applyProtection="0"/>
    <xf numFmtId="179" fontId="75" fillId="3" borderId="18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5" fillId="3" borderId="18" applyNumberFormat="0" applyAlignment="0" applyProtection="0"/>
    <xf numFmtId="179" fontId="75" fillId="3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39" fillId="0" borderId="12" applyNumberFormat="0" applyFill="0" applyAlignment="0" applyProtection="0"/>
    <xf numFmtId="179" fontId="39" fillId="0" borderId="12" applyNumberFormat="0" applyFill="0" applyAlignment="0" applyProtection="0"/>
    <xf numFmtId="179" fontId="39" fillId="0" borderId="12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9" fillId="0" borderId="27" applyNumberFormat="0" applyFill="0" applyAlignment="0" applyProtection="0"/>
    <xf numFmtId="179" fontId="78" fillId="0" borderId="12" applyNumberFormat="0" applyFill="0" applyAlignment="0" applyProtection="0"/>
    <xf numFmtId="179" fontId="79" fillId="0" borderId="27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179" fontId="79" fillId="0" borderId="27" applyNumberFormat="0" applyFill="0" applyAlignment="0" applyProtection="0"/>
    <xf numFmtId="179" fontId="79" fillId="0" borderId="27" applyNumberFormat="0" applyFill="0" applyAlignment="0" applyProtection="0"/>
    <xf numFmtId="179" fontId="79" fillId="0" borderId="27" applyNumberFormat="0" applyFill="0" applyAlignment="0" applyProtection="0"/>
    <xf numFmtId="0" fontId="39" fillId="0" borderId="12" applyNumberFormat="0" applyFill="0" applyAlignment="0" applyProtection="0"/>
    <xf numFmtId="179" fontId="79" fillId="0" borderId="27" applyNumberFormat="0" applyFill="0" applyAlignment="0" applyProtection="0"/>
    <xf numFmtId="179" fontId="79" fillId="0" borderId="27" applyNumberFormat="0" applyFill="0" applyAlignment="0" applyProtection="0"/>
    <xf numFmtId="179" fontId="79" fillId="0" borderId="27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9" fillId="0" borderId="27" applyNumberFormat="0" applyFill="0" applyAlignment="0" applyProtection="0"/>
    <xf numFmtId="179" fontId="79" fillId="0" borderId="27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35" fillId="13" borderId="0" applyNumberFormat="0" applyBorder="0" applyAlignment="0" applyProtection="0"/>
    <xf numFmtId="179" fontId="35" fillId="13" borderId="0" applyNumberFormat="0" applyBorder="0" applyAlignment="0" applyProtection="0"/>
    <xf numFmtId="179" fontId="35" fillId="1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2" fillId="3" borderId="0" applyNumberFormat="0" applyBorder="0" applyAlignment="0" applyProtection="0"/>
    <xf numFmtId="179" fontId="81" fillId="13" borderId="0" applyNumberFormat="0" applyBorder="0" applyAlignment="0" applyProtection="0"/>
    <xf numFmtId="179" fontId="82" fillId="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179" fontId="82" fillId="3" borderId="0" applyNumberFormat="0" applyBorder="0" applyAlignment="0" applyProtection="0"/>
    <xf numFmtId="179" fontId="82" fillId="3" borderId="0" applyNumberFormat="0" applyBorder="0" applyAlignment="0" applyProtection="0"/>
    <xf numFmtId="179" fontId="82" fillId="3" borderId="0" applyNumberFormat="0" applyBorder="0" applyAlignment="0" applyProtection="0"/>
    <xf numFmtId="0" fontId="35" fillId="13" borderId="0" applyNumberFormat="0" applyBorder="0" applyAlignment="0" applyProtection="0"/>
    <xf numFmtId="179" fontId="82" fillId="3" borderId="0" applyNumberFormat="0" applyBorder="0" applyAlignment="0" applyProtection="0"/>
    <xf numFmtId="179" fontId="82" fillId="3" borderId="0" applyNumberFormat="0" applyBorder="0" applyAlignment="0" applyProtection="0"/>
    <xf numFmtId="179" fontId="82" fillId="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2" fillId="3" borderId="0" applyNumberFormat="0" applyBorder="0" applyAlignment="0" applyProtection="0"/>
    <xf numFmtId="179" fontId="82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179" fontId="4" fillId="0" borderId="0"/>
    <xf numFmtId="179" fontId="4" fillId="0" borderId="0"/>
    <xf numFmtId="41" fontId="31" fillId="0" borderId="0"/>
    <xf numFmtId="41" fontId="31" fillId="0" borderId="0"/>
    <xf numFmtId="41" fontId="31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4" fillId="0" borderId="0"/>
    <xf numFmtId="179" fontId="4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44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179" fontId="44" fillId="0" borderId="0"/>
    <xf numFmtId="179" fontId="44" fillId="0" borderId="0"/>
    <xf numFmtId="179" fontId="4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84" fillId="47" borderId="28" applyNumberFormat="0" applyFont="0" applyAlignment="0" applyProtection="0"/>
    <xf numFmtId="179" fontId="84" fillId="47" borderId="28" applyNumberFormat="0" applyFont="0" applyAlignment="0" applyProtection="0"/>
    <xf numFmtId="179" fontId="84" fillId="47" borderId="28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44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0" fontId="2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37" fillId="15" borderId="11" applyNumberFormat="0" applyAlignment="0" applyProtection="0"/>
    <xf numFmtId="179" fontId="37" fillId="15" borderId="11" applyNumberFormat="0" applyAlignment="0" applyProtection="0"/>
    <xf numFmtId="179" fontId="37" fillId="15" borderId="11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5" fillId="4" borderId="29" applyNumberFormat="0" applyAlignment="0" applyProtection="0"/>
    <xf numFmtId="179" fontId="86" fillId="15" borderId="11" applyNumberFormat="0" applyAlignment="0" applyProtection="0"/>
    <xf numFmtId="179" fontId="85" fillId="4" borderId="29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179" fontId="85" fillId="4" borderId="29" applyNumberFormat="0" applyAlignment="0" applyProtection="0"/>
    <xf numFmtId="179" fontId="85" fillId="4" borderId="29" applyNumberFormat="0" applyAlignment="0" applyProtection="0"/>
    <xf numFmtId="179" fontId="85" fillId="4" borderId="29" applyNumberFormat="0" applyAlignment="0" applyProtection="0"/>
    <xf numFmtId="0" fontId="37" fillId="15" borderId="11" applyNumberFormat="0" applyAlignment="0" applyProtection="0"/>
    <xf numFmtId="179" fontId="85" fillId="4" borderId="29" applyNumberFormat="0" applyAlignment="0" applyProtection="0"/>
    <xf numFmtId="179" fontId="85" fillId="4" borderId="29" applyNumberFormat="0" applyAlignment="0" applyProtection="0"/>
    <xf numFmtId="179" fontId="85" fillId="4" borderId="29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5" fillId="4" borderId="29" applyNumberFormat="0" applyAlignment="0" applyProtection="0"/>
    <xf numFmtId="179" fontId="85" fillId="4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3" fillId="6" borderId="1"/>
    <xf numFmtId="179" fontId="23" fillId="6" borderId="1"/>
    <xf numFmtId="179" fontId="23" fillId="6" borderId="1"/>
    <xf numFmtId="179" fontId="23" fillId="6" borderId="1"/>
    <xf numFmtId="179" fontId="23" fillId="6" borderId="1"/>
    <xf numFmtId="179" fontId="23" fillId="6" borderId="1"/>
    <xf numFmtId="179" fontId="23" fillId="6" borderId="1"/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90" fillId="0" borderId="17" applyNumberFormat="0" applyFill="0" applyAlignment="0" applyProtection="0"/>
    <xf numFmtId="179" fontId="90" fillId="0" borderId="17" applyNumberFormat="0" applyFill="0" applyAlignment="0" applyProtection="0"/>
    <xf numFmtId="179" fontId="90" fillId="0" borderId="17" applyNumberFormat="0" applyFill="0" applyAlignment="0" applyProtection="0"/>
    <xf numFmtId="179" fontId="45" fillId="0" borderId="17" applyNumberFormat="0" applyFill="0" applyAlignment="0" applyProtection="0"/>
    <xf numFmtId="179" fontId="45" fillId="0" borderId="17" applyNumberFormat="0" applyFill="0" applyAlignment="0" applyProtection="0"/>
    <xf numFmtId="179" fontId="89" fillId="0" borderId="31" applyNumberFormat="0" applyFill="0" applyAlignment="0" applyProtection="0"/>
    <xf numFmtId="179" fontId="45" fillId="0" borderId="17" applyNumberFormat="0" applyFill="0" applyAlignment="0" applyProtection="0"/>
    <xf numFmtId="179" fontId="89" fillId="0" borderId="31" applyNumberFormat="0" applyFill="0" applyAlignment="0" applyProtection="0"/>
    <xf numFmtId="0" fontId="90" fillId="0" borderId="17" applyNumberFormat="0" applyFill="0" applyAlignment="0" applyProtection="0"/>
    <xf numFmtId="0" fontId="90" fillId="0" borderId="17" applyNumberFormat="0" applyFill="0" applyAlignment="0" applyProtection="0"/>
    <xf numFmtId="0" fontId="90" fillId="0" borderId="17" applyNumberFormat="0" applyFill="0" applyAlignment="0" applyProtection="0"/>
    <xf numFmtId="0" fontId="90" fillId="0" borderId="17" applyNumberFormat="0" applyFill="0" applyAlignment="0" applyProtection="0"/>
    <xf numFmtId="179" fontId="89" fillId="0" borderId="31" applyNumberFormat="0" applyFill="0" applyAlignment="0" applyProtection="0"/>
    <xf numFmtId="179" fontId="89" fillId="0" borderId="31" applyNumberFormat="0" applyFill="0" applyAlignment="0" applyProtection="0"/>
    <xf numFmtId="179" fontId="89" fillId="0" borderId="31" applyNumberFormat="0" applyFill="0" applyAlignment="0" applyProtection="0"/>
    <xf numFmtId="0" fontId="90" fillId="0" borderId="17" applyNumberFormat="0" applyFill="0" applyAlignment="0" applyProtection="0"/>
    <xf numFmtId="179" fontId="89" fillId="0" borderId="31" applyNumberFormat="0" applyFill="0" applyAlignment="0" applyProtection="0"/>
    <xf numFmtId="179" fontId="89" fillId="0" borderId="31" applyNumberFormat="0" applyFill="0" applyAlignment="0" applyProtection="0"/>
    <xf numFmtId="179" fontId="89" fillId="0" borderId="31" applyNumberFormat="0" applyFill="0" applyAlignment="0" applyProtection="0"/>
    <xf numFmtId="179" fontId="45" fillId="0" borderId="17" applyNumberFormat="0" applyFill="0" applyAlignment="0" applyProtection="0"/>
    <xf numFmtId="179" fontId="45" fillId="0" borderId="17" applyNumberFormat="0" applyFill="0" applyAlignment="0" applyProtection="0"/>
    <xf numFmtId="179" fontId="45" fillId="0" borderId="17" applyNumberFormat="0" applyFill="0" applyAlignment="0" applyProtection="0"/>
    <xf numFmtId="179" fontId="4" fillId="0" borderId="2" applyNumberFormat="0" applyFont="0" applyFill="0" applyAlignment="0" applyProtection="0"/>
    <xf numFmtId="179" fontId="4" fillId="0" borderId="2" applyNumberFormat="0" applyFont="0" applyFill="0" applyAlignment="0" applyProtection="0"/>
    <xf numFmtId="179" fontId="45" fillId="0" borderId="17" applyNumberFormat="0" applyFill="0" applyAlignment="0" applyProtection="0"/>
    <xf numFmtId="179" fontId="45" fillId="0" borderId="17" applyNumberFormat="0" applyFill="0" applyAlignment="0" applyProtection="0"/>
    <xf numFmtId="179" fontId="45" fillId="0" borderId="17" applyNumberFormat="0" applyFill="0" applyAlignment="0" applyProtection="0"/>
    <xf numFmtId="179" fontId="89" fillId="0" borderId="31" applyNumberFormat="0" applyFill="0" applyAlignment="0" applyProtection="0"/>
    <xf numFmtId="179" fontId="89" fillId="0" borderId="31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41" fontId="31" fillId="0" borderId="0"/>
    <xf numFmtId="9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31" fillId="0" borderId="0"/>
    <xf numFmtId="0" fontId="2" fillId="0" borderId="0"/>
    <xf numFmtId="0" fontId="47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64" borderId="0"/>
    <xf numFmtId="0" fontId="4" fillId="64" borderId="0"/>
    <xf numFmtId="179" fontId="4" fillId="0" borderId="0"/>
    <xf numFmtId="179" fontId="4" fillId="0" borderId="0"/>
    <xf numFmtId="179" fontId="4" fillId="0" borderId="0"/>
    <xf numFmtId="179" fontId="4" fillId="0" borderId="0"/>
    <xf numFmtId="0" fontId="4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53" fillId="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3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3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5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48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3" fillId="4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3" fillId="51" borderId="0" applyNumberFormat="0" applyBorder="0" applyAlignment="0" applyProtection="0"/>
    <xf numFmtId="0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0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0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0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0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0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0" fontId="92" fillId="0" borderId="4" applyBorder="0"/>
    <xf numFmtId="0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0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0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0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0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0" fontId="56" fillId="44" borderId="0" applyNumberFormat="0" applyBorder="0" applyAlignment="0" applyProtection="0"/>
    <xf numFmtId="179" fontId="56" fillId="44" borderId="0" applyNumberFormat="0" applyBorder="0" applyAlignment="0" applyProtection="0"/>
    <xf numFmtId="165" fontId="93" fillId="0" borderId="32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6" fontId="59" fillId="15" borderId="10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6" fontId="59" fillId="15" borderId="10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38" fillId="15" borderId="10" applyNumberFormat="0" applyAlignment="0" applyProtection="0"/>
    <xf numFmtId="177" fontId="94" fillId="65" borderId="18" applyNumberFormat="0" applyAlignment="0" applyProtection="0"/>
    <xf numFmtId="0" fontId="38" fillId="15" borderId="10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7" fontId="94" fillId="65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177" fontId="94" fillId="65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61" fillId="63" borderId="19" applyNumberFormat="0" applyAlignment="0" applyProtection="0"/>
    <xf numFmtId="180" fontId="95" fillId="0" borderId="1" applyBorder="0">
      <alignment horizontal="center" vertical="center"/>
    </xf>
    <xf numFmtId="181" fontId="19" fillId="5" borderId="0">
      <alignment horizontal="left"/>
    </xf>
    <xf numFmtId="0" fontId="19" fillId="5" borderId="0">
      <alignment horizontal="left"/>
    </xf>
    <xf numFmtId="0" fontId="19" fillId="5" borderId="0">
      <alignment horizontal="left"/>
    </xf>
    <xf numFmtId="181" fontId="19" fillId="5" borderId="0">
      <alignment horizontal="left"/>
    </xf>
    <xf numFmtId="177" fontId="19" fillId="5" borderId="0">
      <alignment horizontal="left"/>
    </xf>
    <xf numFmtId="181" fontId="20" fillId="5" borderId="0">
      <alignment horizontal="right"/>
    </xf>
    <xf numFmtId="0" fontId="20" fillId="5" borderId="0">
      <alignment horizontal="right"/>
    </xf>
    <xf numFmtId="0" fontId="20" fillId="5" borderId="0">
      <alignment horizontal="right"/>
    </xf>
    <xf numFmtId="181" fontId="20" fillId="5" borderId="0">
      <alignment horizontal="right"/>
    </xf>
    <xf numFmtId="177" fontId="20" fillId="5" borderId="0">
      <alignment horizontal="right"/>
    </xf>
    <xf numFmtId="181" fontId="21" fillId="4" borderId="0">
      <alignment horizontal="center"/>
    </xf>
    <xf numFmtId="0" fontId="21" fillId="4" borderId="0">
      <alignment horizontal="center"/>
    </xf>
    <xf numFmtId="0" fontId="21" fillId="4" borderId="0">
      <alignment horizontal="center"/>
    </xf>
    <xf numFmtId="181" fontId="21" fillId="4" borderId="0">
      <alignment horizontal="center"/>
    </xf>
    <xf numFmtId="177" fontId="21" fillId="4" borderId="0">
      <alignment horizontal="center"/>
    </xf>
    <xf numFmtId="181" fontId="20" fillId="5" borderId="0">
      <alignment horizontal="right"/>
    </xf>
    <xf numFmtId="0" fontId="20" fillId="5" borderId="0">
      <alignment horizontal="right"/>
    </xf>
    <xf numFmtId="0" fontId="20" fillId="5" borderId="0">
      <alignment horizontal="right"/>
    </xf>
    <xf numFmtId="181" fontId="20" fillId="5" borderId="0">
      <alignment horizontal="right"/>
    </xf>
    <xf numFmtId="177" fontId="20" fillId="5" borderId="0">
      <alignment horizontal="right"/>
    </xf>
    <xf numFmtId="181" fontId="22" fillId="4" borderId="0">
      <alignment horizontal="left"/>
    </xf>
    <xf numFmtId="0" fontId="22" fillId="4" borderId="0">
      <alignment horizontal="left"/>
    </xf>
    <xf numFmtId="181" fontId="22" fillId="4" borderId="0">
      <alignment horizontal="left"/>
    </xf>
    <xf numFmtId="177" fontId="22" fillId="4" borderId="0">
      <alignment horizontal="left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6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66" borderId="0"/>
    <xf numFmtId="3" fontId="4" fillId="0" borderId="0" applyFont="0" applyFill="0" applyBorder="0" applyAlignment="0" applyProtection="0"/>
    <xf numFmtId="3" fontId="4" fillId="66" borderId="0"/>
    <xf numFmtId="3" fontId="4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66" borderId="0"/>
    <xf numFmtId="3" fontId="4" fillId="66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99" fillId="0" borderId="0"/>
    <xf numFmtId="0" fontId="99" fillId="0" borderId="34"/>
    <xf numFmtId="17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50" borderId="35" applyNumberFormat="0" applyFont="0" applyAlignment="0">
      <protection locked="0"/>
    </xf>
    <xf numFmtId="0" fontId="4" fillId="50" borderId="35" applyNumberFormat="0" applyFont="0" applyAlignment="0">
      <protection locked="0"/>
    </xf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9" fontId="63" fillId="0" borderId="0" applyNumberFormat="0" applyFill="0" applyBorder="0" applyAlignment="0" applyProtection="0"/>
    <xf numFmtId="0" fontId="5" fillId="0" borderId="0" applyProtection="0"/>
    <xf numFmtId="0" fontId="5" fillId="0" borderId="0" applyProtection="0"/>
    <xf numFmtId="176" fontId="5" fillId="0" borderId="0" applyProtection="0"/>
    <xf numFmtId="176" fontId="5" fillId="0" borderId="0" applyProtection="0"/>
    <xf numFmtId="0" fontId="5" fillId="0" borderId="0" applyProtection="0"/>
    <xf numFmtId="0" fontId="6" fillId="0" borderId="0" applyProtection="0"/>
    <xf numFmtId="0" fontId="6" fillId="0" borderId="0" applyProtection="0"/>
    <xf numFmtId="176" fontId="6" fillId="0" borderId="0" applyProtection="0"/>
    <xf numFmtId="176" fontId="6" fillId="0" borderId="0" applyProtection="0"/>
    <xf numFmtId="0" fontId="6" fillId="0" borderId="0" applyProtection="0"/>
    <xf numFmtId="0" fontId="14" fillId="0" borderId="0" applyProtection="0"/>
    <xf numFmtId="0" fontId="14" fillId="0" borderId="0" applyProtection="0"/>
    <xf numFmtId="176" fontId="14" fillId="0" borderId="0" applyProtection="0"/>
    <xf numFmtId="176" fontId="14" fillId="0" borderId="0" applyProtection="0"/>
    <xf numFmtId="0" fontId="14" fillId="0" borderId="0" applyProtection="0"/>
    <xf numFmtId="0" fontId="15" fillId="0" borderId="0" applyProtection="0"/>
    <xf numFmtId="0" fontId="15" fillId="0" borderId="0" applyProtection="0"/>
    <xf numFmtId="176" fontId="15" fillId="0" borderId="0" applyProtection="0"/>
    <xf numFmtId="176" fontId="15" fillId="0" borderId="0" applyProtection="0"/>
    <xf numFmtId="0" fontId="15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77" fontId="4" fillId="0" borderId="0" applyProtection="0"/>
    <xf numFmtId="0" fontId="4" fillId="0" borderId="0" applyProtection="0"/>
    <xf numFmtId="0" fontId="4" fillId="0" borderId="0" applyProtection="0"/>
    <xf numFmtId="176" fontId="4" fillId="0" borderId="0" applyProtection="0"/>
    <xf numFmtId="176" fontId="4" fillId="0" borderId="0" applyProtection="0"/>
    <xf numFmtId="0" fontId="4" fillId="0" borderId="0" applyProtection="0"/>
    <xf numFmtId="0" fontId="5" fillId="0" borderId="0" applyProtection="0"/>
    <xf numFmtId="0" fontId="5" fillId="0" borderId="0" applyProtection="0"/>
    <xf numFmtId="176" fontId="5" fillId="0" borderId="0" applyProtection="0"/>
    <xf numFmtId="176" fontId="5" fillId="0" borderId="0" applyProtection="0"/>
    <xf numFmtId="0" fontId="5" fillId="0" borderId="0" applyProtection="0"/>
    <xf numFmtId="0" fontId="16" fillId="0" borderId="0" applyProtection="0"/>
    <xf numFmtId="0" fontId="16" fillId="0" borderId="0" applyProtection="0"/>
    <xf numFmtId="176" fontId="16" fillId="0" borderId="0" applyProtection="0"/>
    <xf numFmtId="176" fontId="16" fillId="0" borderId="0" applyProtection="0"/>
    <xf numFmtId="0" fontId="16" fillId="0" borderId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65" fillId="46" borderId="0" applyNumberFormat="0" applyBorder="0" applyAlignment="0" applyProtection="0"/>
    <xf numFmtId="179" fontId="65" fillId="46" borderId="0" applyNumberFormat="0" applyBorder="0" applyAlignment="0" applyProtection="0"/>
    <xf numFmtId="0" fontId="17" fillId="0" borderId="0" applyNumberFormat="0" applyFill="0" applyBorder="0" applyAlignment="0" applyProtection="0"/>
    <xf numFmtId="181" fontId="100" fillId="0" borderId="0" applyNumberFormat="0" applyFont="0" applyFill="0" applyAlignment="0" applyProtection="0"/>
    <xf numFmtId="0" fontId="67" fillId="0" borderId="20" applyNumberFormat="0" applyFill="0" applyAlignment="0" applyProtection="0"/>
    <xf numFmtId="177" fontId="101" fillId="0" borderId="3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1" fontId="15" fillId="0" borderId="0" applyNumberFormat="0" applyFont="0" applyFill="0" applyAlignment="0" applyProtection="0"/>
    <xf numFmtId="0" fontId="70" fillId="0" borderId="22" applyNumberFormat="0" applyFill="0" applyAlignment="0" applyProtection="0"/>
    <xf numFmtId="177" fontId="102" fillId="0" borderId="37" applyNumberFormat="0" applyFill="0" applyAlignment="0" applyProtection="0"/>
    <xf numFmtId="0" fontId="18" fillId="0" borderId="0" applyNumberFormat="0" applyFill="0" applyBorder="0" applyAlignment="0" applyProtection="0"/>
    <xf numFmtId="0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81" fontId="103" fillId="0" borderId="0" applyNumberFormat="0" applyFill="0" applyBorder="0" applyAlignment="0" applyProtection="0">
      <alignment vertical="top"/>
      <protection locked="0"/>
    </xf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6" fontId="76" fillId="14" borderId="10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6" fontId="76" fillId="14" borderId="10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36" fillId="14" borderId="10" applyNumberFormat="0" applyAlignment="0" applyProtection="0"/>
    <xf numFmtId="177" fontId="104" fillId="2" borderId="18" applyNumberFormat="0" applyAlignment="0" applyProtection="0"/>
    <xf numFmtId="0" fontId="36" fillId="14" borderId="10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7" fontId="104" fillId="2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177" fontId="104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105" fillId="67" borderId="34"/>
    <xf numFmtId="181" fontId="19" fillId="5" borderId="0">
      <alignment horizontal="left"/>
    </xf>
    <xf numFmtId="0" fontId="19" fillId="5" borderId="0">
      <alignment horizontal="left"/>
    </xf>
    <xf numFmtId="0" fontId="19" fillId="5" borderId="0">
      <alignment horizontal="left"/>
    </xf>
    <xf numFmtId="181" fontId="19" fillId="5" borderId="0">
      <alignment horizontal="left"/>
    </xf>
    <xf numFmtId="177" fontId="19" fillId="5" borderId="0">
      <alignment horizontal="left"/>
    </xf>
    <xf numFmtId="181" fontId="23" fillId="4" borderId="0">
      <alignment horizontal="left"/>
    </xf>
    <xf numFmtId="0" fontId="23" fillId="4" borderId="0">
      <alignment horizontal="left"/>
    </xf>
    <xf numFmtId="0" fontId="23" fillId="4" borderId="0">
      <alignment horizontal="left"/>
    </xf>
    <xf numFmtId="181" fontId="23" fillId="4" borderId="0">
      <alignment horizontal="left"/>
    </xf>
    <xf numFmtId="0" fontId="23" fillId="4" borderId="0">
      <alignment horizontal="left"/>
    </xf>
    <xf numFmtId="177" fontId="23" fillId="4" borderId="0">
      <alignment horizontal="left"/>
    </xf>
    <xf numFmtId="0" fontId="77" fillId="0" borderId="26" applyNumberFormat="0" applyFill="0" applyAlignment="0" applyProtection="0"/>
    <xf numFmtId="179" fontId="77" fillId="0" borderId="26" applyNumberFormat="0" applyFill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80" fillId="3" borderId="0" applyNumberFormat="0" applyBorder="0" applyAlignment="0" applyProtection="0"/>
    <xf numFmtId="179" fontId="80" fillId="3" borderId="0" applyNumberFormat="0" applyBorder="0" applyAlignment="0" applyProtection="0"/>
    <xf numFmtId="187" fontId="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4" fillId="0" borderId="0"/>
    <xf numFmtId="177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179" fontId="4" fillId="0" borderId="0"/>
    <xf numFmtId="179" fontId="4" fillId="0" borderId="0"/>
    <xf numFmtId="0" fontId="3" fillId="0" borderId="0"/>
    <xf numFmtId="0" fontId="3" fillId="0" borderId="0"/>
    <xf numFmtId="181" fontId="4" fillId="0" borderId="0"/>
    <xf numFmtId="0" fontId="3" fillId="0" borderId="0"/>
    <xf numFmtId="177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0" fontId="4" fillId="0" borderId="0"/>
    <xf numFmtId="179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77" fontId="4" fillId="0" borderId="0"/>
    <xf numFmtId="179" fontId="4" fillId="0" borderId="0"/>
    <xf numFmtId="0" fontId="4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79" fontId="4" fillId="0" borderId="0"/>
    <xf numFmtId="179" fontId="4" fillId="0" borderId="0"/>
    <xf numFmtId="179" fontId="4" fillId="0" borderId="0"/>
    <xf numFmtId="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79" fontId="4" fillId="0" borderId="0"/>
    <xf numFmtId="179" fontId="4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179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4" fillId="0" borderId="0"/>
    <xf numFmtId="179" fontId="4" fillId="0" borderId="0"/>
    <xf numFmtId="0" fontId="3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179" fontId="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179" fontId="83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179" fontId="83" fillId="0" borderId="0"/>
    <xf numFmtId="179" fontId="83" fillId="0" borderId="0"/>
    <xf numFmtId="179" fontId="83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37" fontId="10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37" fontId="106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37" fontId="10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2" fillId="0" borderId="0"/>
    <xf numFmtId="188" fontId="4" fillId="0" borderId="0"/>
    <xf numFmtId="0" fontId="2" fillId="0" borderId="0"/>
    <xf numFmtId="0" fontId="2" fillId="0" borderId="0"/>
    <xf numFmtId="37" fontId="106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4" fillId="0" borderId="0"/>
    <xf numFmtId="188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88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79" fontId="4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76" fontId="44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0" fontId="2" fillId="0" borderId="0"/>
    <xf numFmtId="188" fontId="2" fillId="0" borderId="0"/>
    <xf numFmtId="0" fontId="2" fillId="0" borderId="0"/>
    <xf numFmtId="188" fontId="2" fillId="0" borderId="0"/>
    <xf numFmtId="188" fontId="2" fillId="0" borderId="0"/>
    <xf numFmtId="0" fontId="2" fillId="0" borderId="0"/>
    <xf numFmtId="188" fontId="2" fillId="0" borderId="0"/>
    <xf numFmtId="0" fontId="2" fillId="0" borderId="0"/>
    <xf numFmtId="0" fontId="2" fillId="0" borderId="0"/>
    <xf numFmtId="0" fontId="4" fillId="0" borderId="0"/>
    <xf numFmtId="188" fontId="2" fillId="0" borderId="0"/>
    <xf numFmtId="188" fontId="2" fillId="0" borderId="0"/>
    <xf numFmtId="188" fontId="2" fillId="0" borderId="0"/>
    <xf numFmtId="0" fontId="2" fillId="0" borderId="0"/>
    <xf numFmtId="188" fontId="2" fillId="0" borderId="0"/>
    <xf numFmtId="179" fontId="4" fillId="0" borderId="0"/>
    <xf numFmtId="188" fontId="2" fillId="0" borderId="0"/>
    <xf numFmtId="188" fontId="2" fillId="0" borderId="0"/>
    <xf numFmtId="0" fontId="2" fillId="0" borderId="0"/>
    <xf numFmtId="188" fontId="2" fillId="0" borderId="0"/>
    <xf numFmtId="0" fontId="2" fillId="0" borderId="0"/>
    <xf numFmtId="188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4" fillId="0" borderId="0"/>
    <xf numFmtId="177" fontId="2" fillId="0" borderId="0"/>
    <xf numFmtId="176" fontId="4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9" fontId="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4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4" fillId="0" borderId="0"/>
    <xf numFmtId="177" fontId="2" fillId="0" borderId="0"/>
    <xf numFmtId="176" fontId="4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37" fontId="106" fillId="0" borderId="0"/>
    <xf numFmtId="37" fontId="106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37" fontId="10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06" fillId="0" borderId="0"/>
    <xf numFmtId="37" fontId="10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6" fillId="47" borderId="28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9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9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9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9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9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5" fillId="62" borderId="29" applyNumberFormat="0" applyAlignment="0" applyProtection="0"/>
    <xf numFmtId="0" fontId="85" fillId="4" borderId="29" applyNumberFormat="0" applyAlignment="0" applyProtection="0"/>
    <xf numFmtId="0" fontId="85" fillId="4" borderId="29" applyNumberFormat="0" applyAlignment="0" applyProtection="0"/>
    <xf numFmtId="0" fontId="85" fillId="4" borderId="29" applyNumberFormat="0" applyAlignment="0" applyProtection="0"/>
    <xf numFmtId="0" fontId="85" fillId="4" borderId="29" applyNumberFormat="0" applyAlignment="0" applyProtection="0"/>
    <xf numFmtId="0" fontId="2" fillId="0" borderId="0"/>
    <xf numFmtId="179" fontId="85" fillId="62" borderId="29" applyNumberFormat="0" applyAlignment="0" applyProtection="0"/>
    <xf numFmtId="189" fontId="24" fillId="4" borderId="0">
      <alignment horizontal="right"/>
    </xf>
    <xf numFmtId="4" fontId="24" fillId="6" borderId="0">
      <alignment horizontal="right"/>
    </xf>
    <xf numFmtId="40" fontId="107" fillId="6" borderId="0">
      <alignment horizontal="right"/>
    </xf>
    <xf numFmtId="40" fontId="107" fillId="6" borderId="0">
      <alignment horizontal="right"/>
    </xf>
    <xf numFmtId="189" fontId="24" fillId="4" borderId="0">
      <alignment horizontal="right"/>
    </xf>
    <xf numFmtId="189" fontId="24" fillId="4" borderId="0">
      <alignment horizontal="right"/>
    </xf>
    <xf numFmtId="189" fontId="24" fillId="4" borderId="0">
      <alignment horizontal="right"/>
    </xf>
    <xf numFmtId="40" fontId="107" fillId="6" borderId="0">
      <alignment horizontal="right"/>
    </xf>
    <xf numFmtId="4" fontId="24" fillId="6" borderId="0">
      <alignment horizontal="right"/>
    </xf>
    <xf numFmtId="40" fontId="107" fillId="6" borderId="0">
      <alignment horizontal="right"/>
    </xf>
    <xf numFmtId="40" fontId="107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189" fontId="24" fillId="4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0" fontId="2" fillId="0" borderId="0"/>
    <xf numFmtId="189" fontId="24" fillId="4" borderId="0">
      <alignment horizontal="right"/>
    </xf>
    <xf numFmtId="189" fontId="24" fillId="4" borderId="0">
      <alignment horizontal="right"/>
    </xf>
    <xf numFmtId="189" fontId="24" fillId="4" borderId="0">
      <alignment horizontal="right"/>
    </xf>
    <xf numFmtId="189" fontId="24" fillId="4" borderId="0">
      <alignment horizontal="right"/>
    </xf>
    <xf numFmtId="189" fontId="24" fillId="4" borderId="0">
      <alignment horizontal="right"/>
    </xf>
    <xf numFmtId="40" fontId="107" fillId="6" borderId="0">
      <alignment horizontal="right"/>
    </xf>
    <xf numFmtId="0" fontId="25" fillId="67" borderId="0">
      <alignment horizontal="center"/>
    </xf>
    <xf numFmtId="0" fontId="25" fillId="67" borderId="0">
      <alignment horizontal="center"/>
    </xf>
    <xf numFmtId="181" fontId="25" fillId="67" borderId="0">
      <alignment horizontal="center"/>
    </xf>
    <xf numFmtId="0" fontId="25" fillId="6" borderId="0">
      <alignment horizontal="center" vertical="center"/>
    </xf>
    <xf numFmtId="0" fontId="2" fillId="0" borderId="0"/>
    <xf numFmtId="0" fontId="25" fillId="67" borderId="0">
      <alignment horizontal="center"/>
    </xf>
    <xf numFmtId="0" fontId="108" fillId="6" borderId="0">
      <alignment horizontal="right"/>
    </xf>
    <xf numFmtId="0" fontId="108" fillId="6" borderId="0">
      <alignment horizontal="right"/>
    </xf>
    <xf numFmtId="0" fontId="108" fillId="6" borderId="0">
      <alignment horizontal="right"/>
    </xf>
    <xf numFmtId="0" fontId="108" fillId="6" borderId="0">
      <alignment horizontal="right"/>
    </xf>
    <xf numFmtId="0" fontId="108" fillId="6" borderId="0">
      <alignment horizontal="right"/>
    </xf>
    <xf numFmtId="0" fontId="25" fillId="67" borderId="0">
      <alignment horizontal="center"/>
    </xf>
    <xf numFmtId="181" fontId="25" fillId="67" borderId="0">
      <alignment horizontal="center"/>
    </xf>
    <xf numFmtId="0" fontId="108" fillId="6" borderId="0">
      <alignment horizontal="right"/>
    </xf>
    <xf numFmtId="0" fontId="108" fillId="6" borderId="0">
      <alignment horizontal="right"/>
    </xf>
    <xf numFmtId="0" fontId="25" fillId="6" borderId="0">
      <alignment horizontal="center" vertical="center"/>
    </xf>
    <xf numFmtId="0" fontId="25" fillId="6" borderId="0">
      <alignment horizontal="center" vertical="center"/>
    </xf>
    <xf numFmtId="176" fontId="25" fillId="6" borderId="0">
      <alignment horizontal="center" vertical="center"/>
    </xf>
    <xf numFmtId="176" fontId="25" fillId="6" borderId="0">
      <alignment horizontal="center" vertical="center"/>
    </xf>
    <xf numFmtId="0" fontId="108" fillId="6" borderId="0">
      <alignment horizontal="right"/>
    </xf>
    <xf numFmtId="0" fontId="19" fillId="68" borderId="0"/>
    <xf numFmtId="0" fontId="19" fillId="68" borderId="0"/>
    <xf numFmtId="181" fontId="19" fillId="68" borderId="0"/>
    <xf numFmtId="0" fontId="23" fillId="6" borderId="1"/>
    <xf numFmtId="0" fontId="23" fillId="6" borderId="1"/>
    <xf numFmtId="179" fontId="109" fillId="6" borderId="1"/>
    <xf numFmtId="0" fontId="23" fillId="6" borderId="1"/>
    <xf numFmtId="0" fontId="2" fillId="0" borderId="0"/>
    <xf numFmtId="0" fontId="19" fillId="68" borderId="0"/>
    <xf numFmtId="0" fontId="109" fillId="6" borderId="1"/>
    <xf numFmtId="0" fontId="109" fillId="6" borderId="1"/>
    <xf numFmtId="0" fontId="109" fillId="6" borderId="1"/>
    <xf numFmtId="0" fontId="109" fillId="6" borderId="1"/>
    <xf numFmtId="0" fontId="109" fillId="6" borderId="1"/>
    <xf numFmtId="0" fontId="19" fillId="68" borderId="0"/>
    <xf numFmtId="179" fontId="109" fillId="6" borderId="1"/>
    <xf numFmtId="0" fontId="109" fillId="6" borderId="1"/>
    <xf numFmtId="0" fontId="109" fillId="6" borderId="1"/>
    <xf numFmtId="0" fontId="23" fillId="6" borderId="1"/>
    <xf numFmtId="176" fontId="23" fillId="6" borderId="1"/>
    <xf numFmtId="176" fontId="23" fillId="6" borderId="1"/>
    <xf numFmtId="0" fontId="109" fillId="6" borderId="1"/>
    <xf numFmtId="0" fontId="110" fillId="4" borderId="0" applyBorder="0">
      <alignment horizontal="centerContinuous"/>
    </xf>
    <xf numFmtId="0" fontId="110" fillId="4" borderId="0" applyBorder="0">
      <alignment horizontal="centerContinuous"/>
    </xf>
    <xf numFmtId="181" fontId="110" fillId="4" borderId="0" applyBorder="0">
      <alignment horizontal="centerContinuous"/>
    </xf>
    <xf numFmtId="0" fontId="25" fillId="6" borderId="0" applyBorder="0">
      <alignment horizontal="centerContinuous"/>
    </xf>
    <xf numFmtId="0" fontId="2" fillId="0" borderId="0"/>
    <xf numFmtId="0" fontId="110" fillId="4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10" fillId="4" borderId="0" applyBorder="0">
      <alignment horizontal="centerContinuous"/>
    </xf>
    <xf numFmtId="181" fontId="110" fillId="4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25" fillId="6" borderId="0" applyBorder="0">
      <alignment horizontal="centerContinuous"/>
    </xf>
    <xf numFmtId="0" fontId="25" fillId="6" borderId="0" applyBorder="0">
      <alignment horizontal="centerContinuous"/>
    </xf>
    <xf numFmtId="176" fontId="25" fillId="6" borderId="0" applyBorder="0">
      <alignment horizontal="centerContinuous"/>
    </xf>
    <xf numFmtId="176" fontId="25" fillId="6" borderId="0" applyBorder="0">
      <alignment horizontal="centerContinuous"/>
    </xf>
    <xf numFmtId="0" fontId="109" fillId="0" borderId="0" applyBorder="0">
      <alignment horizontal="centerContinuous"/>
    </xf>
    <xf numFmtId="0" fontId="111" fillId="68" borderId="0" applyBorder="0">
      <alignment horizontal="centerContinuous"/>
    </xf>
    <xf numFmtId="0" fontId="111" fillId="68" borderId="0" applyBorder="0">
      <alignment horizontal="centerContinuous"/>
    </xf>
    <xf numFmtId="181" fontId="111" fillId="68" borderId="0" applyBorder="0">
      <alignment horizontal="centerContinuous"/>
    </xf>
    <xf numFmtId="0" fontId="112" fillId="68" borderId="0" applyBorder="0">
      <alignment horizontal="centerContinuous"/>
    </xf>
    <xf numFmtId="0" fontId="26" fillId="6" borderId="0" applyBorder="0">
      <alignment horizontal="centerContinuous"/>
    </xf>
    <xf numFmtId="0" fontId="2" fillId="0" borderId="0"/>
    <xf numFmtId="0" fontId="111" fillId="68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1" fillId="68" borderId="0" applyBorder="0">
      <alignment horizontal="centerContinuous"/>
    </xf>
    <xf numFmtId="181" fontId="111" fillId="68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26" fillId="6" borderId="0" applyBorder="0">
      <alignment horizontal="centerContinuous"/>
    </xf>
    <xf numFmtId="0" fontId="26" fillId="6" borderId="0" applyBorder="0">
      <alignment horizontal="centerContinuous"/>
    </xf>
    <xf numFmtId="176" fontId="26" fillId="6" borderId="0" applyBorder="0">
      <alignment horizontal="centerContinuous"/>
    </xf>
    <xf numFmtId="176" fontId="26" fillId="6" borderId="0" applyBorder="0">
      <alignment horizontal="centerContinuous"/>
    </xf>
    <xf numFmtId="0" fontId="113" fillId="0" borderId="0" applyBorder="0">
      <alignment horizontal="centerContinuous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0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8" fontId="114" fillId="69" borderId="38">
      <alignment horizontal="left"/>
    </xf>
    <xf numFmtId="0" fontId="83" fillId="0" borderId="0" applyNumberFormat="0" applyFont="0" applyFill="0" applyBorder="0" applyAlignment="0" applyProtection="0">
      <alignment horizontal="left"/>
    </xf>
    <xf numFmtId="15" fontId="83" fillId="0" borderId="0" applyFont="0" applyFill="0" applyBorder="0" applyAlignment="0" applyProtection="0"/>
    <xf numFmtId="4" fontId="83" fillId="0" borderId="0" applyFont="0" applyFill="0" applyBorder="0" applyAlignment="0" applyProtection="0"/>
    <xf numFmtId="0" fontId="115" fillId="0" borderId="3">
      <alignment horizontal="center"/>
    </xf>
    <xf numFmtId="3" fontId="83" fillId="0" borderId="0" applyFont="0" applyFill="0" applyBorder="0" applyAlignment="0" applyProtection="0"/>
    <xf numFmtId="0" fontId="83" fillId="70" borderId="0" applyNumberFormat="0" applyFont="0" applyBorder="0" applyAlignment="0" applyProtection="0"/>
    <xf numFmtId="181" fontId="23" fillId="3" borderId="0">
      <alignment horizontal="center"/>
    </xf>
    <xf numFmtId="0" fontId="23" fillId="3" borderId="0">
      <alignment horizontal="center"/>
    </xf>
    <xf numFmtId="0" fontId="23" fillId="3" borderId="0">
      <alignment horizontal="center"/>
    </xf>
    <xf numFmtId="181" fontId="23" fillId="3" borderId="0">
      <alignment horizontal="center"/>
    </xf>
    <xf numFmtId="0" fontId="23" fillId="3" borderId="0">
      <alignment horizontal="center"/>
    </xf>
    <xf numFmtId="0" fontId="2" fillId="0" borderId="0"/>
    <xf numFmtId="0" fontId="2" fillId="0" borderId="0"/>
    <xf numFmtId="49" fontId="27" fillId="4" borderId="0">
      <alignment horizontal="center"/>
    </xf>
    <xf numFmtId="0" fontId="99" fillId="0" borderId="0"/>
    <xf numFmtId="181" fontId="20" fillId="5" borderId="0">
      <alignment horizontal="center"/>
    </xf>
    <xf numFmtId="0" fontId="20" fillId="5" borderId="0">
      <alignment horizontal="center"/>
    </xf>
    <xf numFmtId="0" fontId="20" fillId="5" borderId="0">
      <alignment horizontal="center"/>
    </xf>
    <xf numFmtId="181" fontId="20" fillId="5" borderId="0">
      <alignment horizontal="center"/>
    </xf>
    <xf numFmtId="0" fontId="2" fillId="0" borderId="0"/>
    <xf numFmtId="181" fontId="20" fillId="5" borderId="0">
      <alignment horizontal="centerContinuous"/>
    </xf>
    <xf numFmtId="0" fontId="20" fillId="5" borderId="0">
      <alignment horizontal="centerContinuous"/>
    </xf>
    <xf numFmtId="0" fontId="20" fillId="5" borderId="0">
      <alignment horizontal="centerContinuous"/>
    </xf>
    <xf numFmtId="181" fontId="20" fillId="5" borderId="0">
      <alignment horizontal="centerContinuous"/>
    </xf>
    <xf numFmtId="0" fontId="2" fillId="0" borderId="0"/>
    <xf numFmtId="181" fontId="28" fillId="4" borderId="0">
      <alignment horizontal="left"/>
    </xf>
    <xf numFmtId="0" fontId="28" fillId="4" borderId="0">
      <alignment horizontal="left"/>
    </xf>
    <xf numFmtId="0" fontId="28" fillId="4" borderId="0">
      <alignment horizontal="left"/>
    </xf>
    <xf numFmtId="181" fontId="28" fillId="4" borderId="0">
      <alignment horizontal="left"/>
    </xf>
    <xf numFmtId="0" fontId="2" fillId="0" borderId="0"/>
    <xf numFmtId="0" fontId="2" fillId="0" borderId="0"/>
    <xf numFmtId="49" fontId="28" fillId="4" borderId="0">
      <alignment horizontal="center"/>
    </xf>
    <xf numFmtId="181" fontId="19" fillId="5" borderId="0">
      <alignment horizontal="left"/>
    </xf>
    <xf numFmtId="0" fontId="19" fillId="5" borderId="0">
      <alignment horizontal="left"/>
    </xf>
    <xf numFmtId="0" fontId="19" fillId="5" borderId="0">
      <alignment horizontal="left"/>
    </xf>
    <xf numFmtId="181" fontId="19" fillId="5" borderId="0">
      <alignment horizontal="left"/>
    </xf>
    <xf numFmtId="0" fontId="2" fillId="0" borderId="0"/>
    <xf numFmtId="0" fontId="2" fillId="0" borderId="0"/>
    <xf numFmtId="49" fontId="28" fillId="4" borderId="0">
      <alignment horizontal="left"/>
    </xf>
    <xf numFmtId="181" fontId="19" fillId="5" borderId="0">
      <alignment horizontal="centerContinuous"/>
    </xf>
    <xf numFmtId="0" fontId="19" fillId="5" borderId="0">
      <alignment horizontal="centerContinuous"/>
    </xf>
    <xf numFmtId="0" fontId="19" fillId="5" borderId="0">
      <alignment horizontal="centerContinuous"/>
    </xf>
    <xf numFmtId="181" fontId="19" fillId="5" borderId="0">
      <alignment horizontal="centerContinuous"/>
    </xf>
    <xf numFmtId="0" fontId="2" fillId="0" borderId="0"/>
    <xf numFmtId="181" fontId="19" fillId="5" borderId="0">
      <alignment horizontal="right"/>
    </xf>
    <xf numFmtId="0" fontId="19" fillId="5" borderId="0">
      <alignment horizontal="right"/>
    </xf>
    <xf numFmtId="0" fontId="19" fillId="5" borderId="0">
      <alignment horizontal="right"/>
    </xf>
    <xf numFmtId="181" fontId="19" fillId="5" borderId="0">
      <alignment horizontal="right"/>
    </xf>
    <xf numFmtId="0" fontId="2" fillId="0" borderId="0"/>
    <xf numFmtId="49" fontId="23" fillId="4" borderId="0">
      <alignment horizontal="left"/>
    </xf>
    <xf numFmtId="49" fontId="23" fillId="4" borderId="0">
      <alignment horizontal="left"/>
    </xf>
    <xf numFmtId="0" fontId="2" fillId="0" borderId="0"/>
    <xf numFmtId="181" fontId="20" fillId="5" borderId="0">
      <alignment horizontal="right"/>
    </xf>
    <xf numFmtId="0" fontId="20" fillId="5" borderId="0">
      <alignment horizontal="right"/>
    </xf>
    <xf numFmtId="0" fontId="20" fillId="5" borderId="0">
      <alignment horizontal="right"/>
    </xf>
    <xf numFmtId="181" fontId="20" fillId="5" borderId="0">
      <alignment horizontal="right"/>
    </xf>
    <xf numFmtId="0" fontId="2" fillId="0" borderId="0"/>
    <xf numFmtId="181" fontId="28" fillId="2" borderId="0">
      <alignment horizontal="center"/>
    </xf>
    <xf numFmtId="0" fontId="28" fillId="2" borderId="0">
      <alignment horizontal="center"/>
    </xf>
    <xf numFmtId="0" fontId="28" fillId="2" borderId="0">
      <alignment horizontal="center"/>
    </xf>
    <xf numFmtId="181" fontId="28" fillId="2" borderId="0">
      <alignment horizontal="center"/>
    </xf>
    <xf numFmtId="0" fontId="2" fillId="0" borderId="0"/>
    <xf numFmtId="181" fontId="29" fillId="2" borderId="0">
      <alignment horizontal="center"/>
    </xf>
    <xf numFmtId="0" fontId="29" fillId="2" borderId="0">
      <alignment horizontal="center"/>
    </xf>
    <xf numFmtId="0" fontId="29" fillId="2" borderId="0">
      <alignment horizontal="center"/>
    </xf>
    <xf numFmtId="181" fontId="29" fillId="2" borderId="0">
      <alignment horizontal="center"/>
    </xf>
    <xf numFmtId="0" fontId="2" fillId="0" borderId="0"/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4" fontId="5" fillId="68" borderId="0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5" fillId="75" borderId="0" applyNumberFormat="0" applyProtection="0">
      <alignment horizontal="left" vertical="center" indent="1"/>
    </xf>
    <xf numFmtId="4" fontId="5" fillId="75" borderId="0" applyNumberFormat="0" applyProtection="0">
      <alignment horizontal="left" vertical="center" indent="1"/>
    </xf>
    <xf numFmtId="4" fontId="4" fillId="53" borderId="0" applyNumberFormat="0" applyProtection="0">
      <alignment horizontal="left" vertical="center" indent="1"/>
    </xf>
    <xf numFmtId="4" fontId="4" fillId="53" borderId="0" applyNumberFormat="0" applyProtection="0">
      <alignment horizontal="left" vertical="center" indent="1"/>
    </xf>
    <xf numFmtId="4" fontId="27" fillId="76" borderId="0" applyNumberFormat="0" applyProtection="0">
      <alignment horizontal="left" vertical="center" indent="1"/>
    </xf>
    <xf numFmtId="4" fontId="27" fillId="76" borderId="0" applyNumberFormat="0" applyProtection="0">
      <alignment horizontal="left" vertical="center" indent="1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0" applyNumberFormat="0" applyProtection="0">
      <alignment horizontal="left" vertical="center" indent="1"/>
    </xf>
    <xf numFmtId="4" fontId="4" fillId="53" borderId="0" applyNumberFormat="0" applyProtection="0">
      <alignment horizontal="left" vertical="center" indent="1"/>
    </xf>
    <xf numFmtId="4" fontId="4" fillId="72" borderId="0" applyNumberFormat="0" applyProtection="0">
      <alignment horizontal="left" vertical="center" indent="1"/>
    </xf>
    <xf numFmtId="4" fontId="4" fillId="72" borderId="0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4" fontId="119" fillId="0" borderId="0" applyNumberFormat="0" applyProtection="0">
      <alignment horizontal="left" vertical="center" indent="1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190" fontId="120" fillId="0" borderId="41" applyNumberFormat="0" applyProtection="0">
      <alignment horizontal="right" vertical="center"/>
    </xf>
    <xf numFmtId="190" fontId="121" fillId="0" borderId="42" applyNumberFormat="0" applyProtection="0">
      <alignment horizontal="right" vertical="center"/>
    </xf>
    <xf numFmtId="0" fontId="121" fillId="79" borderId="43" applyNumberFormat="0" applyAlignment="0" applyProtection="0">
      <alignment horizontal="left" vertical="center" indent="1"/>
    </xf>
    <xf numFmtId="0" fontId="122" fillId="0" borderId="44" applyNumberFormat="0" applyFill="0" applyBorder="0" applyAlignment="0" applyProtection="0"/>
    <xf numFmtId="0" fontId="123" fillId="80" borderId="43" applyNumberFormat="0" applyAlignment="0" applyProtection="0">
      <alignment horizontal="left" vertical="center" indent="1"/>
    </xf>
    <xf numFmtId="0" fontId="123" fillId="81" borderId="43" applyNumberFormat="0" applyAlignment="0" applyProtection="0">
      <alignment horizontal="left" vertical="center" indent="1"/>
    </xf>
    <xf numFmtId="0" fontId="123" fillId="82" borderId="43" applyNumberFormat="0" applyAlignment="0" applyProtection="0">
      <alignment horizontal="left" vertical="center" indent="1"/>
    </xf>
    <xf numFmtId="0" fontId="123" fillId="83" borderId="43" applyNumberFormat="0" applyAlignment="0" applyProtection="0">
      <alignment horizontal="left" vertical="center" indent="1"/>
    </xf>
    <xf numFmtId="0" fontId="123" fillId="84" borderId="42" applyNumberFormat="0" applyAlignment="0" applyProtection="0">
      <alignment horizontal="left" vertical="center" indent="1"/>
    </xf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190" fontId="120" fillId="85" borderId="43" applyNumberFormat="0" applyAlignment="0" applyProtection="0">
      <alignment horizontal="left" vertical="center" indent="1"/>
    </xf>
    <xf numFmtId="0" fontId="121" fillId="79" borderId="42" applyNumberFormat="0" applyAlignment="0" applyProtection="0">
      <alignment horizontal="left" vertical="center" indent="1"/>
    </xf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99" fillId="0" borderId="34"/>
    <xf numFmtId="49" fontId="4" fillId="0" borderId="33">
      <alignment horizontal="center" vertical="center"/>
      <protection locked="0"/>
    </xf>
    <xf numFmtId="0" fontId="124" fillId="5" borderId="0"/>
    <xf numFmtId="179" fontId="87" fillId="0" borderId="0" applyNumberFormat="0" applyFill="0" applyBorder="0" applyAlignment="0" applyProtection="0"/>
    <xf numFmtId="0" fontId="4" fillId="0" borderId="2" applyNumberFormat="0" applyFont="0" applyFill="0" applyAlignment="0" applyProtection="0"/>
    <xf numFmtId="181" fontId="98" fillId="0" borderId="46" applyNumberFormat="0" applyFont="0" applyBorder="0" applyAlignment="0" applyProtection="0"/>
    <xf numFmtId="0" fontId="89" fillId="0" borderId="30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2" fillId="0" borderId="0"/>
    <xf numFmtId="0" fontId="4" fillId="0" borderId="2" applyNumberFormat="0" applyFont="0" applyFill="0" applyAlignment="0" applyProtection="0"/>
    <xf numFmtId="0" fontId="2" fillId="0" borderId="0"/>
    <xf numFmtId="181" fontId="98" fillId="0" borderId="46" applyNumberFormat="0" applyFont="0" applyBorder="0" applyAlignment="0" applyProtection="0"/>
    <xf numFmtId="0" fontId="105" fillId="0" borderId="47"/>
    <xf numFmtId="0" fontId="105" fillId="0" borderId="34"/>
    <xf numFmtId="0" fontId="106" fillId="0" borderId="0"/>
    <xf numFmtId="0" fontId="106" fillId="0" borderId="0"/>
    <xf numFmtId="181" fontId="30" fillId="4" borderId="0">
      <alignment horizontal="center"/>
    </xf>
    <xf numFmtId="0" fontId="30" fillId="4" borderId="0">
      <alignment horizontal="center"/>
    </xf>
    <xf numFmtId="181" fontId="30" fillId="4" borderId="0">
      <alignment horizontal="center"/>
    </xf>
    <xf numFmtId="0" fontId="2" fillId="0" borderId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6" fillId="14" borderId="10" applyNumberFormat="0" applyAlignment="0" applyProtection="0"/>
    <xf numFmtId="0" fontId="37" fillId="15" borderId="11" applyNumberFormat="0" applyAlignment="0" applyProtection="0"/>
    <xf numFmtId="0" fontId="38" fillId="15" borderId="10" applyNumberFormat="0" applyAlignment="0" applyProtection="0"/>
    <xf numFmtId="0" fontId="39" fillId="0" borderId="12" applyNumberFormat="0" applyFill="0" applyAlignment="0" applyProtection="0"/>
    <xf numFmtId="0" fontId="40" fillId="16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14" applyNumberFormat="0" applyFont="0" applyAlignment="0" applyProtection="0"/>
  </cellStyleXfs>
  <cellXfs count="172">
    <xf numFmtId="0" fontId="0" fillId="0" borderId="0" xfId="0"/>
    <xf numFmtId="0" fontId="7" fillId="0" borderId="0" xfId="0" applyFont="1" applyFill="1" applyAlignment="1" applyProtection="1">
      <alignment horizontal="left"/>
    </xf>
    <xf numFmtId="0" fontId="7" fillId="0" borderId="0" xfId="0" applyFont="1" applyAlignment="1">
      <alignment horizontal="centerContinuous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8" fillId="0" borderId="3" xfId="0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9" fillId="0" borderId="0" xfId="0" applyFont="1" applyFill="1"/>
    <xf numFmtId="0" fontId="7" fillId="0" borderId="0" xfId="0" applyFont="1" applyFill="1"/>
    <xf numFmtId="2" fontId="7" fillId="0" borderId="0" xfId="0" applyNumberFormat="1" applyFont="1" applyFill="1"/>
    <xf numFmtId="164" fontId="7" fillId="0" borderId="0" xfId="8" applyNumberFormat="1" applyFont="1"/>
    <xf numFmtId="165" fontId="7" fillId="0" borderId="0" xfId="6" applyNumberFormat="1" applyFont="1"/>
    <xf numFmtId="164" fontId="7" fillId="0" borderId="0" xfId="0" applyNumberFormat="1" applyFont="1"/>
    <xf numFmtId="0" fontId="8" fillId="0" borderId="0" xfId="0" applyFont="1" applyFill="1"/>
    <xf numFmtId="165" fontId="7" fillId="0" borderId="0" xfId="0" applyNumberFormat="1" applyFont="1"/>
    <xf numFmtId="43" fontId="7" fillId="0" borderId="0" xfId="6" applyFont="1"/>
    <xf numFmtId="0" fontId="7" fillId="0" borderId="0" xfId="0" quotePrefix="1" applyFont="1" applyFill="1"/>
    <xf numFmtId="0" fontId="7" fillId="0" borderId="0" xfId="0" applyFont="1" applyBorder="1"/>
    <xf numFmtId="0" fontId="7" fillId="0" borderId="0" xfId="0" applyFont="1" applyFill="1" applyBorder="1"/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8" fillId="0" borderId="3" xfId="0" applyFont="1" applyFill="1" applyBorder="1" applyAlignment="1">
      <alignment horizontal="right"/>
    </xf>
    <xf numFmtId="10" fontId="7" fillId="0" borderId="0" xfId="30" applyNumberFormat="1" applyFont="1"/>
    <xf numFmtId="43" fontId="7" fillId="0" borderId="0" xfId="0" applyNumberFormat="1" applyFont="1"/>
    <xf numFmtId="164" fontId="7" fillId="0" borderId="0" xfId="8" applyNumberFormat="1" applyFont="1" applyFill="1"/>
    <xf numFmtId="0" fontId="7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right"/>
    </xf>
    <xf numFmtId="165" fontId="7" fillId="0" borderId="0" xfId="6" applyNumberFormat="1" applyFont="1" applyFill="1"/>
    <xf numFmtId="164" fontId="7" fillId="0" borderId="0" xfId="0" applyNumberFormat="1" applyFont="1" applyFill="1"/>
    <xf numFmtId="166" fontId="7" fillId="0" borderId="0" xfId="0" applyNumberFormat="1" applyFont="1" applyFill="1"/>
    <xf numFmtId="43" fontId="7" fillId="0" borderId="0" xfId="6" applyFont="1" applyFill="1"/>
    <xf numFmtId="168" fontId="7" fillId="0" borderId="0" xfId="6" applyNumberFormat="1" applyFont="1" applyFill="1"/>
    <xf numFmtId="0" fontId="7" fillId="0" borderId="0" xfId="0" applyFont="1" applyFill="1" applyAlignment="1">
      <alignment horizontal="center"/>
    </xf>
    <xf numFmtId="0" fontId="7" fillId="0" borderId="0" xfId="0" quotePrefix="1" applyFont="1" applyAlignment="1">
      <alignment horizontal="left"/>
    </xf>
    <xf numFmtId="169" fontId="7" fillId="0" borderId="0" xfId="6" applyNumberFormat="1" applyFont="1" applyFill="1"/>
    <xf numFmtId="0" fontId="7" fillId="0" borderId="0" xfId="0" quotePrefix="1" applyFont="1" applyFill="1" applyAlignment="1">
      <alignment horizontal="left"/>
    </xf>
    <xf numFmtId="165" fontId="7" fillId="0" borderId="0" xfId="0" applyNumberFormat="1" applyFont="1" applyFill="1"/>
    <xf numFmtId="43" fontId="7" fillId="0" borderId="0" xfId="0" applyNumberFormat="1" applyFont="1" applyFill="1"/>
    <xf numFmtId="164" fontId="7" fillId="0" borderId="4" xfId="8" applyNumberFormat="1" applyFont="1" applyFill="1" applyBorder="1"/>
    <xf numFmtId="164" fontId="7" fillId="0" borderId="4" xfId="0" applyNumberFormat="1" applyFont="1" applyFill="1" applyBorder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5" fontId="7" fillId="0" borderId="0" xfId="6" applyNumberFormat="1" applyFont="1" applyFill="1" applyBorder="1"/>
    <xf numFmtId="165" fontId="7" fillId="0" borderId="4" xfId="6" applyNumberFormat="1" applyFont="1" applyFill="1" applyBorder="1"/>
    <xf numFmtId="0" fontId="7" fillId="0" borderId="4" xfId="0" applyFont="1" applyFill="1" applyBorder="1" applyAlignment="1">
      <alignment horizontal="center"/>
    </xf>
    <xf numFmtId="10" fontId="7" fillId="0" borderId="0" xfId="0" applyNumberFormat="1" applyFont="1" applyFill="1"/>
    <xf numFmtId="0" fontId="8" fillId="0" borderId="5" xfId="0" applyFont="1" applyFill="1" applyBorder="1"/>
    <xf numFmtId="10" fontId="8" fillId="0" borderId="7" xfId="30" applyNumberFormat="1" applyFont="1" applyFill="1" applyBorder="1"/>
    <xf numFmtId="10" fontId="7" fillId="0" borderId="0" xfId="30" applyNumberFormat="1" applyFont="1" applyFill="1"/>
    <xf numFmtId="164" fontId="7" fillId="0" borderId="0" xfId="0" applyNumberFormat="1" applyFont="1" applyFill="1" applyBorder="1"/>
    <xf numFmtId="0" fontId="7" fillId="7" borderId="0" xfId="0" applyFont="1" applyFill="1"/>
    <xf numFmtId="164" fontId="7" fillId="7" borderId="0" xfId="0" applyNumberFormat="1" applyFont="1" applyFill="1"/>
    <xf numFmtId="0" fontId="7" fillId="7" borderId="0" xfId="0" applyFont="1" applyFill="1" applyAlignment="1">
      <alignment horizontal="center"/>
    </xf>
    <xf numFmtId="164" fontId="7" fillId="7" borderId="0" xfId="8" applyNumberFormat="1" applyFont="1" applyFill="1"/>
    <xf numFmtId="10" fontId="7" fillId="7" borderId="0" xfId="30" applyNumberFormat="1" applyFont="1" applyFill="1"/>
    <xf numFmtId="165" fontId="7" fillId="7" borderId="0" xfId="0" applyNumberFormat="1" applyFont="1" applyFill="1"/>
    <xf numFmtId="10" fontId="8" fillId="7" borderId="7" xfId="30" applyNumberFormat="1" applyFont="1" applyFill="1" applyBorder="1"/>
    <xf numFmtId="0" fontId="8" fillId="7" borderId="0" xfId="0" applyFont="1" applyFill="1" applyBorder="1"/>
    <xf numFmtId="169" fontId="7" fillId="0" borderId="0" xfId="0" applyNumberFormat="1" applyFont="1" applyFill="1" applyBorder="1"/>
    <xf numFmtId="0" fontId="7" fillId="0" borderId="0" xfId="0" applyNumberFormat="1" applyFont="1" applyFill="1"/>
    <xf numFmtId="165" fontId="7" fillId="8" borderId="0" xfId="6" applyNumberFormat="1" applyFont="1" applyFill="1"/>
    <xf numFmtId="164" fontId="7" fillId="8" borderId="0" xfId="8" applyNumberFormat="1" applyFont="1" applyFill="1"/>
    <xf numFmtId="0" fontId="7" fillId="0" borderId="0" xfId="0" applyFont="1" applyFill="1" applyAlignment="1">
      <alignment horizontal="left"/>
    </xf>
    <xf numFmtId="0" fontId="7" fillId="8" borderId="0" xfId="0" applyFont="1" applyFill="1" applyAlignment="1">
      <alignment horizontal="center"/>
    </xf>
    <xf numFmtId="0" fontId="7" fillId="8" borderId="0" xfId="0" applyFont="1" applyFill="1"/>
    <xf numFmtId="170" fontId="7" fillId="8" borderId="0" xfId="0" applyNumberFormat="1" applyFont="1" applyFill="1"/>
    <xf numFmtId="164" fontId="7" fillId="8" borderId="0" xfId="0" applyNumberFormat="1" applyFont="1" applyFill="1"/>
    <xf numFmtId="168" fontId="7" fillId="8" borderId="0" xfId="6" applyNumberFormat="1" applyFont="1" applyFill="1"/>
    <xf numFmtId="43" fontId="7" fillId="8" borderId="0" xfId="6" applyFont="1" applyFill="1"/>
    <xf numFmtId="167" fontId="7" fillId="8" borderId="0" xfId="0" applyNumberFormat="1" applyFont="1" applyFill="1"/>
    <xf numFmtId="0" fontId="7" fillId="9" borderId="0" xfId="0" applyFont="1" applyFill="1"/>
    <xf numFmtId="165" fontId="7" fillId="9" borderId="0" xfId="6" applyNumberFormat="1" applyFont="1" applyFill="1"/>
    <xf numFmtId="0" fontId="7" fillId="9" borderId="0" xfId="0" applyFont="1" applyFill="1" applyAlignment="1">
      <alignment horizontal="center"/>
    </xf>
    <xf numFmtId="164" fontId="7" fillId="9" borderId="0" xfId="8" applyNumberFormat="1" applyFont="1" applyFill="1"/>
    <xf numFmtId="165" fontId="7" fillId="9" borderId="0" xfId="0" applyNumberFormat="1" applyFont="1" applyFill="1"/>
    <xf numFmtId="169" fontId="7" fillId="9" borderId="0" xfId="6" applyNumberFormat="1" applyFont="1" applyFill="1"/>
    <xf numFmtId="168" fontId="7" fillId="9" borderId="0" xfId="6" applyNumberFormat="1" applyFont="1" applyFill="1"/>
    <xf numFmtId="164" fontId="7" fillId="9" borderId="0" xfId="0" applyNumberFormat="1" applyFont="1" applyFill="1"/>
    <xf numFmtId="10" fontId="7" fillId="0" borderId="0" xfId="30" applyNumberFormat="1" applyFont="1" applyFill="1" applyBorder="1"/>
    <xf numFmtId="164" fontId="7" fillId="0" borderId="0" xfId="30" applyNumberFormat="1" applyFont="1" applyFill="1"/>
    <xf numFmtId="0" fontId="9" fillId="0" borderId="0" xfId="0" applyFont="1" applyFill="1" applyBorder="1"/>
    <xf numFmtId="44" fontId="7" fillId="0" borderId="0" xfId="8" applyFont="1" applyFill="1" applyBorder="1"/>
    <xf numFmtId="44" fontId="7" fillId="0" borderId="0" xfId="0" applyNumberFormat="1" applyFont="1" applyFill="1" applyBorder="1"/>
    <xf numFmtId="10" fontId="7" fillId="0" borderId="0" xfId="0" applyNumberFormat="1" applyFont="1" applyFill="1" applyBorder="1"/>
    <xf numFmtId="166" fontId="7" fillId="0" borderId="0" xfId="6" applyNumberFormat="1" applyFont="1" applyFill="1"/>
    <xf numFmtId="166" fontId="3" fillId="0" borderId="0" xfId="6" applyNumberFormat="1" applyFont="1" applyFill="1"/>
    <xf numFmtId="0" fontId="8" fillId="0" borderId="0" xfId="0" quotePrefix="1" applyFont="1" applyFill="1" applyAlignment="1">
      <alignment horizontal="left"/>
    </xf>
    <xf numFmtId="0" fontId="7" fillId="10" borderId="0" xfId="0" applyFont="1" applyFill="1"/>
    <xf numFmtId="10" fontId="7" fillId="0" borderId="0" xfId="0" applyNumberFormat="1" applyFont="1"/>
    <xf numFmtId="165" fontId="7" fillId="0" borderId="0" xfId="8" applyNumberFormat="1" applyFont="1" applyFill="1"/>
    <xf numFmtId="17" fontId="7" fillId="0" borderId="0" xfId="0" applyNumberFormat="1" applyFont="1"/>
    <xf numFmtId="0" fontId="7" fillId="0" borderId="0" xfId="0" applyFont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0" xfId="0" quotePrefix="1" applyFont="1" applyFill="1"/>
    <xf numFmtId="0" fontId="9" fillId="0" borderId="0" xfId="0" quotePrefix="1" applyFont="1" applyFill="1" applyAlignment="1">
      <alignment horizontal="left"/>
    </xf>
    <xf numFmtId="0" fontId="7" fillId="0" borderId="0" xfId="6" applyNumberFormat="1" applyFont="1" applyFill="1"/>
    <xf numFmtId="0" fontId="7" fillId="0" borderId="0" xfId="6" applyNumberFormat="1" applyFont="1" applyFill="1" applyBorder="1"/>
    <xf numFmtId="0" fontId="8" fillId="0" borderId="8" xfId="0" applyFont="1" applyFill="1" applyBorder="1"/>
    <xf numFmtId="172" fontId="7" fillId="0" borderId="0" xfId="0" applyNumberFormat="1" applyFont="1" applyFill="1"/>
    <xf numFmtId="0" fontId="7" fillId="0" borderId="0" xfId="0" quotePrefix="1" applyFont="1" applyFill="1" applyBorder="1"/>
    <xf numFmtId="170" fontId="7" fillId="0" borderId="0" xfId="6" applyNumberFormat="1" applyFont="1" applyFill="1"/>
    <xf numFmtId="43" fontId="7" fillId="0" borderId="0" xfId="6" applyNumberFormat="1" applyFont="1" applyFill="1"/>
    <xf numFmtId="164" fontId="7" fillId="0" borderId="0" xfId="0" applyNumberFormat="1" applyFont="1" applyBorder="1"/>
    <xf numFmtId="164" fontId="7" fillId="0" borderId="0" xfId="8" applyNumberFormat="1" applyFont="1" applyFill="1" applyBorder="1"/>
    <xf numFmtId="164" fontId="7" fillId="0" borderId="0" xfId="8" applyNumberFormat="1" applyFont="1" applyBorder="1"/>
    <xf numFmtId="43" fontId="7" fillId="0" borderId="0" xfId="0" applyNumberFormat="1" applyFont="1" applyFill="1" applyBorder="1"/>
    <xf numFmtId="165" fontId="7" fillId="0" borderId="0" xfId="0" applyNumberFormat="1" applyFont="1" applyFill="1" applyBorder="1"/>
    <xf numFmtId="43" fontId="7" fillId="0" borderId="0" xfId="6" applyFont="1" applyFill="1" applyBorder="1"/>
    <xf numFmtId="169" fontId="7" fillId="0" borderId="0" xfId="6" applyNumberFormat="1" applyFont="1" applyFill="1" applyBorder="1"/>
    <xf numFmtId="169" fontId="7" fillId="0" borderId="0" xfId="0" applyNumberFormat="1" applyFont="1" applyBorder="1"/>
    <xf numFmtId="170" fontId="7" fillId="0" borderId="0" xfId="0" applyNumberFormat="1" applyFont="1" applyFill="1" applyBorder="1"/>
    <xf numFmtId="44" fontId="7" fillId="0" borderId="0" xfId="8" applyFont="1" applyBorder="1"/>
    <xf numFmtId="173" fontId="7" fillId="0" borderId="0" xfId="0" applyNumberFormat="1" applyFont="1" applyFill="1" applyBorder="1"/>
    <xf numFmtId="2" fontId="7" fillId="0" borderId="0" xfId="0" applyNumberFormat="1" applyFont="1" applyFill="1" applyBorder="1"/>
    <xf numFmtId="0" fontId="7" fillId="0" borderId="0" xfId="0" quotePrefix="1" applyFont="1" applyFill="1" applyBorder="1" applyAlignment="1">
      <alignment horizontal="left"/>
    </xf>
    <xf numFmtId="169" fontId="11" fillId="0" borderId="0" xfId="0" applyNumberFormat="1" applyFont="1" applyFill="1" applyBorder="1"/>
    <xf numFmtId="169" fontId="11" fillId="0" borderId="0" xfId="0" applyNumberFormat="1" applyFont="1" applyBorder="1"/>
    <xf numFmtId="43" fontId="7" fillId="0" borderId="0" xfId="0" applyNumberFormat="1" applyFont="1" applyBorder="1"/>
    <xf numFmtId="43" fontId="11" fillId="0" borderId="0" xfId="6" applyFont="1" applyFill="1" applyBorder="1"/>
    <xf numFmtId="43" fontId="11" fillId="0" borderId="0" xfId="6" applyNumberFormat="1" applyFont="1" applyFill="1" applyBorder="1"/>
    <xf numFmtId="43" fontId="11" fillId="0" borderId="0" xfId="6" applyFont="1" applyBorder="1"/>
    <xf numFmtId="171" fontId="7" fillId="0" borderId="0" xfId="8" applyNumberFormat="1" applyFont="1" applyFill="1" applyBorder="1"/>
    <xf numFmtId="0" fontId="8" fillId="0" borderId="6" xfId="0" applyFont="1" applyBorder="1" applyAlignment="1">
      <alignment horizontal="right" wrapText="1"/>
    </xf>
    <xf numFmtId="0" fontId="7" fillId="0" borderId="0" xfId="0" applyFont="1" applyBorder="1" applyAlignment="1"/>
    <xf numFmtId="3" fontId="7" fillId="0" borderId="0" xfId="0" applyNumberFormat="1" applyFont="1" applyFill="1"/>
    <xf numFmtId="6" fontId="7" fillId="0" borderId="0" xfId="0" applyNumberFormat="1" applyFont="1" applyFill="1"/>
    <xf numFmtId="191" fontId="7" fillId="0" borderId="0" xfId="6" applyNumberFormat="1" applyFont="1" applyFill="1"/>
    <xf numFmtId="192" fontId="7" fillId="0" borderId="0" xfId="30" applyNumberFormat="1" applyFont="1" applyFill="1"/>
    <xf numFmtId="0" fontId="126" fillId="0" borderId="0" xfId="0" applyFont="1"/>
    <xf numFmtId="0" fontId="3" fillId="0" borderId="0" xfId="0" applyFont="1"/>
    <xf numFmtId="164" fontId="0" fillId="0" borderId="0" xfId="0" applyNumberFormat="1"/>
    <xf numFmtId="10" fontId="0" fillId="0" borderId="0" xfId="30" applyNumberFormat="1" applyFont="1"/>
    <xf numFmtId="178" fontId="0" fillId="0" borderId="0" xfId="0" applyNumberFormat="1"/>
    <xf numFmtId="0" fontId="127" fillId="0" borderId="0" xfId="0" applyFont="1" applyFill="1"/>
    <xf numFmtId="0" fontId="8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8" fillId="0" borderId="0" xfId="0" applyFont="1" applyAlignment="1">
      <alignment horizontal="center"/>
    </xf>
    <xf numFmtId="0" fontId="129" fillId="0" borderId="0" xfId="0" applyFont="1" applyAlignment="1">
      <alignment horizontal="center"/>
    </xf>
    <xf numFmtId="0" fontId="130" fillId="0" borderId="0" xfId="0" applyFont="1" applyAlignment="1">
      <alignment horizontal="center"/>
    </xf>
    <xf numFmtId="0" fontId="13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1" fillId="0" borderId="0" xfId="0" applyFont="1" applyAlignment="1">
      <alignment horizontal="center"/>
    </xf>
    <xf numFmtId="0" fontId="131" fillId="0" borderId="0" xfId="0" quotePrefix="1" applyFont="1" applyAlignment="1">
      <alignment horizontal="center"/>
    </xf>
    <xf numFmtId="178" fontId="3" fillId="0" borderId="0" xfId="0" applyNumberFormat="1" applyFont="1" applyAlignment="1">
      <alignment horizontal="center"/>
    </xf>
    <xf numFmtId="10" fontId="3" fillId="0" borderId="0" xfId="30" applyNumberFormat="1" applyFont="1"/>
    <xf numFmtId="178" fontId="3" fillId="0" borderId="0" xfId="0" applyNumberFormat="1" applyFont="1" applyAlignment="1"/>
    <xf numFmtId="42" fontId="3" fillId="0" borderId="0" xfId="8" applyNumberFormat="1" applyFont="1" applyAlignment="1"/>
    <xf numFmtId="41" fontId="3" fillId="0" borderId="0" xfId="8" applyNumberFormat="1" applyFont="1" applyAlignment="1"/>
    <xf numFmtId="41" fontId="132" fillId="0" borderId="0" xfId="8" applyNumberFormat="1" applyFont="1" applyAlignment="1"/>
    <xf numFmtId="0" fontId="131" fillId="0" borderId="0" xfId="0" applyFont="1" applyAlignment="1">
      <alignment horizontal="left"/>
    </xf>
  </cellXfs>
  <cellStyles count="15196">
    <cellStyle name="_Row1" xfId="2161"/>
    <cellStyle name="_Row1 2" xfId="2162"/>
    <cellStyle name="=C:\WINNT\SYSTEM32\COMMAND.COM" xfId="2163"/>
    <cellStyle name="=C:\WINNT\SYSTEM32\COMMAND.COM 2" xfId="2164"/>
    <cellStyle name="=C:\WINNT\SYSTEM32\COMMAND.COM 2 2" xfId="2165"/>
    <cellStyle name="=C:\WINNT\SYSTEM32\COMMAND.COM 3" xfId="2166"/>
    <cellStyle name="=C:\WINNT35\SYSTEM32\COMMAND.COM" xfId="2167"/>
    <cellStyle name="20% - Accent1" xfId="15177" builtinId="30" customBuiltin="1"/>
    <cellStyle name="20% - Accent1 10" xfId="66"/>
    <cellStyle name="20% - Accent1 10 2" xfId="2168"/>
    <cellStyle name="20% - Accent1 10 2 2" xfId="2169"/>
    <cellStyle name="20% - Accent1 10 3" xfId="2170"/>
    <cellStyle name="20% - Accent1 10 4" xfId="2171"/>
    <cellStyle name="20% - Accent1 11" xfId="67"/>
    <cellStyle name="20% - Accent1 11 2" xfId="2172"/>
    <cellStyle name="20% - Accent1 11 2 2" xfId="2173"/>
    <cellStyle name="20% - Accent1 11 3" xfId="2174"/>
    <cellStyle name="20% - Accent1 11 4" xfId="2175"/>
    <cellStyle name="20% - Accent1 12" xfId="68"/>
    <cellStyle name="20% - Accent1 12 2" xfId="2176"/>
    <cellStyle name="20% - Accent1 12 3" xfId="2177"/>
    <cellStyle name="20% - Accent1 13" xfId="69"/>
    <cellStyle name="20% - Accent1 13 2" xfId="2178"/>
    <cellStyle name="20% - Accent1 14" xfId="70"/>
    <cellStyle name="20% - Accent1 15" xfId="71"/>
    <cellStyle name="20% - Accent1 15 2" xfId="72"/>
    <cellStyle name="20% - Accent1 15 3" xfId="73"/>
    <cellStyle name="20% - Accent1 15 4" xfId="74"/>
    <cellStyle name="20% - Accent1 15 5" xfId="75"/>
    <cellStyle name="20% - Accent1 16" xfId="76"/>
    <cellStyle name="20% - Accent1 16 2" xfId="77"/>
    <cellStyle name="20% - Accent1 16 3" xfId="78"/>
    <cellStyle name="20% - Accent1 16 4" xfId="79"/>
    <cellStyle name="20% - Accent1 16 5" xfId="80"/>
    <cellStyle name="20% - Accent1 17" xfId="81"/>
    <cellStyle name="20% - Accent1 17 2" xfId="82"/>
    <cellStyle name="20% - Accent1 17 3" xfId="83"/>
    <cellStyle name="20% - Accent1 17 4" xfId="84"/>
    <cellStyle name="20% - Accent1 17 5" xfId="85"/>
    <cellStyle name="20% - Accent1 18" xfId="86"/>
    <cellStyle name="20% - Accent1 19" xfId="87"/>
    <cellStyle name="20% - Accent1 2" xfId="88"/>
    <cellStyle name="20% - Accent1 2 2" xfId="89"/>
    <cellStyle name="20% - Accent1 2 2 2" xfId="90"/>
    <cellStyle name="20% - Accent1 2 2 2 2" xfId="91"/>
    <cellStyle name="20% - Accent1 2 2 2 2 2" xfId="2179"/>
    <cellStyle name="20% - Accent1 2 2 2 2 2 2" xfId="2180"/>
    <cellStyle name="20% - Accent1 2 2 2 2 2 2 2" xfId="2181"/>
    <cellStyle name="20% - Accent1 2 2 2 2 2 3" xfId="2182"/>
    <cellStyle name="20% - Accent1 2 2 2 2 3" xfId="2183"/>
    <cellStyle name="20% - Accent1 2 2 2 2 3 2" xfId="2184"/>
    <cellStyle name="20% - Accent1 2 2 2 2 4" xfId="2185"/>
    <cellStyle name="20% - Accent1 2 2 2 2 5" xfId="2186"/>
    <cellStyle name="20% - Accent1 2 2 2 3" xfId="92"/>
    <cellStyle name="20% - Accent1 2 2 2 3 2" xfId="2187"/>
    <cellStyle name="20% - Accent1 2 2 2 3 2 2" xfId="2188"/>
    <cellStyle name="20% - Accent1 2 2 2 3 3" xfId="2189"/>
    <cellStyle name="20% - Accent1 2 2 2 4" xfId="93"/>
    <cellStyle name="20% - Accent1 2 2 2 4 2" xfId="2190"/>
    <cellStyle name="20% - Accent1 2 2 2 5" xfId="94"/>
    <cellStyle name="20% - Accent1 2 2 2 6" xfId="2191"/>
    <cellStyle name="20% - Accent1 2 2 3" xfId="95"/>
    <cellStyle name="20% - Accent1 2 2 3 2" xfId="2192"/>
    <cellStyle name="20% - Accent1 2 2 3 2 2" xfId="2193"/>
    <cellStyle name="20% - Accent1 2 2 3 2 2 2" xfId="2194"/>
    <cellStyle name="20% - Accent1 2 2 3 2 3" xfId="2195"/>
    <cellStyle name="20% - Accent1 2 2 3 3" xfId="2196"/>
    <cellStyle name="20% - Accent1 2 2 3 3 2" xfId="2197"/>
    <cellStyle name="20% - Accent1 2 2 3 4" xfId="2198"/>
    <cellStyle name="20% - Accent1 2 2 3 5" xfId="2199"/>
    <cellStyle name="20% - Accent1 2 2 4" xfId="96"/>
    <cellStyle name="20% - Accent1 2 2 4 2" xfId="2200"/>
    <cellStyle name="20% - Accent1 2 2 4 2 2" xfId="2201"/>
    <cellStyle name="20% - Accent1 2 2 4 3" xfId="2202"/>
    <cellStyle name="20% - Accent1 2 2 5" xfId="97"/>
    <cellStyle name="20% - Accent1 2 2 5 2" xfId="2203"/>
    <cellStyle name="20% - Accent1 2 2 6" xfId="2204"/>
    <cellStyle name="20% - Accent1 2 2 7" xfId="2205"/>
    <cellStyle name="20% - Accent1 2 3" xfId="98"/>
    <cellStyle name="20% - Accent1 2 3 2" xfId="2206"/>
    <cellStyle name="20% - Accent1 2 3 2 2" xfId="2207"/>
    <cellStyle name="20% - Accent1 2 3 2 2 2" xfId="2208"/>
    <cellStyle name="20% - Accent1 2 3 2 2 2 2" xfId="2209"/>
    <cellStyle name="20% - Accent1 2 3 2 2 3" xfId="2210"/>
    <cellStyle name="20% - Accent1 2 3 2 3" xfId="2211"/>
    <cellStyle name="20% - Accent1 2 3 2 3 2" xfId="2212"/>
    <cellStyle name="20% - Accent1 2 3 2 4" xfId="2213"/>
    <cellStyle name="20% - Accent1 2 3 3" xfId="2214"/>
    <cellStyle name="20% - Accent1 2 3 3 2" xfId="2215"/>
    <cellStyle name="20% - Accent1 2 3 3 2 2" xfId="2216"/>
    <cellStyle name="20% - Accent1 2 3 3 3" xfId="2217"/>
    <cellStyle name="20% - Accent1 2 3 4" xfId="2218"/>
    <cellStyle name="20% - Accent1 2 3 4 2" xfId="2219"/>
    <cellStyle name="20% - Accent1 2 3 5" xfId="2220"/>
    <cellStyle name="20% - Accent1 2 3 6" xfId="2221"/>
    <cellStyle name="20% - Accent1 2 4" xfId="99"/>
    <cellStyle name="20% - Accent1 2 4 2" xfId="2222"/>
    <cellStyle name="20% - Accent1 2 4 2 2" xfId="2223"/>
    <cellStyle name="20% - Accent1 2 4 2 2 2" xfId="2224"/>
    <cellStyle name="20% - Accent1 2 4 2 3" xfId="2225"/>
    <cellStyle name="20% - Accent1 2 4 3" xfId="2226"/>
    <cellStyle name="20% - Accent1 2 4 3 2" xfId="2227"/>
    <cellStyle name="20% - Accent1 2 4 4" xfId="2228"/>
    <cellStyle name="20% - Accent1 2 4 5" xfId="2229"/>
    <cellStyle name="20% - Accent1 2 5" xfId="100"/>
    <cellStyle name="20% - Accent1 2 5 2" xfId="2230"/>
    <cellStyle name="20% - Accent1 2 5 2 2" xfId="2231"/>
    <cellStyle name="20% - Accent1 2 5 3" xfId="2232"/>
    <cellStyle name="20% - Accent1 2 5 4" xfId="2233"/>
    <cellStyle name="20% - Accent1 2 6" xfId="101"/>
    <cellStyle name="20% - Accent1 2 6 2" xfId="2234"/>
    <cellStyle name="20% - Accent1 2 6 3" xfId="2235"/>
    <cellStyle name="20% - Accent1 2 7" xfId="102"/>
    <cellStyle name="20% - Accent1 2 8" xfId="103"/>
    <cellStyle name="20% - Accent1 2 9" xfId="104"/>
    <cellStyle name="20% - Accent1 20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2236"/>
    <cellStyle name="20% - Accent1 3 2 2" xfId="2237"/>
    <cellStyle name="20% - Accent1 3 2 2 2" xfId="2238"/>
    <cellStyle name="20% - Accent1 3 2 2 2 2" xfId="2239"/>
    <cellStyle name="20% - Accent1 3 2 2 2 2 2" xfId="2240"/>
    <cellStyle name="20% - Accent1 3 2 2 2 2 2 2" xfId="2241"/>
    <cellStyle name="20% - Accent1 3 2 2 2 2 3" xfId="2242"/>
    <cellStyle name="20% - Accent1 3 2 2 2 3" xfId="2243"/>
    <cellStyle name="20% - Accent1 3 2 2 2 3 2" xfId="2244"/>
    <cellStyle name="20% - Accent1 3 2 2 2 4" xfId="2245"/>
    <cellStyle name="20% - Accent1 3 2 2 3" xfId="2246"/>
    <cellStyle name="20% - Accent1 3 2 2 3 2" xfId="2247"/>
    <cellStyle name="20% - Accent1 3 2 2 3 2 2" xfId="2248"/>
    <cellStyle name="20% - Accent1 3 2 2 3 3" xfId="2249"/>
    <cellStyle name="20% - Accent1 3 2 2 4" xfId="2250"/>
    <cellStyle name="20% - Accent1 3 2 2 4 2" xfId="2251"/>
    <cellStyle name="20% - Accent1 3 2 2 5" xfId="2252"/>
    <cellStyle name="20% - Accent1 3 2 2 6" xfId="2253"/>
    <cellStyle name="20% - Accent1 3 2 3" xfId="2254"/>
    <cellStyle name="20% - Accent1 3 2 3 2" xfId="2255"/>
    <cellStyle name="20% - Accent1 3 2 3 2 2" xfId="2256"/>
    <cellStyle name="20% - Accent1 3 2 3 2 2 2" xfId="2257"/>
    <cellStyle name="20% - Accent1 3 2 3 2 3" xfId="2258"/>
    <cellStyle name="20% - Accent1 3 2 3 3" xfId="2259"/>
    <cellStyle name="20% - Accent1 3 2 3 3 2" xfId="2260"/>
    <cellStyle name="20% - Accent1 3 2 3 4" xfId="2261"/>
    <cellStyle name="20% - Accent1 3 2 4" xfId="2262"/>
    <cellStyle name="20% - Accent1 3 2 4 2" xfId="2263"/>
    <cellStyle name="20% - Accent1 3 2 4 2 2" xfId="2264"/>
    <cellStyle name="20% - Accent1 3 2 4 3" xfId="2265"/>
    <cellStyle name="20% - Accent1 3 2 5" xfId="2266"/>
    <cellStyle name="20% - Accent1 3 2 5 2" xfId="2267"/>
    <cellStyle name="20% - Accent1 3 2 6" xfId="2268"/>
    <cellStyle name="20% - Accent1 3 2 7" xfId="2269"/>
    <cellStyle name="20% - Accent1 3 3" xfId="2270"/>
    <cellStyle name="20% - Accent1 3 3 2" xfId="2271"/>
    <cellStyle name="20% - Accent1 3 3 2 2" xfId="2272"/>
    <cellStyle name="20% - Accent1 3 3 2 2 2" xfId="2273"/>
    <cellStyle name="20% - Accent1 3 3 2 2 2 2" xfId="2274"/>
    <cellStyle name="20% - Accent1 3 3 2 2 3" xfId="2275"/>
    <cellStyle name="20% - Accent1 3 3 2 3" xfId="2276"/>
    <cellStyle name="20% - Accent1 3 3 2 3 2" xfId="2277"/>
    <cellStyle name="20% - Accent1 3 3 2 4" xfId="2278"/>
    <cellStyle name="20% - Accent1 3 3 3" xfId="2279"/>
    <cellStyle name="20% - Accent1 3 3 3 2" xfId="2280"/>
    <cellStyle name="20% - Accent1 3 3 3 2 2" xfId="2281"/>
    <cellStyle name="20% - Accent1 3 3 3 3" xfId="2282"/>
    <cellStyle name="20% - Accent1 3 3 4" xfId="2283"/>
    <cellStyle name="20% - Accent1 3 3 4 2" xfId="2284"/>
    <cellStyle name="20% - Accent1 3 3 5" xfId="2285"/>
    <cellStyle name="20% - Accent1 3 3 6" xfId="2286"/>
    <cellStyle name="20% - Accent1 3 4" xfId="2287"/>
    <cellStyle name="20% - Accent1 3 4 2" xfId="2288"/>
    <cellStyle name="20% - Accent1 3 4 2 2" xfId="2289"/>
    <cellStyle name="20% - Accent1 3 4 2 2 2" xfId="2290"/>
    <cellStyle name="20% - Accent1 3 4 2 3" xfId="2291"/>
    <cellStyle name="20% - Accent1 3 4 3" xfId="2292"/>
    <cellStyle name="20% - Accent1 3 4 3 2" xfId="2293"/>
    <cellStyle name="20% - Accent1 3 4 4" xfId="2294"/>
    <cellStyle name="20% - Accent1 3 4 5" xfId="2295"/>
    <cellStyle name="20% - Accent1 3 5" xfId="2296"/>
    <cellStyle name="20% - Accent1 3 5 2" xfId="2297"/>
    <cellStyle name="20% - Accent1 3 5 2 2" xfId="2298"/>
    <cellStyle name="20% - Accent1 3 5 3" xfId="2299"/>
    <cellStyle name="20% - Accent1 3 6" xfId="2300"/>
    <cellStyle name="20% - Accent1 3 6 2" xfId="2301"/>
    <cellStyle name="20% - Accent1 3 7" xfId="2302"/>
    <cellStyle name="20% - Accent1 3 8" xfId="2303"/>
    <cellStyle name="20% - Accent1 3 9" xfId="2304"/>
    <cellStyle name="20% - Accent1 30" xfId="116"/>
    <cellStyle name="20% - Accent1 31" xfId="117"/>
    <cellStyle name="20% - Accent1 32" xfId="118"/>
    <cellStyle name="20% - Accent1 33" xfId="119"/>
    <cellStyle name="20% - Accent1 34" xfId="120"/>
    <cellStyle name="20% - Accent1 35" xfId="121"/>
    <cellStyle name="20% - Accent1 4" xfId="122"/>
    <cellStyle name="20% - Accent1 4 2" xfId="2305"/>
    <cellStyle name="20% - Accent1 4 2 2" xfId="2306"/>
    <cellStyle name="20% - Accent1 4 2 2 2" xfId="2307"/>
    <cellStyle name="20% - Accent1 4 2 2 2 2" xfId="2308"/>
    <cellStyle name="20% - Accent1 4 2 2 2 2 2" xfId="2309"/>
    <cellStyle name="20% - Accent1 4 2 2 2 3" xfId="2310"/>
    <cellStyle name="20% - Accent1 4 2 2 3" xfId="2311"/>
    <cellStyle name="20% - Accent1 4 2 2 3 2" xfId="2312"/>
    <cellStyle name="20% - Accent1 4 2 2 4" xfId="2313"/>
    <cellStyle name="20% - Accent1 4 2 3" xfId="2314"/>
    <cellStyle name="20% - Accent1 4 2 3 2" xfId="2315"/>
    <cellStyle name="20% - Accent1 4 2 3 2 2" xfId="2316"/>
    <cellStyle name="20% - Accent1 4 2 3 3" xfId="2317"/>
    <cellStyle name="20% - Accent1 4 2 4" xfId="2318"/>
    <cellStyle name="20% - Accent1 4 2 4 2" xfId="2319"/>
    <cellStyle name="20% - Accent1 4 2 5" xfId="2320"/>
    <cellStyle name="20% - Accent1 4 2 6" xfId="2321"/>
    <cellStyle name="20% - Accent1 4 3" xfId="2322"/>
    <cellStyle name="20% - Accent1 4 3 2" xfId="2323"/>
    <cellStyle name="20% - Accent1 4 3 2 2" xfId="2324"/>
    <cellStyle name="20% - Accent1 4 3 2 2 2" xfId="2325"/>
    <cellStyle name="20% - Accent1 4 3 2 3" xfId="2326"/>
    <cellStyle name="20% - Accent1 4 3 3" xfId="2327"/>
    <cellStyle name="20% - Accent1 4 3 3 2" xfId="2328"/>
    <cellStyle name="20% - Accent1 4 3 4" xfId="2329"/>
    <cellStyle name="20% - Accent1 4 3 5" xfId="2330"/>
    <cellStyle name="20% - Accent1 4 4" xfId="2331"/>
    <cellStyle name="20% - Accent1 4 4 2" xfId="2332"/>
    <cellStyle name="20% - Accent1 4 4 2 2" xfId="2333"/>
    <cellStyle name="20% - Accent1 4 4 3" xfId="2334"/>
    <cellStyle name="20% - Accent1 4 5" xfId="2335"/>
    <cellStyle name="20% - Accent1 4 5 2" xfId="2336"/>
    <cellStyle name="20% - Accent1 4 6" xfId="2337"/>
    <cellStyle name="20% - Accent1 4 7" xfId="2338"/>
    <cellStyle name="20% - Accent1 5" xfId="123"/>
    <cellStyle name="20% - Accent1 5 2" xfId="2339"/>
    <cellStyle name="20% - Accent1 5 2 2" xfId="2340"/>
    <cellStyle name="20% - Accent1 5 2 2 2" xfId="2341"/>
    <cellStyle name="20% - Accent1 5 2 2 2 2" xfId="2342"/>
    <cellStyle name="20% - Accent1 5 2 2 3" xfId="2343"/>
    <cellStyle name="20% - Accent1 5 2 3" xfId="2344"/>
    <cellStyle name="20% - Accent1 5 2 3 2" xfId="2345"/>
    <cellStyle name="20% - Accent1 5 2 4" xfId="2346"/>
    <cellStyle name="20% - Accent1 5 2 5" xfId="2347"/>
    <cellStyle name="20% - Accent1 5 3" xfId="2348"/>
    <cellStyle name="20% - Accent1 5 3 2" xfId="2349"/>
    <cellStyle name="20% - Accent1 5 3 2 2" xfId="2350"/>
    <cellStyle name="20% - Accent1 5 3 3" xfId="2351"/>
    <cellStyle name="20% - Accent1 5 4" xfId="2352"/>
    <cellStyle name="20% - Accent1 5 4 2" xfId="2353"/>
    <cellStyle name="20% - Accent1 5 5" xfId="2354"/>
    <cellStyle name="20% - Accent1 5 6" xfId="2355"/>
    <cellStyle name="20% - Accent1 6" xfId="124"/>
    <cellStyle name="20% - Accent1 6 2" xfId="2356"/>
    <cellStyle name="20% - Accent1 6 2 2" xfId="2357"/>
    <cellStyle name="20% - Accent1 6 2 2 2" xfId="2358"/>
    <cellStyle name="20% - Accent1 6 2 3" xfId="2359"/>
    <cellStyle name="20% - Accent1 6 2 4" xfId="2360"/>
    <cellStyle name="20% - Accent1 6 2 5" xfId="2361"/>
    <cellStyle name="20% - Accent1 6 3" xfId="2362"/>
    <cellStyle name="20% - Accent1 6 3 2" xfId="2363"/>
    <cellStyle name="20% - Accent1 6 4" xfId="2364"/>
    <cellStyle name="20% - Accent1 6 5" xfId="2365"/>
    <cellStyle name="20% - Accent1 7" xfId="125"/>
    <cellStyle name="20% - Accent1 7 2" xfId="2366"/>
    <cellStyle name="20% - Accent1 7 2 2" xfId="2367"/>
    <cellStyle name="20% - Accent1 7 2 2 2" xfId="2368"/>
    <cellStyle name="20% - Accent1 7 2 3" xfId="2369"/>
    <cellStyle name="20% - Accent1 7 3" xfId="2370"/>
    <cellStyle name="20% - Accent1 7 3 2" xfId="2371"/>
    <cellStyle name="20% - Accent1 7 4" xfId="2372"/>
    <cellStyle name="20% - Accent1 7 5" xfId="2373"/>
    <cellStyle name="20% - Accent1 8" xfId="126"/>
    <cellStyle name="20% - Accent1 8 2" xfId="2374"/>
    <cellStyle name="20% - Accent1 8 2 2" xfId="2375"/>
    <cellStyle name="20% - Accent1 8 2 2 2" xfId="2376"/>
    <cellStyle name="20% - Accent1 8 2 3" xfId="2377"/>
    <cellStyle name="20% - Accent1 8 3" xfId="2378"/>
    <cellStyle name="20% - Accent1 8 3 2" xfId="2379"/>
    <cellStyle name="20% - Accent1 8 4" xfId="2380"/>
    <cellStyle name="20% - Accent1 8 5" xfId="2381"/>
    <cellStyle name="20% - Accent1 9" xfId="127"/>
    <cellStyle name="20% - Accent1 9 2" xfId="2382"/>
    <cellStyle name="20% - Accent1 9 2 2" xfId="2383"/>
    <cellStyle name="20% - Accent1 9 3" xfId="2384"/>
    <cellStyle name="20% - Accent1 9 4" xfId="2385"/>
    <cellStyle name="20% - Accent2" xfId="15180" builtinId="34" customBuiltin="1"/>
    <cellStyle name="20% - Accent2 10" xfId="128"/>
    <cellStyle name="20% - Accent2 10 2" xfId="2386"/>
    <cellStyle name="20% - Accent2 10 2 2" xfId="2387"/>
    <cellStyle name="20% - Accent2 10 3" xfId="2388"/>
    <cellStyle name="20% - Accent2 10 4" xfId="2389"/>
    <cellStyle name="20% - Accent2 11" xfId="129"/>
    <cellStyle name="20% - Accent2 11 2" xfId="2390"/>
    <cellStyle name="20% - Accent2 11 2 2" xfId="2391"/>
    <cellStyle name="20% - Accent2 11 3" xfId="2392"/>
    <cellStyle name="20% - Accent2 11 4" xfId="2393"/>
    <cellStyle name="20% - Accent2 12" xfId="130"/>
    <cellStyle name="20% - Accent2 12 2" xfId="2394"/>
    <cellStyle name="20% - Accent2 12 3" xfId="2395"/>
    <cellStyle name="20% - Accent2 13" xfId="131"/>
    <cellStyle name="20% - Accent2 13 2" xfId="2396"/>
    <cellStyle name="20% - Accent2 14" xfId="132"/>
    <cellStyle name="20% - Accent2 15" xfId="133"/>
    <cellStyle name="20% - Accent2 15 2" xfId="134"/>
    <cellStyle name="20% - Accent2 15 3" xfId="135"/>
    <cellStyle name="20% - Accent2 15 4" xfId="136"/>
    <cellStyle name="20% - Accent2 15 5" xfId="137"/>
    <cellStyle name="20% - Accent2 16" xfId="138"/>
    <cellStyle name="20% - Accent2 16 2" xfId="139"/>
    <cellStyle name="20% - Accent2 16 3" xfId="140"/>
    <cellStyle name="20% - Accent2 16 4" xfId="141"/>
    <cellStyle name="20% - Accent2 16 5" xfId="142"/>
    <cellStyle name="20% - Accent2 17" xfId="143"/>
    <cellStyle name="20% - Accent2 17 2" xfId="144"/>
    <cellStyle name="20% - Accent2 17 3" xfId="145"/>
    <cellStyle name="20% - Accent2 17 4" xfId="146"/>
    <cellStyle name="20% - Accent2 17 5" xfId="147"/>
    <cellStyle name="20% - Accent2 18" xfId="148"/>
    <cellStyle name="20% - Accent2 19" xfId="149"/>
    <cellStyle name="20% - Accent2 2" xfId="150"/>
    <cellStyle name="20% - Accent2 2 2" xfId="151"/>
    <cellStyle name="20% - Accent2 2 2 2" xfId="152"/>
    <cellStyle name="20% - Accent2 2 2 2 2" xfId="153"/>
    <cellStyle name="20% - Accent2 2 2 2 2 2" xfId="2397"/>
    <cellStyle name="20% - Accent2 2 2 2 2 2 2" xfId="2398"/>
    <cellStyle name="20% - Accent2 2 2 2 2 2 2 2" xfId="2399"/>
    <cellStyle name="20% - Accent2 2 2 2 2 2 3" xfId="2400"/>
    <cellStyle name="20% - Accent2 2 2 2 2 3" xfId="2401"/>
    <cellStyle name="20% - Accent2 2 2 2 2 3 2" xfId="2402"/>
    <cellStyle name="20% - Accent2 2 2 2 2 4" xfId="2403"/>
    <cellStyle name="20% - Accent2 2 2 2 2 5" xfId="2404"/>
    <cellStyle name="20% - Accent2 2 2 2 3" xfId="154"/>
    <cellStyle name="20% - Accent2 2 2 2 3 2" xfId="2405"/>
    <cellStyle name="20% - Accent2 2 2 2 3 2 2" xfId="2406"/>
    <cellStyle name="20% - Accent2 2 2 2 3 3" xfId="2407"/>
    <cellStyle name="20% - Accent2 2 2 2 4" xfId="155"/>
    <cellStyle name="20% - Accent2 2 2 2 4 2" xfId="2408"/>
    <cellStyle name="20% - Accent2 2 2 2 5" xfId="156"/>
    <cellStyle name="20% - Accent2 2 2 2 6" xfId="2409"/>
    <cellStyle name="20% - Accent2 2 2 3" xfId="157"/>
    <cellStyle name="20% - Accent2 2 2 3 2" xfId="2410"/>
    <cellStyle name="20% - Accent2 2 2 3 2 2" xfId="2411"/>
    <cellStyle name="20% - Accent2 2 2 3 2 2 2" xfId="2412"/>
    <cellStyle name="20% - Accent2 2 2 3 2 3" xfId="2413"/>
    <cellStyle name="20% - Accent2 2 2 3 3" xfId="2414"/>
    <cellStyle name="20% - Accent2 2 2 3 3 2" xfId="2415"/>
    <cellStyle name="20% - Accent2 2 2 3 4" xfId="2416"/>
    <cellStyle name="20% - Accent2 2 2 3 5" xfId="2417"/>
    <cellStyle name="20% - Accent2 2 2 4" xfId="158"/>
    <cellStyle name="20% - Accent2 2 2 4 2" xfId="2418"/>
    <cellStyle name="20% - Accent2 2 2 4 2 2" xfId="2419"/>
    <cellStyle name="20% - Accent2 2 2 4 3" xfId="2420"/>
    <cellStyle name="20% - Accent2 2 2 5" xfId="159"/>
    <cellStyle name="20% - Accent2 2 2 5 2" xfId="2421"/>
    <cellStyle name="20% - Accent2 2 2 6" xfId="2422"/>
    <cellStyle name="20% - Accent2 2 2 7" xfId="2423"/>
    <cellStyle name="20% - Accent2 2 3" xfId="160"/>
    <cellStyle name="20% - Accent2 2 3 2" xfId="2424"/>
    <cellStyle name="20% - Accent2 2 3 2 2" xfId="2425"/>
    <cellStyle name="20% - Accent2 2 3 2 2 2" xfId="2426"/>
    <cellStyle name="20% - Accent2 2 3 2 2 2 2" xfId="2427"/>
    <cellStyle name="20% - Accent2 2 3 2 2 3" xfId="2428"/>
    <cellStyle name="20% - Accent2 2 3 2 3" xfId="2429"/>
    <cellStyle name="20% - Accent2 2 3 2 3 2" xfId="2430"/>
    <cellStyle name="20% - Accent2 2 3 2 4" xfId="2431"/>
    <cellStyle name="20% - Accent2 2 3 3" xfId="2432"/>
    <cellStyle name="20% - Accent2 2 3 3 2" xfId="2433"/>
    <cellStyle name="20% - Accent2 2 3 3 2 2" xfId="2434"/>
    <cellStyle name="20% - Accent2 2 3 3 3" xfId="2435"/>
    <cellStyle name="20% - Accent2 2 3 4" xfId="2436"/>
    <cellStyle name="20% - Accent2 2 3 4 2" xfId="2437"/>
    <cellStyle name="20% - Accent2 2 3 5" xfId="2438"/>
    <cellStyle name="20% - Accent2 2 3 6" xfId="2439"/>
    <cellStyle name="20% - Accent2 2 4" xfId="161"/>
    <cellStyle name="20% - Accent2 2 4 2" xfId="2440"/>
    <cellStyle name="20% - Accent2 2 4 2 2" xfId="2441"/>
    <cellStyle name="20% - Accent2 2 4 2 2 2" xfId="2442"/>
    <cellStyle name="20% - Accent2 2 4 2 3" xfId="2443"/>
    <cellStyle name="20% - Accent2 2 4 3" xfId="2444"/>
    <cellStyle name="20% - Accent2 2 4 3 2" xfId="2445"/>
    <cellStyle name="20% - Accent2 2 4 4" xfId="2446"/>
    <cellStyle name="20% - Accent2 2 4 5" xfId="2447"/>
    <cellStyle name="20% - Accent2 2 5" xfId="162"/>
    <cellStyle name="20% - Accent2 2 5 2" xfId="2448"/>
    <cellStyle name="20% - Accent2 2 5 2 2" xfId="2449"/>
    <cellStyle name="20% - Accent2 2 5 3" xfId="2450"/>
    <cellStyle name="20% - Accent2 2 5 4" xfId="2451"/>
    <cellStyle name="20% - Accent2 2 6" xfId="163"/>
    <cellStyle name="20% - Accent2 2 6 2" xfId="2452"/>
    <cellStyle name="20% - Accent2 2 6 3" xfId="2453"/>
    <cellStyle name="20% - Accent2 2 7" xfId="164"/>
    <cellStyle name="20% - Accent2 2 8" xfId="165"/>
    <cellStyle name="20% - Accent2 2 9" xfId="166"/>
    <cellStyle name="20% - Accent2 20" xfId="167"/>
    <cellStyle name="20% - Accent2 21" xfId="168"/>
    <cellStyle name="20% - Accent2 22" xfId="169"/>
    <cellStyle name="20% - Accent2 23" xfId="170"/>
    <cellStyle name="20% - Accent2 24" xfId="171"/>
    <cellStyle name="20% - Accent2 25" xfId="172"/>
    <cellStyle name="20% - Accent2 26" xfId="173"/>
    <cellStyle name="20% - Accent2 27" xfId="174"/>
    <cellStyle name="20% - Accent2 28" xfId="175"/>
    <cellStyle name="20% - Accent2 29" xfId="176"/>
    <cellStyle name="20% - Accent2 3" xfId="177"/>
    <cellStyle name="20% - Accent2 3 2" xfId="2454"/>
    <cellStyle name="20% - Accent2 3 2 2" xfId="2455"/>
    <cellStyle name="20% - Accent2 3 2 2 2" xfId="2456"/>
    <cellStyle name="20% - Accent2 3 2 2 2 2" xfId="2457"/>
    <cellStyle name="20% - Accent2 3 2 2 2 2 2" xfId="2458"/>
    <cellStyle name="20% - Accent2 3 2 2 2 2 2 2" xfId="2459"/>
    <cellStyle name="20% - Accent2 3 2 2 2 2 3" xfId="2460"/>
    <cellStyle name="20% - Accent2 3 2 2 2 3" xfId="2461"/>
    <cellStyle name="20% - Accent2 3 2 2 2 3 2" xfId="2462"/>
    <cellStyle name="20% - Accent2 3 2 2 2 4" xfId="2463"/>
    <cellStyle name="20% - Accent2 3 2 2 3" xfId="2464"/>
    <cellStyle name="20% - Accent2 3 2 2 3 2" xfId="2465"/>
    <cellStyle name="20% - Accent2 3 2 2 3 2 2" xfId="2466"/>
    <cellStyle name="20% - Accent2 3 2 2 3 3" xfId="2467"/>
    <cellStyle name="20% - Accent2 3 2 2 4" xfId="2468"/>
    <cellStyle name="20% - Accent2 3 2 2 4 2" xfId="2469"/>
    <cellStyle name="20% - Accent2 3 2 2 5" xfId="2470"/>
    <cellStyle name="20% - Accent2 3 2 2 6" xfId="2471"/>
    <cellStyle name="20% - Accent2 3 2 3" xfId="2472"/>
    <cellStyle name="20% - Accent2 3 2 3 2" xfId="2473"/>
    <cellStyle name="20% - Accent2 3 2 3 2 2" xfId="2474"/>
    <cellStyle name="20% - Accent2 3 2 3 2 2 2" xfId="2475"/>
    <cellStyle name="20% - Accent2 3 2 3 2 3" xfId="2476"/>
    <cellStyle name="20% - Accent2 3 2 3 3" xfId="2477"/>
    <cellStyle name="20% - Accent2 3 2 3 3 2" xfId="2478"/>
    <cellStyle name="20% - Accent2 3 2 3 4" xfId="2479"/>
    <cellStyle name="20% - Accent2 3 2 4" xfId="2480"/>
    <cellStyle name="20% - Accent2 3 2 4 2" xfId="2481"/>
    <cellStyle name="20% - Accent2 3 2 4 2 2" xfId="2482"/>
    <cellStyle name="20% - Accent2 3 2 4 3" xfId="2483"/>
    <cellStyle name="20% - Accent2 3 2 5" xfId="2484"/>
    <cellStyle name="20% - Accent2 3 2 5 2" xfId="2485"/>
    <cellStyle name="20% - Accent2 3 2 6" xfId="2486"/>
    <cellStyle name="20% - Accent2 3 2 7" xfId="2487"/>
    <cellStyle name="20% - Accent2 3 3" xfId="2488"/>
    <cellStyle name="20% - Accent2 3 3 2" xfId="2489"/>
    <cellStyle name="20% - Accent2 3 3 2 2" xfId="2490"/>
    <cellStyle name="20% - Accent2 3 3 2 2 2" xfId="2491"/>
    <cellStyle name="20% - Accent2 3 3 2 2 2 2" xfId="2492"/>
    <cellStyle name="20% - Accent2 3 3 2 2 3" xfId="2493"/>
    <cellStyle name="20% - Accent2 3 3 2 3" xfId="2494"/>
    <cellStyle name="20% - Accent2 3 3 2 3 2" xfId="2495"/>
    <cellStyle name="20% - Accent2 3 3 2 4" xfId="2496"/>
    <cellStyle name="20% - Accent2 3 3 3" xfId="2497"/>
    <cellStyle name="20% - Accent2 3 3 3 2" xfId="2498"/>
    <cellStyle name="20% - Accent2 3 3 3 2 2" xfId="2499"/>
    <cellStyle name="20% - Accent2 3 3 3 3" xfId="2500"/>
    <cellStyle name="20% - Accent2 3 3 4" xfId="2501"/>
    <cellStyle name="20% - Accent2 3 3 4 2" xfId="2502"/>
    <cellStyle name="20% - Accent2 3 3 5" xfId="2503"/>
    <cellStyle name="20% - Accent2 3 3 6" xfId="2504"/>
    <cellStyle name="20% - Accent2 3 4" xfId="2505"/>
    <cellStyle name="20% - Accent2 3 4 2" xfId="2506"/>
    <cellStyle name="20% - Accent2 3 4 2 2" xfId="2507"/>
    <cellStyle name="20% - Accent2 3 4 2 2 2" xfId="2508"/>
    <cellStyle name="20% - Accent2 3 4 2 3" xfId="2509"/>
    <cellStyle name="20% - Accent2 3 4 3" xfId="2510"/>
    <cellStyle name="20% - Accent2 3 4 3 2" xfId="2511"/>
    <cellStyle name="20% - Accent2 3 4 4" xfId="2512"/>
    <cellStyle name="20% - Accent2 3 4 5" xfId="2513"/>
    <cellStyle name="20% - Accent2 3 5" xfId="2514"/>
    <cellStyle name="20% - Accent2 3 5 2" xfId="2515"/>
    <cellStyle name="20% - Accent2 3 5 2 2" xfId="2516"/>
    <cellStyle name="20% - Accent2 3 5 3" xfId="2517"/>
    <cellStyle name="20% - Accent2 3 6" xfId="2518"/>
    <cellStyle name="20% - Accent2 3 6 2" xfId="2519"/>
    <cellStyle name="20% - Accent2 3 7" xfId="2520"/>
    <cellStyle name="20% - Accent2 3 8" xfId="2521"/>
    <cellStyle name="20% - Accent2 3 9" xfId="2522"/>
    <cellStyle name="20% - Accent2 30" xfId="178"/>
    <cellStyle name="20% - Accent2 31" xfId="179"/>
    <cellStyle name="20% - Accent2 32" xfId="180"/>
    <cellStyle name="20% - Accent2 33" xfId="181"/>
    <cellStyle name="20% - Accent2 34" xfId="182"/>
    <cellStyle name="20% - Accent2 35" xfId="183"/>
    <cellStyle name="20% - Accent2 4" xfId="184"/>
    <cellStyle name="20% - Accent2 4 2" xfId="2523"/>
    <cellStyle name="20% - Accent2 4 2 2" xfId="2524"/>
    <cellStyle name="20% - Accent2 4 2 2 2" xfId="2525"/>
    <cellStyle name="20% - Accent2 4 2 2 2 2" xfId="2526"/>
    <cellStyle name="20% - Accent2 4 2 2 2 2 2" xfId="2527"/>
    <cellStyle name="20% - Accent2 4 2 2 2 3" xfId="2528"/>
    <cellStyle name="20% - Accent2 4 2 2 3" xfId="2529"/>
    <cellStyle name="20% - Accent2 4 2 2 3 2" xfId="2530"/>
    <cellStyle name="20% - Accent2 4 2 2 4" xfId="2531"/>
    <cellStyle name="20% - Accent2 4 2 3" xfId="2532"/>
    <cellStyle name="20% - Accent2 4 2 3 2" xfId="2533"/>
    <cellStyle name="20% - Accent2 4 2 3 2 2" xfId="2534"/>
    <cellStyle name="20% - Accent2 4 2 3 3" xfId="2535"/>
    <cellStyle name="20% - Accent2 4 2 4" xfId="2536"/>
    <cellStyle name="20% - Accent2 4 2 4 2" xfId="2537"/>
    <cellStyle name="20% - Accent2 4 2 5" xfId="2538"/>
    <cellStyle name="20% - Accent2 4 2 6" xfId="2539"/>
    <cellStyle name="20% - Accent2 4 3" xfId="2540"/>
    <cellStyle name="20% - Accent2 4 3 2" xfId="2541"/>
    <cellStyle name="20% - Accent2 4 3 2 2" xfId="2542"/>
    <cellStyle name="20% - Accent2 4 3 2 2 2" xfId="2543"/>
    <cellStyle name="20% - Accent2 4 3 2 3" xfId="2544"/>
    <cellStyle name="20% - Accent2 4 3 3" xfId="2545"/>
    <cellStyle name="20% - Accent2 4 3 3 2" xfId="2546"/>
    <cellStyle name="20% - Accent2 4 3 4" xfId="2547"/>
    <cellStyle name="20% - Accent2 4 3 5" xfId="2548"/>
    <cellStyle name="20% - Accent2 4 4" xfId="2549"/>
    <cellStyle name="20% - Accent2 4 4 2" xfId="2550"/>
    <cellStyle name="20% - Accent2 4 4 2 2" xfId="2551"/>
    <cellStyle name="20% - Accent2 4 4 3" xfId="2552"/>
    <cellStyle name="20% - Accent2 4 5" xfId="2553"/>
    <cellStyle name="20% - Accent2 4 5 2" xfId="2554"/>
    <cellStyle name="20% - Accent2 4 6" xfId="2555"/>
    <cellStyle name="20% - Accent2 4 7" xfId="2556"/>
    <cellStyle name="20% - Accent2 5" xfId="185"/>
    <cellStyle name="20% - Accent2 5 2" xfId="2557"/>
    <cellStyle name="20% - Accent2 5 2 2" xfId="2558"/>
    <cellStyle name="20% - Accent2 5 2 2 2" xfId="2559"/>
    <cellStyle name="20% - Accent2 5 2 2 2 2" xfId="2560"/>
    <cellStyle name="20% - Accent2 5 2 2 3" xfId="2561"/>
    <cellStyle name="20% - Accent2 5 2 3" xfId="2562"/>
    <cellStyle name="20% - Accent2 5 2 3 2" xfId="2563"/>
    <cellStyle name="20% - Accent2 5 2 4" xfId="2564"/>
    <cellStyle name="20% - Accent2 5 2 5" xfId="2565"/>
    <cellStyle name="20% - Accent2 5 3" xfId="2566"/>
    <cellStyle name="20% - Accent2 5 3 2" xfId="2567"/>
    <cellStyle name="20% - Accent2 5 3 2 2" xfId="2568"/>
    <cellStyle name="20% - Accent2 5 3 3" xfId="2569"/>
    <cellStyle name="20% - Accent2 5 4" xfId="2570"/>
    <cellStyle name="20% - Accent2 5 4 2" xfId="2571"/>
    <cellStyle name="20% - Accent2 5 5" xfId="2572"/>
    <cellStyle name="20% - Accent2 5 6" xfId="2573"/>
    <cellStyle name="20% - Accent2 6" xfId="186"/>
    <cellStyle name="20% - Accent2 6 2" xfId="2574"/>
    <cellStyle name="20% - Accent2 6 2 2" xfId="2575"/>
    <cellStyle name="20% - Accent2 6 2 2 2" xfId="2576"/>
    <cellStyle name="20% - Accent2 6 2 3" xfId="2577"/>
    <cellStyle name="20% - Accent2 6 2 4" xfId="2578"/>
    <cellStyle name="20% - Accent2 6 2 5" xfId="2579"/>
    <cellStyle name="20% - Accent2 6 3" xfId="2580"/>
    <cellStyle name="20% - Accent2 6 3 2" xfId="2581"/>
    <cellStyle name="20% - Accent2 6 4" xfId="2582"/>
    <cellStyle name="20% - Accent2 6 5" xfId="2583"/>
    <cellStyle name="20% - Accent2 7" xfId="187"/>
    <cellStyle name="20% - Accent2 7 2" xfId="2584"/>
    <cellStyle name="20% - Accent2 7 2 2" xfId="2585"/>
    <cellStyle name="20% - Accent2 7 2 2 2" xfId="2586"/>
    <cellStyle name="20% - Accent2 7 2 3" xfId="2587"/>
    <cellStyle name="20% - Accent2 7 3" xfId="2588"/>
    <cellStyle name="20% - Accent2 7 3 2" xfId="2589"/>
    <cellStyle name="20% - Accent2 7 4" xfId="2590"/>
    <cellStyle name="20% - Accent2 7 5" xfId="2591"/>
    <cellStyle name="20% - Accent2 8" xfId="188"/>
    <cellStyle name="20% - Accent2 8 2" xfId="2592"/>
    <cellStyle name="20% - Accent2 8 2 2" xfId="2593"/>
    <cellStyle name="20% - Accent2 8 2 2 2" xfId="2594"/>
    <cellStyle name="20% - Accent2 8 2 3" xfId="2595"/>
    <cellStyle name="20% - Accent2 8 3" xfId="2596"/>
    <cellStyle name="20% - Accent2 8 3 2" xfId="2597"/>
    <cellStyle name="20% - Accent2 8 4" xfId="2598"/>
    <cellStyle name="20% - Accent2 8 5" xfId="2599"/>
    <cellStyle name="20% - Accent2 9" xfId="189"/>
    <cellStyle name="20% - Accent2 9 2" xfId="2600"/>
    <cellStyle name="20% - Accent2 9 2 2" xfId="2601"/>
    <cellStyle name="20% - Accent2 9 3" xfId="2602"/>
    <cellStyle name="20% - Accent2 9 4" xfId="2603"/>
    <cellStyle name="20% - Accent3" xfId="15183" builtinId="38" customBuiltin="1"/>
    <cellStyle name="20% - Accent3 10" xfId="190"/>
    <cellStyle name="20% - Accent3 10 2" xfId="2604"/>
    <cellStyle name="20% - Accent3 10 2 2" xfId="2605"/>
    <cellStyle name="20% - Accent3 10 3" xfId="2606"/>
    <cellStyle name="20% - Accent3 10 4" xfId="2607"/>
    <cellStyle name="20% - Accent3 11" xfId="191"/>
    <cellStyle name="20% - Accent3 11 2" xfId="2608"/>
    <cellStyle name="20% - Accent3 11 2 2" xfId="2609"/>
    <cellStyle name="20% - Accent3 11 3" xfId="2610"/>
    <cellStyle name="20% - Accent3 11 4" xfId="2611"/>
    <cellStyle name="20% - Accent3 12" xfId="192"/>
    <cellStyle name="20% - Accent3 12 2" xfId="2612"/>
    <cellStyle name="20% - Accent3 12 3" xfId="2613"/>
    <cellStyle name="20% - Accent3 13" xfId="193"/>
    <cellStyle name="20% - Accent3 13 2" xfId="2614"/>
    <cellStyle name="20% - Accent3 14" xfId="194"/>
    <cellStyle name="20% - Accent3 15" xfId="195"/>
    <cellStyle name="20% - Accent3 15 2" xfId="196"/>
    <cellStyle name="20% - Accent3 15 3" xfId="197"/>
    <cellStyle name="20% - Accent3 15 4" xfId="198"/>
    <cellStyle name="20% - Accent3 15 5" xfId="199"/>
    <cellStyle name="20% - Accent3 16" xfId="200"/>
    <cellStyle name="20% - Accent3 16 2" xfId="201"/>
    <cellStyle name="20% - Accent3 16 3" xfId="202"/>
    <cellStyle name="20% - Accent3 16 4" xfId="203"/>
    <cellStyle name="20% - Accent3 16 5" xfId="204"/>
    <cellStyle name="20% - Accent3 17" xfId="205"/>
    <cellStyle name="20% - Accent3 17 2" xfId="206"/>
    <cellStyle name="20% - Accent3 17 3" xfId="207"/>
    <cellStyle name="20% - Accent3 17 4" xfId="208"/>
    <cellStyle name="20% - Accent3 17 5" xfId="209"/>
    <cellStyle name="20% - Accent3 18" xfId="210"/>
    <cellStyle name="20% - Accent3 19" xfId="211"/>
    <cellStyle name="20% - Accent3 2" xfId="212"/>
    <cellStyle name="20% - Accent3 2 2" xfId="213"/>
    <cellStyle name="20% - Accent3 2 2 2" xfId="214"/>
    <cellStyle name="20% - Accent3 2 2 2 2" xfId="215"/>
    <cellStyle name="20% - Accent3 2 2 2 2 2" xfId="2615"/>
    <cellStyle name="20% - Accent3 2 2 2 2 2 2" xfId="2616"/>
    <cellStyle name="20% - Accent3 2 2 2 2 2 2 2" xfId="2617"/>
    <cellStyle name="20% - Accent3 2 2 2 2 2 3" xfId="2618"/>
    <cellStyle name="20% - Accent3 2 2 2 2 3" xfId="2619"/>
    <cellStyle name="20% - Accent3 2 2 2 2 3 2" xfId="2620"/>
    <cellStyle name="20% - Accent3 2 2 2 2 4" xfId="2621"/>
    <cellStyle name="20% - Accent3 2 2 2 2 5" xfId="2622"/>
    <cellStyle name="20% - Accent3 2 2 2 3" xfId="216"/>
    <cellStyle name="20% - Accent3 2 2 2 3 2" xfId="2623"/>
    <cellStyle name="20% - Accent3 2 2 2 3 2 2" xfId="2624"/>
    <cellStyle name="20% - Accent3 2 2 2 3 3" xfId="2625"/>
    <cellStyle name="20% - Accent3 2 2 2 4" xfId="217"/>
    <cellStyle name="20% - Accent3 2 2 2 4 2" xfId="2626"/>
    <cellStyle name="20% - Accent3 2 2 2 5" xfId="218"/>
    <cellStyle name="20% - Accent3 2 2 2 6" xfId="2627"/>
    <cellStyle name="20% - Accent3 2 2 3" xfId="219"/>
    <cellStyle name="20% - Accent3 2 2 3 2" xfId="2628"/>
    <cellStyle name="20% - Accent3 2 2 3 2 2" xfId="2629"/>
    <cellStyle name="20% - Accent3 2 2 3 2 2 2" xfId="2630"/>
    <cellStyle name="20% - Accent3 2 2 3 2 3" xfId="2631"/>
    <cellStyle name="20% - Accent3 2 2 3 3" xfId="2632"/>
    <cellStyle name="20% - Accent3 2 2 3 3 2" xfId="2633"/>
    <cellStyle name="20% - Accent3 2 2 3 4" xfId="2634"/>
    <cellStyle name="20% - Accent3 2 2 3 5" xfId="2635"/>
    <cellStyle name="20% - Accent3 2 2 4" xfId="220"/>
    <cellStyle name="20% - Accent3 2 2 4 2" xfId="2636"/>
    <cellStyle name="20% - Accent3 2 2 4 2 2" xfId="2637"/>
    <cellStyle name="20% - Accent3 2 2 4 3" xfId="2638"/>
    <cellStyle name="20% - Accent3 2 2 5" xfId="221"/>
    <cellStyle name="20% - Accent3 2 2 5 2" xfId="2639"/>
    <cellStyle name="20% - Accent3 2 2 6" xfId="2640"/>
    <cellStyle name="20% - Accent3 2 2 7" xfId="2641"/>
    <cellStyle name="20% - Accent3 2 3" xfId="222"/>
    <cellStyle name="20% - Accent3 2 3 2" xfId="2642"/>
    <cellStyle name="20% - Accent3 2 3 2 2" xfId="2643"/>
    <cellStyle name="20% - Accent3 2 3 2 2 2" xfId="2644"/>
    <cellStyle name="20% - Accent3 2 3 2 2 2 2" xfId="2645"/>
    <cellStyle name="20% - Accent3 2 3 2 2 3" xfId="2646"/>
    <cellStyle name="20% - Accent3 2 3 2 3" xfId="2647"/>
    <cellStyle name="20% - Accent3 2 3 2 3 2" xfId="2648"/>
    <cellStyle name="20% - Accent3 2 3 2 4" xfId="2649"/>
    <cellStyle name="20% - Accent3 2 3 3" xfId="2650"/>
    <cellStyle name="20% - Accent3 2 3 3 2" xfId="2651"/>
    <cellStyle name="20% - Accent3 2 3 3 2 2" xfId="2652"/>
    <cellStyle name="20% - Accent3 2 3 3 3" xfId="2653"/>
    <cellStyle name="20% - Accent3 2 3 4" xfId="2654"/>
    <cellStyle name="20% - Accent3 2 3 4 2" xfId="2655"/>
    <cellStyle name="20% - Accent3 2 3 5" xfId="2656"/>
    <cellStyle name="20% - Accent3 2 3 6" xfId="2657"/>
    <cellStyle name="20% - Accent3 2 4" xfId="223"/>
    <cellStyle name="20% - Accent3 2 4 2" xfId="2658"/>
    <cellStyle name="20% - Accent3 2 4 2 2" xfId="2659"/>
    <cellStyle name="20% - Accent3 2 4 2 2 2" xfId="2660"/>
    <cellStyle name="20% - Accent3 2 4 2 3" xfId="2661"/>
    <cellStyle name="20% - Accent3 2 4 3" xfId="2662"/>
    <cellStyle name="20% - Accent3 2 4 3 2" xfId="2663"/>
    <cellStyle name="20% - Accent3 2 4 4" xfId="2664"/>
    <cellStyle name="20% - Accent3 2 4 5" xfId="2665"/>
    <cellStyle name="20% - Accent3 2 5" xfId="224"/>
    <cellStyle name="20% - Accent3 2 5 2" xfId="2666"/>
    <cellStyle name="20% - Accent3 2 5 2 2" xfId="2667"/>
    <cellStyle name="20% - Accent3 2 5 3" xfId="2668"/>
    <cellStyle name="20% - Accent3 2 5 4" xfId="2669"/>
    <cellStyle name="20% - Accent3 2 6" xfId="225"/>
    <cellStyle name="20% - Accent3 2 6 2" xfId="2670"/>
    <cellStyle name="20% - Accent3 2 6 3" xfId="2671"/>
    <cellStyle name="20% - Accent3 2 7" xfId="226"/>
    <cellStyle name="20% - Accent3 2 8" xfId="227"/>
    <cellStyle name="20% - Accent3 2 9" xfId="228"/>
    <cellStyle name="20% - Accent3 20" xfId="229"/>
    <cellStyle name="20% - Accent3 21" xfId="230"/>
    <cellStyle name="20% - Accent3 22" xfId="231"/>
    <cellStyle name="20% - Accent3 23" xfId="232"/>
    <cellStyle name="20% - Accent3 24" xfId="233"/>
    <cellStyle name="20% - Accent3 25" xfId="234"/>
    <cellStyle name="20% - Accent3 26" xfId="235"/>
    <cellStyle name="20% - Accent3 27" xfId="236"/>
    <cellStyle name="20% - Accent3 28" xfId="237"/>
    <cellStyle name="20% - Accent3 29" xfId="238"/>
    <cellStyle name="20% - Accent3 3" xfId="239"/>
    <cellStyle name="20% - Accent3 3 2" xfId="2672"/>
    <cellStyle name="20% - Accent3 3 2 2" xfId="2673"/>
    <cellStyle name="20% - Accent3 3 2 2 2" xfId="2674"/>
    <cellStyle name="20% - Accent3 3 2 2 2 2" xfId="2675"/>
    <cellStyle name="20% - Accent3 3 2 2 2 2 2" xfId="2676"/>
    <cellStyle name="20% - Accent3 3 2 2 2 2 2 2" xfId="2677"/>
    <cellStyle name="20% - Accent3 3 2 2 2 2 3" xfId="2678"/>
    <cellStyle name="20% - Accent3 3 2 2 2 3" xfId="2679"/>
    <cellStyle name="20% - Accent3 3 2 2 2 3 2" xfId="2680"/>
    <cellStyle name="20% - Accent3 3 2 2 2 4" xfId="2681"/>
    <cellStyle name="20% - Accent3 3 2 2 3" xfId="2682"/>
    <cellStyle name="20% - Accent3 3 2 2 3 2" xfId="2683"/>
    <cellStyle name="20% - Accent3 3 2 2 3 2 2" xfId="2684"/>
    <cellStyle name="20% - Accent3 3 2 2 3 3" xfId="2685"/>
    <cellStyle name="20% - Accent3 3 2 2 4" xfId="2686"/>
    <cellStyle name="20% - Accent3 3 2 2 4 2" xfId="2687"/>
    <cellStyle name="20% - Accent3 3 2 2 5" xfId="2688"/>
    <cellStyle name="20% - Accent3 3 2 2 6" xfId="2689"/>
    <cellStyle name="20% - Accent3 3 2 3" xfId="2690"/>
    <cellStyle name="20% - Accent3 3 2 3 2" xfId="2691"/>
    <cellStyle name="20% - Accent3 3 2 3 2 2" xfId="2692"/>
    <cellStyle name="20% - Accent3 3 2 3 2 2 2" xfId="2693"/>
    <cellStyle name="20% - Accent3 3 2 3 2 3" xfId="2694"/>
    <cellStyle name="20% - Accent3 3 2 3 3" xfId="2695"/>
    <cellStyle name="20% - Accent3 3 2 3 3 2" xfId="2696"/>
    <cellStyle name="20% - Accent3 3 2 3 4" xfId="2697"/>
    <cellStyle name="20% - Accent3 3 2 4" xfId="2698"/>
    <cellStyle name="20% - Accent3 3 2 4 2" xfId="2699"/>
    <cellStyle name="20% - Accent3 3 2 4 2 2" xfId="2700"/>
    <cellStyle name="20% - Accent3 3 2 4 3" xfId="2701"/>
    <cellStyle name="20% - Accent3 3 2 5" xfId="2702"/>
    <cellStyle name="20% - Accent3 3 2 5 2" xfId="2703"/>
    <cellStyle name="20% - Accent3 3 2 6" xfId="2704"/>
    <cellStyle name="20% - Accent3 3 2 7" xfId="2705"/>
    <cellStyle name="20% - Accent3 3 3" xfId="2706"/>
    <cellStyle name="20% - Accent3 3 3 2" xfId="2707"/>
    <cellStyle name="20% - Accent3 3 3 2 2" xfId="2708"/>
    <cellStyle name="20% - Accent3 3 3 2 2 2" xfId="2709"/>
    <cellStyle name="20% - Accent3 3 3 2 2 2 2" xfId="2710"/>
    <cellStyle name="20% - Accent3 3 3 2 2 3" xfId="2711"/>
    <cellStyle name="20% - Accent3 3 3 2 3" xfId="2712"/>
    <cellStyle name="20% - Accent3 3 3 2 3 2" xfId="2713"/>
    <cellStyle name="20% - Accent3 3 3 2 4" xfId="2714"/>
    <cellStyle name="20% - Accent3 3 3 3" xfId="2715"/>
    <cellStyle name="20% - Accent3 3 3 3 2" xfId="2716"/>
    <cellStyle name="20% - Accent3 3 3 3 2 2" xfId="2717"/>
    <cellStyle name="20% - Accent3 3 3 3 3" xfId="2718"/>
    <cellStyle name="20% - Accent3 3 3 4" xfId="2719"/>
    <cellStyle name="20% - Accent3 3 3 4 2" xfId="2720"/>
    <cellStyle name="20% - Accent3 3 3 5" xfId="2721"/>
    <cellStyle name="20% - Accent3 3 3 6" xfId="2722"/>
    <cellStyle name="20% - Accent3 3 4" xfId="2723"/>
    <cellStyle name="20% - Accent3 3 4 2" xfId="2724"/>
    <cellStyle name="20% - Accent3 3 4 2 2" xfId="2725"/>
    <cellStyle name="20% - Accent3 3 4 2 2 2" xfId="2726"/>
    <cellStyle name="20% - Accent3 3 4 2 3" xfId="2727"/>
    <cellStyle name="20% - Accent3 3 4 3" xfId="2728"/>
    <cellStyle name="20% - Accent3 3 4 3 2" xfId="2729"/>
    <cellStyle name="20% - Accent3 3 4 4" xfId="2730"/>
    <cellStyle name="20% - Accent3 3 4 5" xfId="2731"/>
    <cellStyle name="20% - Accent3 3 5" xfId="2732"/>
    <cellStyle name="20% - Accent3 3 5 2" xfId="2733"/>
    <cellStyle name="20% - Accent3 3 5 2 2" xfId="2734"/>
    <cellStyle name="20% - Accent3 3 5 3" xfId="2735"/>
    <cellStyle name="20% - Accent3 3 6" xfId="2736"/>
    <cellStyle name="20% - Accent3 3 6 2" xfId="2737"/>
    <cellStyle name="20% - Accent3 3 7" xfId="2738"/>
    <cellStyle name="20% - Accent3 3 8" xfId="2739"/>
    <cellStyle name="20% - Accent3 3 9" xfId="2740"/>
    <cellStyle name="20% - Accent3 30" xfId="240"/>
    <cellStyle name="20% - Accent3 31" xfId="241"/>
    <cellStyle name="20% - Accent3 32" xfId="242"/>
    <cellStyle name="20% - Accent3 33" xfId="243"/>
    <cellStyle name="20% - Accent3 34" xfId="244"/>
    <cellStyle name="20% - Accent3 35" xfId="245"/>
    <cellStyle name="20% - Accent3 4" xfId="246"/>
    <cellStyle name="20% - Accent3 4 2" xfId="2741"/>
    <cellStyle name="20% - Accent3 4 2 2" xfId="2742"/>
    <cellStyle name="20% - Accent3 4 2 2 2" xfId="2743"/>
    <cellStyle name="20% - Accent3 4 2 2 2 2" xfId="2744"/>
    <cellStyle name="20% - Accent3 4 2 2 2 2 2" xfId="2745"/>
    <cellStyle name="20% - Accent3 4 2 2 2 3" xfId="2746"/>
    <cellStyle name="20% - Accent3 4 2 2 3" xfId="2747"/>
    <cellStyle name="20% - Accent3 4 2 2 3 2" xfId="2748"/>
    <cellStyle name="20% - Accent3 4 2 2 4" xfId="2749"/>
    <cellStyle name="20% - Accent3 4 2 3" xfId="2750"/>
    <cellStyle name="20% - Accent3 4 2 3 2" xfId="2751"/>
    <cellStyle name="20% - Accent3 4 2 3 2 2" xfId="2752"/>
    <cellStyle name="20% - Accent3 4 2 3 3" xfId="2753"/>
    <cellStyle name="20% - Accent3 4 2 4" xfId="2754"/>
    <cellStyle name="20% - Accent3 4 2 4 2" xfId="2755"/>
    <cellStyle name="20% - Accent3 4 2 5" xfId="2756"/>
    <cellStyle name="20% - Accent3 4 2 6" xfId="2757"/>
    <cellStyle name="20% - Accent3 4 3" xfId="2758"/>
    <cellStyle name="20% - Accent3 4 3 2" xfId="2759"/>
    <cellStyle name="20% - Accent3 4 3 2 2" xfId="2760"/>
    <cellStyle name="20% - Accent3 4 3 2 2 2" xfId="2761"/>
    <cellStyle name="20% - Accent3 4 3 2 3" xfId="2762"/>
    <cellStyle name="20% - Accent3 4 3 3" xfId="2763"/>
    <cellStyle name="20% - Accent3 4 3 3 2" xfId="2764"/>
    <cellStyle name="20% - Accent3 4 3 4" xfId="2765"/>
    <cellStyle name="20% - Accent3 4 3 5" xfId="2766"/>
    <cellStyle name="20% - Accent3 4 4" xfId="2767"/>
    <cellStyle name="20% - Accent3 4 4 2" xfId="2768"/>
    <cellStyle name="20% - Accent3 4 4 2 2" xfId="2769"/>
    <cellStyle name="20% - Accent3 4 4 3" xfId="2770"/>
    <cellStyle name="20% - Accent3 4 5" xfId="2771"/>
    <cellStyle name="20% - Accent3 4 5 2" xfId="2772"/>
    <cellStyle name="20% - Accent3 4 6" xfId="2773"/>
    <cellStyle name="20% - Accent3 4 7" xfId="2774"/>
    <cellStyle name="20% - Accent3 5" xfId="247"/>
    <cellStyle name="20% - Accent3 5 2" xfId="2775"/>
    <cellStyle name="20% - Accent3 5 2 2" xfId="2776"/>
    <cellStyle name="20% - Accent3 5 2 2 2" xfId="2777"/>
    <cellStyle name="20% - Accent3 5 2 2 2 2" xfId="2778"/>
    <cellStyle name="20% - Accent3 5 2 2 3" xfId="2779"/>
    <cellStyle name="20% - Accent3 5 2 3" xfId="2780"/>
    <cellStyle name="20% - Accent3 5 2 3 2" xfId="2781"/>
    <cellStyle name="20% - Accent3 5 2 4" xfId="2782"/>
    <cellStyle name="20% - Accent3 5 2 5" xfId="2783"/>
    <cellStyle name="20% - Accent3 5 3" xfId="2784"/>
    <cellStyle name="20% - Accent3 5 3 2" xfId="2785"/>
    <cellStyle name="20% - Accent3 5 3 2 2" xfId="2786"/>
    <cellStyle name="20% - Accent3 5 3 3" xfId="2787"/>
    <cellStyle name="20% - Accent3 5 4" xfId="2788"/>
    <cellStyle name="20% - Accent3 5 4 2" xfId="2789"/>
    <cellStyle name="20% - Accent3 5 5" xfId="2790"/>
    <cellStyle name="20% - Accent3 5 6" xfId="2791"/>
    <cellStyle name="20% - Accent3 6" xfId="248"/>
    <cellStyle name="20% - Accent3 6 2" xfId="2792"/>
    <cellStyle name="20% - Accent3 6 2 2" xfId="2793"/>
    <cellStyle name="20% - Accent3 6 2 2 2" xfId="2794"/>
    <cellStyle name="20% - Accent3 6 2 3" xfId="2795"/>
    <cellStyle name="20% - Accent3 6 2 4" xfId="2796"/>
    <cellStyle name="20% - Accent3 6 2 5" xfId="2797"/>
    <cellStyle name="20% - Accent3 6 3" xfId="2798"/>
    <cellStyle name="20% - Accent3 6 3 2" xfId="2799"/>
    <cellStyle name="20% - Accent3 6 4" xfId="2800"/>
    <cellStyle name="20% - Accent3 6 5" xfId="2801"/>
    <cellStyle name="20% - Accent3 7" xfId="249"/>
    <cellStyle name="20% - Accent3 7 2" xfId="2802"/>
    <cellStyle name="20% - Accent3 7 2 2" xfId="2803"/>
    <cellStyle name="20% - Accent3 7 2 2 2" xfId="2804"/>
    <cellStyle name="20% - Accent3 7 2 3" xfId="2805"/>
    <cellStyle name="20% - Accent3 7 3" xfId="2806"/>
    <cellStyle name="20% - Accent3 7 3 2" xfId="2807"/>
    <cellStyle name="20% - Accent3 7 4" xfId="2808"/>
    <cellStyle name="20% - Accent3 7 5" xfId="2809"/>
    <cellStyle name="20% - Accent3 8" xfId="250"/>
    <cellStyle name="20% - Accent3 8 2" xfId="2810"/>
    <cellStyle name="20% - Accent3 8 2 2" xfId="2811"/>
    <cellStyle name="20% - Accent3 8 2 2 2" xfId="2812"/>
    <cellStyle name="20% - Accent3 8 2 3" xfId="2813"/>
    <cellStyle name="20% - Accent3 8 3" xfId="2814"/>
    <cellStyle name="20% - Accent3 8 3 2" xfId="2815"/>
    <cellStyle name="20% - Accent3 8 4" xfId="2816"/>
    <cellStyle name="20% - Accent3 8 5" xfId="2817"/>
    <cellStyle name="20% - Accent3 9" xfId="251"/>
    <cellStyle name="20% - Accent3 9 2" xfId="2818"/>
    <cellStyle name="20% - Accent3 9 2 2" xfId="2819"/>
    <cellStyle name="20% - Accent3 9 3" xfId="2820"/>
    <cellStyle name="20% - Accent3 9 4" xfId="2821"/>
    <cellStyle name="20% - Accent4" xfId="15186" builtinId="42" customBuiltin="1"/>
    <cellStyle name="20% - Accent4 10" xfId="252"/>
    <cellStyle name="20% - Accent4 10 2" xfId="2822"/>
    <cellStyle name="20% - Accent4 10 2 2" xfId="2823"/>
    <cellStyle name="20% - Accent4 10 3" xfId="2824"/>
    <cellStyle name="20% - Accent4 10 4" xfId="2825"/>
    <cellStyle name="20% - Accent4 11" xfId="253"/>
    <cellStyle name="20% - Accent4 11 2" xfId="2826"/>
    <cellStyle name="20% - Accent4 11 2 2" xfId="2827"/>
    <cellStyle name="20% - Accent4 11 3" xfId="2828"/>
    <cellStyle name="20% - Accent4 11 4" xfId="2829"/>
    <cellStyle name="20% - Accent4 12" xfId="254"/>
    <cellStyle name="20% - Accent4 12 2" xfId="2830"/>
    <cellStyle name="20% - Accent4 12 2 2" xfId="2831"/>
    <cellStyle name="20% - Accent4 12 3" xfId="2832"/>
    <cellStyle name="20% - Accent4 12 4" xfId="2833"/>
    <cellStyle name="20% - Accent4 13" xfId="255"/>
    <cellStyle name="20% - Accent4 13 2" xfId="2834"/>
    <cellStyle name="20% - Accent4 13 3" xfId="2835"/>
    <cellStyle name="20% - Accent4 14" xfId="256"/>
    <cellStyle name="20% - Accent4 14 2" xfId="2836"/>
    <cellStyle name="20% - Accent4 15" xfId="257"/>
    <cellStyle name="20% - Accent4 15 2" xfId="258"/>
    <cellStyle name="20% - Accent4 15 3" xfId="259"/>
    <cellStyle name="20% - Accent4 15 4" xfId="260"/>
    <cellStyle name="20% - Accent4 15 5" xfId="261"/>
    <cellStyle name="20% - Accent4 16" xfId="262"/>
    <cellStyle name="20% - Accent4 16 2" xfId="263"/>
    <cellStyle name="20% - Accent4 16 3" xfId="264"/>
    <cellStyle name="20% - Accent4 16 4" xfId="265"/>
    <cellStyle name="20% - Accent4 16 5" xfId="266"/>
    <cellStyle name="20% - Accent4 17" xfId="267"/>
    <cellStyle name="20% - Accent4 17 2" xfId="268"/>
    <cellStyle name="20% - Accent4 17 3" xfId="269"/>
    <cellStyle name="20% - Accent4 17 4" xfId="270"/>
    <cellStyle name="20% - Accent4 17 5" xfId="271"/>
    <cellStyle name="20% - Accent4 18" xfId="272"/>
    <cellStyle name="20% - Accent4 19" xfId="273"/>
    <cellStyle name="20% - Accent4 2" xfId="274"/>
    <cellStyle name="20% - Accent4 2 10" xfId="2837"/>
    <cellStyle name="20% - Accent4 2 11" xfId="2838"/>
    <cellStyle name="20% - Accent4 2 12" xfId="2839"/>
    <cellStyle name="20% - Accent4 2 13" xfId="2840"/>
    <cellStyle name="20% - Accent4 2 2" xfId="275"/>
    <cellStyle name="20% - Accent4 2 2 10" xfId="2841"/>
    <cellStyle name="20% - Accent4 2 2 2" xfId="276"/>
    <cellStyle name="20% - Accent4 2 2 2 2" xfId="277"/>
    <cellStyle name="20% - Accent4 2 2 2 2 2" xfId="2842"/>
    <cellStyle name="20% - Accent4 2 2 2 2 2 2" xfId="2843"/>
    <cellStyle name="20% - Accent4 2 2 2 2 2 2 2" xfId="2844"/>
    <cellStyle name="20% - Accent4 2 2 2 2 2 3" xfId="2845"/>
    <cellStyle name="20% - Accent4 2 2 2 2 3" xfId="2846"/>
    <cellStyle name="20% - Accent4 2 2 2 2 3 2" xfId="2847"/>
    <cellStyle name="20% - Accent4 2 2 2 2 4" xfId="2848"/>
    <cellStyle name="20% - Accent4 2 2 2 2 5" xfId="2849"/>
    <cellStyle name="20% - Accent4 2 2 2 2 6" xfId="2850"/>
    <cellStyle name="20% - Accent4 2 2 2 3" xfId="278"/>
    <cellStyle name="20% - Accent4 2 2 2 3 2" xfId="2851"/>
    <cellStyle name="20% - Accent4 2 2 2 3 2 2" xfId="2852"/>
    <cellStyle name="20% - Accent4 2 2 2 3 3" xfId="2853"/>
    <cellStyle name="20% - Accent4 2 2 2 4" xfId="279"/>
    <cellStyle name="20% - Accent4 2 2 2 4 2" xfId="2854"/>
    <cellStyle name="20% - Accent4 2 2 2 5" xfId="280"/>
    <cellStyle name="20% - Accent4 2 2 2 6" xfId="2855"/>
    <cellStyle name="20% - Accent4 2 2 2 7" xfId="2856"/>
    <cellStyle name="20% - Accent4 2 2 3" xfId="281"/>
    <cellStyle name="20% - Accent4 2 2 3 2" xfId="2857"/>
    <cellStyle name="20% - Accent4 2 2 3 2 2" xfId="2858"/>
    <cellStyle name="20% - Accent4 2 2 3 2 2 2" xfId="2859"/>
    <cellStyle name="20% - Accent4 2 2 3 2 3" xfId="2860"/>
    <cellStyle name="20% - Accent4 2 2 3 3" xfId="2861"/>
    <cellStyle name="20% - Accent4 2 2 3 3 2" xfId="2862"/>
    <cellStyle name="20% - Accent4 2 2 3 4" xfId="2863"/>
    <cellStyle name="20% - Accent4 2 2 3 5" xfId="2864"/>
    <cellStyle name="20% - Accent4 2 2 3 6" xfId="2865"/>
    <cellStyle name="20% - Accent4 2 2 4" xfId="282"/>
    <cellStyle name="20% - Accent4 2 2 4 2" xfId="2866"/>
    <cellStyle name="20% - Accent4 2 2 4 2 2" xfId="2867"/>
    <cellStyle name="20% - Accent4 2 2 4 3" xfId="2868"/>
    <cellStyle name="20% - Accent4 2 2 4 4" xfId="2869"/>
    <cellStyle name="20% - Accent4 2 2 5" xfId="283"/>
    <cellStyle name="20% - Accent4 2 2 5 2" xfId="2870"/>
    <cellStyle name="20% - Accent4 2 2 5 3" xfId="2871"/>
    <cellStyle name="20% - Accent4 2 2 6" xfId="2872"/>
    <cellStyle name="20% - Accent4 2 2 6 2" xfId="2873"/>
    <cellStyle name="20% - Accent4 2 2 7" xfId="2874"/>
    <cellStyle name="20% - Accent4 2 2 8" xfId="2875"/>
    <cellStyle name="20% - Accent4 2 2 9" xfId="2876"/>
    <cellStyle name="20% - Accent4 2 3" xfId="284"/>
    <cellStyle name="20% - Accent4 2 3 2" xfId="2877"/>
    <cellStyle name="20% - Accent4 2 3 2 2" xfId="2878"/>
    <cellStyle name="20% - Accent4 2 3 2 2 2" xfId="2879"/>
    <cellStyle name="20% - Accent4 2 3 2 2 2 2" xfId="2880"/>
    <cellStyle name="20% - Accent4 2 3 2 2 3" xfId="2881"/>
    <cellStyle name="20% - Accent4 2 3 2 2 4" xfId="2882"/>
    <cellStyle name="20% - Accent4 2 3 2 3" xfId="2883"/>
    <cellStyle name="20% - Accent4 2 3 2 3 2" xfId="2884"/>
    <cellStyle name="20% - Accent4 2 3 2 4" xfId="2885"/>
    <cellStyle name="20% - Accent4 2 3 2 5" xfId="2886"/>
    <cellStyle name="20% - Accent4 2 3 3" xfId="2887"/>
    <cellStyle name="20% - Accent4 2 3 3 2" xfId="2888"/>
    <cellStyle name="20% - Accent4 2 3 3 2 2" xfId="2889"/>
    <cellStyle name="20% - Accent4 2 3 3 3" xfId="2890"/>
    <cellStyle name="20% - Accent4 2 3 3 4" xfId="2891"/>
    <cellStyle name="20% - Accent4 2 3 4" xfId="2892"/>
    <cellStyle name="20% - Accent4 2 3 4 2" xfId="2893"/>
    <cellStyle name="20% - Accent4 2 3 5" xfId="2894"/>
    <cellStyle name="20% - Accent4 2 3 6" xfId="2895"/>
    <cellStyle name="20% - Accent4 2 3 7" xfId="2896"/>
    <cellStyle name="20% - Accent4 2 4" xfId="285"/>
    <cellStyle name="20% - Accent4 2 4 2" xfId="2897"/>
    <cellStyle name="20% - Accent4 2 4 2 2" xfId="2898"/>
    <cellStyle name="20% - Accent4 2 4 2 2 2" xfId="2899"/>
    <cellStyle name="20% - Accent4 2 4 2 2 2 2" xfId="2900"/>
    <cellStyle name="20% - Accent4 2 4 2 2 3" xfId="2901"/>
    <cellStyle name="20% - Accent4 2 4 2 2 4" xfId="2902"/>
    <cellStyle name="20% - Accent4 2 4 2 3" xfId="2903"/>
    <cellStyle name="20% - Accent4 2 4 2 3 2" xfId="2904"/>
    <cellStyle name="20% - Accent4 2 4 2 4" xfId="2905"/>
    <cellStyle name="20% - Accent4 2 4 2 5" xfId="2906"/>
    <cellStyle name="20% - Accent4 2 4 3" xfId="2907"/>
    <cellStyle name="20% - Accent4 2 4 3 2" xfId="2908"/>
    <cellStyle name="20% - Accent4 2 4 3 2 2" xfId="2909"/>
    <cellStyle name="20% - Accent4 2 4 3 3" xfId="2910"/>
    <cellStyle name="20% - Accent4 2 4 3 4" xfId="2911"/>
    <cellStyle name="20% - Accent4 2 4 4" xfId="2912"/>
    <cellStyle name="20% - Accent4 2 4 4 2" xfId="2913"/>
    <cellStyle name="20% - Accent4 2 4 5" xfId="2914"/>
    <cellStyle name="20% - Accent4 2 4 6" xfId="2915"/>
    <cellStyle name="20% - Accent4 2 4 7" xfId="2916"/>
    <cellStyle name="20% - Accent4 2 5" xfId="286"/>
    <cellStyle name="20% - Accent4 2 5 2" xfId="2917"/>
    <cellStyle name="20% - Accent4 2 5 2 2" xfId="2918"/>
    <cellStyle name="20% - Accent4 2 5 2 2 2" xfId="2919"/>
    <cellStyle name="20% - Accent4 2 5 2 3" xfId="2920"/>
    <cellStyle name="20% - Accent4 2 5 2 4" xfId="2921"/>
    <cellStyle name="20% - Accent4 2 5 3" xfId="2922"/>
    <cellStyle name="20% - Accent4 2 5 3 2" xfId="2923"/>
    <cellStyle name="20% - Accent4 2 5 4" xfId="2924"/>
    <cellStyle name="20% - Accent4 2 5 5" xfId="2925"/>
    <cellStyle name="20% - Accent4 2 5 6" xfId="2926"/>
    <cellStyle name="20% - Accent4 2 6" xfId="287"/>
    <cellStyle name="20% - Accent4 2 6 2" xfId="2927"/>
    <cellStyle name="20% - Accent4 2 6 2 2" xfId="2928"/>
    <cellStyle name="20% - Accent4 2 6 3" xfId="2929"/>
    <cellStyle name="20% - Accent4 2 6 4" xfId="2930"/>
    <cellStyle name="20% - Accent4 2 6 5" xfId="2931"/>
    <cellStyle name="20% - Accent4 2 7" xfId="288"/>
    <cellStyle name="20% - Accent4 2 7 2" xfId="2932"/>
    <cellStyle name="20% - Accent4 2 7 3" xfId="2933"/>
    <cellStyle name="20% - Accent4 2 7 4" xfId="2934"/>
    <cellStyle name="20% - Accent4 2 8" xfId="289"/>
    <cellStyle name="20% - Accent4 2 8 2" xfId="2935"/>
    <cellStyle name="20% - Accent4 2 8 3" xfId="2936"/>
    <cellStyle name="20% - Accent4 2 9" xfId="290"/>
    <cellStyle name="20% - Accent4 2 9 2" xfId="2937"/>
    <cellStyle name="20% - Accent4 20" xfId="291"/>
    <cellStyle name="20% - Accent4 21" xfId="292"/>
    <cellStyle name="20% - Accent4 22" xfId="293"/>
    <cellStyle name="20% - Accent4 23" xfId="294"/>
    <cellStyle name="20% - Accent4 24" xfId="295"/>
    <cellStyle name="20% - Accent4 25" xfId="296"/>
    <cellStyle name="20% - Accent4 26" xfId="297"/>
    <cellStyle name="20% - Accent4 27" xfId="298"/>
    <cellStyle name="20% - Accent4 28" xfId="299"/>
    <cellStyle name="20% - Accent4 29" xfId="300"/>
    <cellStyle name="20% - Accent4 3" xfId="301"/>
    <cellStyle name="20% - Accent4 3 2" xfId="2938"/>
    <cellStyle name="20% - Accent4 3 2 2" xfId="2939"/>
    <cellStyle name="20% - Accent4 3 2 2 2" xfId="2940"/>
    <cellStyle name="20% - Accent4 3 2 2 2 2" xfId="2941"/>
    <cellStyle name="20% - Accent4 3 2 2 2 2 2" xfId="2942"/>
    <cellStyle name="20% - Accent4 3 2 2 2 2 2 2" xfId="2943"/>
    <cellStyle name="20% - Accent4 3 2 2 2 2 3" xfId="2944"/>
    <cellStyle name="20% - Accent4 3 2 2 2 3" xfId="2945"/>
    <cellStyle name="20% - Accent4 3 2 2 2 3 2" xfId="2946"/>
    <cellStyle name="20% - Accent4 3 2 2 2 4" xfId="2947"/>
    <cellStyle name="20% - Accent4 3 2 2 2 5" xfId="2948"/>
    <cellStyle name="20% - Accent4 3 2 2 3" xfId="2949"/>
    <cellStyle name="20% - Accent4 3 2 2 3 2" xfId="2950"/>
    <cellStyle name="20% - Accent4 3 2 2 3 2 2" xfId="2951"/>
    <cellStyle name="20% - Accent4 3 2 2 3 3" xfId="2952"/>
    <cellStyle name="20% - Accent4 3 2 2 4" xfId="2953"/>
    <cellStyle name="20% - Accent4 3 2 2 4 2" xfId="2954"/>
    <cellStyle name="20% - Accent4 3 2 2 5" xfId="2955"/>
    <cellStyle name="20% - Accent4 3 2 2 6" xfId="2956"/>
    <cellStyle name="20% - Accent4 3 2 2 7" xfId="2957"/>
    <cellStyle name="20% - Accent4 3 2 3" xfId="2958"/>
    <cellStyle name="20% - Accent4 3 2 3 2" xfId="2959"/>
    <cellStyle name="20% - Accent4 3 2 3 2 2" xfId="2960"/>
    <cellStyle name="20% - Accent4 3 2 3 2 2 2" xfId="2961"/>
    <cellStyle name="20% - Accent4 3 2 3 2 3" xfId="2962"/>
    <cellStyle name="20% - Accent4 3 2 3 3" xfId="2963"/>
    <cellStyle name="20% - Accent4 3 2 3 3 2" xfId="2964"/>
    <cellStyle name="20% - Accent4 3 2 3 4" xfId="2965"/>
    <cellStyle name="20% - Accent4 3 2 3 5" xfId="2966"/>
    <cellStyle name="20% - Accent4 3 2 4" xfId="2967"/>
    <cellStyle name="20% - Accent4 3 2 4 2" xfId="2968"/>
    <cellStyle name="20% - Accent4 3 2 4 2 2" xfId="2969"/>
    <cellStyle name="20% - Accent4 3 2 4 3" xfId="2970"/>
    <cellStyle name="20% - Accent4 3 2 4 4" xfId="2971"/>
    <cellStyle name="20% - Accent4 3 2 5" xfId="2972"/>
    <cellStyle name="20% - Accent4 3 2 5 2" xfId="2973"/>
    <cellStyle name="20% - Accent4 3 2 6" xfId="2974"/>
    <cellStyle name="20% - Accent4 3 2 7" xfId="2975"/>
    <cellStyle name="20% - Accent4 3 2 8" xfId="2976"/>
    <cellStyle name="20% - Accent4 3 2 9" xfId="2977"/>
    <cellStyle name="20% - Accent4 3 3" xfId="2978"/>
    <cellStyle name="20% - Accent4 3 3 2" xfId="2979"/>
    <cellStyle name="20% - Accent4 3 3 2 2" xfId="2980"/>
    <cellStyle name="20% - Accent4 3 3 2 2 2" xfId="2981"/>
    <cellStyle name="20% - Accent4 3 3 2 2 2 2" xfId="2982"/>
    <cellStyle name="20% - Accent4 3 3 2 2 3" xfId="2983"/>
    <cellStyle name="20% - Accent4 3 3 2 2 4" xfId="2984"/>
    <cellStyle name="20% - Accent4 3 3 2 3" xfId="2985"/>
    <cellStyle name="20% - Accent4 3 3 2 3 2" xfId="2986"/>
    <cellStyle name="20% - Accent4 3 3 2 4" xfId="2987"/>
    <cellStyle name="20% - Accent4 3 3 2 5" xfId="2988"/>
    <cellStyle name="20% - Accent4 3 3 3" xfId="2989"/>
    <cellStyle name="20% - Accent4 3 3 3 2" xfId="2990"/>
    <cellStyle name="20% - Accent4 3 3 3 2 2" xfId="2991"/>
    <cellStyle name="20% - Accent4 3 3 3 3" xfId="2992"/>
    <cellStyle name="20% - Accent4 3 3 3 4" xfId="2993"/>
    <cellStyle name="20% - Accent4 3 3 4" xfId="2994"/>
    <cellStyle name="20% - Accent4 3 3 4 2" xfId="2995"/>
    <cellStyle name="20% - Accent4 3 3 4 3" xfId="2996"/>
    <cellStyle name="20% - Accent4 3 3 4 4" xfId="2997"/>
    <cellStyle name="20% - Accent4 3 3 5" xfId="2998"/>
    <cellStyle name="20% - Accent4 3 3 5 2" xfId="2999"/>
    <cellStyle name="20% - Accent4 3 3 6" xfId="3000"/>
    <cellStyle name="20% - Accent4 3 3 7" xfId="3001"/>
    <cellStyle name="20% - Accent4 3 3 8" xfId="3002"/>
    <cellStyle name="20% - Accent4 3 3 9" xfId="3003"/>
    <cellStyle name="20% - Accent4 3 4" xfId="3004"/>
    <cellStyle name="20% - Accent4 3 4 2" xfId="3005"/>
    <cellStyle name="20% - Accent4 3 4 2 2" xfId="3006"/>
    <cellStyle name="20% - Accent4 3 4 2 2 2" xfId="3007"/>
    <cellStyle name="20% - Accent4 3 4 2 2 2 2" xfId="3008"/>
    <cellStyle name="20% - Accent4 3 4 2 2 3" xfId="3009"/>
    <cellStyle name="20% - Accent4 3 4 2 2 4" xfId="3010"/>
    <cellStyle name="20% - Accent4 3 4 2 3" xfId="3011"/>
    <cellStyle name="20% - Accent4 3 4 2 3 2" xfId="3012"/>
    <cellStyle name="20% - Accent4 3 4 2 4" xfId="3013"/>
    <cellStyle name="20% - Accent4 3 4 2 5" xfId="3014"/>
    <cellStyle name="20% - Accent4 3 4 3" xfId="3015"/>
    <cellStyle name="20% - Accent4 3 4 3 2" xfId="3016"/>
    <cellStyle name="20% - Accent4 3 4 3 2 2" xfId="3017"/>
    <cellStyle name="20% - Accent4 3 4 3 3" xfId="3018"/>
    <cellStyle name="20% - Accent4 3 4 3 4" xfId="3019"/>
    <cellStyle name="20% - Accent4 3 4 4" xfId="3020"/>
    <cellStyle name="20% - Accent4 3 4 4 2" xfId="3021"/>
    <cellStyle name="20% - Accent4 3 4 4 3" xfId="3022"/>
    <cellStyle name="20% - Accent4 3 4 4 4" xfId="3023"/>
    <cellStyle name="20% - Accent4 3 4 5" xfId="3024"/>
    <cellStyle name="20% - Accent4 3 4 5 2" xfId="3025"/>
    <cellStyle name="20% - Accent4 3 4 6" xfId="3026"/>
    <cellStyle name="20% - Accent4 3 4 7" xfId="3027"/>
    <cellStyle name="20% - Accent4 3 4 8" xfId="3028"/>
    <cellStyle name="20% - Accent4 3 4 9" xfId="3029"/>
    <cellStyle name="20% - Accent4 3 5" xfId="3030"/>
    <cellStyle name="20% - Accent4 3 5 2" xfId="3031"/>
    <cellStyle name="20% - Accent4 3 5 2 2" xfId="3032"/>
    <cellStyle name="20% - Accent4 3 5 2 2 2" xfId="3033"/>
    <cellStyle name="20% - Accent4 3 5 2 3" xfId="3034"/>
    <cellStyle name="20% - Accent4 3 5 2 4" xfId="3035"/>
    <cellStyle name="20% - Accent4 3 5 3" xfId="3036"/>
    <cellStyle name="20% - Accent4 3 5 3 2" xfId="3037"/>
    <cellStyle name="20% - Accent4 3 5 4" xfId="3038"/>
    <cellStyle name="20% - Accent4 3 5 5" xfId="3039"/>
    <cellStyle name="20% - Accent4 3 6" xfId="3040"/>
    <cellStyle name="20% - Accent4 3 6 2" xfId="3041"/>
    <cellStyle name="20% - Accent4 3 6 2 2" xfId="3042"/>
    <cellStyle name="20% - Accent4 3 6 3" xfId="3043"/>
    <cellStyle name="20% - Accent4 3 6 4" xfId="3044"/>
    <cellStyle name="20% - Accent4 3 7" xfId="3045"/>
    <cellStyle name="20% - Accent4 3 7 2" xfId="3046"/>
    <cellStyle name="20% - Accent4 3 7 3" xfId="3047"/>
    <cellStyle name="20% - Accent4 3 7 4" xfId="3048"/>
    <cellStyle name="20% - Accent4 3 8" xfId="3049"/>
    <cellStyle name="20% - Accent4 3 9" xfId="3050"/>
    <cellStyle name="20% - Accent4 30" xfId="302"/>
    <cellStyle name="20% - Accent4 31" xfId="303"/>
    <cellStyle name="20% - Accent4 32" xfId="304"/>
    <cellStyle name="20% - Accent4 33" xfId="305"/>
    <cellStyle name="20% - Accent4 34" xfId="306"/>
    <cellStyle name="20% - Accent4 35" xfId="307"/>
    <cellStyle name="20% - Accent4 4" xfId="308"/>
    <cellStyle name="20% - Accent4 4 2" xfId="3051"/>
    <cellStyle name="20% - Accent4 4 2 2" xfId="3052"/>
    <cellStyle name="20% - Accent4 4 2 2 2" xfId="3053"/>
    <cellStyle name="20% - Accent4 4 2 2 2 2" xfId="3054"/>
    <cellStyle name="20% - Accent4 4 2 2 2 2 2" xfId="3055"/>
    <cellStyle name="20% - Accent4 4 2 2 2 2 2 2" xfId="3056"/>
    <cellStyle name="20% - Accent4 4 2 2 2 2 3" xfId="3057"/>
    <cellStyle name="20% - Accent4 4 2 2 2 3" xfId="3058"/>
    <cellStyle name="20% - Accent4 4 2 2 2 3 2" xfId="3059"/>
    <cellStyle name="20% - Accent4 4 2 2 2 4" xfId="3060"/>
    <cellStyle name="20% - Accent4 4 2 2 2 5" xfId="3061"/>
    <cellStyle name="20% - Accent4 4 2 2 3" xfId="3062"/>
    <cellStyle name="20% - Accent4 4 2 2 3 2" xfId="3063"/>
    <cellStyle name="20% - Accent4 4 2 2 3 2 2" xfId="3064"/>
    <cellStyle name="20% - Accent4 4 2 2 3 3" xfId="3065"/>
    <cellStyle name="20% - Accent4 4 2 2 4" xfId="3066"/>
    <cellStyle name="20% - Accent4 4 2 2 4 2" xfId="3067"/>
    <cellStyle name="20% - Accent4 4 2 2 5" xfId="3068"/>
    <cellStyle name="20% - Accent4 4 2 2 6" xfId="3069"/>
    <cellStyle name="20% - Accent4 4 2 3" xfId="3070"/>
    <cellStyle name="20% - Accent4 4 2 3 2" xfId="3071"/>
    <cellStyle name="20% - Accent4 4 2 3 2 2" xfId="3072"/>
    <cellStyle name="20% - Accent4 4 2 3 2 2 2" xfId="3073"/>
    <cellStyle name="20% - Accent4 4 2 3 2 3" xfId="3074"/>
    <cellStyle name="20% - Accent4 4 2 3 3" xfId="3075"/>
    <cellStyle name="20% - Accent4 4 2 3 3 2" xfId="3076"/>
    <cellStyle name="20% - Accent4 4 2 3 4" xfId="3077"/>
    <cellStyle name="20% - Accent4 4 2 3 5" xfId="3078"/>
    <cellStyle name="20% - Accent4 4 2 4" xfId="3079"/>
    <cellStyle name="20% - Accent4 4 2 4 2" xfId="3080"/>
    <cellStyle name="20% - Accent4 4 2 4 2 2" xfId="3081"/>
    <cellStyle name="20% - Accent4 4 2 4 3" xfId="3082"/>
    <cellStyle name="20% - Accent4 4 2 4 4" xfId="3083"/>
    <cellStyle name="20% - Accent4 4 2 5" xfId="3084"/>
    <cellStyle name="20% - Accent4 4 2 5 2" xfId="3085"/>
    <cellStyle name="20% - Accent4 4 2 6" xfId="3086"/>
    <cellStyle name="20% - Accent4 4 2 7" xfId="3087"/>
    <cellStyle name="20% - Accent4 4 2 8" xfId="3088"/>
    <cellStyle name="20% - Accent4 4 2 9" xfId="3089"/>
    <cellStyle name="20% - Accent4 4 3" xfId="3090"/>
    <cellStyle name="20% - Accent4 4 3 2" xfId="3091"/>
    <cellStyle name="20% - Accent4 4 3 2 2" xfId="3092"/>
    <cellStyle name="20% - Accent4 4 3 2 2 2" xfId="3093"/>
    <cellStyle name="20% - Accent4 4 3 2 2 2 2" xfId="3094"/>
    <cellStyle name="20% - Accent4 4 3 2 2 3" xfId="3095"/>
    <cellStyle name="20% - Accent4 4 3 2 2 4" xfId="3096"/>
    <cellStyle name="20% - Accent4 4 3 2 3" xfId="3097"/>
    <cellStyle name="20% - Accent4 4 3 2 3 2" xfId="3098"/>
    <cellStyle name="20% - Accent4 4 3 2 4" xfId="3099"/>
    <cellStyle name="20% - Accent4 4 3 2 5" xfId="3100"/>
    <cellStyle name="20% - Accent4 4 3 3" xfId="3101"/>
    <cellStyle name="20% - Accent4 4 3 3 2" xfId="3102"/>
    <cellStyle name="20% - Accent4 4 3 3 2 2" xfId="3103"/>
    <cellStyle name="20% - Accent4 4 3 3 3" xfId="3104"/>
    <cellStyle name="20% - Accent4 4 3 3 4" xfId="3105"/>
    <cellStyle name="20% - Accent4 4 3 4" xfId="3106"/>
    <cellStyle name="20% - Accent4 4 3 4 2" xfId="3107"/>
    <cellStyle name="20% - Accent4 4 3 4 3" xfId="3108"/>
    <cellStyle name="20% - Accent4 4 3 4 4" xfId="3109"/>
    <cellStyle name="20% - Accent4 4 3 5" xfId="3110"/>
    <cellStyle name="20% - Accent4 4 3 5 2" xfId="3111"/>
    <cellStyle name="20% - Accent4 4 3 6" xfId="3112"/>
    <cellStyle name="20% - Accent4 4 3 7" xfId="3113"/>
    <cellStyle name="20% - Accent4 4 3 8" xfId="3114"/>
    <cellStyle name="20% - Accent4 4 3 9" xfId="3115"/>
    <cellStyle name="20% - Accent4 4 4" xfId="3116"/>
    <cellStyle name="20% - Accent4 4 4 2" xfId="3117"/>
    <cellStyle name="20% - Accent4 4 4 2 2" xfId="3118"/>
    <cellStyle name="20% - Accent4 4 4 2 2 2" xfId="3119"/>
    <cellStyle name="20% - Accent4 4 4 2 2 2 2" xfId="3120"/>
    <cellStyle name="20% - Accent4 4 4 2 2 3" xfId="3121"/>
    <cellStyle name="20% - Accent4 4 4 2 2 4" xfId="3122"/>
    <cellStyle name="20% - Accent4 4 4 2 3" xfId="3123"/>
    <cellStyle name="20% - Accent4 4 4 2 3 2" xfId="3124"/>
    <cellStyle name="20% - Accent4 4 4 2 4" xfId="3125"/>
    <cellStyle name="20% - Accent4 4 4 2 5" xfId="3126"/>
    <cellStyle name="20% - Accent4 4 4 3" xfId="3127"/>
    <cellStyle name="20% - Accent4 4 4 3 2" xfId="3128"/>
    <cellStyle name="20% - Accent4 4 4 3 2 2" xfId="3129"/>
    <cellStyle name="20% - Accent4 4 4 3 3" xfId="3130"/>
    <cellStyle name="20% - Accent4 4 4 3 4" xfId="3131"/>
    <cellStyle name="20% - Accent4 4 4 4" xfId="3132"/>
    <cellStyle name="20% - Accent4 4 4 4 2" xfId="3133"/>
    <cellStyle name="20% - Accent4 4 4 5" xfId="3134"/>
    <cellStyle name="20% - Accent4 4 4 6" xfId="3135"/>
    <cellStyle name="20% - Accent4 4 5" xfId="3136"/>
    <cellStyle name="20% - Accent4 4 5 2" xfId="3137"/>
    <cellStyle name="20% - Accent4 4 5 2 2" xfId="3138"/>
    <cellStyle name="20% - Accent4 4 5 2 2 2" xfId="3139"/>
    <cellStyle name="20% - Accent4 4 5 2 3" xfId="3140"/>
    <cellStyle name="20% - Accent4 4 5 2 4" xfId="3141"/>
    <cellStyle name="20% - Accent4 4 5 3" xfId="3142"/>
    <cellStyle name="20% - Accent4 4 5 3 2" xfId="3143"/>
    <cellStyle name="20% - Accent4 4 5 4" xfId="3144"/>
    <cellStyle name="20% - Accent4 4 5 5" xfId="3145"/>
    <cellStyle name="20% - Accent4 4 6" xfId="3146"/>
    <cellStyle name="20% - Accent4 4 6 2" xfId="3147"/>
    <cellStyle name="20% - Accent4 4 6 2 2" xfId="3148"/>
    <cellStyle name="20% - Accent4 4 6 3" xfId="3149"/>
    <cellStyle name="20% - Accent4 4 6 4" xfId="3150"/>
    <cellStyle name="20% - Accent4 4 7" xfId="3151"/>
    <cellStyle name="20% - Accent4 4 7 2" xfId="3152"/>
    <cellStyle name="20% - Accent4 4 7 3" xfId="3153"/>
    <cellStyle name="20% - Accent4 4 7 4" xfId="3154"/>
    <cellStyle name="20% - Accent4 4 8" xfId="3155"/>
    <cellStyle name="20% - Accent4 4 9" xfId="3156"/>
    <cellStyle name="20% - Accent4 5" xfId="309"/>
    <cellStyle name="20% - Accent4 5 2" xfId="3157"/>
    <cellStyle name="20% - Accent4 5 2 2" xfId="3158"/>
    <cellStyle name="20% - Accent4 5 2 2 2" xfId="3159"/>
    <cellStyle name="20% - Accent4 5 2 2 2 2" xfId="3160"/>
    <cellStyle name="20% - Accent4 5 2 2 2 2 2" xfId="3161"/>
    <cellStyle name="20% - Accent4 5 2 2 2 3" xfId="3162"/>
    <cellStyle name="20% - Accent4 5 2 2 3" xfId="3163"/>
    <cellStyle name="20% - Accent4 5 2 2 3 2" xfId="3164"/>
    <cellStyle name="20% - Accent4 5 2 2 4" xfId="3165"/>
    <cellStyle name="20% - Accent4 5 2 3" xfId="3166"/>
    <cellStyle name="20% - Accent4 5 2 3 2" xfId="3167"/>
    <cellStyle name="20% - Accent4 5 2 3 2 2" xfId="3168"/>
    <cellStyle name="20% - Accent4 5 2 3 3" xfId="3169"/>
    <cellStyle name="20% - Accent4 5 2 4" xfId="3170"/>
    <cellStyle name="20% - Accent4 5 2 4 2" xfId="3171"/>
    <cellStyle name="20% - Accent4 5 2 5" xfId="3172"/>
    <cellStyle name="20% - Accent4 5 2 6" xfId="3173"/>
    <cellStyle name="20% - Accent4 5 3" xfId="3174"/>
    <cellStyle name="20% - Accent4 5 3 2" xfId="3175"/>
    <cellStyle name="20% - Accent4 5 3 2 2" xfId="3176"/>
    <cellStyle name="20% - Accent4 5 3 2 2 2" xfId="3177"/>
    <cellStyle name="20% - Accent4 5 3 2 3" xfId="3178"/>
    <cellStyle name="20% - Accent4 5 3 3" xfId="3179"/>
    <cellStyle name="20% - Accent4 5 3 3 2" xfId="3180"/>
    <cellStyle name="20% - Accent4 5 3 4" xfId="3181"/>
    <cellStyle name="20% - Accent4 5 4" xfId="3182"/>
    <cellStyle name="20% - Accent4 5 4 2" xfId="3183"/>
    <cellStyle name="20% - Accent4 5 4 2 2" xfId="3184"/>
    <cellStyle name="20% - Accent4 5 4 3" xfId="3185"/>
    <cellStyle name="20% - Accent4 5 5" xfId="3186"/>
    <cellStyle name="20% - Accent4 5 5 2" xfId="3187"/>
    <cellStyle name="20% - Accent4 5 6" xfId="3188"/>
    <cellStyle name="20% - Accent4 5 7" xfId="3189"/>
    <cellStyle name="20% - Accent4 5 8" xfId="3190"/>
    <cellStyle name="20% - Accent4 6" xfId="310"/>
    <cellStyle name="20% - Accent4 6 2" xfId="3191"/>
    <cellStyle name="20% - Accent4 6 2 2" xfId="3192"/>
    <cellStyle name="20% - Accent4 6 2 2 2" xfId="3193"/>
    <cellStyle name="20% - Accent4 6 2 2 2 2" xfId="3194"/>
    <cellStyle name="20% - Accent4 6 2 2 3" xfId="3195"/>
    <cellStyle name="20% - Accent4 6 2 3" xfId="3196"/>
    <cellStyle name="20% - Accent4 6 2 3 2" xfId="3197"/>
    <cellStyle name="20% - Accent4 6 2 4" xfId="3198"/>
    <cellStyle name="20% - Accent4 6 2 5" xfId="3199"/>
    <cellStyle name="20% - Accent4 6 3" xfId="3200"/>
    <cellStyle name="20% - Accent4 6 3 2" xfId="3201"/>
    <cellStyle name="20% - Accent4 6 3 2 2" xfId="3202"/>
    <cellStyle name="20% - Accent4 6 3 3" xfId="3203"/>
    <cellStyle name="20% - Accent4 6 4" xfId="3204"/>
    <cellStyle name="20% - Accent4 6 4 2" xfId="3205"/>
    <cellStyle name="20% - Accent4 6 5" xfId="3206"/>
    <cellStyle name="20% - Accent4 6 6" xfId="3207"/>
    <cellStyle name="20% - Accent4 7" xfId="311"/>
    <cellStyle name="20% - Accent4 7 2" xfId="3208"/>
    <cellStyle name="20% - Accent4 7 2 2" xfId="3209"/>
    <cellStyle name="20% - Accent4 7 2 2 2" xfId="3210"/>
    <cellStyle name="20% - Accent4 7 2 3" xfId="3211"/>
    <cellStyle name="20% - Accent4 7 3" xfId="3212"/>
    <cellStyle name="20% - Accent4 7 3 2" xfId="3213"/>
    <cellStyle name="20% - Accent4 7 4" xfId="3214"/>
    <cellStyle name="20% - Accent4 7 5" xfId="3215"/>
    <cellStyle name="20% - Accent4 8" xfId="312"/>
    <cellStyle name="20% - Accent4 8 2" xfId="3216"/>
    <cellStyle name="20% - Accent4 8 2 2" xfId="3217"/>
    <cellStyle name="20% - Accent4 8 2 2 2" xfId="3218"/>
    <cellStyle name="20% - Accent4 8 2 3" xfId="3219"/>
    <cellStyle name="20% - Accent4 8 3" xfId="3220"/>
    <cellStyle name="20% - Accent4 8 3 2" xfId="3221"/>
    <cellStyle name="20% - Accent4 8 4" xfId="3222"/>
    <cellStyle name="20% - Accent4 8 5" xfId="3223"/>
    <cellStyle name="20% - Accent4 9" xfId="313"/>
    <cellStyle name="20% - Accent4 9 2" xfId="3224"/>
    <cellStyle name="20% - Accent4 9 2 2" xfId="3225"/>
    <cellStyle name="20% - Accent4 9 2 2 2" xfId="3226"/>
    <cellStyle name="20% - Accent4 9 2 3" xfId="3227"/>
    <cellStyle name="20% - Accent4 9 3" xfId="3228"/>
    <cellStyle name="20% - Accent4 9 3 2" xfId="3229"/>
    <cellStyle name="20% - Accent4 9 4" xfId="3230"/>
    <cellStyle name="20% - Accent4 9 5" xfId="3231"/>
    <cellStyle name="20% - Accent5" xfId="15189" builtinId="46" customBuiltin="1"/>
    <cellStyle name="20% - Accent5 10" xfId="314"/>
    <cellStyle name="20% - Accent5 10 2" xfId="3232"/>
    <cellStyle name="20% - Accent5 10 2 2" xfId="3233"/>
    <cellStyle name="20% - Accent5 10 3" xfId="3234"/>
    <cellStyle name="20% - Accent5 10 4" xfId="3235"/>
    <cellStyle name="20% - Accent5 11" xfId="315"/>
    <cellStyle name="20% - Accent5 11 2" xfId="3236"/>
    <cellStyle name="20% - Accent5 11 2 2" xfId="3237"/>
    <cellStyle name="20% - Accent5 11 3" xfId="3238"/>
    <cellStyle name="20% - Accent5 11 4" xfId="3239"/>
    <cellStyle name="20% - Accent5 12" xfId="316"/>
    <cellStyle name="20% - Accent5 12 2" xfId="3240"/>
    <cellStyle name="20% - Accent5 12 3" xfId="3241"/>
    <cellStyle name="20% - Accent5 13" xfId="317"/>
    <cellStyle name="20% - Accent5 13 2" xfId="3242"/>
    <cellStyle name="20% - Accent5 14" xfId="318"/>
    <cellStyle name="20% - Accent5 15" xfId="319"/>
    <cellStyle name="20% - Accent5 15 2" xfId="320"/>
    <cellStyle name="20% - Accent5 15 3" xfId="321"/>
    <cellStyle name="20% - Accent5 15 4" xfId="322"/>
    <cellStyle name="20% - Accent5 15 5" xfId="323"/>
    <cellStyle name="20% - Accent5 16" xfId="324"/>
    <cellStyle name="20% - Accent5 16 2" xfId="325"/>
    <cellStyle name="20% - Accent5 16 3" xfId="326"/>
    <cellStyle name="20% - Accent5 16 4" xfId="327"/>
    <cellStyle name="20% - Accent5 16 5" xfId="328"/>
    <cellStyle name="20% - Accent5 17" xfId="329"/>
    <cellStyle name="20% - Accent5 17 2" xfId="330"/>
    <cellStyle name="20% - Accent5 17 3" xfId="331"/>
    <cellStyle name="20% - Accent5 17 4" xfId="332"/>
    <cellStyle name="20% - Accent5 17 5" xfId="333"/>
    <cellStyle name="20% - Accent5 18" xfId="334"/>
    <cellStyle name="20% - Accent5 19" xfId="335"/>
    <cellStyle name="20% - Accent5 2" xfId="336"/>
    <cellStyle name="20% - Accent5 2 2" xfId="337"/>
    <cellStyle name="20% - Accent5 2 2 2" xfId="338"/>
    <cellStyle name="20% - Accent5 2 2 2 2" xfId="339"/>
    <cellStyle name="20% - Accent5 2 2 2 2 2" xfId="3243"/>
    <cellStyle name="20% - Accent5 2 2 2 2 2 2" xfId="3244"/>
    <cellStyle name="20% - Accent5 2 2 2 2 2 2 2" xfId="3245"/>
    <cellStyle name="20% - Accent5 2 2 2 2 2 3" xfId="3246"/>
    <cellStyle name="20% - Accent5 2 2 2 2 3" xfId="3247"/>
    <cellStyle name="20% - Accent5 2 2 2 2 3 2" xfId="3248"/>
    <cellStyle name="20% - Accent5 2 2 2 2 4" xfId="3249"/>
    <cellStyle name="20% - Accent5 2 2 2 2 5" xfId="3250"/>
    <cellStyle name="20% - Accent5 2 2 2 3" xfId="340"/>
    <cellStyle name="20% - Accent5 2 2 2 3 2" xfId="3251"/>
    <cellStyle name="20% - Accent5 2 2 2 3 2 2" xfId="3252"/>
    <cellStyle name="20% - Accent5 2 2 2 3 3" xfId="3253"/>
    <cellStyle name="20% - Accent5 2 2 2 4" xfId="341"/>
    <cellStyle name="20% - Accent5 2 2 2 4 2" xfId="3254"/>
    <cellStyle name="20% - Accent5 2 2 2 5" xfId="342"/>
    <cellStyle name="20% - Accent5 2 2 2 6" xfId="3255"/>
    <cellStyle name="20% - Accent5 2 2 3" xfId="343"/>
    <cellStyle name="20% - Accent5 2 2 3 2" xfId="3256"/>
    <cellStyle name="20% - Accent5 2 2 3 2 2" xfId="3257"/>
    <cellStyle name="20% - Accent5 2 2 3 2 2 2" xfId="3258"/>
    <cellStyle name="20% - Accent5 2 2 3 2 3" xfId="3259"/>
    <cellStyle name="20% - Accent5 2 2 3 3" xfId="3260"/>
    <cellStyle name="20% - Accent5 2 2 3 3 2" xfId="3261"/>
    <cellStyle name="20% - Accent5 2 2 3 4" xfId="3262"/>
    <cellStyle name="20% - Accent5 2 2 3 5" xfId="3263"/>
    <cellStyle name="20% - Accent5 2 2 4" xfId="344"/>
    <cellStyle name="20% - Accent5 2 2 4 2" xfId="3264"/>
    <cellStyle name="20% - Accent5 2 2 4 2 2" xfId="3265"/>
    <cellStyle name="20% - Accent5 2 2 4 3" xfId="3266"/>
    <cellStyle name="20% - Accent5 2 2 5" xfId="345"/>
    <cellStyle name="20% - Accent5 2 2 5 2" xfId="3267"/>
    <cellStyle name="20% - Accent5 2 2 6" xfId="3268"/>
    <cellStyle name="20% - Accent5 2 2 7" xfId="3269"/>
    <cellStyle name="20% - Accent5 2 3" xfId="346"/>
    <cellStyle name="20% - Accent5 2 3 2" xfId="3270"/>
    <cellStyle name="20% - Accent5 2 3 2 2" xfId="3271"/>
    <cellStyle name="20% - Accent5 2 3 2 2 2" xfId="3272"/>
    <cellStyle name="20% - Accent5 2 3 2 2 2 2" xfId="3273"/>
    <cellStyle name="20% - Accent5 2 3 2 2 3" xfId="3274"/>
    <cellStyle name="20% - Accent5 2 3 2 3" xfId="3275"/>
    <cellStyle name="20% - Accent5 2 3 2 3 2" xfId="3276"/>
    <cellStyle name="20% - Accent5 2 3 2 4" xfId="3277"/>
    <cellStyle name="20% - Accent5 2 3 3" xfId="3278"/>
    <cellStyle name="20% - Accent5 2 3 3 2" xfId="3279"/>
    <cellStyle name="20% - Accent5 2 3 3 2 2" xfId="3280"/>
    <cellStyle name="20% - Accent5 2 3 3 3" xfId="3281"/>
    <cellStyle name="20% - Accent5 2 3 4" xfId="3282"/>
    <cellStyle name="20% - Accent5 2 3 4 2" xfId="3283"/>
    <cellStyle name="20% - Accent5 2 3 5" xfId="3284"/>
    <cellStyle name="20% - Accent5 2 3 6" xfId="3285"/>
    <cellStyle name="20% - Accent5 2 4" xfId="347"/>
    <cellStyle name="20% - Accent5 2 4 2" xfId="3286"/>
    <cellStyle name="20% - Accent5 2 4 2 2" xfId="3287"/>
    <cellStyle name="20% - Accent5 2 4 2 2 2" xfId="3288"/>
    <cellStyle name="20% - Accent5 2 4 2 3" xfId="3289"/>
    <cellStyle name="20% - Accent5 2 4 3" xfId="3290"/>
    <cellStyle name="20% - Accent5 2 4 3 2" xfId="3291"/>
    <cellStyle name="20% - Accent5 2 4 4" xfId="3292"/>
    <cellStyle name="20% - Accent5 2 4 5" xfId="3293"/>
    <cellStyle name="20% - Accent5 2 5" xfId="348"/>
    <cellStyle name="20% - Accent5 2 5 2" xfId="3294"/>
    <cellStyle name="20% - Accent5 2 5 2 2" xfId="3295"/>
    <cellStyle name="20% - Accent5 2 5 3" xfId="3296"/>
    <cellStyle name="20% - Accent5 2 5 4" xfId="3297"/>
    <cellStyle name="20% - Accent5 2 6" xfId="349"/>
    <cellStyle name="20% - Accent5 2 6 2" xfId="3298"/>
    <cellStyle name="20% - Accent5 2 6 3" xfId="3299"/>
    <cellStyle name="20% - Accent5 2 7" xfId="350"/>
    <cellStyle name="20% - Accent5 2 8" xfId="351"/>
    <cellStyle name="20% - Accent5 2 9" xfId="352"/>
    <cellStyle name="20% - Accent5 20" xfId="353"/>
    <cellStyle name="20% - Accent5 21" xfId="354"/>
    <cellStyle name="20% - Accent5 22" xfId="355"/>
    <cellStyle name="20% - Accent5 23" xfId="356"/>
    <cellStyle name="20% - Accent5 24" xfId="357"/>
    <cellStyle name="20% - Accent5 25" xfId="358"/>
    <cellStyle name="20% - Accent5 26" xfId="359"/>
    <cellStyle name="20% - Accent5 27" xfId="360"/>
    <cellStyle name="20% - Accent5 28" xfId="361"/>
    <cellStyle name="20% - Accent5 29" xfId="362"/>
    <cellStyle name="20% - Accent5 3" xfId="363"/>
    <cellStyle name="20% - Accent5 3 2" xfId="3300"/>
    <cellStyle name="20% - Accent5 3 2 2" xfId="3301"/>
    <cellStyle name="20% - Accent5 3 2 2 2" xfId="3302"/>
    <cellStyle name="20% - Accent5 3 2 2 2 2" xfId="3303"/>
    <cellStyle name="20% - Accent5 3 2 2 2 2 2" xfId="3304"/>
    <cellStyle name="20% - Accent5 3 2 2 2 2 2 2" xfId="3305"/>
    <cellStyle name="20% - Accent5 3 2 2 2 2 3" xfId="3306"/>
    <cellStyle name="20% - Accent5 3 2 2 2 3" xfId="3307"/>
    <cellStyle name="20% - Accent5 3 2 2 2 3 2" xfId="3308"/>
    <cellStyle name="20% - Accent5 3 2 2 2 4" xfId="3309"/>
    <cellStyle name="20% - Accent5 3 2 2 3" xfId="3310"/>
    <cellStyle name="20% - Accent5 3 2 2 3 2" xfId="3311"/>
    <cellStyle name="20% - Accent5 3 2 2 3 2 2" xfId="3312"/>
    <cellStyle name="20% - Accent5 3 2 2 3 3" xfId="3313"/>
    <cellStyle name="20% - Accent5 3 2 2 4" xfId="3314"/>
    <cellStyle name="20% - Accent5 3 2 2 4 2" xfId="3315"/>
    <cellStyle name="20% - Accent5 3 2 2 5" xfId="3316"/>
    <cellStyle name="20% - Accent5 3 2 2 6" xfId="3317"/>
    <cellStyle name="20% - Accent5 3 2 3" xfId="3318"/>
    <cellStyle name="20% - Accent5 3 2 3 2" xfId="3319"/>
    <cellStyle name="20% - Accent5 3 2 3 2 2" xfId="3320"/>
    <cellStyle name="20% - Accent5 3 2 3 2 2 2" xfId="3321"/>
    <cellStyle name="20% - Accent5 3 2 3 2 3" xfId="3322"/>
    <cellStyle name="20% - Accent5 3 2 3 3" xfId="3323"/>
    <cellStyle name="20% - Accent5 3 2 3 3 2" xfId="3324"/>
    <cellStyle name="20% - Accent5 3 2 3 4" xfId="3325"/>
    <cellStyle name="20% - Accent5 3 2 4" xfId="3326"/>
    <cellStyle name="20% - Accent5 3 2 4 2" xfId="3327"/>
    <cellStyle name="20% - Accent5 3 2 4 2 2" xfId="3328"/>
    <cellStyle name="20% - Accent5 3 2 4 3" xfId="3329"/>
    <cellStyle name="20% - Accent5 3 2 5" xfId="3330"/>
    <cellStyle name="20% - Accent5 3 2 5 2" xfId="3331"/>
    <cellStyle name="20% - Accent5 3 2 6" xfId="3332"/>
    <cellStyle name="20% - Accent5 3 2 7" xfId="3333"/>
    <cellStyle name="20% - Accent5 3 3" xfId="3334"/>
    <cellStyle name="20% - Accent5 3 3 2" xfId="3335"/>
    <cellStyle name="20% - Accent5 3 3 2 2" xfId="3336"/>
    <cellStyle name="20% - Accent5 3 3 2 2 2" xfId="3337"/>
    <cellStyle name="20% - Accent5 3 3 2 2 2 2" xfId="3338"/>
    <cellStyle name="20% - Accent5 3 3 2 2 3" xfId="3339"/>
    <cellStyle name="20% - Accent5 3 3 2 3" xfId="3340"/>
    <cellStyle name="20% - Accent5 3 3 2 3 2" xfId="3341"/>
    <cellStyle name="20% - Accent5 3 3 2 4" xfId="3342"/>
    <cellStyle name="20% - Accent5 3 3 3" xfId="3343"/>
    <cellStyle name="20% - Accent5 3 3 3 2" xfId="3344"/>
    <cellStyle name="20% - Accent5 3 3 3 2 2" xfId="3345"/>
    <cellStyle name="20% - Accent5 3 3 3 3" xfId="3346"/>
    <cellStyle name="20% - Accent5 3 3 4" xfId="3347"/>
    <cellStyle name="20% - Accent5 3 3 4 2" xfId="3348"/>
    <cellStyle name="20% - Accent5 3 3 5" xfId="3349"/>
    <cellStyle name="20% - Accent5 3 3 6" xfId="3350"/>
    <cellStyle name="20% - Accent5 3 4" xfId="3351"/>
    <cellStyle name="20% - Accent5 3 4 2" xfId="3352"/>
    <cellStyle name="20% - Accent5 3 4 2 2" xfId="3353"/>
    <cellStyle name="20% - Accent5 3 4 2 2 2" xfId="3354"/>
    <cellStyle name="20% - Accent5 3 4 2 3" xfId="3355"/>
    <cellStyle name="20% - Accent5 3 4 3" xfId="3356"/>
    <cellStyle name="20% - Accent5 3 4 3 2" xfId="3357"/>
    <cellStyle name="20% - Accent5 3 4 4" xfId="3358"/>
    <cellStyle name="20% - Accent5 3 4 5" xfId="3359"/>
    <cellStyle name="20% - Accent5 3 5" xfId="3360"/>
    <cellStyle name="20% - Accent5 3 5 2" xfId="3361"/>
    <cellStyle name="20% - Accent5 3 5 2 2" xfId="3362"/>
    <cellStyle name="20% - Accent5 3 5 3" xfId="3363"/>
    <cellStyle name="20% - Accent5 3 6" xfId="3364"/>
    <cellStyle name="20% - Accent5 3 6 2" xfId="3365"/>
    <cellStyle name="20% - Accent5 3 7" xfId="3366"/>
    <cellStyle name="20% - Accent5 3 8" xfId="3367"/>
    <cellStyle name="20% - Accent5 3 9" xfId="3368"/>
    <cellStyle name="20% - Accent5 30" xfId="364"/>
    <cellStyle name="20% - Accent5 31" xfId="365"/>
    <cellStyle name="20% - Accent5 32" xfId="366"/>
    <cellStyle name="20% - Accent5 33" xfId="367"/>
    <cellStyle name="20% - Accent5 34" xfId="368"/>
    <cellStyle name="20% - Accent5 35" xfId="369"/>
    <cellStyle name="20% - Accent5 4" xfId="370"/>
    <cellStyle name="20% - Accent5 4 2" xfId="3369"/>
    <cellStyle name="20% - Accent5 4 2 2" xfId="3370"/>
    <cellStyle name="20% - Accent5 4 2 2 2" xfId="3371"/>
    <cellStyle name="20% - Accent5 4 2 2 2 2" xfId="3372"/>
    <cellStyle name="20% - Accent5 4 2 2 2 2 2" xfId="3373"/>
    <cellStyle name="20% - Accent5 4 2 2 2 3" xfId="3374"/>
    <cellStyle name="20% - Accent5 4 2 2 3" xfId="3375"/>
    <cellStyle name="20% - Accent5 4 2 2 3 2" xfId="3376"/>
    <cellStyle name="20% - Accent5 4 2 2 4" xfId="3377"/>
    <cellStyle name="20% - Accent5 4 2 3" xfId="3378"/>
    <cellStyle name="20% - Accent5 4 2 3 2" xfId="3379"/>
    <cellStyle name="20% - Accent5 4 2 3 2 2" xfId="3380"/>
    <cellStyle name="20% - Accent5 4 2 3 3" xfId="3381"/>
    <cellStyle name="20% - Accent5 4 2 4" xfId="3382"/>
    <cellStyle name="20% - Accent5 4 2 4 2" xfId="3383"/>
    <cellStyle name="20% - Accent5 4 2 5" xfId="3384"/>
    <cellStyle name="20% - Accent5 4 2 6" xfId="3385"/>
    <cellStyle name="20% - Accent5 4 3" xfId="3386"/>
    <cellStyle name="20% - Accent5 4 3 2" xfId="3387"/>
    <cellStyle name="20% - Accent5 4 3 2 2" xfId="3388"/>
    <cellStyle name="20% - Accent5 4 3 2 2 2" xfId="3389"/>
    <cellStyle name="20% - Accent5 4 3 2 3" xfId="3390"/>
    <cellStyle name="20% - Accent5 4 3 3" xfId="3391"/>
    <cellStyle name="20% - Accent5 4 3 3 2" xfId="3392"/>
    <cellStyle name="20% - Accent5 4 3 4" xfId="3393"/>
    <cellStyle name="20% - Accent5 4 3 5" xfId="3394"/>
    <cellStyle name="20% - Accent5 4 4" xfId="3395"/>
    <cellStyle name="20% - Accent5 4 4 2" xfId="3396"/>
    <cellStyle name="20% - Accent5 4 4 2 2" xfId="3397"/>
    <cellStyle name="20% - Accent5 4 4 3" xfId="3398"/>
    <cellStyle name="20% - Accent5 4 5" xfId="3399"/>
    <cellStyle name="20% - Accent5 4 5 2" xfId="3400"/>
    <cellStyle name="20% - Accent5 4 6" xfId="3401"/>
    <cellStyle name="20% - Accent5 4 7" xfId="3402"/>
    <cellStyle name="20% - Accent5 5" xfId="371"/>
    <cellStyle name="20% - Accent5 5 2" xfId="3403"/>
    <cellStyle name="20% - Accent5 5 2 2" xfId="3404"/>
    <cellStyle name="20% - Accent5 5 2 2 2" xfId="3405"/>
    <cellStyle name="20% - Accent5 5 2 2 2 2" xfId="3406"/>
    <cellStyle name="20% - Accent5 5 2 2 3" xfId="3407"/>
    <cellStyle name="20% - Accent5 5 2 3" xfId="3408"/>
    <cellStyle name="20% - Accent5 5 2 3 2" xfId="3409"/>
    <cellStyle name="20% - Accent5 5 2 4" xfId="3410"/>
    <cellStyle name="20% - Accent5 5 2 5" xfId="3411"/>
    <cellStyle name="20% - Accent5 5 3" xfId="3412"/>
    <cellStyle name="20% - Accent5 5 3 2" xfId="3413"/>
    <cellStyle name="20% - Accent5 5 3 2 2" xfId="3414"/>
    <cellStyle name="20% - Accent5 5 3 3" xfId="3415"/>
    <cellStyle name="20% - Accent5 5 4" xfId="3416"/>
    <cellStyle name="20% - Accent5 5 4 2" xfId="3417"/>
    <cellStyle name="20% - Accent5 5 5" xfId="3418"/>
    <cellStyle name="20% - Accent5 5 6" xfId="3419"/>
    <cellStyle name="20% - Accent5 6" xfId="372"/>
    <cellStyle name="20% - Accent5 6 2" xfId="3420"/>
    <cellStyle name="20% - Accent5 6 2 2" xfId="3421"/>
    <cellStyle name="20% - Accent5 6 2 2 2" xfId="3422"/>
    <cellStyle name="20% - Accent5 6 2 3" xfId="3423"/>
    <cellStyle name="20% - Accent5 6 2 4" xfId="3424"/>
    <cellStyle name="20% - Accent5 6 2 5" xfId="3425"/>
    <cellStyle name="20% - Accent5 6 3" xfId="3426"/>
    <cellStyle name="20% - Accent5 6 3 2" xfId="3427"/>
    <cellStyle name="20% - Accent5 6 4" xfId="3428"/>
    <cellStyle name="20% - Accent5 6 5" xfId="3429"/>
    <cellStyle name="20% - Accent5 7" xfId="373"/>
    <cellStyle name="20% - Accent5 7 2" xfId="3430"/>
    <cellStyle name="20% - Accent5 7 2 2" xfId="3431"/>
    <cellStyle name="20% - Accent5 7 2 2 2" xfId="3432"/>
    <cellStyle name="20% - Accent5 7 2 3" xfId="3433"/>
    <cellStyle name="20% - Accent5 7 3" xfId="3434"/>
    <cellStyle name="20% - Accent5 7 3 2" xfId="3435"/>
    <cellStyle name="20% - Accent5 7 4" xfId="3436"/>
    <cellStyle name="20% - Accent5 7 5" xfId="3437"/>
    <cellStyle name="20% - Accent5 8" xfId="374"/>
    <cellStyle name="20% - Accent5 8 2" xfId="3438"/>
    <cellStyle name="20% - Accent5 8 2 2" xfId="3439"/>
    <cellStyle name="20% - Accent5 8 2 2 2" xfId="3440"/>
    <cellStyle name="20% - Accent5 8 2 3" xfId="3441"/>
    <cellStyle name="20% - Accent5 8 3" xfId="3442"/>
    <cellStyle name="20% - Accent5 8 3 2" xfId="3443"/>
    <cellStyle name="20% - Accent5 8 4" xfId="3444"/>
    <cellStyle name="20% - Accent5 8 5" xfId="3445"/>
    <cellStyle name="20% - Accent5 9" xfId="375"/>
    <cellStyle name="20% - Accent5 9 2" xfId="3446"/>
    <cellStyle name="20% - Accent5 9 2 2" xfId="3447"/>
    <cellStyle name="20% - Accent5 9 3" xfId="3448"/>
    <cellStyle name="20% - Accent5 9 4" xfId="3449"/>
    <cellStyle name="20% - Accent6" xfId="15192" builtinId="50" customBuiltin="1"/>
    <cellStyle name="20% - Accent6 10" xfId="376"/>
    <cellStyle name="20% - Accent6 10 2" xfId="3450"/>
    <cellStyle name="20% - Accent6 10 2 2" xfId="3451"/>
    <cellStyle name="20% - Accent6 10 3" xfId="3452"/>
    <cellStyle name="20% - Accent6 10 4" xfId="3453"/>
    <cellStyle name="20% - Accent6 11" xfId="377"/>
    <cellStyle name="20% - Accent6 11 2" xfId="3454"/>
    <cellStyle name="20% - Accent6 11 2 2" xfId="3455"/>
    <cellStyle name="20% - Accent6 11 3" xfId="3456"/>
    <cellStyle name="20% - Accent6 11 4" xfId="3457"/>
    <cellStyle name="20% - Accent6 12" xfId="378"/>
    <cellStyle name="20% - Accent6 12 2" xfId="3458"/>
    <cellStyle name="20% - Accent6 12 3" xfId="3459"/>
    <cellStyle name="20% - Accent6 13" xfId="379"/>
    <cellStyle name="20% - Accent6 13 2" xfId="3460"/>
    <cellStyle name="20% - Accent6 14" xfId="380"/>
    <cellStyle name="20% - Accent6 15" xfId="381"/>
    <cellStyle name="20% - Accent6 15 2" xfId="382"/>
    <cellStyle name="20% - Accent6 15 3" xfId="383"/>
    <cellStyle name="20% - Accent6 15 4" xfId="384"/>
    <cellStyle name="20% - Accent6 15 5" xfId="385"/>
    <cellStyle name="20% - Accent6 16" xfId="386"/>
    <cellStyle name="20% - Accent6 16 2" xfId="387"/>
    <cellStyle name="20% - Accent6 16 3" xfId="388"/>
    <cellStyle name="20% - Accent6 16 4" xfId="389"/>
    <cellStyle name="20% - Accent6 16 5" xfId="390"/>
    <cellStyle name="20% - Accent6 17" xfId="391"/>
    <cellStyle name="20% - Accent6 17 2" xfId="392"/>
    <cellStyle name="20% - Accent6 17 3" xfId="393"/>
    <cellStyle name="20% - Accent6 17 4" xfId="394"/>
    <cellStyle name="20% - Accent6 17 5" xfId="395"/>
    <cellStyle name="20% - Accent6 18" xfId="396"/>
    <cellStyle name="20% - Accent6 19" xfId="397"/>
    <cellStyle name="20% - Accent6 2" xfId="398"/>
    <cellStyle name="20% - Accent6 2 2" xfId="399"/>
    <cellStyle name="20% - Accent6 2 2 2" xfId="400"/>
    <cellStyle name="20% - Accent6 2 2 2 2" xfId="401"/>
    <cellStyle name="20% - Accent6 2 2 2 2 2" xfId="3461"/>
    <cellStyle name="20% - Accent6 2 2 2 2 2 2" xfId="3462"/>
    <cellStyle name="20% - Accent6 2 2 2 2 2 2 2" xfId="3463"/>
    <cellStyle name="20% - Accent6 2 2 2 2 2 3" xfId="3464"/>
    <cellStyle name="20% - Accent6 2 2 2 2 3" xfId="3465"/>
    <cellStyle name="20% - Accent6 2 2 2 2 3 2" xfId="3466"/>
    <cellStyle name="20% - Accent6 2 2 2 2 4" xfId="3467"/>
    <cellStyle name="20% - Accent6 2 2 2 2 5" xfId="3468"/>
    <cellStyle name="20% - Accent6 2 2 2 3" xfId="402"/>
    <cellStyle name="20% - Accent6 2 2 2 3 2" xfId="3469"/>
    <cellStyle name="20% - Accent6 2 2 2 3 2 2" xfId="3470"/>
    <cellStyle name="20% - Accent6 2 2 2 3 3" xfId="3471"/>
    <cellStyle name="20% - Accent6 2 2 2 4" xfId="403"/>
    <cellStyle name="20% - Accent6 2 2 2 4 2" xfId="3472"/>
    <cellStyle name="20% - Accent6 2 2 2 5" xfId="404"/>
    <cellStyle name="20% - Accent6 2 2 2 6" xfId="3473"/>
    <cellStyle name="20% - Accent6 2 2 3" xfId="405"/>
    <cellStyle name="20% - Accent6 2 2 3 2" xfId="3474"/>
    <cellStyle name="20% - Accent6 2 2 3 2 2" xfId="3475"/>
    <cellStyle name="20% - Accent6 2 2 3 2 2 2" xfId="3476"/>
    <cellStyle name="20% - Accent6 2 2 3 2 3" xfId="3477"/>
    <cellStyle name="20% - Accent6 2 2 3 3" xfId="3478"/>
    <cellStyle name="20% - Accent6 2 2 3 3 2" xfId="3479"/>
    <cellStyle name="20% - Accent6 2 2 3 4" xfId="3480"/>
    <cellStyle name="20% - Accent6 2 2 3 5" xfId="3481"/>
    <cellStyle name="20% - Accent6 2 2 4" xfId="406"/>
    <cellStyle name="20% - Accent6 2 2 4 2" xfId="3482"/>
    <cellStyle name="20% - Accent6 2 2 4 2 2" xfId="3483"/>
    <cellStyle name="20% - Accent6 2 2 4 3" xfId="3484"/>
    <cellStyle name="20% - Accent6 2 2 5" xfId="407"/>
    <cellStyle name="20% - Accent6 2 2 5 2" xfId="3485"/>
    <cellStyle name="20% - Accent6 2 2 6" xfId="3486"/>
    <cellStyle name="20% - Accent6 2 2 7" xfId="3487"/>
    <cellStyle name="20% - Accent6 2 3" xfId="408"/>
    <cellStyle name="20% - Accent6 2 3 2" xfId="3488"/>
    <cellStyle name="20% - Accent6 2 3 2 2" xfId="3489"/>
    <cellStyle name="20% - Accent6 2 3 2 2 2" xfId="3490"/>
    <cellStyle name="20% - Accent6 2 3 2 2 2 2" xfId="3491"/>
    <cellStyle name="20% - Accent6 2 3 2 2 3" xfId="3492"/>
    <cellStyle name="20% - Accent6 2 3 2 3" xfId="3493"/>
    <cellStyle name="20% - Accent6 2 3 2 3 2" xfId="3494"/>
    <cellStyle name="20% - Accent6 2 3 2 4" xfId="3495"/>
    <cellStyle name="20% - Accent6 2 3 3" xfId="3496"/>
    <cellStyle name="20% - Accent6 2 3 3 2" xfId="3497"/>
    <cellStyle name="20% - Accent6 2 3 3 2 2" xfId="3498"/>
    <cellStyle name="20% - Accent6 2 3 3 3" xfId="3499"/>
    <cellStyle name="20% - Accent6 2 3 4" xfId="3500"/>
    <cellStyle name="20% - Accent6 2 3 4 2" xfId="3501"/>
    <cellStyle name="20% - Accent6 2 3 5" xfId="3502"/>
    <cellStyle name="20% - Accent6 2 3 6" xfId="3503"/>
    <cellStyle name="20% - Accent6 2 4" xfId="409"/>
    <cellStyle name="20% - Accent6 2 4 2" xfId="3504"/>
    <cellStyle name="20% - Accent6 2 4 2 2" xfId="3505"/>
    <cellStyle name="20% - Accent6 2 4 2 2 2" xfId="3506"/>
    <cellStyle name="20% - Accent6 2 4 2 3" xfId="3507"/>
    <cellStyle name="20% - Accent6 2 4 3" xfId="3508"/>
    <cellStyle name="20% - Accent6 2 4 3 2" xfId="3509"/>
    <cellStyle name="20% - Accent6 2 4 4" xfId="3510"/>
    <cellStyle name="20% - Accent6 2 4 5" xfId="3511"/>
    <cellStyle name="20% - Accent6 2 5" xfId="410"/>
    <cellStyle name="20% - Accent6 2 5 2" xfId="3512"/>
    <cellStyle name="20% - Accent6 2 5 2 2" xfId="3513"/>
    <cellStyle name="20% - Accent6 2 5 3" xfId="3514"/>
    <cellStyle name="20% - Accent6 2 5 4" xfId="3515"/>
    <cellStyle name="20% - Accent6 2 6" xfId="411"/>
    <cellStyle name="20% - Accent6 2 6 2" xfId="3516"/>
    <cellStyle name="20% - Accent6 2 6 3" xfId="3517"/>
    <cellStyle name="20% - Accent6 2 7" xfId="412"/>
    <cellStyle name="20% - Accent6 2 8" xfId="413"/>
    <cellStyle name="20% - Accent6 2 9" xfId="414"/>
    <cellStyle name="20% - Accent6 20" xfId="415"/>
    <cellStyle name="20% - Accent6 21" xfId="416"/>
    <cellStyle name="20% - Accent6 22" xfId="417"/>
    <cellStyle name="20% - Accent6 23" xfId="418"/>
    <cellStyle name="20% - Accent6 24" xfId="419"/>
    <cellStyle name="20% - Accent6 25" xfId="420"/>
    <cellStyle name="20% - Accent6 26" xfId="421"/>
    <cellStyle name="20% - Accent6 27" xfId="422"/>
    <cellStyle name="20% - Accent6 28" xfId="423"/>
    <cellStyle name="20% - Accent6 29" xfId="424"/>
    <cellStyle name="20% - Accent6 3" xfId="425"/>
    <cellStyle name="20% - Accent6 3 2" xfId="3518"/>
    <cellStyle name="20% - Accent6 3 2 2" xfId="3519"/>
    <cellStyle name="20% - Accent6 3 2 2 2" xfId="3520"/>
    <cellStyle name="20% - Accent6 3 2 2 2 2" xfId="3521"/>
    <cellStyle name="20% - Accent6 3 2 2 2 2 2" xfId="3522"/>
    <cellStyle name="20% - Accent6 3 2 2 2 2 2 2" xfId="3523"/>
    <cellStyle name="20% - Accent6 3 2 2 2 2 3" xfId="3524"/>
    <cellStyle name="20% - Accent6 3 2 2 2 3" xfId="3525"/>
    <cellStyle name="20% - Accent6 3 2 2 2 3 2" xfId="3526"/>
    <cellStyle name="20% - Accent6 3 2 2 2 4" xfId="3527"/>
    <cellStyle name="20% - Accent6 3 2 2 3" xfId="3528"/>
    <cellStyle name="20% - Accent6 3 2 2 3 2" xfId="3529"/>
    <cellStyle name="20% - Accent6 3 2 2 3 2 2" xfId="3530"/>
    <cellStyle name="20% - Accent6 3 2 2 3 3" xfId="3531"/>
    <cellStyle name="20% - Accent6 3 2 2 4" xfId="3532"/>
    <cellStyle name="20% - Accent6 3 2 2 4 2" xfId="3533"/>
    <cellStyle name="20% - Accent6 3 2 2 5" xfId="3534"/>
    <cellStyle name="20% - Accent6 3 2 2 6" xfId="3535"/>
    <cellStyle name="20% - Accent6 3 2 3" xfId="3536"/>
    <cellStyle name="20% - Accent6 3 2 3 2" xfId="3537"/>
    <cellStyle name="20% - Accent6 3 2 3 2 2" xfId="3538"/>
    <cellStyle name="20% - Accent6 3 2 3 2 2 2" xfId="3539"/>
    <cellStyle name="20% - Accent6 3 2 3 2 3" xfId="3540"/>
    <cellStyle name="20% - Accent6 3 2 3 3" xfId="3541"/>
    <cellStyle name="20% - Accent6 3 2 3 3 2" xfId="3542"/>
    <cellStyle name="20% - Accent6 3 2 3 4" xfId="3543"/>
    <cellStyle name="20% - Accent6 3 2 4" xfId="3544"/>
    <cellStyle name="20% - Accent6 3 2 4 2" xfId="3545"/>
    <cellStyle name="20% - Accent6 3 2 4 2 2" xfId="3546"/>
    <cellStyle name="20% - Accent6 3 2 4 3" xfId="3547"/>
    <cellStyle name="20% - Accent6 3 2 5" xfId="3548"/>
    <cellStyle name="20% - Accent6 3 2 5 2" xfId="3549"/>
    <cellStyle name="20% - Accent6 3 2 6" xfId="3550"/>
    <cellStyle name="20% - Accent6 3 2 7" xfId="3551"/>
    <cellStyle name="20% - Accent6 3 3" xfId="3552"/>
    <cellStyle name="20% - Accent6 3 3 2" xfId="3553"/>
    <cellStyle name="20% - Accent6 3 3 2 2" xfId="3554"/>
    <cellStyle name="20% - Accent6 3 3 2 2 2" xfId="3555"/>
    <cellStyle name="20% - Accent6 3 3 2 2 2 2" xfId="3556"/>
    <cellStyle name="20% - Accent6 3 3 2 2 3" xfId="3557"/>
    <cellStyle name="20% - Accent6 3 3 2 3" xfId="3558"/>
    <cellStyle name="20% - Accent6 3 3 2 3 2" xfId="3559"/>
    <cellStyle name="20% - Accent6 3 3 2 4" xfId="3560"/>
    <cellStyle name="20% - Accent6 3 3 3" xfId="3561"/>
    <cellStyle name="20% - Accent6 3 3 3 2" xfId="3562"/>
    <cellStyle name="20% - Accent6 3 3 3 2 2" xfId="3563"/>
    <cellStyle name="20% - Accent6 3 3 3 3" xfId="3564"/>
    <cellStyle name="20% - Accent6 3 3 4" xfId="3565"/>
    <cellStyle name="20% - Accent6 3 3 4 2" xfId="3566"/>
    <cellStyle name="20% - Accent6 3 3 5" xfId="3567"/>
    <cellStyle name="20% - Accent6 3 3 6" xfId="3568"/>
    <cellStyle name="20% - Accent6 3 4" xfId="3569"/>
    <cellStyle name="20% - Accent6 3 4 2" xfId="3570"/>
    <cellStyle name="20% - Accent6 3 4 2 2" xfId="3571"/>
    <cellStyle name="20% - Accent6 3 4 2 2 2" xfId="3572"/>
    <cellStyle name="20% - Accent6 3 4 2 3" xfId="3573"/>
    <cellStyle name="20% - Accent6 3 4 3" xfId="3574"/>
    <cellStyle name="20% - Accent6 3 4 3 2" xfId="3575"/>
    <cellStyle name="20% - Accent6 3 4 4" xfId="3576"/>
    <cellStyle name="20% - Accent6 3 4 5" xfId="3577"/>
    <cellStyle name="20% - Accent6 3 5" xfId="3578"/>
    <cellStyle name="20% - Accent6 3 5 2" xfId="3579"/>
    <cellStyle name="20% - Accent6 3 5 2 2" xfId="3580"/>
    <cellStyle name="20% - Accent6 3 5 3" xfId="3581"/>
    <cellStyle name="20% - Accent6 3 6" xfId="3582"/>
    <cellStyle name="20% - Accent6 3 6 2" xfId="3583"/>
    <cellStyle name="20% - Accent6 3 7" xfId="3584"/>
    <cellStyle name="20% - Accent6 3 8" xfId="3585"/>
    <cellStyle name="20% - Accent6 3 9" xfId="3586"/>
    <cellStyle name="20% - Accent6 30" xfId="426"/>
    <cellStyle name="20% - Accent6 31" xfId="427"/>
    <cellStyle name="20% - Accent6 32" xfId="428"/>
    <cellStyle name="20% - Accent6 33" xfId="429"/>
    <cellStyle name="20% - Accent6 34" xfId="430"/>
    <cellStyle name="20% - Accent6 35" xfId="431"/>
    <cellStyle name="20% - Accent6 4" xfId="432"/>
    <cellStyle name="20% - Accent6 4 2" xfId="3587"/>
    <cellStyle name="20% - Accent6 4 2 2" xfId="3588"/>
    <cellStyle name="20% - Accent6 4 2 2 2" xfId="3589"/>
    <cellStyle name="20% - Accent6 4 2 2 2 2" xfId="3590"/>
    <cellStyle name="20% - Accent6 4 2 2 2 2 2" xfId="3591"/>
    <cellStyle name="20% - Accent6 4 2 2 2 3" xfId="3592"/>
    <cellStyle name="20% - Accent6 4 2 2 3" xfId="3593"/>
    <cellStyle name="20% - Accent6 4 2 2 3 2" xfId="3594"/>
    <cellStyle name="20% - Accent6 4 2 2 4" xfId="3595"/>
    <cellStyle name="20% - Accent6 4 2 3" xfId="3596"/>
    <cellStyle name="20% - Accent6 4 2 3 2" xfId="3597"/>
    <cellStyle name="20% - Accent6 4 2 3 2 2" xfId="3598"/>
    <cellStyle name="20% - Accent6 4 2 3 3" xfId="3599"/>
    <cellStyle name="20% - Accent6 4 2 4" xfId="3600"/>
    <cellStyle name="20% - Accent6 4 2 4 2" xfId="3601"/>
    <cellStyle name="20% - Accent6 4 2 5" xfId="3602"/>
    <cellStyle name="20% - Accent6 4 2 6" xfId="3603"/>
    <cellStyle name="20% - Accent6 4 3" xfId="3604"/>
    <cellStyle name="20% - Accent6 4 3 2" xfId="3605"/>
    <cellStyle name="20% - Accent6 4 3 2 2" xfId="3606"/>
    <cellStyle name="20% - Accent6 4 3 2 2 2" xfId="3607"/>
    <cellStyle name="20% - Accent6 4 3 2 3" xfId="3608"/>
    <cellStyle name="20% - Accent6 4 3 3" xfId="3609"/>
    <cellStyle name="20% - Accent6 4 3 3 2" xfId="3610"/>
    <cellStyle name="20% - Accent6 4 3 4" xfId="3611"/>
    <cellStyle name="20% - Accent6 4 3 5" xfId="3612"/>
    <cellStyle name="20% - Accent6 4 4" xfId="3613"/>
    <cellStyle name="20% - Accent6 4 4 2" xfId="3614"/>
    <cellStyle name="20% - Accent6 4 4 2 2" xfId="3615"/>
    <cellStyle name="20% - Accent6 4 4 3" xfId="3616"/>
    <cellStyle name="20% - Accent6 4 5" xfId="3617"/>
    <cellStyle name="20% - Accent6 4 5 2" xfId="3618"/>
    <cellStyle name="20% - Accent6 4 6" xfId="3619"/>
    <cellStyle name="20% - Accent6 4 7" xfId="3620"/>
    <cellStyle name="20% - Accent6 5" xfId="433"/>
    <cellStyle name="20% - Accent6 5 2" xfId="3621"/>
    <cellStyle name="20% - Accent6 5 2 2" xfId="3622"/>
    <cellStyle name="20% - Accent6 5 2 2 2" xfId="3623"/>
    <cellStyle name="20% - Accent6 5 2 2 2 2" xfId="3624"/>
    <cellStyle name="20% - Accent6 5 2 2 3" xfId="3625"/>
    <cellStyle name="20% - Accent6 5 2 3" xfId="3626"/>
    <cellStyle name="20% - Accent6 5 2 3 2" xfId="3627"/>
    <cellStyle name="20% - Accent6 5 2 4" xfId="3628"/>
    <cellStyle name="20% - Accent6 5 2 5" xfId="3629"/>
    <cellStyle name="20% - Accent6 5 3" xfId="3630"/>
    <cellStyle name="20% - Accent6 5 3 2" xfId="3631"/>
    <cellStyle name="20% - Accent6 5 3 2 2" xfId="3632"/>
    <cellStyle name="20% - Accent6 5 3 3" xfId="3633"/>
    <cellStyle name="20% - Accent6 5 4" xfId="3634"/>
    <cellStyle name="20% - Accent6 5 4 2" xfId="3635"/>
    <cellStyle name="20% - Accent6 5 5" xfId="3636"/>
    <cellStyle name="20% - Accent6 5 6" xfId="3637"/>
    <cellStyle name="20% - Accent6 6" xfId="434"/>
    <cellStyle name="20% - Accent6 6 2" xfId="3638"/>
    <cellStyle name="20% - Accent6 6 2 2" xfId="3639"/>
    <cellStyle name="20% - Accent6 6 2 2 2" xfId="3640"/>
    <cellStyle name="20% - Accent6 6 2 3" xfId="3641"/>
    <cellStyle name="20% - Accent6 6 2 4" xfId="3642"/>
    <cellStyle name="20% - Accent6 6 2 5" xfId="3643"/>
    <cellStyle name="20% - Accent6 6 3" xfId="3644"/>
    <cellStyle name="20% - Accent6 6 3 2" xfId="3645"/>
    <cellStyle name="20% - Accent6 6 4" xfId="3646"/>
    <cellStyle name="20% - Accent6 6 5" xfId="3647"/>
    <cellStyle name="20% - Accent6 7" xfId="435"/>
    <cellStyle name="20% - Accent6 7 2" xfId="3648"/>
    <cellStyle name="20% - Accent6 7 2 2" xfId="3649"/>
    <cellStyle name="20% - Accent6 7 2 2 2" xfId="3650"/>
    <cellStyle name="20% - Accent6 7 2 3" xfId="3651"/>
    <cellStyle name="20% - Accent6 7 3" xfId="3652"/>
    <cellStyle name="20% - Accent6 7 3 2" xfId="3653"/>
    <cellStyle name="20% - Accent6 7 4" xfId="3654"/>
    <cellStyle name="20% - Accent6 7 5" xfId="3655"/>
    <cellStyle name="20% - Accent6 8" xfId="436"/>
    <cellStyle name="20% - Accent6 8 2" xfId="3656"/>
    <cellStyle name="20% - Accent6 8 2 2" xfId="3657"/>
    <cellStyle name="20% - Accent6 8 2 2 2" xfId="3658"/>
    <cellStyle name="20% - Accent6 8 2 3" xfId="3659"/>
    <cellStyle name="20% - Accent6 8 3" xfId="3660"/>
    <cellStyle name="20% - Accent6 8 3 2" xfId="3661"/>
    <cellStyle name="20% - Accent6 8 4" xfId="3662"/>
    <cellStyle name="20% - Accent6 8 5" xfId="3663"/>
    <cellStyle name="20% - Accent6 9" xfId="437"/>
    <cellStyle name="20% - Accent6 9 2" xfId="3664"/>
    <cellStyle name="20% - Accent6 9 2 2" xfId="3665"/>
    <cellStyle name="20% - Accent6 9 3" xfId="3666"/>
    <cellStyle name="20% - Accent6 9 4" xfId="3667"/>
    <cellStyle name="40% - Accent1" xfId="15178" builtinId="31" customBuiltin="1"/>
    <cellStyle name="40% - Accent1 10" xfId="438"/>
    <cellStyle name="40% - Accent1 10 2" xfId="3668"/>
    <cellStyle name="40% - Accent1 10 2 2" xfId="3669"/>
    <cellStyle name="40% - Accent1 10 3" xfId="3670"/>
    <cellStyle name="40% - Accent1 10 4" xfId="3671"/>
    <cellStyle name="40% - Accent1 11" xfId="439"/>
    <cellStyle name="40% - Accent1 11 2" xfId="3672"/>
    <cellStyle name="40% - Accent1 11 2 2" xfId="3673"/>
    <cellStyle name="40% - Accent1 11 3" xfId="3674"/>
    <cellStyle name="40% - Accent1 11 4" xfId="3675"/>
    <cellStyle name="40% - Accent1 12" xfId="440"/>
    <cellStyle name="40% - Accent1 12 2" xfId="3676"/>
    <cellStyle name="40% - Accent1 12 3" xfId="3677"/>
    <cellStyle name="40% - Accent1 13" xfId="441"/>
    <cellStyle name="40% - Accent1 13 2" xfId="3678"/>
    <cellStyle name="40% - Accent1 14" xfId="442"/>
    <cellStyle name="40% - Accent1 15" xfId="443"/>
    <cellStyle name="40% - Accent1 15 2" xfId="444"/>
    <cellStyle name="40% - Accent1 15 3" xfId="445"/>
    <cellStyle name="40% - Accent1 15 4" xfId="446"/>
    <cellStyle name="40% - Accent1 15 5" xfId="447"/>
    <cellStyle name="40% - Accent1 16" xfId="448"/>
    <cellStyle name="40% - Accent1 16 2" xfId="449"/>
    <cellStyle name="40% - Accent1 16 3" xfId="450"/>
    <cellStyle name="40% - Accent1 16 4" xfId="451"/>
    <cellStyle name="40% - Accent1 16 5" xfId="452"/>
    <cellStyle name="40% - Accent1 17" xfId="453"/>
    <cellStyle name="40% - Accent1 17 2" xfId="454"/>
    <cellStyle name="40% - Accent1 17 3" xfId="455"/>
    <cellStyle name="40% - Accent1 17 4" xfId="456"/>
    <cellStyle name="40% - Accent1 17 5" xfId="457"/>
    <cellStyle name="40% - Accent1 18" xfId="458"/>
    <cellStyle name="40% - Accent1 19" xfId="459"/>
    <cellStyle name="40% - Accent1 2" xfId="460"/>
    <cellStyle name="40% - Accent1 2 2" xfId="461"/>
    <cellStyle name="40% - Accent1 2 2 2" xfId="462"/>
    <cellStyle name="40% - Accent1 2 2 2 2" xfId="463"/>
    <cellStyle name="40% - Accent1 2 2 2 2 2" xfId="3679"/>
    <cellStyle name="40% - Accent1 2 2 2 2 2 2" xfId="3680"/>
    <cellStyle name="40% - Accent1 2 2 2 2 2 2 2" xfId="3681"/>
    <cellStyle name="40% - Accent1 2 2 2 2 2 3" xfId="3682"/>
    <cellStyle name="40% - Accent1 2 2 2 2 3" xfId="3683"/>
    <cellStyle name="40% - Accent1 2 2 2 2 3 2" xfId="3684"/>
    <cellStyle name="40% - Accent1 2 2 2 2 4" xfId="3685"/>
    <cellStyle name="40% - Accent1 2 2 2 2 5" xfId="3686"/>
    <cellStyle name="40% - Accent1 2 2 2 3" xfId="464"/>
    <cellStyle name="40% - Accent1 2 2 2 3 2" xfId="3687"/>
    <cellStyle name="40% - Accent1 2 2 2 3 2 2" xfId="3688"/>
    <cellStyle name="40% - Accent1 2 2 2 3 3" xfId="3689"/>
    <cellStyle name="40% - Accent1 2 2 2 4" xfId="465"/>
    <cellStyle name="40% - Accent1 2 2 2 4 2" xfId="3690"/>
    <cellStyle name="40% - Accent1 2 2 2 5" xfId="466"/>
    <cellStyle name="40% - Accent1 2 2 2 6" xfId="3691"/>
    <cellStyle name="40% - Accent1 2 2 3" xfId="467"/>
    <cellStyle name="40% - Accent1 2 2 3 2" xfId="3692"/>
    <cellStyle name="40% - Accent1 2 2 3 2 2" xfId="3693"/>
    <cellStyle name="40% - Accent1 2 2 3 2 2 2" xfId="3694"/>
    <cellStyle name="40% - Accent1 2 2 3 2 3" xfId="3695"/>
    <cellStyle name="40% - Accent1 2 2 3 3" xfId="3696"/>
    <cellStyle name="40% - Accent1 2 2 3 3 2" xfId="3697"/>
    <cellStyle name="40% - Accent1 2 2 3 4" xfId="3698"/>
    <cellStyle name="40% - Accent1 2 2 3 5" xfId="3699"/>
    <cellStyle name="40% - Accent1 2 2 4" xfId="468"/>
    <cellStyle name="40% - Accent1 2 2 4 2" xfId="3700"/>
    <cellStyle name="40% - Accent1 2 2 4 2 2" xfId="3701"/>
    <cellStyle name="40% - Accent1 2 2 4 3" xfId="3702"/>
    <cellStyle name="40% - Accent1 2 2 5" xfId="469"/>
    <cellStyle name="40% - Accent1 2 2 5 2" xfId="3703"/>
    <cellStyle name="40% - Accent1 2 2 6" xfId="3704"/>
    <cellStyle name="40% - Accent1 2 2 7" xfId="3705"/>
    <cellStyle name="40% - Accent1 2 3" xfId="470"/>
    <cellStyle name="40% - Accent1 2 3 2" xfId="3706"/>
    <cellStyle name="40% - Accent1 2 3 2 2" xfId="3707"/>
    <cellStyle name="40% - Accent1 2 3 2 2 2" xfId="3708"/>
    <cellStyle name="40% - Accent1 2 3 2 2 2 2" xfId="3709"/>
    <cellStyle name="40% - Accent1 2 3 2 2 3" xfId="3710"/>
    <cellStyle name="40% - Accent1 2 3 2 3" xfId="3711"/>
    <cellStyle name="40% - Accent1 2 3 2 3 2" xfId="3712"/>
    <cellStyle name="40% - Accent1 2 3 2 4" xfId="3713"/>
    <cellStyle name="40% - Accent1 2 3 3" xfId="3714"/>
    <cellStyle name="40% - Accent1 2 3 3 2" xfId="3715"/>
    <cellStyle name="40% - Accent1 2 3 3 2 2" xfId="3716"/>
    <cellStyle name="40% - Accent1 2 3 3 3" xfId="3717"/>
    <cellStyle name="40% - Accent1 2 3 4" xfId="3718"/>
    <cellStyle name="40% - Accent1 2 3 4 2" xfId="3719"/>
    <cellStyle name="40% - Accent1 2 3 5" xfId="3720"/>
    <cellStyle name="40% - Accent1 2 3 6" xfId="3721"/>
    <cellStyle name="40% - Accent1 2 4" xfId="471"/>
    <cellStyle name="40% - Accent1 2 4 2" xfId="3722"/>
    <cellStyle name="40% - Accent1 2 4 2 2" xfId="3723"/>
    <cellStyle name="40% - Accent1 2 4 2 2 2" xfId="3724"/>
    <cellStyle name="40% - Accent1 2 4 2 3" xfId="3725"/>
    <cellStyle name="40% - Accent1 2 4 3" xfId="3726"/>
    <cellStyle name="40% - Accent1 2 4 3 2" xfId="3727"/>
    <cellStyle name="40% - Accent1 2 4 4" xfId="3728"/>
    <cellStyle name="40% - Accent1 2 4 5" xfId="3729"/>
    <cellStyle name="40% - Accent1 2 5" xfId="472"/>
    <cellStyle name="40% - Accent1 2 5 2" xfId="3730"/>
    <cellStyle name="40% - Accent1 2 5 2 2" xfId="3731"/>
    <cellStyle name="40% - Accent1 2 5 3" xfId="3732"/>
    <cellStyle name="40% - Accent1 2 5 4" xfId="3733"/>
    <cellStyle name="40% - Accent1 2 6" xfId="473"/>
    <cellStyle name="40% - Accent1 2 6 2" xfId="3734"/>
    <cellStyle name="40% - Accent1 2 6 3" xfId="3735"/>
    <cellStyle name="40% - Accent1 2 7" xfId="474"/>
    <cellStyle name="40% - Accent1 2 8" xfId="475"/>
    <cellStyle name="40% - Accent1 2 9" xfId="476"/>
    <cellStyle name="40% - Accent1 20" xfId="477"/>
    <cellStyle name="40% - Accent1 21" xfId="478"/>
    <cellStyle name="40% - Accent1 22" xfId="479"/>
    <cellStyle name="40% - Accent1 23" xfId="480"/>
    <cellStyle name="40% - Accent1 24" xfId="481"/>
    <cellStyle name="40% - Accent1 25" xfId="482"/>
    <cellStyle name="40% - Accent1 26" xfId="483"/>
    <cellStyle name="40% - Accent1 27" xfId="484"/>
    <cellStyle name="40% - Accent1 28" xfId="485"/>
    <cellStyle name="40% - Accent1 29" xfId="486"/>
    <cellStyle name="40% - Accent1 3" xfId="487"/>
    <cellStyle name="40% - Accent1 3 2" xfId="3736"/>
    <cellStyle name="40% - Accent1 3 2 2" xfId="3737"/>
    <cellStyle name="40% - Accent1 3 2 2 2" xfId="3738"/>
    <cellStyle name="40% - Accent1 3 2 2 2 2" xfId="3739"/>
    <cellStyle name="40% - Accent1 3 2 2 2 2 2" xfId="3740"/>
    <cellStyle name="40% - Accent1 3 2 2 2 2 2 2" xfId="3741"/>
    <cellStyle name="40% - Accent1 3 2 2 2 2 3" xfId="3742"/>
    <cellStyle name="40% - Accent1 3 2 2 2 3" xfId="3743"/>
    <cellStyle name="40% - Accent1 3 2 2 2 3 2" xfId="3744"/>
    <cellStyle name="40% - Accent1 3 2 2 2 4" xfId="3745"/>
    <cellStyle name="40% - Accent1 3 2 2 3" xfId="3746"/>
    <cellStyle name="40% - Accent1 3 2 2 3 2" xfId="3747"/>
    <cellStyle name="40% - Accent1 3 2 2 3 2 2" xfId="3748"/>
    <cellStyle name="40% - Accent1 3 2 2 3 3" xfId="3749"/>
    <cellStyle name="40% - Accent1 3 2 2 4" xfId="3750"/>
    <cellStyle name="40% - Accent1 3 2 2 4 2" xfId="3751"/>
    <cellStyle name="40% - Accent1 3 2 2 5" xfId="3752"/>
    <cellStyle name="40% - Accent1 3 2 2 6" xfId="3753"/>
    <cellStyle name="40% - Accent1 3 2 3" xfId="3754"/>
    <cellStyle name="40% - Accent1 3 2 3 2" xfId="3755"/>
    <cellStyle name="40% - Accent1 3 2 3 2 2" xfId="3756"/>
    <cellStyle name="40% - Accent1 3 2 3 2 2 2" xfId="3757"/>
    <cellStyle name="40% - Accent1 3 2 3 2 3" xfId="3758"/>
    <cellStyle name="40% - Accent1 3 2 3 3" xfId="3759"/>
    <cellStyle name="40% - Accent1 3 2 3 3 2" xfId="3760"/>
    <cellStyle name="40% - Accent1 3 2 3 4" xfId="3761"/>
    <cellStyle name="40% - Accent1 3 2 4" xfId="3762"/>
    <cellStyle name="40% - Accent1 3 2 4 2" xfId="3763"/>
    <cellStyle name="40% - Accent1 3 2 4 2 2" xfId="3764"/>
    <cellStyle name="40% - Accent1 3 2 4 3" xfId="3765"/>
    <cellStyle name="40% - Accent1 3 2 5" xfId="3766"/>
    <cellStyle name="40% - Accent1 3 2 5 2" xfId="3767"/>
    <cellStyle name="40% - Accent1 3 2 6" xfId="3768"/>
    <cellStyle name="40% - Accent1 3 2 7" xfId="3769"/>
    <cellStyle name="40% - Accent1 3 3" xfId="3770"/>
    <cellStyle name="40% - Accent1 3 3 2" xfId="3771"/>
    <cellStyle name="40% - Accent1 3 3 2 2" xfId="3772"/>
    <cellStyle name="40% - Accent1 3 3 2 2 2" xfId="3773"/>
    <cellStyle name="40% - Accent1 3 3 2 2 2 2" xfId="3774"/>
    <cellStyle name="40% - Accent1 3 3 2 2 3" xfId="3775"/>
    <cellStyle name="40% - Accent1 3 3 2 3" xfId="3776"/>
    <cellStyle name="40% - Accent1 3 3 2 3 2" xfId="3777"/>
    <cellStyle name="40% - Accent1 3 3 2 4" xfId="3778"/>
    <cellStyle name="40% - Accent1 3 3 3" xfId="3779"/>
    <cellStyle name="40% - Accent1 3 3 3 2" xfId="3780"/>
    <cellStyle name="40% - Accent1 3 3 3 2 2" xfId="3781"/>
    <cellStyle name="40% - Accent1 3 3 3 3" xfId="3782"/>
    <cellStyle name="40% - Accent1 3 3 4" xfId="3783"/>
    <cellStyle name="40% - Accent1 3 3 4 2" xfId="3784"/>
    <cellStyle name="40% - Accent1 3 3 5" xfId="3785"/>
    <cellStyle name="40% - Accent1 3 3 6" xfId="3786"/>
    <cellStyle name="40% - Accent1 3 4" xfId="3787"/>
    <cellStyle name="40% - Accent1 3 4 2" xfId="3788"/>
    <cellStyle name="40% - Accent1 3 4 2 2" xfId="3789"/>
    <cellStyle name="40% - Accent1 3 4 2 2 2" xfId="3790"/>
    <cellStyle name="40% - Accent1 3 4 2 3" xfId="3791"/>
    <cellStyle name="40% - Accent1 3 4 3" xfId="3792"/>
    <cellStyle name="40% - Accent1 3 4 3 2" xfId="3793"/>
    <cellStyle name="40% - Accent1 3 4 4" xfId="3794"/>
    <cellStyle name="40% - Accent1 3 4 5" xfId="3795"/>
    <cellStyle name="40% - Accent1 3 5" xfId="3796"/>
    <cellStyle name="40% - Accent1 3 5 2" xfId="3797"/>
    <cellStyle name="40% - Accent1 3 5 2 2" xfId="3798"/>
    <cellStyle name="40% - Accent1 3 5 3" xfId="3799"/>
    <cellStyle name="40% - Accent1 3 6" xfId="3800"/>
    <cellStyle name="40% - Accent1 3 6 2" xfId="3801"/>
    <cellStyle name="40% - Accent1 3 7" xfId="3802"/>
    <cellStyle name="40% - Accent1 3 8" xfId="3803"/>
    <cellStyle name="40% - Accent1 3 9" xfId="3804"/>
    <cellStyle name="40% - Accent1 30" xfId="488"/>
    <cellStyle name="40% - Accent1 31" xfId="489"/>
    <cellStyle name="40% - Accent1 32" xfId="490"/>
    <cellStyle name="40% - Accent1 33" xfId="491"/>
    <cellStyle name="40% - Accent1 34" xfId="492"/>
    <cellStyle name="40% - Accent1 35" xfId="493"/>
    <cellStyle name="40% - Accent1 4" xfId="494"/>
    <cellStyle name="40% - Accent1 4 2" xfId="3805"/>
    <cellStyle name="40% - Accent1 4 2 2" xfId="3806"/>
    <cellStyle name="40% - Accent1 4 2 2 2" xfId="3807"/>
    <cellStyle name="40% - Accent1 4 2 2 2 2" xfId="3808"/>
    <cellStyle name="40% - Accent1 4 2 2 2 2 2" xfId="3809"/>
    <cellStyle name="40% - Accent1 4 2 2 2 3" xfId="3810"/>
    <cellStyle name="40% - Accent1 4 2 2 3" xfId="3811"/>
    <cellStyle name="40% - Accent1 4 2 2 3 2" xfId="3812"/>
    <cellStyle name="40% - Accent1 4 2 2 4" xfId="3813"/>
    <cellStyle name="40% - Accent1 4 2 3" xfId="3814"/>
    <cellStyle name="40% - Accent1 4 2 3 2" xfId="3815"/>
    <cellStyle name="40% - Accent1 4 2 3 2 2" xfId="3816"/>
    <cellStyle name="40% - Accent1 4 2 3 3" xfId="3817"/>
    <cellStyle name="40% - Accent1 4 2 4" xfId="3818"/>
    <cellStyle name="40% - Accent1 4 2 4 2" xfId="3819"/>
    <cellStyle name="40% - Accent1 4 2 5" xfId="3820"/>
    <cellStyle name="40% - Accent1 4 2 6" xfId="3821"/>
    <cellStyle name="40% - Accent1 4 3" xfId="3822"/>
    <cellStyle name="40% - Accent1 4 3 2" xfId="3823"/>
    <cellStyle name="40% - Accent1 4 3 2 2" xfId="3824"/>
    <cellStyle name="40% - Accent1 4 3 2 2 2" xfId="3825"/>
    <cellStyle name="40% - Accent1 4 3 2 3" xfId="3826"/>
    <cellStyle name="40% - Accent1 4 3 3" xfId="3827"/>
    <cellStyle name="40% - Accent1 4 3 3 2" xfId="3828"/>
    <cellStyle name="40% - Accent1 4 3 4" xfId="3829"/>
    <cellStyle name="40% - Accent1 4 3 5" xfId="3830"/>
    <cellStyle name="40% - Accent1 4 4" xfId="3831"/>
    <cellStyle name="40% - Accent1 4 4 2" xfId="3832"/>
    <cellStyle name="40% - Accent1 4 4 2 2" xfId="3833"/>
    <cellStyle name="40% - Accent1 4 4 3" xfId="3834"/>
    <cellStyle name="40% - Accent1 4 5" xfId="3835"/>
    <cellStyle name="40% - Accent1 4 5 2" xfId="3836"/>
    <cellStyle name="40% - Accent1 4 6" xfId="3837"/>
    <cellStyle name="40% - Accent1 4 7" xfId="3838"/>
    <cellStyle name="40% - Accent1 5" xfId="495"/>
    <cellStyle name="40% - Accent1 5 2" xfId="3839"/>
    <cellStyle name="40% - Accent1 5 2 2" xfId="3840"/>
    <cellStyle name="40% - Accent1 5 2 2 2" xfId="3841"/>
    <cellStyle name="40% - Accent1 5 2 2 2 2" xfId="3842"/>
    <cellStyle name="40% - Accent1 5 2 2 3" xfId="3843"/>
    <cellStyle name="40% - Accent1 5 2 3" xfId="3844"/>
    <cellStyle name="40% - Accent1 5 2 3 2" xfId="3845"/>
    <cellStyle name="40% - Accent1 5 2 4" xfId="3846"/>
    <cellStyle name="40% - Accent1 5 2 5" xfId="3847"/>
    <cellStyle name="40% - Accent1 5 3" xfId="3848"/>
    <cellStyle name="40% - Accent1 5 3 2" xfId="3849"/>
    <cellStyle name="40% - Accent1 5 3 2 2" xfId="3850"/>
    <cellStyle name="40% - Accent1 5 3 3" xfId="3851"/>
    <cellStyle name="40% - Accent1 5 4" xfId="3852"/>
    <cellStyle name="40% - Accent1 5 4 2" xfId="3853"/>
    <cellStyle name="40% - Accent1 5 5" xfId="3854"/>
    <cellStyle name="40% - Accent1 5 6" xfId="3855"/>
    <cellStyle name="40% - Accent1 6" xfId="496"/>
    <cellStyle name="40% - Accent1 6 2" xfId="3856"/>
    <cellStyle name="40% - Accent1 6 2 2" xfId="3857"/>
    <cellStyle name="40% - Accent1 6 2 2 2" xfId="3858"/>
    <cellStyle name="40% - Accent1 6 2 3" xfId="3859"/>
    <cellStyle name="40% - Accent1 6 2 4" xfId="3860"/>
    <cellStyle name="40% - Accent1 6 2 5" xfId="3861"/>
    <cellStyle name="40% - Accent1 6 3" xfId="3862"/>
    <cellStyle name="40% - Accent1 6 3 2" xfId="3863"/>
    <cellStyle name="40% - Accent1 6 4" xfId="3864"/>
    <cellStyle name="40% - Accent1 6 5" xfId="3865"/>
    <cellStyle name="40% - Accent1 7" xfId="497"/>
    <cellStyle name="40% - Accent1 7 2" xfId="3866"/>
    <cellStyle name="40% - Accent1 7 2 2" xfId="3867"/>
    <cellStyle name="40% - Accent1 7 2 2 2" xfId="3868"/>
    <cellStyle name="40% - Accent1 7 2 3" xfId="3869"/>
    <cellStyle name="40% - Accent1 7 3" xfId="3870"/>
    <cellStyle name="40% - Accent1 7 3 2" xfId="3871"/>
    <cellStyle name="40% - Accent1 7 4" xfId="3872"/>
    <cellStyle name="40% - Accent1 7 5" xfId="3873"/>
    <cellStyle name="40% - Accent1 8" xfId="498"/>
    <cellStyle name="40% - Accent1 8 2" xfId="3874"/>
    <cellStyle name="40% - Accent1 8 2 2" xfId="3875"/>
    <cellStyle name="40% - Accent1 8 2 2 2" xfId="3876"/>
    <cellStyle name="40% - Accent1 8 2 3" xfId="3877"/>
    <cellStyle name="40% - Accent1 8 3" xfId="3878"/>
    <cellStyle name="40% - Accent1 8 3 2" xfId="3879"/>
    <cellStyle name="40% - Accent1 8 4" xfId="3880"/>
    <cellStyle name="40% - Accent1 8 5" xfId="3881"/>
    <cellStyle name="40% - Accent1 9" xfId="499"/>
    <cellStyle name="40% - Accent1 9 2" xfId="3882"/>
    <cellStyle name="40% - Accent1 9 2 2" xfId="3883"/>
    <cellStyle name="40% - Accent1 9 3" xfId="3884"/>
    <cellStyle name="40% - Accent1 9 4" xfId="3885"/>
    <cellStyle name="40% - Accent2" xfId="15181" builtinId="35" customBuiltin="1"/>
    <cellStyle name="40% - Accent2 10" xfId="500"/>
    <cellStyle name="40% - Accent2 10 2" xfId="3886"/>
    <cellStyle name="40% - Accent2 10 2 2" xfId="3887"/>
    <cellStyle name="40% - Accent2 10 3" xfId="3888"/>
    <cellStyle name="40% - Accent2 10 4" xfId="3889"/>
    <cellStyle name="40% - Accent2 11" xfId="501"/>
    <cellStyle name="40% - Accent2 11 2" xfId="3890"/>
    <cellStyle name="40% - Accent2 11 2 2" xfId="3891"/>
    <cellStyle name="40% - Accent2 11 3" xfId="3892"/>
    <cellStyle name="40% - Accent2 11 4" xfId="3893"/>
    <cellStyle name="40% - Accent2 12" xfId="502"/>
    <cellStyle name="40% - Accent2 12 2" xfId="3894"/>
    <cellStyle name="40% - Accent2 12 3" xfId="3895"/>
    <cellStyle name="40% - Accent2 13" xfId="503"/>
    <cellStyle name="40% - Accent2 13 2" xfId="3896"/>
    <cellStyle name="40% - Accent2 14" xfId="504"/>
    <cellStyle name="40% - Accent2 15" xfId="505"/>
    <cellStyle name="40% - Accent2 15 2" xfId="506"/>
    <cellStyle name="40% - Accent2 15 3" xfId="507"/>
    <cellStyle name="40% - Accent2 15 4" xfId="508"/>
    <cellStyle name="40% - Accent2 15 5" xfId="509"/>
    <cellStyle name="40% - Accent2 16" xfId="510"/>
    <cellStyle name="40% - Accent2 16 2" xfId="511"/>
    <cellStyle name="40% - Accent2 16 3" xfId="512"/>
    <cellStyle name="40% - Accent2 16 4" xfId="513"/>
    <cellStyle name="40% - Accent2 16 5" xfId="514"/>
    <cellStyle name="40% - Accent2 17" xfId="515"/>
    <cellStyle name="40% - Accent2 17 2" xfId="516"/>
    <cellStyle name="40% - Accent2 17 3" xfId="517"/>
    <cellStyle name="40% - Accent2 17 4" xfId="518"/>
    <cellStyle name="40% - Accent2 17 5" xfId="519"/>
    <cellStyle name="40% - Accent2 18" xfId="520"/>
    <cellStyle name="40% - Accent2 19" xfId="521"/>
    <cellStyle name="40% - Accent2 2" xfId="522"/>
    <cellStyle name="40% - Accent2 2 2" xfId="523"/>
    <cellStyle name="40% - Accent2 2 2 2" xfId="524"/>
    <cellStyle name="40% - Accent2 2 2 2 2" xfId="525"/>
    <cellStyle name="40% - Accent2 2 2 2 2 2" xfId="3897"/>
    <cellStyle name="40% - Accent2 2 2 2 2 2 2" xfId="3898"/>
    <cellStyle name="40% - Accent2 2 2 2 2 2 2 2" xfId="3899"/>
    <cellStyle name="40% - Accent2 2 2 2 2 2 3" xfId="3900"/>
    <cellStyle name="40% - Accent2 2 2 2 2 3" xfId="3901"/>
    <cellStyle name="40% - Accent2 2 2 2 2 3 2" xfId="3902"/>
    <cellStyle name="40% - Accent2 2 2 2 2 4" xfId="3903"/>
    <cellStyle name="40% - Accent2 2 2 2 2 5" xfId="3904"/>
    <cellStyle name="40% - Accent2 2 2 2 3" xfId="526"/>
    <cellStyle name="40% - Accent2 2 2 2 3 2" xfId="3905"/>
    <cellStyle name="40% - Accent2 2 2 2 3 2 2" xfId="3906"/>
    <cellStyle name="40% - Accent2 2 2 2 3 3" xfId="3907"/>
    <cellStyle name="40% - Accent2 2 2 2 4" xfId="527"/>
    <cellStyle name="40% - Accent2 2 2 2 4 2" xfId="3908"/>
    <cellStyle name="40% - Accent2 2 2 2 5" xfId="528"/>
    <cellStyle name="40% - Accent2 2 2 2 6" xfId="3909"/>
    <cellStyle name="40% - Accent2 2 2 3" xfId="529"/>
    <cellStyle name="40% - Accent2 2 2 3 2" xfId="3910"/>
    <cellStyle name="40% - Accent2 2 2 3 2 2" xfId="3911"/>
    <cellStyle name="40% - Accent2 2 2 3 2 2 2" xfId="3912"/>
    <cellStyle name="40% - Accent2 2 2 3 2 3" xfId="3913"/>
    <cellStyle name="40% - Accent2 2 2 3 3" xfId="3914"/>
    <cellStyle name="40% - Accent2 2 2 3 3 2" xfId="3915"/>
    <cellStyle name="40% - Accent2 2 2 3 4" xfId="3916"/>
    <cellStyle name="40% - Accent2 2 2 3 5" xfId="3917"/>
    <cellStyle name="40% - Accent2 2 2 4" xfId="530"/>
    <cellStyle name="40% - Accent2 2 2 4 2" xfId="3918"/>
    <cellStyle name="40% - Accent2 2 2 4 2 2" xfId="3919"/>
    <cellStyle name="40% - Accent2 2 2 4 3" xfId="3920"/>
    <cellStyle name="40% - Accent2 2 2 5" xfId="531"/>
    <cellStyle name="40% - Accent2 2 2 5 2" xfId="3921"/>
    <cellStyle name="40% - Accent2 2 2 6" xfId="3922"/>
    <cellStyle name="40% - Accent2 2 2 7" xfId="3923"/>
    <cellStyle name="40% - Accent2 2 3" xfId="532"/>
    <cellStyle name="40% - Accent2 2 3 2" xfId="3924"/>
    <cellStyle name="40% - Accent2 2 3 2 2" xfId="3925"/>
    <cellStyle name="40% - Accent2 2 3 2 2 2" xfId="3926"/>
    <cellStyle name="40% - Accent2 2 3 2 2 2 2" xfId="3927"/>
    <cellStyle name="40% - Accent2 2 3 2 2 3" xfId="3928"/>
    <cellStyle name="40% - Accent2 2 3 2 3" xfId="3929"/>
    <cellStyle name="40% - Accent2 2 3 2 3 2" xfId="3930"/>
    <cellStyle name="40% - Accent2 2 3 2 4" xfId="3931"/>
    <cellStyle name="40% - Accent2 2 3 3" xfId="3932"/>
    <cellStyle name="40% - Accent2 2 3 3 2" xfId="3933"/>
    <cellStyle name="40% - Accent2 2 3 3 2 2" xfId="3934"/>
    <cellStyle name="40% - Accent2 2 3 3 3" xfId="3935"/>
    <cellStyle name="40% - Accent2 2 3 4" xfId="3936"/>
    <cellStyle name="40% - Accent2 2 3 4 2" xfId="3937"/>
    <cellStyle name="40% - Accent2 2 3 5" xfId="3938"/>
    <cellStyle name="40% - Accent2 2 3 6" xfId="3939"/>
    <cellStyle name="40% - Accent2 2 4" xfId="533"/>
    <cellStyle name="40% - Accent2 2 4 2" xfId="3940"/>
    <cellStyle name="40% - Accent2 2 4 2 2" xfId="3941"/>
    <cellStyle name="40% - Accent2 2 4 2 2 2" xfId="3942"/>
    <cellStyle name="40% - Accent2 2 4 2 3" xfId="3943"/>
    <cellStyle name="40% - Accent2 2 4 3" xfId="3944"/>
    <cellStyle name="40% - Accent2 2 4 3 2" xfId="3945"/>
    <cellStyle name="40% - Accent2 2 4 4" xfId="3946"/>
    <cellStyle name="40% - Accent2 2 4 5" xfId="3947"/>
    <cellStyle name="40% - Accent2 2 5" xfId="534"/>
    <cellStyle name="40% - Accent2 2 5 2" xfId="3948"/>
    <cellStyle name="40% - Accent2 2 5 2 2" xfId="3949"/>
    <cellStyle name="40% - Accent2 2 5 3" xfId="3950"/>
    <cellStyle name="40% - Accent2 2 5 4" xfId="3951"/>
    <cellStyle name="40% - Accent2 2 6" xfId="535"/>
    <cellStyle name="40% - Accent2 2 6 2" xfId="3952"/>
    <cellStyle name="40% - Accent2 2 6 3" xfId="3953"/>
    <cellStyle name="40% - Accent2 2 7" xfId="536"/>
    <cellStyle name="40% - Accent2 2 8" xfId="537"/>
    <cellStyle name="40% - Accent2 2 9" xfId="538"/>
    <cellStyle name="40% - Accent2 20" xfId="539"/>
    <cellStyle name="40% - Accent2 21" xfId="540"/>
    <cellStyle name="40% - Accent2 22" xfId="541"/>
    <cellStyle name="40% - Accent2 23" xfId="542"/>
    <cellStyle name="40% - Accent2 24" xfId="543"/>
    <cellStyle name="40% - Accent2 25" xfId="544"/>
    <cellStyle name="40% - Accent2 26" xfId="545"/>
    <cellStyle name="40% - Accent2 27" xfId="546"/>
    <cellStyle name="40% - Accent2 28" xfId="547"/>
    <cellStyle name="40% - Accent2 29" xfId="548"/>
    <cellStyle name="40% - Accent2 3" xfId="549"/>
    <cellStyle name="40% - Accent2 3 2" xfId="3954"/>
    <cellStyle name="40% - Accent2 3 2 2" xfId="3955"/>
    <cellStyle name="40% - Accent2 3 2 2 2" xfId="3956"/>
    <cellStyle name="40% - Accent2 3 2 2 2 2" xfId="3957"/>
    <cellStyle name="40% - Accent2 3 2 2 2 2 2" xfId="3958"/>
    <cellStyle name="40% - Accent2 3 2 2 2 2 2 2" xfId="3959"/>
    <cellStyle name="40% - Accent2 3 2 2 2 2 3" xfId="3960"/>
    <cellStyle name="40% - Accent2 3 2 2 2 3" xfId="3961"/>
    <cellStyle name="40% - Accent2 3 2 2 2 3 2" xfId="3962"/>
    <cellStyle name="40% - Accent2 3 2 2 2 4" xfId="3963"/>
    <cellStyle name="40% - Accent2 3 2 2 3" xfId="3964"/>
    <cellStyle name="40% - Accent2 3 2 2 3 2" xfId="3965"/>
    <cellStyle name="40% - Accent2 3 2 2 3 2 2" xfId="3966"/>
    <cellStyle name="40% - Accent2 3 2 2 3 3" xfId="3967"/>
    <cellStyle name="40% - Accent2 3 2 2 4" xfId="3968"/>
    <cellStyle name="40% - Accent2 3 2 2 4 2" xfId="3969"/>
    <cellStyle name="40% - Accent2 3 2 2 5" xfId="3970"/>
    <cellStyle name="40% - Accent2 3 2 2 6" xfId="3971"/>
    <cellStyle name="40% - Accent2 3 2 3" xfId="3972"/>
    <cellStyle name="40% - Accent2 3 2 3 2" xfId="3973"/>
    <cellStyle name="40% - Accent2 3 2 3 2 2" xfId="3974"/>
    <cellStyle name="40% - Accent2 3 2 3 2 2 2" xfId="3975"/>
    <cellStyle name="40% - Accent2 3 2 3 2 3" xfId="3976"/>
    <cellStyle name="40% - Accent2 3 2 3 3" xfId="3977"/>
    <cellStyle name="40% - Accent2 3 2 3 3 2" xfId="3978"/>
    <cellStyle name="40% - Accent2 3 2 3 4" xfId="3979"/>
    <cellStyle name="40% - Accent2 3 2 4" xfId="3980"/>
    <cellStyle name="40% - Accent2 3 2 4 2" xfId="3981"/>
    <cellStyle name="40% - Accent2 3 2 4 2 2" xfId="3982"/>
    <cellStyle name="40% - Accent2 3 2 4 3" xfId="3983"/>
    <cellStyle name="40% - Accent2 3 2 5" xfId="3984"/>
    <cellStyle name="40% - Accent2 3 2 5 2" xfId="3985"/>
    <cellStyle name="40% - Accent2 3 2 6" xfId="3986"/>
    <cellStyle name="40% - Accent2 3 2 7" xfId="3987"/>
    <cellStyle name="40% - Accent2 3 3" xfId="3988"/>
    <cellStyle name="40% - Accent2 3 3 2" xfId="3989"/>
    <cellStyle name="40% - Accent2 3 3 2 2" xfId="3990"/>
    <cellStyle name="40% - Accent2 3 3 2 2 2" xfId="3991"/>
    <cellStyle name="40% - Accent2 3 3 2 2 2 2" xfId="3992"/>
    <cellStyle name="40% - Accent2 3 3 2 2 3" xfId="3993"/>
    <cellStyle name="40% - Accent2 3 3 2 3" xfId="3994"/>
    <cellStyle name="40% - Accent2 3 3 2 3 2" xfId="3995"/>
    <cellStyle name="40% - Accent2 3 3 2 4" xfId="3996"/>
    <cellStyle name="40% - Accent2 3 3 3" xfId="3997"/>
    <cellStyle name="40% - Accent2 3 3 3 2" xfId="3998"/>
    <cellStyle name="40% - Accent2 3 3 3 2 2" xfId="3999"/>
    <cellStyle name="40% - Accent2 3 3 3 3" xfId="4000"/>
    <cellStyle name="40% - Accent2 3 3 4" xfId="4001"/>
    <cellStyle name="40% - Accent2 3 3 4 2" xfId="4002"/>
    <cellStyle name="40% - Accent2 3 3 5" xfId="4003"/>
    <cellStyle name="40% - Accent2 3 3 6" xfId="4004"/>
    <cellStyle name="40% - Accent2 3 4" xfId="4005"/>
    <cellStyle name="40% - Accent2 3 4 2" xfId="4006"/>
    <cellStyle name="40% - Accent2 3 4 2 2" xfId="4007"/>
    <cellStyle name="40% - Accent2 3 4 2 2 2" xfId="4008"/>
    <cellStyle name="40% - Accent2 3 4 2 3" xfId="4009"/>
    <cellStyle name="40% - Accent2 3 4 3" xfId="4010"/>
    <cellStyle name="40% - Accent2 3 4 3 2" xfId="4011"/>
    <cellStyle name="40% - Accent2 3 4 4" xfId="4012"/>
    <cellStyle name="40% - Accent2 3 4 5" xfId="4013"/>
    <cellStyle name="40% - Accent2 3 5" xfId="4014"/>
    <cellStyle name="40% - Accent2 3 5 2" xfId="4015"/>
    <cellStyle name="40% - Accent2 3 5 2 2" xfId="4016"/>
    <cellStyle name="40% - Accent2 3 5 3" xfId="4017"/>
    <cellStyle name="40% - Accent2 3 6" xfId="4018"/>
    <cellStyle name="40% - Accent2 3 6 2" xfId="4019"/>
    <cellStyle name="40% - Accent2 3 7" xfId="4020"/>
    <cellStyle name="40% - Accent2 3 8" xfId="4021"/>
    <cellStyle name="40% - Accent2 3 9" xfId="4022"/>
    <cellStyle name="40% - Accent2 30" xfId="550"/>
    <cellStyle name="40% - Accent2 31" xfId="551"/>
    <cellStyle name="40% - Accent2 32" xfId="552"/>
    <cellStyle name="40% - Accent2 33" xfId="553"/>
    <cellStyle name="40% - Accent2 34" xfId="554"/>
    <cellStyle name="40% - Accent2 35" xfId="555"/>
    <cellStyle name="40% - Accent2 4" xfId="556"/>
    <cellStyle name="40% - Accent2 4 2" xfId="4023"/>
    <cellStyle name="40% - Accent2 4 2 2" xfId="4024"/>
    <cellStyle name="40% - Accent2 4 2 2 2" xfId="4025"/>
    <cellStyle name="40% - Accent2 4 2 2 2 2" xfId="4026"/>
    <cellStyle name="40% - Accent2 4 2 2 2 2 2" xfId="4027"/>
    <cellStyle name="40% - Accent2 4 2 2 2 3" xfId="4028"/>
    <cellStyle name="40% - Accent2 4 2 2 3" xfId="4029"/>
    <cellStyle name="40% - Accent2 4 2 2 3 2" xfId="4030"/>
    <cellStyle name="40% - Accent2 4 2 2 4" xfId="4031"/>
    <cellStyle name="40% - Accent2 4 2 3" xfId="4032"/>
    <cellStyle name="40% - Accent2 4 2 3 2" xfId="4033"/>
    <cellStyle name="40% - Accent2 4 2 3 2 2" xfId="4034"/>
    <cellStyle name="40% - Accent2 4 2 3 3" xfId="4035"/>
    <cellStyle name="40% - Accent2 4 2 4" xfId="4036"/>
    <cellStyle name="40% - Accent2 4 2 4 2" xfId="4037"/>
    <cellStyle name="40% - Accent2 4 2 5" xfId="4038"/>
    <cellStyle name="40% - Accent2 4 2 6" xfId="4039"/>
    <cellStyle name="40% - Accent2 4 3" xfId="4040"/>
    <cellStyle name="40% - Accent2 4 3 2" xfId="4041"/>
    <cellStyle name="40% - Accent2 4 3 2 2" xfId="4042"/>
    <cellStyle name="40% - Accent2 4 3 2 2 2" xfId="4043"/>
    <cellStyle name="40% - Accent2 4 3 2 3" xfId="4044"/>
    <cellStyle name="40% - Accent2 4 3 3" xfId="4045"/>
    <cellStyle name="40% - Accent2 4 3 3 2" xfId="4046"/>
    <cellStyle name="40% - Accent2 4 3 4" xfId="4047"/>
    <cellStyle name="40% - Accent2 4 3 5" xfId="4048"/>
    <cellStyle name="40% - Accent2 4 4" xfId="4049"/>
    <cellStyle name="40% - Accent2 4 4 2" xfId="4050"/>
    <cellStyle name="40% - Accent2 4 4 2 2" xfId="4051"/>
    <cellStyle name="40% - Accent2 4 4 3" xfId="4052"/>
    <cellStyle name="40% - Accent2 4 5" xfId="4053"/>
    <cellStyle name="40% - Accent2 4 5 2" xfId="4054"/>
    <cellStyle name="40% - Accent2 4 6" xfId="4055"/>
    <cellStyle name="40% - Accent2 4 7" xfId="4056"/>
    <cellStyle name="40% - Accent2 5" xfId="557"/>
    <cellStyle name="40% - Accent2 5 2" xfId="4057"/>
    <cellStyle name="40% - Accent2 5 2 2" xfId="4058"/>
    <cellStyle name="40% - Accent2 5 2 2 2" xfId="4059"/>
    <cellStyle name="40% - Accent2 5 2 2 2 2" xfId="4060"/>
    <cellStyle name="40% - Accent2 5 2 2 3" xfId="4061"/>
    <cellStyle name="40% - Accent2 5 2 3" xfId="4062"/>
    <cellStyle name="40% - Accent2 5 2 3 2" xfId="4063"/>
    <cellStyle name="40% - Accent2 5 2 4" xfId="4064"/>
    <cellStyle name="40% - Accent2 5 2 5" xfId="4065"/>
    <cellStyle name="40% - Accent2 5 3" xfId="4066"/>
    <cellStyle name="40% - Accent2 5 3 2" xfId="4067"/>
    <cellStyle name="40% - Accent2 5 3 2 2" xfId="4068"/>
    <cellStyle name="40% - Accent2 5 3 3" xfId="4069"/>
    <cellStyle name="40% - Accent2 5 4" xfId="4070"/>
    <cellStyle name="40% - Accent2 5 4 2" xfId="4071"/>
    <cellStyle name="40% - Accent2 5 5" xfId="4072"/>
    <cellStyle name="40% - Accent2 5 6" xfId="4073"/>
    <cellStyle name="40% - Accent2 6" xfId="558"/>
    <cellStyle name="40% - Accent2 6 2" xfId="4074"/>
    <cellStyle name="40% - Accent2 6 2 2" xfId="4075"/>
    <cellStyle name="40% - Accent2 6 2 2 2" xfId="4076"/>
    <cellStyle name="40% - Accent2 6 2 3" xfId="4077"/>
    <cellStyle name="40% - Accent2 6 2 4" xfId="4078"/>
    <cellStyle name="40% - Accent2 6 2 5" xfId="4079"/>
    <cellStyle name="40% - Accent2 6 3" xfId="4080"/>
    <cellStyle name="40% - Accent2 6 3 2" xfId="4081"/>
    <cellStyle name="40% - Accent2 6 4" xfId="4082"/>
    <cellStyle name="40% - Accent2 6 5" xfId="4083"/>
    <cellStyle name="40% - Accent2 7" xfId="559"/>
    <cellStyle name="40% - Accent2 7 2" xfId="4084"/>
    <cellStyle name="40% - Accent2 7 2 2" xfId="4085"/>
    <cellStyle name="40% - Accent2 7 2 2 2" xfId="4086"/>
    <cellStyle name="40% - Accent2 7 2 3" xfId="4087"/>
    <cellStyle name="40% - Accent2 7 3" xfId="4088"/>
    <cellStyle name="40% - Accent2 7 3 2" xfId="4089"/>
    <cellStyle name="40% - Accent2 7 4" xfId="4090"/>
    <cellStyle name="40% - Accent2 7 5" xfId="4091"/>
    <cellStyle name="40% - Accent2 8" xfId="560"/>
    <cellStyle name="40% - Accent2 8 2" xfId="4092"/>
    <cellStyle name="40% - Accent2 8 2 2" xfId="4093"/>
    <cellStyle name="40% - Accent2 8 2 2 2" xfId="4094"/>
    <cellStyle name="40% - Accent2 8 2 3" xfId="4095"/>
    <cellStyle name="40% - Accent2 8 3" xfId="4096"/>
    <cellStyle name="40% - Accent2 8 3 2" xfId="4097"/>
    <cellStyle name="40% - Accent2 8 4" xfId="4098"/>
    <cellStyle name="40% - Accent2 8 5" xfId="4099"/>
    <cellStyle name="40% - Accent2 9" xfId="561"/>
    <cellStyle name="40% - Accent2 9 2" xfId="4100"/>
    <cellStyle name="40% - Accent2 9 2 2" xfId="4101"/>
    <cellStyle name="40% - Accent2 9 3" xfId="4102"/>
    <cellStyle name="40% - Accent2 9 4" xfId="4103"/>
    <cellStyle name="40% - Accent3" xfId="15184" builtinId="39" customBuiltin="1"/>
    <cellStyle name="40% - Accent3 10" xfId="562"/>
    <cellStyle name="40% - Accent3 10 2" xfId="4104"/>
    <cellStyle name="40% - Accent3 10 2 2" xfId="4105"/>
    <cellStyle name="40% - Accent3 10 3" xfId="4106"/>
    <cellStyle name="40% - Accent3 10 4" xfId="4107"/>
    <cellStyle name="40% - Accent3 11" xfId="563"/>
    <cellStyle name="40% - Accent3 11 2" xfId="4108"/>
    <cellStyle name="40% - Accent3 11 2 2" xfId="4109"/>
    <cellStyle name="40% - Accent3 11 3" xfId="4110"/>
    <cellStyle name="40% - Accent3 11 4" xfId="4111"/>
    <cellStyle name="40% - Accent3 12" xfId="564"/>
    <cellStyle name="40% - Accent3 12 2" xfId="4112"/>
    <cellStyle name="40% - Accent3 12 3" xfId="4113"/>
    <cellStyle name="40% - Accent3 13" xfId="565"/>
    <cellStyle name="40% - Accent3 13 2" xfId="4114"/>
    <cellStyle name="40% - Accent3 14" xfId="566"/>
    <cellStyle name="40% - Accent3 15" xfId="567"/>
    <cellStyle name="40% - Accent3 15 2" xfId="568"/>
    <cellStyle name="40% - Accent3 15 3" xfId="569"/>
    <cellStyle name="40% - Accent3 15 4" xfId="570"/>
    <cellStyle name="40% - Accent3 15 5" xfId="571"/>
    <cellStyle name="40% - Accent3 16" xfId="572"/>
    <cellStyle name="40% - Accent3 16 2" xfId="573"/>
    <cellStyle name="40% - Accent3 16 3" xfId="574"/>
    <cellStyle name="40% - Accent3 16 4" xfId="575"/>
    <cellStyle name="40% - Accent3 16 5" xfId="576"/>
    <cellStyle name="40% - Accent3 17" xfId="577"/>
    <cellStyle name="40% - Accent3 17 2" xfId="578"/>
    <cellStyle name="40% - Accent3 17 3" xfId="579"/>
    <cellStyle name="40% - Accent3 17 4" xfId="580"/>
    <cellStyle name="40% - Accent3 17 5" xfId="581"/>
    <cellStyle name="40% - Accent3 18" xfId="582"/>
    <cellStyle name="40% - Accent3 19" xfId="583"/>
    <cellStyle name="40% - Accent3 2" xfId="584"/>
    <cellStyle name="40% - Accent3 2 2" xfId="585"/>
    <cellStyle name="40% - Accent3 2 2 2" xfId="586"/>
    <cellStyle name="40% - Accent3 2 2 2 2" xfId="587"/>
    <cellStyle name="40% - Accent3 2 2 2 2 2" xfId="4115"/>
    <cellStyle name="40% - Accent3 2 2 2 2 2 2" xfId="4116"/>
    <cellStyle name="40% - Accent3 2 2 2 2 2 2 2" xfId="4117"/>
    <cellStyle name="40% - Accent3 2 2 2 2 2 3" xfId="4118"/>
    <cellStyle name="40% - Accent3 2 2 2 2 3" xfId="4119"/>
    <cellStyle name="40% - Accent3 2 2 2 2 3 2" xfId="4120"/>
    <cellStyle name="40% - Accent3 2 2 2 2 4" xfId="4121"/>
    <cellStyle name="40% - Accent3 2 2 2 2 5" xfId="4122"/>
    <cellStyle name="40% - Accent3 2 2 2 3" xfId="588"/>
    <cellStyle name="40% - Accent3 2 2 2 3 2" xfId="4123"/>
    <cellStyle name="40% - Accent3 2 2 2 3 2 2" xfId="4124"/>
    <cellStyle name="40% - Accent3 2 2 2 3 3" xfId="4125"/>
    <cellStyle name="40% - Accent3 2 2 2 4" xfId="589"/>
    <cellStyle name="40% - Accent3 2 2 2 4 2" xfId="4126"/>
    <cellStyle name="40% - Accent3 2 2 2 5" xfId="590"/>
    <cellStyle name="40% - Accent3 2 2 2 6" xfId="4127"/>
    <cellStyle name="40% - Accent3 2 2 3" xfId="591"/>
    <cellStyle name="40% - Accent3 2 2 3 2" xfId="4128"/>
    <cellStyle name="40% - Accent3 2 2 3 2 2" xfId="4129"/>
    <cellStyle name="40% - Accent3 2 2 3 2 2 2" xfId="4130"/>
    <cellStyle name="40% - Accent3 2 2 3 2 3" xfId="4131"/>
    <cellStyle name="40% - Accent3 2 2 3 3" xfId="4132"/>
    <cellStyle name="40% - Accent3 2 2 3 3 2" xfId="4133"/>
    <cellStyle name="40% - Accent3 2 2 3 4" xfId="4134"/>
    <cellStyle name="40% - Accent3 2 2 3 5" xfId="4135"/>
    <cellStyle name="40% - Accent3 2 2 4" xfId="592"/>
    <cellStyle name="40% - Accent3 2 2 4 2" xfId="4136"/>
    <cellStyle name="40% - Accent3 2 2 4 2 2" xfId="4137"/>
    <cellStyle name="40% - Accent3 2 2 4 3" xfId="4138"/>
    <cellStyle name="40% - Accent3 2 2 5" xfId="593"/>
    <cellStyle name="40% - Accent3 2 2 5 2" xfId="4139"/>
    <cellStyle name="40% - Accent3 2 2 6" xfId="4140"/>
    <cellStyle name="40% - Accent3 2 2 7" xfId="4141"/>
    <cellStyle name="40% - Accent3 2 3" xfId="594"/>
    <cellStyle name="40% - Accent3 2 3 2" xfId="4142"/>
    <cellStyle name="40% - Accent3 2 3 2 2" xfId="4143"/>
    <cellStyle name="40% - Accent3 2 3 2 2 2" xfId="4144"/>
    <cellStyle name="40% - Accent3 2 3 2 2 2 2" xfId="4145"/>
    <cellStyle name="40% - Accent3 2 3 2 2 3" xfId="4146"/>
    <cellStyle name="40% - Accent3 2 3 2 3" xfId="4147"/>
    <cellStyle name="40% - Accent3 2 3 2 3 2" xfId="4148"/>
    <cellStyle name="40% - Accent3 2 3 2 4" xfId="4149"/>
    <cellStyle name="40% - Accent3 2 3 3" xfId="4150"/>
    <cellStyle name="40% - Accent3 2 3 3 2" xfId="4151"/>
    <cellStyle name="40% - Accent3 2 3 3 2 2" xfId="4152"/>
    <cellStyle name="40% - Accent3 2 3 3 3" xfId="4153"/>
    <cellStyle name="40% - Accent3 2 3 4" xfId="4154"/>
    <cellStyle name="40% - Accent3 2 3 4 2" xfId="4155"/>
    <cellStyle name="40% - Accent3 2 3 5" xfId="4156"/>
    <cellStyle name="40% - Accent3 2 3 6" xfId="4157"/>
    <cellStyle name="40% - Accent3 2 4" xfId="595"/>
    <cellStyle name="40% - Accent3 2 4 2" xfId="4158"/>
    <cellStyle name="40% - Accent3 2 4 2 2" xfId="4159"/>
    <cellStyle name="40% - Accent3 2 4 2 2 2" xfId="4160"/>
    <cellStyle name="40% - Accent3 2 4 2 3" xfId="4161"/>
    <cellStyle name="40% - Accent3 2 4 3" xfId="4162"/>
    <cellStyle name="40% - Accent3 2 4 3 2" xfId="4163"/>
    <cellStyle name="40% - Accent3 2 4 4" xfId="4164"/>
    <cellStyle name="40% - Accent3 2 4 5" xfId="4165"/>
    <cellStyle name="40% - Accent3 2 5" xfId="596"/>
    <cellStyle name="40% - Accent3 2 5 2" xfId="4166"/>
    <cellStyle name="40% - Accent3 2 5 2 2" xfId="4167"/>
    <cellStyle name="40% - Accent3 2 5 3" xfId="4168"/>
    <cellStyle name="40% - Accent3 2 5 4" xfId="4169"/>
    <cellStyle name="40% - Accent3 2 6" xfId="597"/>
    <cellStyle name="40% - Accent3 2 6 2" xfId="4170"/>
    <cellStyle name="40% - Accent3 2 6 3" xfId="4171"/>
    <cellStyle name="40% - Accent3 2 7" xfId="598"/>
    <cellStyle name="40% - Accent3 2 8" xfId="599"/>
    <cellStyle name="40% - Accent3 2 9" xfId="600"/>
    <cellStyle name="40% - Accent3 20" xfId="601"/>
    <cellStyle name="40% - Accent3 21" xfId="602"/>
    <cellStyle name="40% - Accent3 22" xfId="603"/>
    <cellStyle name="40% - Accent3 23" xfId="604"/>
    <cellStyle name="40% - Accent3 24" xfId="605"/>
    <cellStyle name="40% - Accent3 25" xfId="606"/>
    <cellStyle name="40% - Accent3 26" xfId="607"/>
    <cellStyle name="40% - Accent3 27" xfId="608"/>
    <cellStyle name="40% - Accent3 28" xfId="609"/>
    <cellStyle name="40% - Accent3 29" xfId="610"/>
    <cellStyle name="40% - Accent3 3" xfId="611"/>
    <cellStyle name="40% - Accent3 3 2" xfId="4172"/>
    <cellStyle name="40% - Accent3 3 2 2" xfId="4173"/>
    <cellStyle name="40% - Accent3 3 2 2 2" xfId="4174"/>
    <cellStyle name="40% - Accent3 3 2 2 2 2" xfId="4175"/>
    <cellStyle name="40% - Accent3 3 2 2 2 2 2" xfId="4176"/>
    <cellStyle name="40% - Accent3 3 2 2 2 2 2 2" xfId="4177"/>
    <cellStyle name="40% - Accent3 3 2 2 2 2 3" xfId="4178"/>
    <cellStyle name="40% - Accent3 3 2 2 2 3" xfId="4179"/>
    <cellStyle name="40% - Accent3 3 2 2 2 3 2" xfId="4180"/>
    <cellStyle name="40% - Accent3 3 2 2 2 4" xfId="4181"/>
    <cellStyle name="40% - Accent3 3 2 2 3" xfId="4182"/>
    <cellStyle name="40% - Accent3 3 2 2 3 2" xfId="4183"/>
    <cellStyle name="40% - Accent3 3 2 2 3 2 2" xfId="4184"/>
    <cellStyle name="40% - Accent3 3 2 2 3 3" xfId="4185"/>
    <cellStyle name="40% - Accent3 3 2 2 4" xfId="4186"/>
    <cellStyle name="40% - Accent3 3 2 2 4 2" xfId="4187"/>
    <cellStyle name="40% - Accent3 3 2 2 5" xfId="4188"/>
    <cellStyle name="40% - Accent3 3 2 2 6" xfId="4189"/>
    <cellStyle name="40% - Accent3 3 2 3" xfId="4190"/>
    <cellStyle name="40% - Accent3 3 2 3 2" xfId="4191"/>
    <cellStyle name="40% - Accent3 3 2 3 2 2" xfId="4192"/>
    <cellStyle name="40% - Accent3 3 2 3 2 2 2" xfId="4193"/>
    <cellStyle name="40% - Accent3 3 2 3 2 3" xfId="4194"/>
    <cellStyle name="40% - Accent3 3 2 3 3" xfId="4195"/>
    <cellStyle name="40% - Accent3 3 2 3 3 2" xfId="4196"/>
    <cellStyle name="40% - Accent3 3 2 3 4" xfId="4197"/>
    <cellStyle name="40% - Accent3 3 2 4" xfId="4198"/>
    <cellStyle name="40% - Accent3 3 2 4 2" xfId="4199"/>
    <cellStyle name="40% - Accent3 3 2 4 2 2" xfId="4200"/>
    <cellStyle name="40% - Accent3 3 2 4 3" xfId="4201"/>
    <cellStyle name="40% - Accent3 3 2 5" xfId="4202"/>
    <cellStyle name="40% - Accent3 3 2 5 2" xfId="4203"/>
    <cellStyle name="40% - Accent3 3 2 6" xfId="4204"/>
    <cellStyle name="40% - Accent3 3 2 7" xfId="4205"/>
    <cellStyle name="40% - Accent3 3 3" xfId="4206"/>
    <cellStyle name="40% - Accent3 3 3 2" xfId="4207"/>
    <cellStyle name="40% - Accent3 3 3 2 2" xfId="4208"/>
    <cellStyle name="40% - Accent3 3 3 2 2 2" xfId="4209"/>
    <cellStyle name="40% - Accent3 3 3 2 2 2 2" xfId="4210"/>
    <cellStyle name="40% - Accent3 3 3 2 2 3" xfId="4211"/>
    <cellStyle name="40% - Accent3 3 3 2 3" xfId="4212"/>
    <cellStyle name="40% - Accent3 3 3 2 3 2" xfId="4213"/>
    <cellStyle name="40% - Accent3 3 3 2 4" xfId="4214"/>
    <cellStyle name="40% - Accent3 3 3 3" xfId="4215"/>
    <cellStyle name="40% - Accent3 3 3 3 2" xfId="4216"/>
    <cellStyle name="40% - Accent3 3 3 3 2 2" xfId="4217"/>
    <cellStyle name="40% - Accent3 3 3 3 3" xfId="4218"/>
    <cellStyle name="40% - Accent3 3 3 4" xfId="4219"/>
    <cellStyle name="40% - Accent3 3 3 4 2" xfId="4220"/>
    <cellStyle name="40% - Accent3 3 3 5" xfId="4221"/>
    <cellStyle name="40% - Accent3 3 3 6" xfId="4222"/>
    <cellStyle name="40% - Accent3 3 4" xfId="4223"/>
    <cellStyle name="40% - Accent3 3 4 2" xfId="4224"/>
    <cellStyle name="40% - Accent3 3 4 2 2" xfId="4225"/>
    <cellStyle name="40% - Accent3 3 4 2 2 2" xfId="4226"/>
    <cellStyle name="40% - Accent3 3 4 2 3" xfId="4227"/>
    <cellStyle name="40% - Accent3 3 4 3" xfId="4228"/>
    <cellStyle name="40% - Accent3 3 4 3 2" xfId="4229"/>
    <cellStyle name="40% - Accent3 3 4 4" xfId="4230"/>
    <cellStyle name="40% - Accent3 3 4 5" xfId="4231"/>
    <cellStyle name="40% - Accent3 3 5" xfId="4232"/>
    <cellStyle name="40% - Accent3 3 5 2" xfId="4233"/>
    <cellStyle name="40% - Accent3 3 5 2 2" xfId="4234"/>
    <cellStyle name="40% - Accent3 3 5 3" xfId="4235"/>
    <cellStyle name="40% - Accent3 3 6" xfId="4236"/>
    <cellStyle name="40% - Accent3 3 6 2" xfId="4237"/>
    <cellStyle name="40% - Accent3 3 7" xfId="4238"/>
    <cellStyle name="40% - Accent3 3 8" xfId="4239"/>
    <cellStyle name="40% - Accent3 3 9" xfId="4240"/>
    <cellStyle name="40% - Accent3 30" xfId="612"/>
    <cellStyle name="40% - Accent3 31" xfId="613"/>
    <cellStyle name="40% - Accent3 32" xfId="614"/>
    <cellStyle name="40% - Accent3 33" xfId="615"/>
    <cellStyle name="40% - Accent3 34" xfId="616"/>
    <cellStyle name="40% - Accent3 35" xfId="617"/>
    <cellStyle name="40% - Accent3 4" xfId="618"/>
    <cellStyle name="40% - Accent3 4 2" xfId="4241"/>
    <cellStyle name="40% - Accent3 4 2 2" xfId="4242"/>
    <cellStyle name="40% - Accent3 4 2 2 2" xfId="4243"/>
    <cellStyle name="40% - Accent3 4 2 2 2 2" xfId="4244"/>
    <cellStyle name="40% - Accent3 4 2 2 2 2 2" xfId="4245"/>
    <cellStyle name="40% - Accent3 4 2 2 2 3" xfId="4246"/>
    <cellStyle name="40% - Accent3 4 2 2 3" xfId="4247"/>
    <cellStyle name="40% - Accent3 4 2 2 3 2" xfId="4248"/>
    <cellStyle name="40% - Accent3 4 2 2 4" xfId="4249"/>
    <cellStyle name="40% - Accent3 4 2 3" xfId="4250"/>
    <cellStyle name="40% - Accent3 4 2 3 2" xfId="4251"/>
    <cellStyle name="40% - Accent3 4 2 3 2 2" xfId="4252"/>
    <cellStyle name="40% - Accent3 4 2 3 3" xfId="4253"/>
    <cellStyle name="40% - Accent3 4 2 4" xfId="4254"/>
    <cellStyle name="40% - Accent3 4 2 4 2" xfId="4255"/>
    <cellStyle name="40% - Accent3 4 2 5" xfId="4256"/>
    <cellStyle name="40% - Accent3 4 2 6" xfId="4257"/>
    <cellStyle name="40% - Accent3 4 3" xfId="4258"/>
    <cellStyle name="40% - Accent3 4 3 2" xfId="4259"/>
    <cellStyle name="40% - Accent3 4 3 2 2" xfId="4260"/>
    <cellStyle name="40% - Accent3 4 3 2 2 2" xfId="4261"/>
    <cellStyle name="40% - Accent3 4 3 2 3" xfId="4262"/>
    <cellStyle name="40% - Accent3 4 3 3" xfId="4263"/>
    <cellStyle name="40% - Accent3 4 3 3 2" xfId="4264"/>
    <cellStyle name="40% - Accent3 4 3 4" xfId="4265"/>
    <cellStyle name="40% - Accent3 4 3 5" xfId="4266"/>
    <cellStyle name="40% - Accent3 4 4" xfId="4267"/>
    <cellStyle name="40% - Accent3 4 4 2" xfId="4268"/>
    <cellStyle name="40% - Accent3 4 4 2 2" xfId="4269"/>
    <cellStyle name="40% - Accent3 4 4 3" xfId="4270"/>
    <cellStyle name="40% - Accent3 4 5" xfId="4271"/>
    <cellStyle name="40% - Accent3 4 5 2" xfId="4272"/>
    <cellStyle name="40% - Accent3 4 6" xfId="4273"/>
    <cellStyle name="40% - Accent3 4 7" xfId="4274"/>
    <cellStyle name="40% - Accent3 5" xfId="619"/>
    <cellStyle name="40% - Accent3 5 2" xfId="4275"/>
    <cellStyle name="40% - Accent3 5 2 2" xfId="4276"/>
    <cellStyle name="40% - Accent3 5 2 2 2" xfId="4277"/>
    <cellStyle name="40% - Accent3 5 2 2 2 2" xfId="4278"/>
    <cellStyle name="40% - Accent3 5 2 2 3" xfId="4279"/>
    <cellStyle name="40% - Accent3 5 2 3" xfId="4280"/>
    <cellStyle name="40% - Accent3 5 2 3 2" xfId="4281"/>
    <cellStyle name="40% - Accent3 5 2 4" xfId="4282"/>
    <cellStyle name="40% - Accent3 5 2 5" xfId="4283"/>
    <cellStyle name="40% - Accent3 5 3" xfId="4284"/>
    <cellStyle name="40% - Accent3 5 3 2" xfId="4285"/>
    <cellStyle name="40% - Accent3 5 3 2 2" xfId="4286"/>
    <cellStyle name="40% - Accent3 5 3 3" xfId="4287"/>
    <cellStyle name="40% - Accent3 5 4" xfId="4288"/>
    <cellStyle name="40% - Accent3 5 4 2" xfId="4289"/>
    <cellStyle name="40% - Accent3 5 5" xfId="4290"/>
    <cellStyle name="40% - Accent3 5 6" xfId="4291"/>
    <cellStyle name="40% - Accent3 6" xfId="620"/>
    <cellStyle name="40% - Accent3 6 2" xfId="4292"/>
    <cellStyle name="40% - Accent3 6 2 2" xfId="4293"/>
    <cellStyle name="40% - Accent3 6 2 2 2" xfId="4294"/>
    <cellStyle name="40% - Accent3 6 2 3" xfId="4295"/>
    <cellStyle name="40% - Accent3 6 2 4" xfId="4296"/>
    <cellStyle name="40% - Accent3 6 2 5" xfId="4297"/>
    <cellStyle name="40% - Accent3 6 3" xfId="4298"/>
    <cellStyle name="40% - Accent3 6 3 2" xfId="4299"/>
    <cellStyle name="40% - Accent3 6 4" xfId="4300"/>
    <cellStyle name="40% - Accent3 6 5" xfId="4301"/>
    <cellStyle name="40% - Accent3 7" xfId="621"/>
    <cellStyle name="40% - Accent3 7 2" xfId="4302"/>
    <cellStyle name="40% - Accent3 7 2 2" xfId="4303"/>
    <cellStyle name="40% - Accent3 7 2 2 2" xfId="4304"/>
    <cellStyle name="40% - Accent3 7 2 3" xfId="4305"/>
    <cellStyle name="40% - Accent3 7 3" xfId="4306"/>
    <cellStyle name="40% - Accent3 7 3 2" xfId="4307"/>
    <cellStyle name="40% - Accent3 7 4" xfId="4308"/>
    <cellStyle name="40% - Accent3 7 5" xfId="4309"/>
    <cellStyle name="40% - Accent3 8" xfId="622"/>
    <cellStyle name="40% - Accent3 8 2" xfId="4310"/>
    <cellStyle name="40% - Accent3 8 2 2" xfId="4311"/>
    <cellStyle name="40% - Accent3 8 2 2 2" xfId="4312"/>
    <cellStyle name="40% - Accent3 8 2 3" xfId="4313"/>
    <cellStyle name="40% - Accent3 8 3" xfId="4314"/>
    <cellStyle name="40% - Accent3 8 3 2" xfId="4315"/>
    <cellStyle name="40% - Accent3 8 4" xfId="4316"/>
    <cellStyle name="40% - Accent3 8 5" xfId="4317"/>
    <cellStyle name="40% - Accent3 9" xfId="623"/>
    <cellStyle name="40% - Accent3 9 2" xfId="4318"/>
    <cellStyle name="40% - Accent3 9 2 2" xfId="4319"/>
    <cellStyle name="40% - Accent3 9 3" xfId="4320"/>
    <cellStyle name="40% - Accent3 9 4" xfId="4321"/>
    <cellStyle name="40% - Accent4" xfId="15187" builtinId="43" customBuiltin="1"/>
    <cellStyle name="40% - Accent4 10" xfId="624"/>
    <cellStyle name="40% - Accent4 10 2" xfId="4322"/>
    <cellStyle name="40% - Accent4 10 2 2" xfId="4323"/>
    <cellStyle name="40% - Accent4 10 3" xfId="4324"/>
    <cellStyle name="40% - Accent4 10 4" xfId="4325"/>
    <cellStyle name="40% - Accent4 11" xfId="625"/>
    <cellStyle name="40% - Accent4 11 2" xfId="4326"/>
    <cellStyle name="40% - Accent4 11 2 2" xfId="4327"/>
    <cellStyle name="40% - Accent4 11 3" xfId="4328"/>
    <cellStyle name="40% - Accent4 11 4" xfId="4329"/>
    <cellStyle name="40% - Accent4 12" xfId="626"/>
    <cellStyle name="40% - Accent4 12 2" xfId="4330"/>
    <cellStyle name="40% - Accent4 12 3" xfId="4331"/>
    <cellStyle name="40% - Accent4 13" xfId="627"/>
    <cellStyle name="40% - Accent4 13 2" xfId="4332"/>
    <cellStyle name="40% - Accent4 14" xfId="628"/>
    <cellStyle name="40% - Accent4 15" xfId="629"/>
    <cellStyle name="40% - Accent4 15 2" xfId="630"/>
    <cellStyle name="40% - Accent4 15 3" xfId="631"/>
    <cellStyle name="40% - Accent4 15 4" xfId="632"/>
    <cellStyle name="40% - Accent4 15 5" xfId="633"/>
    <cellStyle name="40% - Accent4 16" xfId="634"/>
    <cellStyle name="40% - Accent4 16 2" xfId="635"/>
    <cellStyle name="40% - Accent4 16 3" xfId="636"/>
    <cellStyle name="40% - Accent4 16 4" xfId="637"/>
    <cellStyle name="40% - Accent4 16 5" xfId="638"/>
    <cellStyle name="40% - Accent4 17" xfId="639"/>
    <cellStyle name="40% - Accent4 17 2" xfId="640"/>
    <cellStyle name="40% - Accent4 17 3" xfId="641"/>
    <cellStyle name="40% - Accent4 17 4" xfId="642"/>
    <cellStyle name="40% - Accent4 17 5" xfId="643"/>
    <cellStyle name="40% - Accent4 18" xfId="644"/>
    <cellStyle name="40% - Accent4 19" xfId="645"/>
    <cellStyle name="40% - Accent4 2" xfId="646"/>
    <cellStyle name="40% - Accent4 2 2" xfId="647"/>
    <cellStyle name="40% - Accent4 2 2 2" xfId="648"/>
    <cellStyle name="40% - Accent4 2 2 2 2" xfId="649"/>
    <cellStyle name="40% - Accent4 2 2 2 2 2" xfId="4333"/>
    <cellStyle name="40% - Accent4 2 2 2 2 2 2" xfId="4334"/>
    <cellStyle name="40% - Accent4 2 2 2 2 2 2 2" xfId="4335"/>
    <cellStyle name="40% - Accent4 2 2 2 2 2 3" xfId="4336"/>
    <cellStyle name="40% - Accent4 2 2 2 2 3" xfId="4337"/>
    <cellStyle name="40% - Accent4 2 2 2 2 3 2" xfId="4338"/>
    <cellStyle name="40% - Accent4 2 2 2 2 4" xfId="4339"/>
    <cellStyle name="40% - Accent4 2 2 2 2 5" xfId="4340"/>
    <cellStyle name="40% - Accent4 2 2 2 3" xfId="650"/>
    <cellStyle name="40% - Accent4 2 2 2 3 2" xfId="4341"/>
    <cellStyle name="40% - Accent4 2 2 2 3 2 2" xfId="4342"/>
    <cellStyle name="40% - Accent4 2 2 2 3 3" xfId="4343"/>
    <cellStyle name="40% - Accent4 2 2 2 4" xfId="651"/>
    <cellStyle name="40% - Accent4 2 2 2 4 2" xfId="4344"/>
    <cellStyle name="40% - Accent4 2 2 2 5" xfId="652"/>
    <cellStyle name="40% - Accent4 2 2 2 6" xfId="4345"/>
    <cellStyle name="40% - Accent4 2 2 3" xfId="653"/>
    <cellStyle name="40% - Accent4 2 2 3 2" xfId="4346"/>
    <cellStyle name="40% - Accent4 2 2 3 2 2" xfId="4347"/>
    <cellStyle name="40% - Accent4 2 2 3 2 2 2" xfId="4348"/>
    <cellStyle name="40% - Accent4 2 2 3 2 3" xfId="4349"/>
    <cellStyle name="40% - Accent4 2 2 3 3" xfId="4350"/>
    <cellStyle name="40% - Accent4 2 2 3 3 2" xfId="4351"/>
    <cellStyle name="40% - Accent4 2 2 3 4" xfId="4352"/>
    <cellStyle name="40% - Accent4 2 2 3 5" xfId="4353"/>
    <cellStyle name="40% - Accent4 2 2 4" xfId="654"/>
    <cellStyle name="40% - Accent4 2 2 4 2" xfId="4354"/>
    <cellStyle name="40% - Accent4 2 2 4 2 2" xfId="4355"/>
    <cellStyle name="40% - Accent4 2 2 4 3" xfId="4356"/>
    <cellStyle name="40% - Accent4 2 2 5" xfId="655"/>
    <cellStyle name="40% - Accent4 2 2 5 2" xfId="4357"/>
    <cellStyle name="40% - Accent4 2 2 6" xfId="4358"/>
    <cellStyle name="40% - Accent4 2 2 7" xfId="4359"/>
    <cellStyle name="40% - Accent4 2 3" xfId="656"/>
    <cellStyle name="40% - Accent4 2 3 2" xfId="4360"/>
    <cellStyle name="40% - Accent4 2 3 2 2" xfId="4361"/>
    <cellStyle name="40% - Accent4 2 3 2 2 2" xfId="4362"/>
    <cellStyle name="40% - Accent4 2 3 2 2 2 2" xfId="4363"/>
    <cellStyle name="40% - Accent4 2 3 2 2 3" xfId="4364"/>
    <cellStyle name="40% - Accent4 2 3 2 3" xfId="4365"/>
    <cellStyle name="40% - Accent4 2 3 2 3 2" xfId="4366"/>
    <cellStyle name="40% - Accent4 2 3 2 4" xfId="4367"/>
    <cellStyle name="40% - Accent4 2 3 3" xfId="4368"/>
    <cellStyle name="40% - Accent4 2 3 3 2" xfId="4369"/>
    <cellStyle name="40% - Accent4 2 3 3 2 2" xfId="4370"/>
    <cellStyle name="40% - Accent4 2 3 3 3" xfId="4371"/>
    <cellStyle name="40% - Accent4 2 3 4" xfId="4372"/>
    <cellStyle name="40% - Accent4 2 3 4 2" xfId="4373"/>
    <cellStyle name="40% - Accent4 2 3 5" xfId="4374"/>
    <cellStyle name="40% - Accent4 2 3 6" xfId="4375"/>
    <cellStyle name="40% - Accent4 2 4" xfId="657"/>
    <cellStyle name="40% - Accent4 2 4 2" xfId="4376"/>
    <cellStyle name="40% - Accent4 2 4 2 2" xfId="4377"/>
    <cellStyle name="40% - Accent4 2 4 2 2 2" xfId="4378"/>
    <cellStyle name="40% - Accent4 2 4 2 3" xfId="4379"/>
    <cellStyle name="40% - Accent4 2 4 3" xfId="4380"/>
    <cellStyle name="40% - Accent4 2 4 3 2" xfId="4381"/>
    <cellStyle name="40% - Accent4 2 4 4" xfId="4382"/>
    <cellStyle name="40% - Accent4 2 4 5" xfId="4383"/>
    <cellStyle name="40% - Accent4 2 5" xfId="658"/>
    <cellStyle name="40% - Accent4 2 5 2" xfId="4384"/>
    <cellStyle name="40% - Accent4 2 5 2 2" xfId="4385"/>
    <cellStyle name="40% - Accent4 2 5 3" xfId="4386"/>
    <cellStyle name="40% - Accent4 2 5 4" xfId="4387"/>
    <cellStyle name="40% - Accent4 2 6" xfId="659"/>
    <cellStyle name="40% - Accent4 2 6 2" xfId="4388"/>
    <cellStyle name="40% - Accent4 2 6 3" xfId="4389"/>
    <cellStyle name="40% - Accent4 2 7" xfId="660"/>
    <cellStyle name="40% - Accent4 2 8" xfId="661"/>
    <cellStyle name="40% - Accent4 2 9" xfId="662"/>
    <cellStyle name="40% - Accent4 20" xfId="663"/>
    <cellStyle name="40% - Accent4 21" xfId="664"/>
    <cellStyle name="40% - Accent4 22" xfId="665"/>
    <cellStyle name="40% - Accent4 23" xfId="666"/>
    <cellStyle name="40% - Accent4 24" xfId="667"/>
    <cellStyle name="40% - Accent4 25" xfId="668"/>
    <cellStyle name="40% - Accent4 26" xfId="669"/>
    <cellStyle name="40% - Accent4 27" xfId="670"/>
    <cellStyle name="40% - Accent4 28" xfId="671"/>
    <cellStyle name="40% - Accent4 29" xfId="672"/>
    <cellStyle name="40% - Accent4 3" xfId="673"/>
    <cellStyle name="40% - Accent4 3 2" xfId="4390"/>
    <cellStyle name="40% - Accent4 3 2 2" xfId="4391"/>
    <cellStyle name="40% - Accent4 3 2 2 2" xfId="4392"/>
    <cellStyle name="40% - Accent4 3 2 2 2 2" xfId="4393"/>
    <cellStyle name="40% - Accent4 3 2 2 2 2 2" xfId="4394"/>
    <cellStyle name="40% - Accent4 3 2 2 2 2 2 2" xfId="4395"/>
    <cellStyle name="40% - Accent4 3 2 2 2 2 3" xfId="4396"/>
    <cellStyle name="40% - Accent4 3 2 2 2 3" xfId="4397"/>
    <cellStyle name="40% - Accent4 3 2 2 2 3 2" xfId="4398"/>
    <cellStyle name="40% - Accent4 3 2 2 2 4" xfId="4399"/>
    <cellStyle name="40% - Accent4 3 2 2 3" xfId="4400"/>
    <cellStyle name="40% - Accent4 3 2 2 3 2" xfId="4401"/>
    <cellStyle name="40% - Accent4 3 2 2 3 2 2" xfId="4402"/>
    <cellStyle name="40% - Accent4 3 2 2 3 3" xfId="4403"/>
    <cellStyle name="40% - Accent4 3 2 2 4" xfId="4404"/>
    <cellStyle name="40% - Accent4 3 2 2 4 2" xfId="4405"/>
    <cellStyle name="40% - Accent4 3 2 2 5" xfId="4406"/>
    <cellStyle name="40% - Accent4 3 2 2 6" xfId="4407"/>
    <cellStyle name="40% - Accent4 3 2 3" xfId="4408"/>
    <cellStyle name="40% - Accent4 3 2 3 2" xfId="4409"/>
    <cellStyle name="40% - Accent4 3 2 3 2 2" xfId="4410"/>
    <cellStyle name="40% - Accent4 3 2 3 2 2 2" xfId="4411"/>
    <cellStyle name="40% - Accent4 3 2 3 2 3" xfId="4412"/>
    <cellStyle name="40% - Accent4 3 2 3 3" xfId="4413"/>
    <cellStyle name="40% - Accent4 3 2 3 3 2" xfId="4414"/>
    <cellStyle name="40% - Accent4 3 2 3 4" xfId="4415"/>
    <cellStyle name="40% - Accent4 3 2 4" xfId="4416"/>
    <cellStyle name="40% - Accent4 3 2 4 2" xfId="4417"/>
    <cellStyle name="40% - Accent4 3 2 4 2 2" xfId="4418"/>
    <cellStyle name="40% - Accent4 3 2 4 3" xfId="4419"/>
    <cellStyle name="40% - Accent4 3 2 5" xfId="4420"/>
    <cellStyle name="40% - Accent4 3 2 5 2" xfId="4421"/>
    <cellStyle name="40% - Accent4 3 2 6" xfId="4422"/>
    <cellStyle name="40% - Accent4 3 2 7" xfId="4423"/>
    <cellStyle name="40% - Accent4 3 3" xfId="4424"/>
    <cellStyle name="40% - Accent4 3 3 2" xfId="4425"/>
    <cellStyle name="40% - Accent4 3 3 2 2" xfId="4426"/>
    <cellStyle name="40% - Accent4 3 3 2 2 2" xfId="4427"/>
    <cellStyle name="40% - Accent4 3 3 2 2 2 2" xfId="4428"/>
    <cellStyle name="40% - Accent4 3 3 2 2 3" xfId="4429"/>
    <cellStyle name="40% - Accent4 3 3 2 3" xfId="4430"/>
    <cellStyle name="40% - Accent4 3 3 2 3 2" xfId="4431"/>
    <cellStyle name="40% - Accent4 3 3 2 4" xfId="4432"/>
    <cellStyle name="40% - Accent4 3 3 3" xfId="4433"/>
    <cellStyle name="40% - Accent4 3 3 3 2" xfId="4434"/>
    <cellStyle name="40% - Accent4 3 3 3 2 2" xfId="4435"/>
    <cellStyle name="40% - Accent4 3 3 3 3" xfId="4436"/>
    <cellStyle name="40% - Accent4 3 3 4" xfId="4437"/>
    <cellStyle name="40% - Accent4 3 3 4 2" xfId="4438"/>
    <cellStyle name="40% - Accent4 3 3 5" xfId="4439"/>
    <cellStyle name="40% - Accent4 3 3 6" xfId="4440"/>
    <cellStyle name="40% - Accent4 3 4" xfId="4441"/>
    <cellStyle name="40% - Accent4 3 4 2" xfId="4442"/>
    <cellStyle name="40% - Accent4 3 4 2 2" xfId="4443"/>
    <cellStyle name="40% - Accent4 3 4 2 2 2" xfId="4444"/>
    <cellStyle name="40% - Accent4 3 4 2 3" xfId="4445"/>
    <cellStyle name="40% - Accent4 3 4 3" xfId="4446"/>
    <cellStyle name="40% - Accent4 3 4 3 2" xfId="4447"/>
    <cellStyle name="40% - Accent4 3 4 4" xfId="4448"/>
    <cellStyle name="40% - Accent4 3 4 5" xfId="4449"/>
    <cellStyle name="40% - Accent4 3 5" xfId="4450"/>
    <cellStyle name="40% - Accent4 3 5 2" xfId="4451"/>
    <cellStyle name="40% - Accent4 3 5 2 2" xfId="4452"/>
    <cellStyle name="40% - Accent4 3 5 3" xfId="4453"/>
    <cellStyle name="40% - Accent4 3 6" xfId="4454"/>
    <cellStyle name="40% - Accent4 3 6 2" xfId="4455"/>
    <cellStyle name="40% - Accent4 3 7" xfId="4456"/>
    <cellStyle name="40% - Accent4 3 8" xfId="4457"/>
    <cellStyle name="40% - Accent4 3 9" xfId="4458"/>
    <cellStyle name="40% - Accent4 30" xfId="674"/>
    <cellStyle name="40% - Accent4 31" xfId="675"/>
    <cellStyle name="40% - Accent4 32" xfId="676"/>
    <cellStyle name="40% - Accent4 33" xfId="677"/>
    <cellStyle name="40% - Accent4 34" xfId="678"/>
    <cellStyle name="40% - Accent4 35" xfId="679"/>
    <cellStyle name="40% - Accent4 4" xfId="680"/>
    <cellStyle name="40% - Accent4 4 2" xfId="4459"/>
    <cellStyle name="40% - Accent4 4 2 2" xfId="4460"/>
    <cellStyle name="40% - Accent4 4 2 2 2" xfId="4461"/>
    <cellStyle name="40% - Accent4 4 2 2 2 2" xfId="4462"/>
    <cellStyle name="40% - Accent4 4 2 2 2 2 2" xfId="4463"/>
    <cellStyle name="40% - Accent4 4 2 2 2 3" xfId="4464"/>
    <cellStyle name="40% - Accent4 4 2 2 3" xfId="4465"/>
    <cellStyle name="40% - Accent4 4 2 2 3 2" xfId="4466"/>
    <cellStyle name="40% - Accent4 4 2 2 4" xfId="4467"/>
    <cellStyle name="40% - Accent4 4 2 3" xfId="4468"/>
    <cellStyle name="40% - Accent4 4 2 3 2" xfId="4469"/>
    <cellStyle name="40% - Accent4 4 2 3 2 2" xfId="4470"/>
    <cellStyle name="40% - Accent4 4 2 3 3" xfId="4471"/>
    <cellStyle name="40% - Accent4 4 2 4" xfId="4472"/>
    <cellStyle name="40% - Accent4 4 2 4 2" xfId="4473"/>
    <cellStyle name="40% - Accent4 4 2 5" xfId="4474"/>
    <cellStyle name="40% - Accent4 4 2 6" xfId="4475"/>
    <cellStyle name="40% - Accent4 4 3" xfId="4476"/>
    <cellStyle name="40% - Accent4 4 3 2" xfId="4477"/>
    <cellStyle name="40% - Accent4 4 3 2 2" xfId="4478"/>
    <cellStyle name="40% - Accent4 4 3 2 2 2" xfId="4479"/>
    <cellStyle name="40% - Accent4 4 3 2 3" xfId="4480"/>
    <cellStyle name="40% - Accent4 4 3 3" xfId="4481"/>
    <cellStyle name="40% - Accent4 4 3 3 2" xfId="4482"/>
    <cellStyle name="40% - Accent4 4 3 4" xfId="4483"/>
    <cellStyle name="40% - Accent4 4 3 5" xfId="4484"/>
    <cellStyle name="40% - Accent4 4 4" xfId="4485"/>
    <cellStyle name="40% - Accent4 4 4 2" xfId="4486"/>
    <cellStyle name="40% - Accent4 4 4 2 2" xfId="4487"/>
    <cellStyle name="40% - Accent4 4 4 3" xfId="4488"/>
    <cellStyle name="40% - Accent4 4 5" xfId="4489"/>
    <cellStyle name="40% - Accent4 4 5 2" xfId="4490"/>
    <cellStyle name="40% - Accent4 4 6" xfId="4491"/>
    <cellStyle name="40% - Accent4 4 7" xfId="4492"/>
    <cellStyle name="40% - Accent4 5" xfId="681"/>
    <cellStyle name="40% - Accent4 5 2" xfId="4493"/>
    <cellStyle name="40% - Accent4 5 2 2" xfId="4494"/>
    <cellStyle name="40% - Accent4 5 2 2 2" xfId="4495"/>
    <cellStyle name="40% - Accent4 5 2 2 2 2" xfId="4496"/>
    <cellStyle name="40% - Accent4 5 2 2 3" xfId="4497"/>
    <cellStyle name="40% - Accent4 5 2 3" xfId="4498"/>
    <cellStyle name="40% - Accent4 5 2 3 2" xfId="4499"/>
    <cellStyle name="40% - Accent4 5 2 4" xfId="4500"/>
    <cellStyle name="40% - Accent4 5 2 5" xfId="4501"/>
    <cellStyle name="40% - Accent4 5 3" xfId="4502"/>
    <cellStyle name="40% - Accent4 5 3 2" xfId="4503"/>
    <cellStyle name="40% - Accent4 5 3 2 2" xfId="4504"/>
    <cellStyle name="40% - Accent4 5 3 3" xfId="4505"/>
    <cellStyle name="40% - Accent4 5 4" xfId="4506"/>
    <cellStyle name="40% - Accent4 5 4 2" xfId="4507"/>
    <cellStyle name="40% - Accent4 5 5" xfId="4508"/>
    <cellStyle name="40% - Accent4 5 6" xfId="4509"/>
    <cellStyle name="40% - Accent4 6" xfId="682"/>
    <cellStyle name="40% - Accent4 6 2" xfId="4510"/>
    <cellStyle name="40% - Accent4 6 2 2" xfId="4511"/>
    <cellStyle name="40% - Accent4 6 2 2 2" xfId="4512"/>
    <cellStyle name="40% - Accent4 6 2 3" xfId="4513"/>
    <cellStyle name="40% - Accent4 6 2 4" xfId="4514"/>
    <cellStyle name="40% - Accent4 6 2 5" xfId="4515"/>
    <cellStyle name="40% - Accent4 6 3" xfId="4516"/>
    <cellStyle name="40% - Accent4 6 3 2" xfId="4517"/>
    <cellStyle name="40% - Accent4 6 4" xfId="4518"/>
    <cellStyle name="40% - Accent4 6 5" xfId="4519"/>
    <cellStyle name="40% - Accent4 7" xfId="683"/>
    <cellStyle name="40% - Accent4 7 2" xfId="4520"/>
    <cellStyle name="40% - Accent4 7 2 2" xfId="4521"/>
    <cellStyle name="40% - Accent4 7 2 2 2" xfId="4522"/>
    <cellStyle name="40% - Accent4 7 2 3" xfId="4523"/>
    <cellStyle name="40% - Accent4 7 3" xfId="4524"/>
    <cellStyle name="40% - Accent4 7 3 2" xfId="4525"/>
    <cellStyle name="40% - Accent4 7 4" xfId="4526"/>
    <cellStyle name="40% - Accent4 7 5" xfId="4527"/>
    <cellStyle name="40% - Accent4 8" xfId="684"/>
    <cellStyle name="40% - Accent4 8 2" xfId="4528"/>
    <cellStyle name="40% - Accent4 8 2 2" xfId="4529"/>
    <cellStyle name="40% - Accent4 8 2 2 2" xfId="4530"/>
    <cellStyle name="40% - Accent4 8 2 3" xfId="4531"/>
    <cellStyle name="40% - Accent4 8 3" xfId="4532"/>
    <cellStyle name="40% - Accent4 8 3 2" xfId="4533"/>
    <cellStyle name="40% - Accent4 8 4" xfId="4534"/>
    <cellStyle name="40% - Accent4 8 5" xfId="4535"/>
    <cellStyle name="40% - Accent4 9" xfId="685"/>
    <cellStyle name="40% - Accent4 9 2" xfId="4536"/>
    <cellStyle name="40% - Accent4 9 2 2" xfId="4537"/>
    <cellStyle name="40% - Accent4 9 3" xfId="4538"/>
    <cellStyle name="40% - Accent4 9 4" xfId="4539"/>
    <cellStyle name="40% - Accent5" xfId="15190" builtinId="47" customBuiltin="1"/>
    <cellStyle name="40% - Accent5 10" xfId="686"/>
    <cellStyle name="40% - Accent5 10 2" xfId="4540"/>
    <cellStyle name="40% - Accent5 10 2 2" xfId="4541"/>
    <cellStyle name="40% - Accent5 10 3" xfId="4542"/>
    <cellStyle name="40% - Accent5 10 4" xfId="4543"/>
    <cellStyle name="40% - Accent5 11" xfId="687"/>
    <cellStyle name="40% - Accent5 11 2" xfId="4544"/>
    <cellStyle name="40% - Accent5 11 2 2" xfId="4545"/>
    <cellStyle name="40% - Accent5 11 3" xfId="4546"/>
    <cellStyle name="40% - Accent5 11 4" xfId="4547"/>
    <cellStyle name="40% - Accent5 12" xfId="688"/>
    <cellStyle name="40% - Accent5 12 2" xfId="4548"/>
    <cellStyle name="40% - Accent5 12 3" xfId="4549"/>
    <cellStyle name="40% - Accent5 13" xfId="689"/>
    <cellStyle name="40% - Accent5 13 2" xfId="4550"/>
    <cellStyle name="40% - Accent5 14" xfId="690"/>
    <cellStyle name="40% - Accent5 15" xfId="691"/>
    <cellStyle name="40% - Accent5 15 2" xfId="692"/>
    <cellStyle name="40% - Accent5 15 3" xfId="693"/>
    <cellStyle name="40% - Accent5 15 4" xfId="694"/>
    <cellStyle name="40% - Accent5 15 5" xfId="695"/>
    <cellStyle name="40% - Accent5 16" xfId="696"/>
    <cellStyle name="40% - Accent5 16 2" xfId="697"/>
    <cellStyle name="40% - Accent5 16 3" xfId="698"/>
    <cellStyle name="40% - Accent5 16 4" xfId="699"/>
    <cellStyle name="40% - Accent5 16 5" xfId="700"/>
    <cellStyle name="40% - Accent5 17" xfId="701"/>
    <cellStyle name="40% - Accent5 17 2" xfId="702"/>
    <cellStyle name="40% - Accent5 17 3" xfId="703"/>
    <cellStyle name="40% - Accent5 17 4" xfId="704"/>
    <cellStyle name="40% - Accent5 17 5" xfId="705"/>
    <cellStyle name="40% - Accent5 18" xfId="706"/>
    <cellStyle name="40% - Accent5 19" xfId="707"/>
    <cellStyle name="40% - Accent5 2" xfId="708"/>
    <cellStyle name="40% - Accent5 2 2" xfId="709"/>
    <cellStyle name="40% - Accent5 2 2 2" xfId="710"/>
    <cellStyle name="40% - Accent5 2 2 2 2" xfId="711"/>
    <cellStyle name="40% - Accent5 2 2 2 2 2" xfId="4551"/>
    <cellStyle name="40% - Accent5 2 2 2 2 2 2" xfId="4552"/>
    <cellStyle name="40% - Accent5 2 2 2 2 2 2 2" xfId="4553"/>
    <cellStyle name="40% - Accent5 2 2 2 2 2 3" xfId="4554"/>
    <cellStyle name="40% - Accent5 2 2 2 2 3" xfId="4555"/>
    <cellStyle name="40% - Accent5 2 2 2 2 3 2" xfId="4556"/>
    <cellStyle name="40% - Accent5 2 2 2 2 4" xfId="4557"/>
    <cellStyle name="40% - Accent5 2 2 2 2 5" xfId="4558"/>
    <cellStyle name="40% - Accent5 2 2 2 3" xfId="712"/>
    <cellStyle name="40% - Accent5 2 2 2 3 2" xfId="4559"/>
    <cellStyle name="40% - Accent5 2 2 2 3 2 2" xfId="4560"/>
    <cellStyle name="40% - Accent5 2 2 2 3 3" xfId="4561"/>
    <cellStyle name="40% - Accent5 2 2 2 4" xfId="713"/>
    <cellStyle name="40% - Accent5 2 2 2 4 2" xfId="4562"/>
    <cellStyle name="40% - Accent5 2 2 2 5" xfId="714"/>
    <cellStyle name="40% - Accent5 2 2 2 6" xfId="4563"/>
    <cellStyle name="40% - Accent5 2 2 3" xfId="715"/>
    <cellStyle name="40% - Accent5 2 2 3 2" xfId="4564"/>
    <cellStyle name="40% - Accent5 2 2 3 2 2" xfId="4565"/>
    <cellStyle name="40% - Accent5 2 2 3 2 2 2" xfId="4566"/>
    <cellStyle name="40% - Accent5 2 2 3 2 3" xfId="4567"/>
    <cellStyle name="40% - Accent5 2 2 3 3" xfId="4568"/>
    <cellStyle name="40% - Accent5 2 2 3 3 2" xfId="4569"/>
    <cellStyle name="40% - Accent5 2 2 3 4" xfId="4570"/>
    <cellStyle name="40% - Accent5 2 2 3 5" xfId="4571"/>
    <cellStyle name="40% - Accent5 2 2 4" xfId="716"/>
    <cellStyle name="40% - Accent5 2 2 4 2" xfId="4572"/>
    <cellStyle name="40% - Accent5 2 2 4 2 2" xfId="4573"/>
    <cellStyle name="40% - Accent5 2 2 4 3" xfId="4574"/>
    <cellStyle name="40% - Accent5 2 2 5" xfId="717"/>
    <cellStyle name="40% - Accent5 2 2 5 2" xfId="4575"/>
    <cellStyle name="40% - Accent5 2 2 6" xfId="4576"/>
    <cellStyle name="40% - Accent5 2 2 7" xfId="4577"/>
    <cellStyle name="40% - Accent5 2 3" xfId="718"/>
    <cellStyle name="40% - Accent5 2 3 2" xfId="4578"/>
    <cellStyle name="40% - Accent5 2 3 2 2" xfId="4579"/>
    <cellStyle name="40% - Accent5 2 3 2 2 2" xfId="4580"/>
    <cellStyle name="40% - Accent5 2 3 2 2 2 2" xfId="4581"/>
    <cellStyle name="40% - Accent5 2 3 2 2 3" xfId="4582"/>
    <cellStyle name="40% - Accent5 2 3 2 3" xfId="4583"/>
    <cellStyle name="40% - Accent5 2 3 2 3 2" xfId="4584"/>
    <cellStyle name="40% - Accent5 2 3 2 4" xfId="4585"/>
    <cellStyle name="40% - Accent5 2 3 3" xfId="4586"/>
    <cellStyle name="40% - Accent5 2 3 3 2" xfId="4587"/>
    <cellStyle name="40% - Accent5 2 3 3 2 2" xfId="4588"/>
    <cellStyle name="40% - Accent5 2 3 3 3" xfId="4589"/>
    <cellStyle name="40% - Accent5 2 3 4" xfId="4590"/>
    <cellStyle name="40% - Accent5 2 3 4 2" xfId="4591"/>
    <cellStyle name="40% - Accent5 2 3 5" xfId="4592"/>
    <cellStyle name="40% - Accent5 2 3 6" xfId="4593"/>
    <cellStyle name="40% - Accent5 2 4" xfId="719"/>
    <cellStyle name="40% - Accent5 2 4 2" xfId="4594"/>
    <cellStyle name="40% - Accent5 2 4 2 2" xfId="4595"/>
    <cellStyle name="40% - Accent5 2 4 2 2 2" xfId="4596"/>
    <cellStyle name="40% - Accent5 2 4 2 3" xfId="4597"/>
    <cellStyle name="40% - Accent5 2 4 3" xfId="4598"/>
    <cellStyle name="40% - Accent5 2 4 3 2" xfId="4599"/>
    <cellStyle name="40% - Accent5 2 4 4" xfId="4600"/>
    <cellStyle name="40% - Accent5 2 4 5" xfId="4601"/>
    <cellStyle name="40% - Accent5 2 5" xfId="720"/>
    <cellStyle name="40% - Accent5 2 5 2" xfId="4602"/>
    <cellStyle name="40% - Accent5 2 5 2 2" xfId="4603"/>
    <cellStyle name="40% - Accent5 2 5 3" xfId="4604"/>
    <cellStyle name="40% - Accent5 2 5 4" xfId="4605"/>
    <cellStyle name="40% - Accent5 2 6" xfId="721"/>
    <cellStyle name="40% - Accent5 2 6 2" xfId="4606"/>
    <cellStyle name="40% - Accent5 2 6 3" xfId="4607"/>
    <cellStyle name="40% - Accent5 2 7" xfId="722"/>
    <cellStyle name="40% - Accent5 2 8" xfId="723"/>
    <cellStyle name="40% - Accent5 2 9" xfId="724"/>
    <cellStyle name="40% - Accent5 20" xfId="725"/>
    <cellStyle name="40% - Accent5 21" xfId="726"/>
    <cellStyle name="40% - Accent5 22" xfId="727"/>
    <cellStyle name="40% - Accent5 23" xfId="728"/>
    <cellStyle name="40% - Accent5 24" xfId="729"/>
    <cellStyle name="40% - Accent5 25" xfId="730"/>
    <cellStyle name="40% - Accent5 26" xfId="731"/>
    <cellStyle name="40% - Accent5 27" xfId="732"/>
    <cellStyle name="40% - Accent5 28" xfId="733"/>
    <cellStyle name="40% - Accent5 29" xfId="734"/>
    <cellStyle name="40% - Accent5 3" xfId="735"/>
    <cellStyle name="40% - Accent5 3 2" xfId="4608"/>
    <cellStyle name="40% - Accent5 3 2 2" xfId="4609"/>
    <cellStyle name="40% - Accent5 3 2 2 2" xfId="4610"/>
    <cellStyle name="40% - Accent5 3 2 2 2 2" xfId="4611"/>
    <cellStyle name="40% - Accent5 3 2 2 2 2 2" xfId="4612"/>
    <cellStyle name="40% - Accent5 3 2 2 2 2 2 2" xfId="4613"/>
    <cellStyle name="40% - Accent5 3 2 2 2 2 3" xfId="4614"/>
    <cellStyle name="40% - Accent5 3 2 2 2 3" xfId="4615"/>
    <cellStyle name="40% - Accent5 3 2 2 2 3 2" xfId="4616"/>
    <cellStyle name="40% - Accent5 3 2 2 2 4" xfId="4617"/>
    <cellStyle name="40% - Accent5 3 2 2 3" xfId="4618"/>
    <cellStyle name="40% - Accent5 3 2 2 3 2" xfId="4619"/>
    <cellStyle name="40% - Accent5 3 2 2 3 2 2" xfId="4620"/>
    <cellStyle name="40% - Accent5 3 2 2 3 3" xfId="4621"/>
    <cellStyle name="40% - Accent5 3 2 2 4" xfId="4622"/>
    <cellStyle name="40% - Accent5 3 2 2 4 2" xfId="4623"/>
    <cellStyle name="40% - Accent5 3 2 2 5" xfId="4624"/>
    <cellStyle name="40% - Accent5 3 2 2 6" xfId="4625"/>
    <cellStyle name="40% - Accent5 3 2 3" xfId="4626"/>
    <cellStyle name="40% - Accent5 3 2 3 2" xfId="4627"/>
    <cellStyle name="40% - Accent5 3 2 3 2 2" xfId="4628"/>
    <cellStyle name="40% - Accent5 3 2 3 2 2 2" xfId="4629"/>
    <cellStyle name="40% - Accent5 3 2 3 2 3" xfId="4630"/>
    <cellStyle name="40% - Accent5 3 2 3 3" xfId="4631"/>
    <cellStyle name="40% - Accent5 3 2 3 3 2" xfId="4632"/>
    <cellStyle name="40% - Accent5 3 2 3 4" xfId="4633"/>
    <cellStyle name="40% - Accent5 3 2 4" xfId="4634"/>
    <cellStyle name="40% - Accent5 3 2 4 2" xfId="4635"/>
    <cellStyle name="40% - Accent5 3 2 4 2 2" xfId="4636"/>
    <cellStyle name="40% - Accent5 3 2 4 3" xfId="4637"/>
    <cellStyle name="40% - Accent5 3 2 5" xfId="4638"/>
    <cellStyle name="40% - Accent5 3 2 5 2" xfId="4639"/>
    <cellStyle name="40% - Accent5 3 2 6" xfId="4640"/>
    <cellStyle name="40% - Accent5 3 2 7" xfId="4641"/>
    <cellStyle name="40% - Accent5 3 3" xfId="4642"/>
    <cellStyle name="40% - Accent5 3 3 2" xfId="4643"/>
    <cellStyle name="40% - Accent5 3 3 2 2" xfId="4644"/>
    <cellStyle name="40% - Accent5 3 3 2 2 2" xfId="4645"/>
    <cellStyle name="40% - Accent5 3 3 2 2 2 2" xfId="4646"/>
    <cellStyle name="40% - Accent5 3 3 2 2 3" xfId="4647"/>
    <cellStyle name="40% - Accent5 3 3 2 3" xfId="4648"/>
    <cellStyle name="40% - Accent5 3 3 2 3 2" xfId="4649"/>
    <cellStyle name="40% - Accent5 3 3 2 4" xfId="4650"/>
    <cellStyle name="40% - Accent5 3 3 3" xfId="4651"/>
    <cellStyle name="40% - Accent5 3 3 3 2" xfId="4652"/>
    <cellStyle name="40% - Accent5 3 3 3 2 2" xfId="4653"/>
    <cellStyle name="40% - Accent5 3 3 3 3" xfId="4654"/>
    <cellStyle name="40% - Accent5 3 3 4" xfId="4655"/>
    <cellStyle name="40% - Accent5 3 3 4 2" xfId="4656"/>
    <cellStyle name="40% - Accent5 3 3 5" xfId="4657"/>
    <cellStyle name="40% - Accent5 3 3 6" xfId="4658"/>
    <cellStyle name="40% - Accent5 3 4" xfId="4659"/>
    <cellStyle name="40% - Accent5 3 4 2" xfId="4660"/>
    <cellStyle name="40% - Accent5 3 4 2 2" xfId="4661"/>
    <cellStyle name="40% - Accent5 3 4 2 2 2" xfId="4662"/>
    <cellStyle name="40% - Accent5 3 4 2 3" xfId="4663"/>
    <cellStyle name="40% - Accent5 3 4 3" xfId="4664"/>
    <cellStyle name="40% - Accent5 3 4 3 2" xfId="4665"/>
    <cellStyle name="40% - Accent5 3 4 4" xfId="4666"/>
    <cellStyle name="40% - Accent5 3 4 5" xfId="4667"/>
    <cellStyle name="40% - Accent5 3 5" xfId="4668"/>
    <cellStyle name="40% - Accent5 3 5 2" xfId="4669"/>
    <cellStyle name="40% - Accent5 3 5 2 2" xfId="4670"/>
    <cellStyle name="40% - Accent5 3 5 3" xfId="4671"/>
    <cellStyle name="40% - Accent5 3 6" xfId="4672"/>
    <cellStyle name="40% - Accent5 3 6 2" xfId="4673"/>
    <cellStyle name="40% - Accent5 3 7" xfId="4674"/>
    <cellStyle name="40% - Accent5 3 8" xfId="4675"/>
    <cellStyle name="40% - Accent5 3 9" xfId="4676"/>
    <cellStyle name="40% - Accent5 30" xfId="736"/>
    <cellStyle name="40% - Accent5 31" xfId="737"/>
    <cellStyle name="40% - Accent5 32" xfId="738"/>
    <cellStyle name="40% - Accent5 33" xfId="739"/>
    <cellStyle name="40% - Accent5 34" xfId="740"/>
    <cellStyle name="40% - Accent5 35" xfId="741"/>
    <cellStyle name="40% - Accent5 4" xfId="742"/>
    <cellStyle name="40% - Accent5 4 2" xfId="4677"/>
    <cellStyle name="40% - Accent5 4 2 2" xfId="4678"/>
    <cellStyle name="40% - Accent5 4 2 2 2" xfId="4679"/>
    <cellStyle name="40% - Accent5 4 2 2 2 2" xfId="4680"/>
    <cellStyle name="40% - Accent5 4 2 2 2 2 2" xfId="4681"/>
    <cellStyle name="40% - Accent5 4 2 2 2 3" xfId="4682"/>
    <cellStyle name="40% - Accent5 4 2 2 3" xfId="4683"/>
    <cellStyle name="40% - Accent5 4 2 2 3 2" xfId="4684"/>
    <cellStyle name="40% - Accent5 4 2 2 4" xfId="4685"/>
    <cellStyle name="40% - Accent5 4 2 3" xfId="4686"/>
    <cellStyle name="40% - Accent5 4 2 3 2" xfId="4687"/>
    <cellStyle name="40% - Accent5 4 2 3 2 2" xfId="4688"/>
    <cellStyle name="40% - Accent5 4 2 3 3" xfId="4689"/>
    <cellStyle name="40% - Accent5 4 2 4" xfId="4690"/>
    <cellStyle name="40% - Accent5 4 2 4 2" xfId="4691"/>
    <cellStyle name="40% - Accent5 4 2 5" xfId="4692"/>
    <cellStyle name="40% - Accent5 4 2 6" xfId="4693"/>
    <cellStyle name="40% - Accent5 4 3" xfId="4694"/>
    <cellStyle name="40% - Accent5 4 3 2" xfId="4695"/>
    <cellStyle name="40% - Accent5 4 3 2 2" xfId="4696"/>
    <cellStyle name="40% - Accent5 4 3 2 2 2" xfId="4697"/>
    <cellStyle name="40% - Accent5 4 3 2 3" xfId="4698"/>
    <cellStyle name="40% - Accent5 4 3 3" xfId="4699"/>
    <cellStyle name="40% - Accent5 4 3 3 2" xfId="4700"/>
    <cellStyle name="40% - Accent5 4 3 4" xfId="4701"/>
    <cellStyle name="40% - Accent5 4 3 5" xfId="4702"/>
    <cellStyle name="40% - Accent5 4 4" xfId="4703"/>
    <cellStyle name="40% - Accent5 4 4 2" xfId="4704"/>
    <cellStyle name="40% - Accent5 4 4 2 2" xfId="4705"/>
    <cellStyle name="40% - Accent5 4 4 3" xfId="4706"/>
    <cellStyle name="40% - Accent5 4 5" xfId="4707"/>
    <cellStyle name="40% - Accent5 4 5 2" xfId="4708"/>
    <cellStyle name="40% - Accent5 4 6" xfId="4709"/>
    <cellStyle name="40% - Accent5 4 7" xfId="4710"/>
    <cellStyle name="40% - Accent5 5" xfId="743"/>
    <cellStyle name="40% - Accent5 5 2" xfId="4711"/>
    <cellStyle name="40% - Accent5 5 2 2" xfId="4712"/>
    <cellStyle name="40% - Accent5 5 2 2 2" xfId="4713"/>
    <cellStyle name="40% - Accent5 5 2 2 2 2" xfId="4714"/>
    <cellStyle name="40% - Accent5 5 2 2 3" xfId="4715"/>
    <cellStyle name="40% - Accent5 5 2 3" xfId="4716"/>
    <cellStyle name="40% - Accent5 5 2 3 2" xfId="4717"/>
    <cellStyle name="40% - Accent5 5 2 4" xfId="4718"/>
    <cellStyle name="40% - Accent5 5 2 5" xfId="4719"/>
    <cellStyle name="40% - Accent5 5 3" xfId="4720"/>
    <cellStyle name="40% - Accent5 5 3 2" xfId="4721"/>
    <cellStyle name="40% - Accent5 5 3 2 2" xfId="4722"/>
    <cellStyle name="40% - Accent5 5 3 3" xfId="4723"/>
    <cellStyle name="40% - Accent5 5 4" xfId="4724"/>
    <cellStyle name="40% - Accent5 5 4 2" xfId="4725"/>
    <cellStyle name="40% - Accent5 5 5" xfId="4726"/>
    <cellStyle name="40% - Accent5 5 6" xfId="4727"/>
    <cellStyle name="40% - Accent5 6" xfId="744"/>
    <cellStyle name="40% - Accent5 6 2" xfId="4728"/>
    <cellStyle name="40% - Accent5 6 2 2" xfId="4729"/>
    <cellStyle name="40% - Accent5 6 2 2 2" xfId="4730"/>
    <cellStyle name="40% - Accent5 6 2 3" xfId="4731"/>
    <cellStyle name="40% - Accent5 6 2 4" xfId="4732"/>
    <cellStyle name="40% - Accent5 6 2 5" xfId="4733"/>
    <cellStyle name="40% - Accent5 6 3" xfId="4734"/>
    <cellStyle name="40% - Accent5 6 3 2" xfId="4735"/>
    <cellStyle name="40% - Accent5 6 4" xfId="4736"/>
    <cellStyle name="40% - Accent5 6 5" xfId="4737"/>
    <cellStyle name="40% - Accent5 7" xfId="745"/>
    <cellStyle name="40% - Accent5 7 2" xfId="4738"/>
    <cellStyle name="40% - Accent5 7 2 2" xfId="4739"/>
    <cellStyle name="40% - Accent5 7 2 2 2" xfId="4740"/>
    <cellStyle name="40% - Accent5 7 2 3" xfId="4741"/>
    <cellStyle name="40% - Accent5 7 3" xfId="4742"/>
    <cellStyle name="40% - Accent5 7 3 2" xfId="4743"/>
    <cellStyle name="40% - Accent5 7 4" xfId="4744"/>
    <cellStyle name="40% - Accent5 7 5" xfId="4745"/>
    <cellStyle name="40% - Accent5 8" xfId="746"/>
    <cellStyle name="40% - Accent5 8 2" xfId="4746"/>
    <cellStyle name="40% - Accent5 8 2 2" xfId="4747"/>
    <cellStyle name="40% - Accent5 8 2 2 2" xfId="4748"/>
    <cellStyle name="40% - Accent5 8 2 3" xfId="4749"/>
    <cellStyle name="40% - Accent5 8 3" xfId="4750"/>
    <cellStyle name="40% - Accent5 8 3 2" xfId="4751"/>
    <cellStyle name="40% - Accent5 8 4" xfId="4752"/>
    <cellStyle name="40% - Accent5 8 5" xfId="4753"/>
    <cellStyle name="40% - Accent5 9" xfId="747"/>
    <cellStyle name="40% - Accent5 9 2" xfId="4754"/>
    <cellStyle name="40% - Accent5 9 2 2" xfId="4755"/>
    <cellStyle name="40% - Accent5 9 3" xfId="4756"/>
    <cellStyle name="40% - Accent5 9 4" xfId="4757"/>
    <cellStyle name="40% - Accent6" xfId="15193" builtinId="51" customBuiltin="1"/>
    <cellStyle name="40% - Accent6 10" xfId="748"/>
    <cellStyle name="40% - Accent6 10 2" xfId="4758"/>
    <cellStyle name="40% - Accent6 10 2 2" xfId="4759"/>
    <cellStyle name="40% - Accent6 10 3" xfId="4760"/>
    <cellStyle name="40% - Accent6 10 4" xfId="4761"/>
    <cellStyle name="40% - Accent6 11" xfId="749"/>
    <cellStyle name="40% - Accent6 11 2" xfId="4762"/>
    <cellStyle name="40% - Accent6 11 2 2" xfId="4763"/>
    <cellStyle name="40% - Accent6 11 3" xfId="4764"/>
    <cellStyle name="40% - Accent6 11 4" xfId="4765"/>
    <cellStyle name="40% - Accent6 12" xfId="750"/>
    <cellStyle name="40% - Accent6 12 2" xfId="4766"/>
    <cellStyle name="40% - Accent6 12 3" xfId="4767"/>
    <cellStyle name="40% - Accent6 13" xfId="751"/>
    <cellStyle name="40% - Accent6 13 2" xfId="4768"/>
    <cellStyle name="40% - Accent6 14" xfId="752"/>
    <cellStyle name="40% - Accent6 15" xfId="753"/>
    <cellStyle name="40% - Accent6 15 2" xfId="754"/>
    <cellStyle name="40% - Accent6 15 3" xfId="755"/>
    <cellStyle name="40% - Accent6 15 4" xfId="756"/>
    <cellStyle name="40% - Accent6 15 5" xfId="757"/>
    <cellStyle name="40% - Accent6 16" xfId="758"/>
    <cellStyle name="40% - Accent6 16 2" xfId="759"/>
    <cellStyle name="40% - Accent6 16 3" xfId="760"/>
    <cellStyle name="40% - Accent6 16 4" xfId="761"/>
    <cellStyle name="40% - Accent6 16 5" xfId="762"/>
    <cellStyle name="40% - Accent6 17" xfId="763"/>
    <cellStyle name="40% - Accent6 17 2" xfId="764"/>
    <cellStyle name="40% - Accent6 17 3" xfId="765"/>
    <cellStyle name="40% - Accent6 17 4" xfId="766"/>
    <cellStyle name="40% - Accent6 17 5" xfId="767"/>
    <cellStyle name="40% - Accent6 18" xfId="768"/>
    <cellStyle name="40% - Accent6 19" xfId="769"/>
    <cellStyle name="40% - Accent6 2" xfId="770"/>
    <cellStyle name="40% - Accent6 2 2" xfId="771"/>
    <cellStyle name="40% - Accent6 2 2 2" xfId="772"/>
    <cellStyle name="40% - Accent6 2 2 2 2" xfId="773"/>
    <cellStyle name="40% - Accent6 2 2 2 2 2" xfId="4769"/>
    <cellStyle name="40% - Accent6 2 2 2 2 2 2" xfId="4770"/>
    <cellStyle name="40% - Accent6 2 2 2 2 2 2 2" xfId="4771"/>
    <cellStyle name="40% - Accent6 2 2 2 2 2 3" xfId="4772"/>
    <cellStyle name="40% - Accent6 2 2 2 2 3" xfId="4773"/>
    <cellStyle name="40% - Accent6 2 2 2 2 3 2" xfId="4774"/>
    <cellStyle name="40% - Accent6 2 2 2 2 4" xfId="4775"/>
    <cellStyle name="40% - Accent6 2 2 2 2 5" xfId="4776"/>
    <cellStyle name="40% - Accent6 2 2 2 3" xfId="774"/>
    <cellStyle name="40% - Accent6 2 2 2 3 2" xfId="4777"/>
    <cellStyle name="40% - Accent6 2 2 2 3 2 2" xfId="4778"/>
    <cellStyle name="40% - Accent6 2 2 2 3 3" xfId="4779"/>
    <cellStyle name="40% - Accent6 2 2 2 4" xfId="775"/>
    <cellStyle name="40% - Accent6 2 2 2 4 2" xfId="4780"/>
    <cellStyle name="40% - Accent6 2 2 2 5" xfId="776"/>
    <cellStyle name="40% - Accent6 2 2 2 6" xfId="4781"/>
    <cellStyle name="40% - Accent6 2 2 3" xfId="777"/>
    <cellStyle name="40% - Accent6 2 2 3 2" xfId="4782"/>
    <cellStyle name="40% - Accent6 2 2 3 2 2" xfId="4783"/>
    <cellStyle name="40% - Accent6 2 2 3 2 2 2" xfId="4784"/>
    <cellStyle name="40% - Accent6 2 2 3 2 3" xfId="4785"/>
    <cellStyle name="40% - Accent6 2 2 3 3" xfId="4786"/>
    <cellStyle name="40% - Accent6 2 2 3 3 2" xfId="4787"/>
    <cellStyle name="40% - Accent6 2 2 3 4" xfId="4788"/>
    <cellStyle name="40% - Accent6 2 2 3 5" xfId="4789"/>
    <cellStyle name="40% - Accent6 2 2 4" xfId="778"/>
    <cellStyle name="40% - Accent6 2 2 4 2" xfId="4790"/>
    <cellStyle name="40% - Accent6 2 2 4 2 2" xfId="4791"/>
    <cellStyle name="40% - Accent6 2 2 4 3" xfId="4792"/>
    <cellStyle name="40% - Accent6 2 2 5" xfId="779"/>
    <cellStyle name="40% - Accent6 2 2 5 2" xfId="4793"/>
    <cellStyle name="40% - Accent6 2 2 6" xfId="4794"/>
    <cellStyle name="40% - Accent6 2 2 7" xfId="4795"/>
    <cellStyle name="40% - Accent6 2 3" xfId="780"/>
    <cellStyle name="40% - Accent6 2 3 2" xfId="4796"/>
    <cellStyle name="40% - Accent6 2 3 2 2" xfId="4797"/>
    <cellStyle name="40% - Accent6 2 3 2 2 2" xfId="4798"/>
    <cellStyle name="40% - Accent6 2 3 2 2 2 2" xfId="4799"/>
    <cellStyle name="40% - Accent6 2 3 2 2 3" xfId="4800"/>
    <cellStyle name="40% - Accent6 2 3 2 3" xfId="4801"/>
    <cellStyle name="40% - Accent6 2 3 2 3 2" xfId="4802"/>
    <cellStyle name="40% - Accent6 2 3 2 4" xfId="4803"/>
    <cellStyle name="40% - Accent6 2 3 3" xfId="4804"/>
    <cellStyle name="40% - Accent6 2 3 3 2" xfId="4805"/>
    <cellStyle name="40% - Accent6 2 3 3 2 2" xfId="4806"/>
    <cellStyle name="40% - Accent6 2 3 3 3" xfId="4807"/>
    <cellStyle name="40% - Accent6 2 3 4" xfId="4808"/>
    <cellStyle name="40% - Accent6 2 3 4 2" xfId="4809"/>
    <cellStyle name="40% - Accent6 2 3 5" xfId="4810"/>
    <cellStyle name="40% - Accent6 2 3 6" xfId="4811"/>
    <cellStyle name="40% - Accent6 2 4" xfId="781"/>
    <cellStyle name="40% - Accent6 2 4 2" xfId="4812"/>
    <cellStyle name="40% - Accent6 2 4 2 2" xfId="4813"/>
    <cellStyle name="40% - Accent6 2 4 2 2 2" xfId="4814"/>
    <cellStyle name="40% - Accent6 2 4 2 3" xfId="4815"/>
    <cellStyle name="40% - Accent6 2 4 3" xfId="4816"/>
    <cellStyle name="40% - Accent6 2 4 3 2" xfId="4817"/>
    <cellStyle name="40% - Accent6 2 4 4" xfId="4818"/>
    <cellStyle name="40% - Accent6 2 4 5" xfId="4819"/>
    <cellStyle name="40% - Accent6 2 5" xfId="782"/>
    <cellStyle name="40% - Accent6 2 5 2" xfId="4820"/>
    <cellStyle name="40% - Accent6 2 5 2 2" xfId="4821"/>
    <cellStyle name="40% - Accent6 2 5 3" xfId="4822"/>
    <cellStyle name="40% - Accent6 2 5 4" xfId="4823"/>
    <cellStyle name="40% - Accent6 2 6" xfId="783"/>
    <cellStyle name="40% - Accent6 2 6 2" xfId="4824"/>
    <cellStyle name="40% - Accent6 2 6 3" xfId="4825"/>
    <cellStyle name="40% - Accent6 2 7" xfId="784"/>
    <cellStyle name="40% - Accent6 2 8" xfId="785"/>
    <cellStyle name="40% - Accent6 2 9" xfId="786"/>
    <cellStyle name="40% - Accent6 20" xfId="787"/>
    <cellStyle name="40% - Accent6 21" xfId="788"/>
    <cellStyle name="40% - Accent6 22" xfId="789"/>
    <cellStyle name="40% - Accent6 23" xfId="790"/>
    <cellStyle name="40% - Accent6 24" xfId="791"/>
    <cellStyle name="40% - Accent6 25" xfId="792"/>
    <cellStyle name="40% - Accent6 26" xfId="793"/>
    <cellStyle name="40% - Accent6 27" xfId="794"/>
    <cellStyle name="40% - Accent6 28" xfId="795"/>
    <cellStyle name="40% - Accent6 29" xfId="796"/>
    <cellStyle name="40% - Accent6 3" xfId="797"/>
    <cellStyle name="40% - Accent6 3 2" xfId="4826"/>
    <cellStyle name="40% - Accent6 3 2 2" xfId="4827"/>
    <cellStyle name="40% - Accent6 3 2 2 2" xfId="4828"/>
    <cellStyle name="40% - Accent6 3 2 2 2 2" xfId="4829"/>
    <cellStyle name="40% - Accent6 3 2 2 2 2 2" xfId="4830"/>
    <cellStyle name="40% - Accent6 3 2 2 2 2 2 2" xfId="4831"/>
    <cellStyle name="40% - Accent6 3 2 2 2 2 3" xfId="4832"/>
    <cellStyle name="40% - Accent6 3 2 2 2 3" xfId="4833"/>
    <cellStyle name="40% - Accent6 3 2 2 2 3 2" xfId="4834"/>
    <cellStyle name="40% - Accent6 3 2 2 2 4" xfId="4835"/>
    <cellStyle name="40% - Accent6 3 2 2 3" xfId="4836"/>
    <cellStyle name="40% - Accent6 3 2 2 3 2" xfId="4837"/>
    <cellStyle name="40% - Accent6 3 2 2 3 2 2" xfId="4838"/>
    <cellStyle name="40% - Accent6 3 2 2 3 3" xfId="4839"/>
    <cellStyle name="40% - Accent6 3 2 2 4" xfId="4840"/>
    <cellStyle name="40% - Accent6 3 2 2 4 2" xfId="4841"/>
    <cellStyle name="40% - Accent6 3 2 2 5" xfId="4842"/>
    <cellStyle name="40% - Accent6 3 2 2 6" xfId="4843"/>
    <cellStyle name="40% - Accent6 3 2 3" xfId="4844"/>
    <cellStyle name="40% - Accent6 3 2 3 2" xfId="4845"/>
    <cellStyle name="40% - Accent6 3 2 3 2 2" xfId="4846"/>
    <cellStyle name="40% - Accent6 3 2 3 2 2 2" xfId="4847"/>
    <cellStyle name="40% - Accent6 3 2 3 2 3" xfId="4848"/>
    <cellStyle name="40% - Accent6 3 2 3 3" xfId="4849"/>
    <cellStyle name="40% - Accent6 3 2 3 3 2" xfId="4850"/>
    <cellStyle name="40% - Accent6 3 2 3 4" xfId="4851"/>
    <cellStyle name="40% - Accent6 3 2 4" xfId="4852"/>
    <cellStyle name="40% - Accent6 3 2 4 2" xfId="4853"/>
    <cellStyle name="40% - Accent6 3 2 4 2 2" xfId="4854"/>
    <cellStyle name="40% - Accent6 3 2 4 3" xfId="4855"/>
    <cellStyle name="40% - Accent6 3 2 5" xfId="4856"/>
    <cellStyle name="40% - Accent6 3 2 5 2" xfId="4857"/>
    <cellStyle name="40% - Accent6 3 2 6" xfId="4858"/>
    <cellStyle name="40% - Accent6 3 2 7" xfId="4859"/>
    <cellStyle name="40% - Accent6 3 3" xfId="4860"/>
    <cellStyle name="40% - Accent6 3 3 2" xfId="4861"/>
    <cellStyle name="40% - Accent6 3 3 2 2" xfId="4862"/>
    <cellStyle name="40% - Accent6 3 3 2 2 2" xfId="4863"/>
    <cellStyle name="40% - Accent6 3 3 2 2 2 2" xfId="4864"/>
    <cellStyle name="40% - Accent6 3 3 2 2 3" xfId="4865"/>
    <cellStyle name="40% - Accent6 3 3 2 3" xfId="4866"/>
    <cellStyle name="40% - Accent6 3 3 2 3 2" xfId="4867"/>
    <cellStyle name="40% - Accent6 3 3 2 4" xfId="4868"/>
    <cellStyle name="40% - Accent6 3 3 3" xfId="4869"/>
    <cellStyle name="40% - Accent6 3 3 3 2" xfId="4870"/>
    <cellStyle name="40% - Accent6 3 3 3 2 2" xfId="4871"/>
    <cellStyle name="40% - Accent6 3 3 3 3" xfId="4872"/>
    <cellStyle name="40% - Accent6 3 3 4" xfId="4873"/>
    <cellStyle name="40% - Accent6 3 3 4 2" xfId="4874"/>
    <cellStyle name="40% - Accent6 3 3 5" xfId="4875"/>
    <cellStyle name="40% - Accent6 3 3 6" xfId="4876"/>
    <cellStyle name="40% - Accent6 3 4" xfId="4877"/>
    <cellStyle name="40% - Accent6 3 4 2" xfId="4878"/>
    <cellStyle name="40% - Accent6 3 4 2 2" xfId="4879"/>
    <cellStyle name="40% - Accent6 3 4 2 2 2" xfId="4880"/>
    <cellStyle name="40% - Accent6 3 4 2 3" xfId="4881"/>
    <cellStyle name="40% - Accent6 3 4 3" xfId="4882"/>
    <cellStyle name="40% - Accent6 3 4 3 2" xfId="4883"/>
    <cellStyle name="40% - Accent6 3 4 4" xfId="4884"/>
    <cellStyle name="40% - Accent6 3 4 5" xfId="4885"/>
    <cellStyle name="40% - Accent6 3 5" xfId="4886"/>
    <cellStyle name="40% - Accent6 3 5 2" xfId="4887"/>
    <cellStyle name="40% - Accent6 3 5 2 2" xfId="4888"/>
    <cellStyle name="40% - Accent6 3 5 3" xfId="4889"/>
    <cellStyle name="40% - Accent6 3 6" xfId="4890"/>
    <cellStyle name="40% - Accent6 3 6 2" xfId="4891"/>
    <cellStyle name="40% - Accent6 3 7" xfId="4892"/>
    <cellStyle name="40% - Accent6 3 8" xfId="4893"/>
    <cellStyle name="40% - Accent6 3 9" xfId="4894"/>
    <cellStyle name="40% - Accent6 30" xfId="798"/>
    <cellStyle name="40% - Accent6 31" xfId="799"/>
    <cellStyle name="40% - Accent6 32" xfId="800"/>
    <cellStyle name="40% - Accent6 33" xfId="801"/>
    <cellStyle name="40% - Accent6 34" xfId="802"/>
    <cellStyle name="40% - Accent6 35" xfId="803"/>
    <cellStyle name="40% - Accent6 4" xfId="804"/>
    <cellStyle name="40% - Accent6 4 2" xfId="4895"/>
    <cellStyle name="40% - Accent6 4 2 2" xfId="4896"/>
    <cellStyle name="40% - Accent6 4 2 2 2" xfId="4897"/>
    <cellStyle name="40% - Accent6 4 2 2 2 2" xfId="4898"/>
    <cellStyle name="40% - Accent6 4 2 2 2 2 2" xfId="4899"/>
    <cellStyle name="40% - Accent6 4 2 2 2 3" xfId="4900"/>
    <cellStyle name="40% - Accent6 4 2 2 3" xfId="4901"/>
    <cellStyle name="40% - Accent6 4 2 2 3 2" xfId="4902"/>
    <cellStyle name="40% - Accent6 4 2 2 4" xfId="4903"/>
    <cellStyle name="40% - Accent6 4 2 3" xfId="4904"/>
    <cellStyle name="40% - Accent6 4 2 3 2" xfId="4905"/>
    <cellStyle name="40% - Accent6 4 2 3 2 2" xfId="4906"/>
    <cellStyle name="40% - Accent6 4 2 3 3" xfId="4907"/>
    <cellStyle name="40% - Accent6 4 2 4" xfId="4908"/>
    <cellStyle name="40% - Accent6 4 2 4 2" xfId="4909"/>
    <cellStyle name="40% - Accent6 4 2 5" xfId="4910"/>
    <cellStyle name="40% - Accent6 4 2 6" xfId="4911"/>
    <cellStyle name="40% - Accent6 4 3" xfId="4912"/>
    <cellStyle name="40% - Accent6 4 3 2" xfId="4913"/>
    <cellStyle name="40% - Accent6 4 3 2 2" xfId="4914"/>
    <cellStyle name="40% - Accent6 4 3 2 2 2" xfId="4915"/>
    <cellStyle name="40% - Accent6 4 3 2 3" xfId="4916"/>
    <cellStyle name="40% - Accent6 4 3 3" xfId="4917"/>
    <cellStyle name="40% - Accent6 4 3 3 2" xfId="4918"/>
    <cellStyle name="40% - Accent6 4 3 4" xfId="4919"/>
    <cellStyle name="40% - Accent6 4 3 5" xfId="4920"/>
    <cellStyle name="40% - Accent6 4 4" xfId="4921"/>
    <cellStyle name="40% - Accent6 4 4 2" xfId="4922"/>
    <cellStyle name="40% - Accent6 4 4 2 2" xfId="4923"/>
    <cellStyle name="40% - Accent6 4 4 3" xfId="4924"/>
    <cellStyle name="40% - Accent6 4 5" xfId="4925"/>
    <cellStyle name="40% - Accent6 4 5 2" xfId="4926"/>
    <cellStyle name="40% - Accent6 4 6" xfId="4927"/>
    <cellStyle name="40% - Accent6 4 7" xfId="4928"/>
    <cellStyle name="40% - Accent6 5" xfId="805"/>
    <cellStyle name="40% - Accent6 5 2" xfId="4929"/>
    <cellStyle name="40% - Accent6 5 2 2" xfId="4930"/>
    <cellStyle name="40% - Accent6 5 2 2 2" xfId="4931"/>
    <cellStyle name="40% - Accent6 5 2 2 2 2" xfId="4932"/>
    <cellStyle name="40% - Accent6 5 2 2 3" xfId="4933"/>
    <cellStyle name="40% - Accent6 5 2 3" xfId="4934"/>
    <cellStyle name="40% - Accent6 5 2 3 2" xfId="4935"/>
    <cellStyle name="40% - Accent6 5 2 4" xfId="4936"/>
    <cellStyle name="40% - Accent6 5 2 5" xfId="4937"/>
    <cellStyle name="40% - Accent6 5 3" xfId="4938"/>
    <cellStyle name="40% - Accent6 5 3 2" xfId="4939"/>
    <cellStyle name="40% - Accent6 5 3 2 2" xfId="4940"/>
    <cellStyle name="40% - Accent6 5 3 3" xfId="4941"/>
    <cellStyle name="40% - Accent6 5 4" xfId="4942"/>
    <cellStyle name="40% - Accent6 5 4 2" xfId="4943"/>
    <cellStyle name="40% - Accent6 5 5" xfId="4944"/>
    <cellStyle name="40% - Accent6 5 6" xfId="4945"/>
    <cellStyle name="40% - Accent6 6" xfId="806"/>
    <cellStyle name="40% - Accent6 6 2" xfId="4946"/>
    <cellStyle name="40% - Accent6 6 2 2" xfId="4947"/>
    <cellStyle name="40% - Accent6 6 2 2 2" xfId="4948"/>
    <cellStyle name="40% - Accent6 6 2 3" xfId="4949"/>
    <cellStyle name="40% - Accent6 6 2 4" xfId="4950"/>
    <cellStyle name="40% - Accent6 6 2 5" xfId="4951"/>
    <cellStyle name="40% - Accent6 6 3" xfId="4952"/>
    <cellStyle name="40% - Accent6 6 3 2" xfId="4953"/>
    <cellStyle name="40% - Accent6 6 4" xfId="4954"/>
    <cellStyle name="40% - Accent6 6 5" xfId="4955"/>
    <cellStyle name="40% - Accent6 7" xfId="807"/>
    <cellStyle name="40% - Accent6 7 2" xfId="4956"/>
    <cellStyle name="40% - Accent6 7 2 2" xfId="4957"/>
    <cellStyle name="40% - Accent6 7 2 2 2" xfId="4958"/>
    <cellStyle name="40% - Accent6 7 2 3" xfId="4959"/>
    <cellStyle name="40% - Accent6 7 3" xfId="4960"/>
    <cellStyle name="40% - Accent6 7 3 2" xfId="4961"/>
    <cellStyle name="40% - Accent6 7 4" xfId="4962"/>
    <cellStyle name="40% - Accent6 7 5" xfId="4963"/>
    <cellStyle name="40% - Accent6 8" xfId="808"/>
    <cellStyle name="40% - Accent6 8 2" xfId="4964"/>
    <cellStyle name="40% - Accent6 8 2 2" xfId="4965"/>
    <cellStyle name="40% - Accent6 8 2 2 2" xfId="4966"/>
    <cellStyle name="40% - Accent6 8 2 3" xfId="4967"/>
    <cellStyle name="40% - Accent6 8 3" xfId="4968"/>
    <cellStyle name="40% - Accent6 8 3 2" xfId="4969"/>
    <cellStyle name="40% - Accent6 8 4" xfId="4970"/>
    <cellStyle name="40% - Accent6 8 5" xfId="4971"/>
    <cellStyle name="40% - Accent6 9" xfId="809"/>
    <cellStyle name="40% - Accent6 9 2" xfId="4972"/>
    <cellStyle name="40% - Accent6 9 2 2" xfId="4973"/>
    <cellStyle name="40% - Accent6 9 3" xfId="4974"/>
    <cellStyle name="40% - Accent6 9 4" xfId="4975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7 2" xfId="4976"/>
    <cellStyle name="60% - Accent1 18" xfId="818"/>
    <cellStyle name="60% - Accent1 19" xfId="819"/>
    <cellStyle name="60% - Accent1 2" xfId="820"/>
    <cellStyle name="60% - Accent1 2 2" xfId="821"/>
    <cellStyle name="60% - Accent1 2 2 2" xfId="822"/>
    <cellStyle name="60% - Accent1 2 2 2 2" xfId="823"/>
    <cellStyle name="60% - Accent1 2 2 2 3" xfId="824"/>
    <cellStyle name="60% - Accent1 2 2 2 4" xfId="825"/>
    <cellStyle name="60% - Accent1 2 2 2 5" xfId="826"/>
    <cellStyle name="60% - Accent1 2 2 3" xfId="827"/>
    <cellStyle name="60% - Accent1 2 2 4" xfId="828"/>
    <cellStyle name="60% - Accent1 2 2 5" xfId="829"/>
    <cellStyle name="60% - Accent1 2 3" xfId="830"/>
    <cellStyle name="60% - Accent1 2 4" xfId="831"/>
    <cellStyle name="60% - Accent1 2 5" xfId="832"/>
    <cellStyle name="60% - Accent1 2 6" xfId="833"/>
    <cellStyle name="60% - Accent1 2 7" xfId="834"/>
    <cellStyle name="60% - Accent1 2 8" xfId="835"/>
    <cellStyle name="60% - Accent1 2 9" xfId="836"/>
    <cellStyle name="60% - Accent1 20" xfId="837"/>
    <cellStyle name="60% - Accent1 21" xfId="838"/>
    <cellStyle name="60% - Accent1 22" xfId="839"/>
    <cellStyle name="60% - Accent1 3" xfId="840"/>
    <cellStyle name="60% - Accent1 3 2" xfId="4977"/>
    <cellStyle name="60% - Accent1 4" xfId="841"/>
    <cellStyle name="60% - Accent1 4 2" xfId="4978"/>
    <cellStyle name="60% - Accent1 5" xfId="842"/>
    <cellStyle name="60% - Accent1 6" xfId="843"/>
    <cellStyle name="60% - Accent1 7" xfId="844"/>
    <cellStyle name="60% - Accent1 8" xfId="845"/>
    <cellStyle name="60% - Accent1 9" xfId="846"/>
    <cellStyle name="60% - Accent2 10" xfId="847"/>
    <cellStyle name="60% - Accent2 11" xfId="848"/>
    <cellStyle name="60% - Accent2 12" xfId="849"/>
    <cellStyle name="60% - Accent2 13" xfId="850"/>
    <cellStyle name="60% - Accent2 14" xfId="851"/>
    <cellStyle name="60% - Accent2 15" xfId="852"/>
    <cellStyle name="60% - Accent2 16" xfId="853"/>
    <cellStyle name="60% - Accent2 17" xfId="854"/>
    <cellStyle name="60% - Accent2 17 2" xfId="4979"/>
    <cellStyle name="60% - Accent2 18" xfId="855"/>
    <cellStyle name="60% - Accent2 19" xfId="856"/>
    <cellStyle name="60% - Accent2 2" xfId="857"/>
    <cellStyle name="60% - Accent2 2 2" xfId="858"/>
    <cellStyle name="60% - Accent2 2 2 2" xfId="859"/>
    <cellStyle name="60% - Accent2 2 2 2 2" xfId="860"/>
    <cellStyle name="60% - Accent2 2 2 2 3" xfId="861"/>
    <cellStyle name="60% - Accent2 2 2 2 4" xfId="862"/>
    <cellStyle name="60% - Accent2 2 2 2 5" xfId="863"/>
    <cellStyle name="60% - Accent2 2 2 3" xfId="864"/>
    <cellStyle name="60% - Accent2 2 2 4" xfId="865"/>
    <cellStyle name="60% - Accent2 2 2 5" xfId="866"/>
    <cellStyle name="60% - Accent2 2 3" xfId="867"/>
    <cellStyle name="60% - Accent2 2 4" xfId="868"/>
    <cellStyle name="60% - Accent2 2 5" xfId="869"/>
    <cellStyle name="60% - Accent2 2 6" xfId="870"/>
    <cellStyle name="60% - Accent2 2 7" xfId="871"/>
    <cellStyle name="60% - Accent2 2 8" xfId="872"/>
    <cellStyle name="60% - Accent2 2 9" xfId="873"/>
    <cellStyle name="60% - Accent2 20" xfId="874"/>
    <cellStyle name="60% - Accent2 21" xfId="875"/>
    <cellStyle name="60% - Accent2 22" xfId="876"/>
    <cellStyle name="60% - Accent2 3" xfId="877"/>
    <cellStyle name="60% - Accent2 3 2" xfId="4980"/>
    <cellStyle name="60% - Accent2 4" xfId="878"/>
    <cellStyle name="60% - Accent2 4 2" xfId="4981"/>
    <cellStyle name="60% - Accent2 5" xfId="879"/>
    <cellStyle name="60% - Accent2 6" xfId="880"/>
    <cellStyle name="60% - Accent2 7" xfId="881"/>
    <cellStyle name="60% - Accent2 8" xfId="882"/>
    <cellStyle name="60% - Accent2 9" xfId="883"/>
    <cellStyle name="60% - Accent3 10" xfId="884"/>
    <cellStyle name="60% - Accent3 11" xfId="885"/>
    <cellStyle name="60% - Accent3 12" xfId="886"/>
    <cellStyle name="60% - Accent3 13" xfId="887"/>
    <cellStyle name="60% - Accent3 14" xfId="888"/>
    <cellStyle name="60% - Accent3 15" xfId="889"/>
    <cellStyle name="60% - Accent3 16" xfId="890"/>
    <cellStyle name="60% - Accent3 17" xfId="891"/>
    <cellStyle name="60% - Accent3 17 2" xfId="4982"/>
    <cellStyle name="60% - Accent3 18" xfId="892"/>
    <cellStyle name="60% - Accent3 19" xfId="893"/>
    <cellStyle name="60% - Accent3 2" xfId="894"/>
    <cellStyle name="60% - Accent3 2 2" xfId="895"/>
    <cellStyle name="60% - Accent3 2 2 2" xfId="896"/>
    <cellStyle name="60% - Accent3 2 2 2 2" xfId="897"/>
    <cellStyle name="60% - Accent3 2 2 2 3" xfId="898"/>
    <cellStyle name="60% - Accent3 2 2 2 4" xfId="899"/>
    <cellStyle name="60% - Accent3 2 2 2 5" xfId="900"/>
    <cellStyle name="60% - Accent3 2 2 3" xfId="901"/>
    <cellStyle name="60% - Accent3 2 2 4" xfId="902"/>
    <cellStyle name="60% - Accent3 2 2 5" xfId="903"/>
    <cellStyle name="60% - Accent3 2 3" xfId="904"/>
    <cellStyle name="60% - Accent3 2 4" xfId="905"/>
    <cellStyle name="60% - Accent3 2 5" xfId="906"/>
    <cellStyle name="60% - Accent3 2 6" xfId="907"/>
    <cellStyle name="60% - Accent3 2 7" xfId="908"/>
    <cellStyle name="60% - Accent3 2 8" xfId="909"/>
    <cellStyle name="60% - Accent3 2 9" xfId="910"/>
    <cellStyle name="60% - Accent3 20" xfId="911"/>
    <cellStyle name="60% - Accent3 21" xfId="912"/>
    <cellStyle name="60% - Accent3 22" xfId="913"/>
    <cellStyle name="60% - Accent3 3" xfId="914"/>
    <cellStyle name="60% - Accent3 3 2" xfId="4983"/>
    <cellStyle name="60% - Accent3 4" xfId="915"/>
    <cellStyle name="60% - Accent3 4 2" xfId="4984"/>
    <cellStyle name="60% - Accent3 5" xfId="916"/>
    <cellStyle name="60% - Accent3 6" xfId="917"/>
    <cellStyle name="60% - Accent3 7" xfId="918"/>
    <cellStyle name="60% - Accent3 8" xfId="919"/>
    <cellStyle name="60% - Accent3 9" xfId="920"/>
    <cellStyle name="60% - Accent4 10" xfId="921"/>
    <cellStyle name="60% - Accent4 11" xfId="922"/>
    <cellStyle name="60% - Accent4 12" xfId="923"/>
    <cellStyle name="60% - Accent4 13" xfId="924"/>
    <cellStyle name="60% - Accent4 14" xfId="925"/>
    <cellStyle name="60% - Accent4 15" xfId="926"/>
    <cellStyle name="60% - Accent4 16" xfId="927"/>
    <cellStyle name="60% - Accent4 17" xfId="928"/>
    <cellStyle name="60% - Accent4 17 2" xfId="4985"/>
    <cellStyle name="60% - Accent4 18" xfId="929"/>
    <cellStyle name="60% - Accent4 19" xfId="930"/>
    <cellStyle name="60% - Accent4 2" xfId="931"/>
    <cellStyle name="60% - Accent4 2 2" xfId="932"/>
    <cellStyle name="60% - Accent4 2 2 2" xfId="933"/>
    <cellStyle name="60% - Accent4 2 2 2 2" xfId="934"/>
    <cellStyle name="60% - Accent4 2 2 2 3" xfId="935"/>
    <cellStyle name="60% - Accent4 2 2 2 4" xfId="936"/>
    <cellStyle name="60% - Accent4 2 2 2 5" xfId="937"/>
    <cellStyle name="60% - Accent4 2 2 3" xfId="938"/>
    <cellStyle name="60% - Accent4 2 2 4" xfId="939"/>
    <cellStyle name="60% - Accent4 2 2 5" xfId="940"/>
    <cellStyle name="60% - Accent4 2 3" xfId="941"/>
    <cellStyle name="60% - Accent4 2 4" xfId="942"/>
    <cellStyle name="60% - Accent4 2 5" xfId="943"/>
    <cellStyle name="60% - Accent4 2 6" xfId="944"/>
    <cellStyle name="60% - Accent4 2 7" xfId="945"/>
    <cellStyle name="60% - Accent4 2 8" xfId="946"/>
    <cellStyle name="60% - Accent4 2 9" xfId="947"/>
    <cellStyle name="60% - Accent4 20" xfId="948"/>
    <cellStyle name="60% - Accent4 21" xfId="949"/>
    <cellStyle name="60% - Accent4 22" xfId="950"/>
    <cellStyle name="60% - Accent4 3" xfId="951"/>
    <cellStyle name="60% - Accent4 3 2" xfId="4986"/>
    <cellStyle name="60% - Accent4 4" xfId="952"/>
    <cellStyle name="60% - Accent4 4 2" xfId="4987"/>
    <cellStyle name="60% - Accent4 5" xfId="953"/>
    <cellStyle name="60% - Accent4 6" xfId="954"/>
    <cellStyle name="60% - Accent4 7" xfId="955"/>
    <cellStyle name="60% - Accent4 8" xfId="956"/>
    <cellStyle name="60% - Accent4 9" xfId="957"/>
    <cellStyle name="60% - Accent5 10" xfId="958"/>
    <cellStyle name="60% - Accent5 11" xfId="959"/>
    <cellStyle name="60% - Accent5 12" xfId="960"/>
    <cellStyle name="60% - Accent5 13" xfId="961"/>
    <cellStyle name="60% - Accent5 14" xfId="962"/>
    <cellStyle name="60% - Accent5 15" xfId="963"/>
    <cellStyle name="60% - Accent5 16" xfId="964"/>
    <cellStyle name="60% - Accent5 17" xfId="965"/>
    <cellStyle name="60% - Accent5 17 2" xfId="4988"/>
    <cellStyle name="60% - Accent5 18" xfId="966"/>
    <cellStyle name="60% - Accent5 19" xfId="967"/>
    <cellStyle name="60% - Accent5 2" xfId="968"/>
    <cellStyle name="60% - Accent5 2 2" xfId="969"/>
    <cellStyle name="60% - Accent5 2 2 2" xfId="970"/>
    <cellStyle name="60% - Accent5 2 2 2 2" xfId="971"/>
    <cellStyle name="60% - Accent5 2 2 2 3" xfId="972"/>
    <cellStyle name="60% - Accent5 2 2 2 4" xfId="973"/>
    <cellStyle name="60% - Accent5 2 2 2 5" xfId="974"/>
    <cellStyle name="60% - Accent5 2 2 3" xfId="975"/>
    <cellStyle name="60% - Accent5 2 2 4" xfId="976"/>
    <cellStyle name="60% - Accent5 2 2 5" xfId="977"/>
    <cellStyle name="60% - Accent5 2 3" xfId="978"/>
    <cellStyle name="60% - Accent5 2 4" xfId="979"/>
    <cellStyle name="60% - Accent5 2 5" xfId="980"/>
    <cellStyle name="60% - Accent5 2 6" xfId="981"/>
    <cellStyle name="60% - Accent5 2 7" xfId="982"/>
    <cellStyle name="60% - Accent5 2 8" xfId="983"/>
    <cellStyle name="60% - Accent5 2 9" xfId="984"/>
    <cellStyle name="60% - Accent5 20" xfId="985"/>
    <cellStyle name="60% - Accent5 21" xfId="986"/>
    <cellStyle name="60% - Accent5 22" xfId="987"/>
    <cellStyle name="60% - Accent5 3" xfId="988"/>
    <cellStyle name="60% - Accent5 3 2" xfId="4989"/>
    <cellStyle name="60% - Accent5 4" xfId="989"/>
    <cellStyle name="60% - Accent5 4 2" xfId="4990"/>
    <cellStyle name="60% - Accent5 5" xfId="990"/>
    <cellStyle name="60% - Accent5 6" xfId="991"/>
    <cellStyle name="60% - Accent5 7" xfId="992"/>
    <cellStyle name="60% - Accent5 8" xfId="993"/>
    <cellStyle name="60% - Accent5 9" xfId="994"/>
    <cellStyle name="60% - Accent6 10" xfId="995"/>
    <cellStyle name="60% - Accent6 11" xfId="996"/>
    <cellStyle name="60% - Accent6 12" xfId="997"/>
    <cellStyle name="60% - Accent6 13" xfId="998"/>
    <cellStyle name="60% - Accent6 14" xfId="999"/>
    <cellStyle name="60% - Accent6 15" xfId="1000"/>
    <cellStyle name="60% - Accent6 16" xfId="1001"/>
    <cellStyle name="60% - Accent6 17" xfId="1002"/>
    <cellStyle name="60% - Accent6 17 2" xfId="4991"/>
    <cellStyle name="60% - Accent6 18" xfId="1003"/>
    <cellStyle name="60% - Accent6 19" xfId="1004"/>
    <cellStyle name="60% - Accent6 2" xfId="1005"/>
    <cellStyle name="60% - Accent6 2 2" xfId="1006"/>
    <cellStyle name="60% - Accent6 2 2 2" xfId="1007"/>
    <cellStyle name="60% - Accent6 2 2 2 2" xfId="1008"/>
    <cellStyle name="60% - Accent6 2 2 2 3" xfId="1009"/>
    <cellStyle name="60% - Accent6 2 2 2 4" xfId="1010"/>
    <cellStyle name="60% - Accent6 2 2 2 5" xfId="1011"/>
    <cellStyle name="60% - Accent6 2 2 3" xfId="1012"/>
    <cellStyle name="60% - Accent6 2 2 4" xfId="1013"/>
    <cellStyle name="60% - Accent6 2 2 5" xfId="1014"/>
    <cellStyle name="60% - Accent6 2 3" xfId="1015"/>
    <cellStyle name="60% - Accent6 2 4" xfId="1016"/>
    <cellStyle name="60% - Accent6 2 5" xfId="1017"/>
    <cellStyle name="60% - Accent6 2 6" xfId="1018"/>
    <cellStyle name="60% - Accent6 2 7" xfId="1019"/>
    <cellStyle name="60% - Accent6 2 8" xfId="1020"/>
    <cellStyle name="60% - Accent6 2 9" xfId="1021"/>
    <cellStyle name="60% - Accent6 20" xfId="1022"/>
    <cellStyle name="60% - Accent6 21" xfId="1023"/>
    <cellStyle name="60% - Accent6 22" xfId="1024"/>
    <cellStyle name="60% - Accent6 3" xfId="1025"/>
    <cellStyle name="60% - Accent6 3 2" xfId="4992"/>
    <cellStyle name="60% - Accent6 4" xfId="1026"/>
    <cellStyle name="60% - Accent6 4 2" xfId="4993"/>
    <cellStyle name="60% - Accent6 5" xfId="1027"/>
    <cellStyle name="60% - Accent6 6" xfId="1028"/>
    <cellStyle name="60% - Accent6 7" xfId="1029"/>
    <cellStyle name="60% - Accent6 8" xfId="1030"/>
    <cellStyle name="60% - Accent6 9" xfId="1031"/>
    <cellStyle name="ac" xfId="4994"/>
    <cellStyle name="Accent1" xfId="15176" builtinId="29" customBuiltin="1"/>
    <cellStyle name="Accent1 10" xfId="1032"/>
    <cellStyle name="Accent1 11" xfId="1033"/>
    <cellStyle name="Accent1 12" xfId="1034"/>
    <cellStyle name="Accent1 13" xfId="1035"/>
    <cellStyle name="Accent1 14" xfId="1036"/>
    <cellStyle name="Accent1 15" xfId="1037"/>
    <cellStyle name="Accent1 16" xfId="1038"/>
    <cellStyle name="Accent1 17" xfId="1039"/>
    <cellStyle name="Accent1 17 2" xfId="4995"/>
    <cellStyle name="Accent1 18" xfId="1040"/>
    <cellStyle name="Accent1 19" xfId="1041"/>
    <cellStyle name="Accent1 2" xfId="1042"/>
    <cellStyle name="Accent1 2 2" xfId="1043"/>
    <cellStyle name="Accent1 2 2 2" xfId="1044"/>
    <cellStyle name="Accent1 2 2 2 2" xfId="1045"/>
    <cellStyle name="Accent1 2 2 2 3" xfId="1046"/>
    <cellStyle name="Accent1 2 2 2 4" xfId="1047"/>
    <cellStyle name="Accent1 2 2 2 5" xfId="1048"/>
    <cellStyle name="Accent1 2 2 3" xfId="1049"/>
    <cellStyle name="Accent1 2 2 4" xfId="1050"/>
    <cellStyle name="Accent1 2 2 5" xfId="1051"/>
    <cellStyle name="Accent1 2 3" xfId="1052"/>
    <cellStyle name="Accent1 2 4" xfId="1053"/>
    <cellStyle name="Accent1 2 5" xfId="1054"/>
    <cellStyle name="Accent1 2 6" xfId="1055"/>
    <cellStyle name="Accent1 2 7" xfId="1056"/>
    <cellStyle name="Accent1 2 8" xfId="1057"/>
    <cellStyle name="Accent1 2 9" xfId="1058"/>
    <cellStyle name="Accent1 20" xfId="1059"/>
    <cellStyle name="Accent1 21" xfId="1060"/>
    <cellStyle name="Accent1 22" xfId="1061"/>
    <cellStyle name="Accent1 3" xfId="1062"/>
    <cellStyle name="Accent1 3 2" xfId="4996"/>
    <cellStyle name="Accent1 4" xfId="1063"/>
    <cellStyle name="Accent1 4 2" xfId="4997"/>
    <cellStyle name="Accent1 5" xfId="1064"/>
    <cellStyle name="Accent1 6" xfId="1065"/>
    <cellStyle name="Accent1 7" xfId="1066"/>
    <cellStyle name="Accent1 8" xfId="1067"/>
    <cellStyle name="Accent1 9" xfId="1068"/>
    <cellStyle name="Accent2" xfId="15179" builtinId="33" customBuiltin="1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7 2" xfId="4998"/>
    <cellStyle name="Accent2 18" xfId="1077"/>
    <cellStyle name="Accent2 19" xfId="1078"/>
    <cellStyle name="Accent2 2" xfId="1079"/>
    <cellStyle name="Accent2 2 2" xfId="1080"/>
    <cellStyle name="Accent2 2 2 2" xfId="1081"/>
    <cellStyle name="Accent2 2 2 2 2" xfId="1082"/>
    <cellStyle name="Accent2 2 2 2 3" xfId="1083"/>
    <cellStyle name="Accent2 2 2 2 4" xfId="1084"/>
    <cellStyle name="Accent2 2 2 2 5" xfId="1085"/>
    <cellStyle name="Accent2 2 2 3" xfId="1086"/>
    <cellStyle name="Accent2 2 2 4" xfId="1087"/>
    <cellStyle name="Accent2 2 2 5" xfId="1088"/>
    <cellStyle name="Accent2 2 3" xfId="1089"/>
    <cellStyle name="Accent2 2 4" xfId="1090"/>
    <cellStyle name="Accent2 2 5" xfId="1091"/>
    <cellStyle name="Accent2 2 6" xfId="1092"/>
    <cellStyle name="Accent2 2 7" xfId="1093"/>
    <cellStyle name="Accent2 2 8" xfId="1094"/>
    <cellStyle name="Accent2 2 9" xfId="1095"/>
    <cellStyle name="Accent2 20" xfId="1096"/>
    <cellStyle name="Accent2 21" xfId="1097"/>
    <cellStyle name="Accent2 22" xfId="1098"/>
    <cellStyle name="Accent2 3" xfId="1099"/>
    <cellStyle name="Accent2 3 2" xfId="4999"/>
    <cellStyle name="Accent2 4" xfId="1100"/>
    <cellStyle name="Accent2 4 2" xfId="5000"/>
    <cellStyle name="Accent2 5" xfId="1101"/>
    <cellStyle name="Accent2 6" xfId="1102"/>
    <cellStyle name="Accent2 7" xfId="1103"/>
    <cellStyle name="Accent2 8" xfId="1104"/>
    <cellStyle name="Accent2 9" xfId="1105"/>
    <cellStyle name="Accent3" xfId="15182" builtinId="37" customBuiltin="1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7 2" xfId="5001"/>
    <cellStyle name="Accent3 18" xfId="1114"/>
    <cellStyle name="Accent3 19" xfId="1115"/>
    <cellStyle name="Accent3 2" xfId="1116"/>
    <cellStyle name="Accent3 2 2" xfId="1117"/>
    <cellStyle name="Accent3 2 2 2" xfId="1118"/>
    <cellStyle name="Accent3 2 2 2 2" xfId="1119"/>
    <cellStyle name="Accent3 2 2 2 3" xfId="1120"/>
    <cellStyle name="Accent3 2 2 2 4" xfId="1121"/>
    <cellStyle name="Accent3 2 2 2 5" xfId="1122"/>
    <cellStyle name="Accent3 2 2 3" xfId="1123"/>
    <cellStyle name="Accent3 2 2 4" xfId="1124"/>
    <cellStyle name="Accent3 2 2 5" xfId="1125"/>
    <cellStyle name="Accent3 2 3" xfId="1126"/>
    <cellStyle name="Accent3 2 4" xfId="1127"/>
    <cellStyle name="Accent3 2 5" xfId="1128"/>
    <cellStyle name="Accent3 2 6" xfId="1129"/>
    <cellStyle name="Accent3 2 7" xfId="1130"/>
    <cellStyle name="Accent3 2 8" xfId="1131"/>
    <cellStyle name="Accent3 2 9" xfId="1132"/>
    <cellStyle name="Accent3 20" xfId="1133"/>
    <cellStyle name="Accent3 21" xfId="1134"/>
    <cellStyle name="Accent3 22" xfId="1135"/>
    <cellStyle name="Accent3 3" xfId="1136"/>
    <cellStyle name="Accent3 3 2" xfId="5002"/>
    <cellStyle name="Accent3 4" xfId="1137"/>
    <cellStyle name="Accent3 4 2" xfId="5003"/>
    <cellStyle name="Accent3 5" xfId="1138"/>
    <cellStyle name="Accent3 6" xfId="1139"/>
    <cellStyle name="Accent3 7" xfId="1140"/>
    <cellStyle name="Accent3 8" xfId="1141"/>
    <cellStyle name="Accent3 9" xfId="1142"/>
    <cellStyle name="Accent4" xfId="15185" builtinId="41" customBuiltin="1"/>
    <cellStyle name="Accent4 10" xfId="1143"/>
    <cellStyle name="Accent4 11" xfId="1144"/>
    <cellStyle name="Accent4 12" xfId="1145"/>
    <cellStyle name="Accent4 13" xfId="1146"/>
    <cellStyle name="Accent4 14" xfId="1147"/>
    <cellStyle name="Accent4 15" xfId="1148"/>
    <cellStyle name="Accent4 16" xfId="1149"/>
    <cellStyle name="Accent4 17" xfId="1150"/>
    <cellStyle name="Accent4 17 2" xfId="5004"/>
    <cellStyle name="Accent4 18" xfId="1151"/>
    <cellStyle name="Accent4 19" xfId="1152"/>
    <cellStyle name="Accent4 2" xfId="1153"/>
    <cellStyle name="Accent4 2 2" xfId="1154"/>
    <cellStyle name="Accent4 2 2 2" xfId="1155"/>
    <cellStyle name="Accent4 2 2 2 2" xfId="1156"/>
    <cellStyle name="Accent4 2 2 2 3" xfId="1157"/>
    <cellStyle name="Accent4 2 2 2 4" xfId="1158"/>
    <cellStyle name="Accent4 2 2 2 5" xfId="1159"/>
    <cellStyle name="Accent4 2 2 3" xfId="1160"/>
    <cellStyle name="Accent4 2 2 4" xfId="1161"/>
    <cellStyle name="Accent4 2 2 5" xfId="1162"/>
    <cellStyle name="Accent4 2 3" xfId="1163"/>
    <cellStyle name="Accent4 2 4" xfId="1164"/>
    <cellStyle name="Accent4 2 5" xfId="1165"/>
    <cellStyle name="Accent4 2 6" xfId="1166"/>
    <cellStyle name="Accent4 2 7" xfId="1167"/>
    <cellStyle name="Accent4 2 8" xfId="1168"/>
    <cellStyle name="Accent4 2 9" xfId="1169"/>
    <cellStyle name="Accent4 20" xfId="1170"/>
    <cellStyle name="Accent4 21" xfId="1171"/>
    <cellStyle name="Accent4 22" xfId="1172"/>
    <cellStyle name="Accent4 3" xfId="1173"/>
    <cellStyle name="Accent4 3 2" xfId="5005"/>
    <cellStyle name="Accent4 4" xfId="1174"/>
    <cellStyle name="Accent4 4 2" xfId="5006"/>
    <cellStyle name="Accent4 5" xfId="1175"/>
    <cellStyle name="Accent4 6" xfId="1176"/>
    <cellStyle name="Accent4 7" xfId="1177"/>
    <cellStyle name="Accent4 8" xfId="1178"/>
    <cellStyle name="Accent4 9" xfId="1179"/>
    <cellStyle name="Accent5" xfId="15188" builtinId="45" customBuiltin="1"/>
    <cellStyle name="Accent5 10" xfId="1180"/>
    <cellStyle name="Accent5 11" xfId="1181"/>
    <cellStyle name="Accent5 12" xfId="1182"/>
    <cellStyle name="Accent5 13" xfId="1183"/>
    <cellStyle name="Accent5 14" xfId="1184"/>
    <cellStyle name="Accent5 15" xfId="1185"/>
    <cellStyle name="Accent5 16" xfId="1186"/>
    <cellStyle name="Accent5 17" xfId="1187"/>
    <cellStyle name="Accent5 18" xfId="1188"/>
    <cellStyle name="Accent5 19" xfId="1189"/>
    <cellStyle name="Accent5 2" xfId="1190"/>
    <cellStyle name="Accent5 2 2" xfId="1191"/>
    <cellStyle name="Accent5 2 2 2" xfId="1192"/>
    <cellStyle name="Accent5 2 2 2 2" xfId="1193"/>
    <cellStyle name="Accent5 2 2 2 3" xfId="1194"/>
    <cellStyle name="Accent5 2 2 2 4" xfId="1195"/>
    <cellStyle name="Accent5 2 2 2 5" xfId="1196"/>
    <cellStyle name="Accent5 2 2 3" xfId="1197"/>
    <cellStyle name="Accent5 2 2 4" xfId="1198"/>
    <cellStyle name="Accent5 2 2 5" xfId="1199"/>
    <cellStyle name="Accent5 2 3" xfId="1200"/>
    <cellStyle name="Accent5 2 4" xfId="1201"/>
    <cellStyle name="Accent5 2 5" xfId="1202"/>
    <cellStyle name="Accent5 2 6" xfId="1203"/>
    <cellStyle name="Accent5 2 7" xfId="1204"/>
    <cellStyle name="Accent5 2 8" xfId="1205"/>
    <cellStyle name="Accent5 2 9" xfId="1206"/>
    <cellStyle name="Accent5 20" xfId="1207"/>
    <cellStyle name="Accent5 21" xfId="1208"/>
    <cellStyle name="Accent5 22" xfId="1209"/>
    <cellStyle name="Accent5 3" xfId="1210"/>
    <cellStyle name="Accent5 3 2" xfId="5007"/>
    <cellStyle name="Accent5 4" xfId="1211"/>
    <cellStyle name="Accent5 4 2" xfId="5008"/>
    <cellStyle name="Accent5 5" xfId="1212"/>
    <cellStyle name="Accent5 6" xfId="1213"/>
    <cellStyle name="Accent5 7" xfId="1214"/>
    <cellStyle name="Accent5 8" xfId="1215"/>
    <cellStyle name="Accent5 9" xfId="1216"/>
    <cellStyle name="Accent6" xfId="15191" builtinId="49" customBuiltin="1"/>
    <cellStyle name="Accent6 10" xfId="1217"/>
    <cellStyle name="Accent6 11" xfId="1218"/>
    <cellStyle name="Accent6 12" xfId="1219"/>
    <cellStyle name="Accent6 13" xfId="1220"/>
    <cellStyle name="Accent6 14" xfId="1221"/>
    <cellStyle name="Accent6 15" xfId="1222"/>
    <cellStyle name="Accent6 16" xfId="1223"/>
    <cellStyle name="Accent6 17" xfId="1224"/>
    <cellStyle name="Accent6 17 2" xfId="5009"/>
    <cellStyle name="Accent6 18" xfId="1225"/>
    <cellStyle name="Accent6 19" xfId="1226"/>
    <cellStyle name="Accent6 2" xfId="1227"/>
    <cellStyle name="Accent6 2 2" xfId="1228"/>
    <cellStyle name="Accent6 2 2 2" xfId="1229"/>
    <cellStyle name="Accent6 2 2 2 2" xfId="1230"/>
    <cellStyle name="Accent6 2 2 2 3" xfId="1231"/>
    <cellStyle name="Accent6 2 2 2 4" xfId="1232"/>
    <cellStyle name="Accent6 2 2 2 5" xfId="1233"/>
    <cellStyle name="Accent6 2 2 3" xfId="1234"/>
    <cellStyle name="Accent6 2 2 4" xfId="1235"/>
    <cellStyle name="Accent6 2 2 5" xfId="1236"/>
    <cellStyle name="Accent6 2 3" xfId="1237"/>
    <cellStyle name="Accent6 2 4" xfId="1238"/>
    <cellStyle name="Accent6 2 5" xfId="1239"/>
    <cellStyle name="Accent6 2 6" xfId="1240"/>
    <cellStyle name="Accent6 2 7" xfId="1241"/>
    <cellStyle name="Accent6 2 8" xfId="1242"/>
    <cellStyle name="Accent6 2 9" xfId="1243"/>
    <cellStyle name="Accent6 20" xfId="1244"/>
    <cellStyle name="Accent6 21" xfId="1245"/>
    <cellStyle name="Accent6 22" xfId="1246"/>
    <cellStyle name="Accent6 3" xfId="1247"/>
    <cellStyle name="Accent6 3 2" xfId="5010"/>
    <cellStyle name="Accent6 4" xfId="1248"/>
    <cellStyle name="Accent6 4 2" xfId="5011"/>
    <cellStyle name="Accent6 5" xfId="1249"/>
    <cellStyle name="Accent6 6" xfId="1250"/>
    <cellStyle name="Accent6 7" xfId="1251"/>
    <cellStyle name="Accent6 8" xfId="1252"/>
    <cellStyle name="Accent6 9" xfId="1253"/>
    <cellStyle name="Bad" xfId="15168" builtinId="27" customBuiltin="1"/>
    <cellStyle name="Bad 10" xfId="1254"/>
    <cellStyle name="Bad 11" xfId="1255"/>
    <cellStyle name="Bad 12" xfId="1256"/>
    <cellStyle name="Bad 13" xfId="1257"/>
    <cellStyle name="Bad 14" xfId="1258"/>
    <cellStyle name="Bad 15" xfId="1259"/>
    <cellStyle name="Bad 16" xfId="1260"/>
    <cellStyle name="Bad 17" xfId="1261"/>
    <cellStyle name="Bad 17 2" xfId="5012"/>
    <cellStyle name="Bad 18" xfId="1262"/>
    <cellStyle name="Bad 19" xfId="1263"/>
    <cellStyle name="Bad 2" xfId="1264"/>
    <cellStyle name="Bad 2 2" xfId="1265"/>
    <cellStyle name="Bad 2 2 2" xfId="1266"/>
    <cellStyle name="Bad 2 2 2 2" xfId="1267"/>
    <cellStyle name="Bad 2 2 2 3" xfId="1268"/>
    <cellStyle name="Bad 2 2 2 4" xfId="1269"/>
    <cellStyle name="Bad 2 2 2 5" xfId="1270"/>
    <cellStyle name="Bad 2 2 3" xfId="1271"/>
    <cellStyle name="Bad 2 2 4" xfId="1272"/>
    <cellStyle name="Bad 2 2 5" xfId="1273"/>
    <cellStyle name="Bad 2 3" xfId="1274"/>
    <cellStyle name="Bad 2 4" xfId="1275"/>
    <cellStyle name="Bad 2 5" xfId="1276"/>
    <cellStyle name="Bad 2 6" xfId="1277"/>
    <cellStyle name="Bad 2 7" xfId="1278"/>
    <cellStyle name="Bad 2 8" xfId="1279"/>
    <cellStyle name="Bad 2 9" xfId="1280"/>
    <cellStyle name="Bad 20" xfId="1281"/>
    <cellStyle name="Bad 21" xfId="1282"/>
    <cellStyle name="Bad 22" xfId="1283"/>
    <cellStyle name="Bad 3" xfId="1284"/>
    <cellStyle name="Bad 3 2" xfId="5013"/>
    <cellStyle name="Bad 4" xfId="1285"/>
    <cellStyle name="Bad 5" xfId="1286"/>
    <cellStyle name="Bad 6" xfId="1287"/>
    <cellStyle name="Bad 7" xfId="1288"/>
    <cellStyle name="Bad 8" xfId="1289"/>
    <cellStyle name="Bad 9" xfId="1290"/>
    <cellStyle name="c" xfId="5014"/>
    <cellStyle name="Calculation" xfId="15171" builtinId="22" customBuiltin="1"/>
    <cellStyle name="Calculation 10" xfId="1291"/>
    <cellStyle name="Calculation 10 10" xfId="5015"/>
    <cellStyle name="Calculation 10 11" xfId="5016"/>
    <cellStyle name="Calculation 10 12" xfId="5017"/>
    <cellStyle name="Calculation 10 2" xfId="5018"/>
    <cellStyle name="Calculation 10 2 2" xfId="5019"/>
    <cellStyle name="Calculation 10 2 2 2" xfId="5020"/>
    <cellStyle name="Calculation 10 2 3" xfId="5021"/>
    <cellStyle name="Calculation 10 2 3 2" xfId="5022"/>
    <cellStyle name="Calculation 10 2 4" xfId="5023"/>
    <cellStyle name="Calculation 10 2 4 2" xfId="5024"/>
    <cellStyle name="Calculation 10 2 5" xfId="5025"/>
    <cellStyle name="Calculation 10 2 5 2" xfId="5026"/>
    <cellStyle name="Calculation 10 2 6" xfId="5027"/>
    <cellStyle name="Calculation 10 2 6 2" xfId="5028"/>
    <cellStyle name="Calculation 10 2 7" xfId="5029"/>
    <cellStyle name="Calculation 10 2 7 2" xfId="5030"/>
    <cellStyle name="Calculation 10 2 8" xfId="5031"/>
    <cellStyle name="Calculation 10 2 8 2" xfId="5032"/>
    <cellStyle name="Calculation 10 2 9" xfId="5033"/>
    <cellStyle name="Calculation 10 3" xfId="5034"/>
    <cellStyle name="Calculation 10 3 2" xfId="5035"/>
    <cellStyle name="Calculation 10 4" xfId="5036"/>
    <cellStyle name="Calculation 10 4 2" xfId="5037"/>
    <cellStyle name="Calculation 10 5" xfId="5038"/>
    <cellStyle name="Calculation 10 5 2" xfId="5039"/>
    <cellStyle name="Calculation 10 6" xfId="5040"/>
    <cellStyle name="Calculation 10 6 2" xfId="5041"/>
    <cellStyle name="Calculation 10 7" xfId="5042"/>
    <cellStyle name="Calculation 10 7 2" xfId="5043"/>
    <cellStyle name="Calculation 10 8" xfId="5044"/>
    <cellStyle name="Calculation 10 8 2" xfId="5045"/>
    <cellStyle name="Calculation 10 9" xfId="5046"/>
    <cellStyle name="Calculation 10 9 2" xfId="5047"/>
    <cellStyle name="Calculation 11" xfId="1292"/>
    <cellStyle name="Calculation 11 10" xfId="5048"/>
    <cellStyle name="Calculation 11 11" xfId="5049"/>
    <cellStyle name="Calculation 11 12" xfId="5050"/>
    <cellStyle name="Calculation 11 2" xfId="5051"/>
    <cellStyle name="Calculation 11 2 2" xfId="5052"/>
    <cellStyle name="Calculation 11 2 2 2" xfId="5053"/>
    <cellStyle name="Calculation 11 2 3" xfId="5054"/>
    <cellStyle name="Calculation 11 2 3 2" xfId="5055"/>
    <cellStyle name="Calculation 11 2 4" xfId="5056"/>
    <cellStyle name="Calculation 11 2 4 2" xfId="5057"/>
    <cellStyle name="Calculation 11 2 5" xfId="5058"/>
    <cellStyle name="Calculation 11 2 5 2" xfId="5059"/>
    <cellStyle name="Calculation 11 2 6" xfId="5060"/>
    <cellStyle name="Calculation 11 2 6 2" xfId="5061"/>
    <cellStyle name="Calculation 11 2 7" xfId="5062"/>
    <cellStyle name="Calculation 11 2 7 2" xfId="5063"/>
    <cellStyle name="Calculation 11 2 8" xfId="5064"/>
    <cellStyle name="Calculation 11 2 8 2" xfId="5065"/>
    <cellStyle name="Calculation 11 2 9" xfId="5066"/>
    <cellStyle name="Calculation 11 3" xfId="5067"/>
    <cellStyle name="Calculation 11 3 2" xfId="5068"/>
    <cellStyle name="Calculation 11 4" xfId="5069"/>
    <cellStyle name="Calculation 11 4 2" xfId="5070"/>
    <cellStyle name="Calculation 11 5" xfId="5071"/>
    <cellStyle name="Calculation 11 5 2" xfId="5072"/>
    <cellStyle name="Calculation 11 6" xfId="5073"/>
    <cellStyle name="Calculation 11 6 2" xfId="5074"/>
    <cellStyle name="Calculation 11 7" xfId="5075"/>
    <cellStyle name="Calculation 11 7 2" xfId="5076"/>
    <cellStyle name="Calculation 11 8" xfId="5077"/>
    <cellStyle name="Calculation 11 8 2" xfId="5078"/>
    <cellStyle name="Calculation 11 9" xfId="5079"/>
    <cellStyle name="Calculation 11 9 2" xfId="5080"/>
    <cellStyle name="Calculation 12" xfId="1293"/>
    <cellStyle name="Calculation 12 10" xfId="5081"/>
    <cellStyle name="Calculation 12 11" xfId="5082"/>
    <cellStyle name="Calculation 12 12" xfId="5083"/>
    <cellStyle name="Calculation 12 2" xfId="5084"/>
    <cellStyle name="Calculation 12 2 2" xfId="5085"/>
    <cellStyle name="Calculation 12 2 2 2" xfId="5086"/>
    <cellStyle name="Calculation 12 2 3" xfId="5087"/>
    <cellStyle name="Calculation 12 2 3 2" xfId="5088"/>
    <cellStyle name="Calculation 12 2 4" xfId="5089"/>
    <cellStyle name="Calculation 12 2 4 2" xfId="5090"/>
    <cellStyle name="Calculation 12 2 5" xfId="5091"/>
    <cellStyle name="Calculation 12 2 5 2" xfId="5092"/>
    <cellStyle name="Calculation 12 2 6" xfId="5093"/>
    <cellStyle name="Calculation 12 2 6 2" xfId="5094"/>
    <cellStyle name="Calculation 12 2 7" xfId="5095"/>
    <cellStyle name="Calculation 12 2 7 2" xfId="5096"/>
    <cellStyle name="Calculation 12 2 8" xfId="5097"/>
    <cellStyle name="Calculation 12 2 8 2" xfId="5098"/>
    <cellStyle name="Calculation 12 2 9" xfId="5099"/>
    <cellStyle name="Calculation 12 3" xfId="5100"/>
    <cellStyle name="Calculation 12 3 2" xfId="5101"/>
    <cellStyle name="Calculation 12 4" xfId="5102"/>
    <cellStyle name="Calculation 12 4 2" xfId="5103"/>
    <cellStyle name="Calculation 12 5" xfId="5104"/>
    <cellStyle name="Calculation 12 5 2" xfId="5105"/>
    <cellStyle name="Calculation 12 6" xfId="5106"/>
    <cellStyle name="Calculation 12 6 2" xfId="5107"/>
    <cellStyle name="Calculation 12 7" xfId="5108"/>
    <cellStyle name="Calculation 12 7 2" xfId="5109"/>
    <cellStyle name="Calculation 12 8" xfId="5110"/>
    <cellStyle name="Calculation 12 8 2" xfId="5111"/>
    <cellStyle name="Calculation 12 9" xfId="5112"/>
    <cellStyle name="Calculation 12 9 2" xfId="5113"/>
    <cellStyle name="Calculation 13" xfId="1294"/>
    <cellStyle name="Calculation 13 10" xfId="5114"/>
    <cellStyle name="Calculation 13 11" xfId="5115"/>
    <cellStyle name="Calculation 13 12" xfId="5116"/>
    <cellStyle name="Calculation 13 2" xfId="5117"/>
    <cellStyle name="Calculation 13 2 2" xfId="5118"/>
    <cellStyle name="Calculation 13 2 2 2" xfId="5119"/>
    <cellStyle name="Calculation 13 2 3" xfId="5120"/>
    <cellStyle name="Calculation 13 2 3 2" xfId="5121"/>
    <cellStyle name="Calculation 13 2 4" xfId="5122"/>
    <cellStyle name="Calculation 13 2 4 2" xfId="5123"/>
    <cellStyle name="Calculation 13 2 5" xfId="5124"/>
    <cellStyle name="Calculation 13 2 5 2" xfId="5125"/>
    <cellStyle name="Calculation 13 2 6" xfId="5126"/>
    <cellStyle name="Calculation 13 2 6 2" xfId="5127"/>
    <cellStyle name="Calculation 13 2 7" xfId="5128"/>
    <cellStyle name="Calculation 13 2 7 2" xfId="5129"/>
    <cellStyle name="Calculation 13 2 8" xfId="5130"/>
    <cellStyle name="Calculation 13 2 8 2" xfId="5131"/>
    <cellStyle name="Calculation 13 2 9" xfId="5132"/>
    <cellStyle name="Calculation 13 3" xfId="5133"/>
    <cellStyle name="Calculation 13 3 2" xfId="5134"/>
    <cellStyle name="Calculation 13 4" xfId="5135"/>
    <cellStyle name="Calculation 13 4 2" xfId="5136"/>
    <cellStyle name="Calculation 13 5" xfId="5137"/>
    <cellStyle name="Calculation 13 5 2" xfId="5138"/>
    <cellStyle name="Calculation 13 6" xfId="5139"/>
    <cellStyle name="Calculation 13 6 2" xfId="5140"/>
    <cellStyle name="Calculation 13 7" xfId="5141"/>
    <cellStyle name="Calculation 13 7 2" xfId="5142"/>
    <cellStyle name="Calculation 13 8" xfId="5143"/>
    <cellStyle name="Calculation 13 8 2" xfId="5144"/>
    <cellStyle name="Calculation 13 9" xfId="5145"/>
    <cellStyle name="Calculation 13 9 2" xfId="5146"/>
    <cellStyle name="Calculation 14" xfId="1295"/>
    <cellStyle name="Calculation 14 10" xfId="5147"/>
    <cellStyle name="Calculation 14 11" xfId="5148"/>
    <cellStyle name="Calculation 14 12" xfId="5149"/>
    <cellStyle name="Calculation 14 2" xfId="5150"/>
    <cellStyle name="Calculation 14 2 2" xfId="5151"/>
    <cellStyle name="Calculation 14 2 2 2" xfId="5152"/>
    <cellStyle name="Calculation 14 2 3" xfId="5153"/>
    <cellStyle name="Calculation 14 2 3 2" xfId="5154"/>
    <cellStyle name="Calculation 14 2 4" xfId="5155"/>
    <cellStyle name="Calculation 14 2 4 2" xfId="5156"/>
    <cellStyle name="Calculation 14 2 5" xfId="5157"/>
    <cellStyle name="Calculation 14 2 5 2" xfId="5158"/>
    <cellStyle name="Calculation 14 2 6" xfId="5159"/>
    <cellStyle name="Calculation 14 2 6 2" xfId="5160"/>
    <cellStyle name="Calculation 14 2 7" xfId="5161"/>
    <cellStyle name="Calculation 14 2 7 2" xfId="5162"/>
    <cellStyle name="Calculation 14 2 8" xfId="5163"/>
    <cellStyle name="Calculation 14 2 8 2" xfId="5164"/>
    <cellStyle name="Calculation 14 2 9" xfId="5165"/>
    <cellStyle name="Calculation 14 3" xfId="5166"/>
    <cellStyle name="Calculation 14 3 2" xfId="5167"/>
    <cellStyle name="Calculation 14 4" xfId="5168"/>
    <cellStyle name="Calculation 14 4 2" xfId="5169"/>
    <cellStyle name="Calculation 14 5" xfId="5170"/>
    <cellStyle name="Calculation 14 5 2" xfId="5171"/>
    <cellStyle name="Calculation 14 6" xfId="5172"/>
    <cellStyle name="Calculation 14 6 2" xfId="5173"/>
    <cellStyle name="Calculation 14 7" xfId="5174"/>
    <cellStyle name="Calculation 14 7 2" xfId="5175"/>
    <cellStyle name="Calculation 14 8" xfId="5176"/>
    <cellStyle name="Calculation 14 8 2" xfId="5177"/>
    <cellStyle name="Calculation 14 9" xfId="5178"/>
    <cellStyle name="Calculation 14 9 2" xfId="5179"/>
    <cellStyle name="Calculation 15" xfId="1296"/>
    <cellStyle name="Calculation 15 10" xfId="5180"/>
    <cellStyle name="Calculation 15 11" xfId="5181"/>
    <cellStyle name="Calculation 15 12" xfId="5182"/>
    <cellStyle name="Calculation 15 2" xfId="5183"/>
    <cellStyle name="Calculation 15 2 2" xfId="5184"/>
    <cellStyle name="Calculation 15 2 2 2" xfId="5185"/>
    <cellStyle name="Calculation 15 2 3" xfId="5186"/>
    <cellStyle name="Calculation 15 2 3 2" xfId="5187"/>
    <cellStyle name="Calculation 15 2 4" xfId="5188"/>
    <cellStyle name="Calculation 15 2 4 2" xfId="5189"/>
    <cellStyle name="Calculation 15 2 5" xfId="5190"/>
    <cellStyle name="Calculation 15 2 5 2" xfId="5191"/>
    <cellStyle name="Calculation 15 2 6" xfId="5192"/>
    <cellStyle name="Calculation 15 2 6 2" xfId="5193"/>
    <cellStyle name="Calculation 15 2 7" xfId="5194"/>
    <cellStyle name="Calculation 15 2 7 2" xfId="5195"/>
    <cellStyle name="Calculation 15 2 8" xfId="5196"/>
    <cellStyle name="Calculation 15 2 8 2" xfId="5197"/>
    <cellStyle name="Calculation 15 2 9" xfId="5198"/>
    <cellStyle name="Calculation 15 3" xfId="5199"/>
    <cellStyle name="Calculation 15 3 2" xfId="5200"/>
    <cellStyle name="Calculation 15 4" xfId="5201"/>
    <cellStyle name="Calculation 15 4 2" xfId="5202"/>
    <cellStyle name="Calculation 15 5" xfId="5203"/>
    <cellStyle name="Calculation 15 5 2" xfId="5204"/>
    <cellStyle name="Calculation 15 6" xfId="5205"/>
    <cellStyle name="Calculation 15 6 2" xfId="5206"/>
    <cellStyle name="Calculation 15 7" xfId="5207"/>
    <cellStyle name="Calculation 15 7 2" xfId="5208"/>
    <cellStyle name="Calculation 15 8" xfId="5209"/>
    <cellStyle name="Calculation 15 8 2" xfId="5210"/>
    <cellStyle name="Calculation 15 9" xfId="5211"/>
    <cellStyle name="Calculation 15 9 2" xfId="5212"/>
    <cellStyle name="Calculation 16" xfId="1297"/>
    <cellStyle name="Calculation 16 10" xfId="5213"/>
    <cellStyle name="Calculation 16 11" xfId="5214"/>
    <cellStyle name="Calculation 16 12" xfId="5215"/>
    <cellStyle name="Calculation 16 2" xfId="5216"/>
    <cellStyle name="Calculation 16 2 2" xfId="5217"/>
    <cellStyle name="Calculation 16 2 2 2" xfId="5218"/>
    <cellStyle name="Calculation 16 2 3" xfId="5219"/>
    <cellStyle name="Calculation 16 2 3 2" xfId="5220"/>
    <cellStyle name="Calculation 16 2 4" xfId="5221"/>
    <cellStyle name="Calculation 16 2 4 2" xfId="5222"/>
    <cellStyle name="Calculation 16 2 5" xfId="5223"/>
    <cellStyle name="Calculation 16 2 5 2" xfId="5224"/>
    <cellStyle name="Calculation 16 2 6" xfId="5225"/>
    <cellStyle name="Calculation 16 2 6 2" xfId="5226"/>
    <cellStyle name="Calculation 16 2 7" xfId="5227"/>
    <cellStyle name="Calculation 16 2 7 2" xfId="5228"/>
    <cellStyle name="Calculation 16 2 8" xfId="5229"/>
    <cellStyle name="Calculation 16 2 8 2" xfId="5230"/>
    <cellStyle name="Calculation 16 2 9" xfId="5231"/>
    <cellStyle name="Calculation 16 3" xfId="5232"/>
    <cellStyle name="Calculation 16 3 2" xfId="5233"/>
    <cellStyle name="Calculation 16 4" xfId="5234"/>
    <cellStyle name="Calculation 16 4 2" xfId="5235"/>
    <cellStyle name="Calculation 16 5" xfId="5236"/>
    <cellStyle name="Calculation 16 5 2" xfId="5237"/>
    <cellStyle name="Calculation 16 6" xfId="5238"/>
    <cellStyle name="Calculation 16 6 2" xfId="5239"/>
    <cellStyle name="Calculation 16 7" xfId="5240"/>
    <cellStyle name="Calculation 16 7 2" xfId="5241"/>
    <cellStyle name="Calculation 16 8" xfId="5242"/>
    <cellStyle name="Calculation 16 8 2" xfId="5243"/>
    <cellStyle name="Calculation 16 9" xfId="5244"/>
    <cellStyle name="Calculation 16 9 2" xfId="5245"/>
    <cellStyle name="Calculation 17" xfId="1298"/>
    <cellStyle name="Calculation 17 10" xfId="5246"/>
    <cellStyle name="Calculation 17 11" xfId="5247"/>
    <cellStyle name="Calculation 17 2" xfId="5248"/>
    <cellStyle name="Calculation 17 2 2" xfId="5249"/>
    <cellStyle name="Calculation 17 2 2 2" xfId="5250"/>
    <cellStyle name="Calculation 17 2 3" xfId="5251"/>
    <cellStyle name="Calculation 17 2 3 2" xfId="5252"/>
    <cellStyle name="Calculation 17 2 4" xfId="5253"/>
    <cellStyle name="Calculation 17 2 4 2" xfId="5254"/>
    <cellStyle name="Calculation 17 2 5" xfId="5255"/>
    <cellStyle name="Calculation 17 2 5 2" xfId="5256"/>
    <cellStyle name="Calculation 17 2 6" xfId="5257"/>
    <cellStyle name="Calculation 17 2 6 2" xfId="5258"/>
    <cellStyle name="Calculation 17 2 7" xfId="5259"/>
    <cellStyle name="Calculation 17 2 7 2" xfId="5260"/>
    <cellStyle name="Calculation 17 2 8" xfId="5261"/>
    <cellStyle name="Calculation 17 2 8 2" xfId="5262"/>
    <cellStyle name="Calculation 17 2 9" xfId="5263"/>
    <cellStyle name="Calculation 17 3" xfId="5264"/>
    <cellStyle name="Calculation 17 3 2" xfId="5265"/>
    <cellStyle name="Calculation 17 4" xfId="5266"/>
    <cellStyle name="Calculation 17 4 2" xfId="5267"/>
    <cellStyle name="Calculation 17 5" xfId="5268"/>
    <cellStyle name="Calculation 17 5 2" xfId="5269"/>
    <cellStyle name="Calculation 17 6" xfId="5270"/>
    <cellStyle name="Calculation 17 6 2" xfId="5271"/>
    <cellStyle name="Calculation 17 7" xfId="5272"/>
    <cellStyle name="Calculation 17 7 2" xfId="5273"/>
    <cellStyle name="Calculation 17 8" xfId="5274"/>
    <cellStyle name="Calculation 17 8 2" xfId="5275"/>
    <cellStyle name="Calculation 17 9" xfId="5276"/>
    <cellStyle name="Calculation 17 9 2" xfId="5277"/>
    <cellStyle name="Calculation 18" xfId="1299"/>
    <cellStyle name="Calculation 18 10" xfId="5278"/>
    <cellStyle name="Calculation 18 2" xfId="5279"/>
    <cellStyle name="Calculation 18 2 2" xfId="5280"/>
    <cellStyle name="Calculation 18 2 2 2" xfId="5281"/>
    <cellStyle name="Calculation 18 2 3" xfId="5282"/>
    <cellStyle name="Calculation 18 2 3 2" xfId="5283"/>
    <cellStyle name="Calculation 18 2 4" xfId="5284"/>
    <cellStyle name="Calculation 18 2 4 2" xfId="5285"/>
    <cellStyle name="Calculation 18 2 5" xfId="5286"/>
    <cellStyle name="Calculation 18 2 5 2" xfId="5287"/>
    <cellStyle name="Calculation 18 2 6" xfId="5288"/>
    <cellStyle name="Calculation 18 2 6 2" xfId="5289"/>
    <cellStyle name="Calculation 18 2 7" xfId="5290"/>
    <cellStyle name="Calculation 18 2 7 2" xfId="5291"/>
    <cellStyle name="Calculation 18 2 8" xfId="5292"/>
    <cellStyle name="Calculation 18 2 8 2" xfId="5293"/>
    <cellStyle name="Calculation 18 2 9" xfId="5294"/>
    <cellStyle name="Calculation 18 3" xfId="5295"/>
    <cellStyle name="Calculation 18 3 2" xfId="5296"/>
    <cellStyle name="Calculation 18 4" xfId="5297"/>
    <cellStyle name="Calculation 18 4 2" xfId="5298"/>
    <cellStyle name="Calculation 18 5" xfId="5299"/>
    <cellStyle name="Calculation 18 5 2" xfId="5300"/>
    <cellStyle name="Calculation 18 6" xfId="5301"/>
    <cellStyle name="Calculation 18 6 2" xfId="5302"/>
    <cellStyle name="Calculation 18 7" xfId="5303"/>
    <cellStyle name="Calculation 18 7 2" xfId="5304"/>
    <cellStyle name="Calculation 18 8" xfId="5305"/>
    <cellStyle name="Calculation 18 8 2" xfId="5306"/>
    <cellStyle name="Calculation 18 9" xfId="5307"/>
    <cellStyle name="Calculation 18 9 2" xfId="5308"/>
    <cellStyle name="Calculation 19" xfId="1300"/>
    <cellStyle name="Calculation 19 10" xfId="5309"/>
    <cellStyle name="Calculation 19 2" xfId="5310"/>
    <cellStyle name="Calculation 19 2 2" xfId="5311"/>
    <cellStyle name="Calculation 19 2 2 2" xfId="5312"/>
    <cellStyle name="Calculation 19 2 3" xfId="5313"/>
    <cellStyle name="Calculation 19 2 3 2" xfId="5314"/>
    <cellStyle name="Calculation 19 2 4" xfId="5315"/>
    <cellStyle name="Calculation 19 2 4 2" xfId="5316"/>
    <cellStyle name="Calculation 19 2 5" xfId="5317"/>
    <cellStyle name="Calculation 19 2 5 2" xfId="5318"/>
    <cellStyle name="Calculation 19 2 6" xfId="5319"/>
    <cellStyle name="Calculation 19 2 6 2" xfId="5320"/>
    <cellStyle name="Calculation 19 2 7" xfId="5321"/>
    <cellStyle name="Calculation 19 2 7 2" xfId="5322"/>
    <cellStyle name="Calculation 19 2 8" xfId="5323"/>
    <cellStyle name="Calculation 19 2 8 2" xfId="5324"/>
    <cellStyle name="Calculation 19 2 9" xfId="5325"/>
    <cellStyle name="Calculation 19 3" xfId="5326"/>
    <cellStyle name="Calculation 19 3 2" xfId="5327"/>
    <cellStyle name="Calculation 19 4" xfId="5328"/>
    <cellStyle name="Calculation 19 4 2" xfId="5329"/>
    <cellStyle name="Calculation 19 5" xfId="5330"/>
    <cellStyle name="Calculation 19 5 2" xfId="5331"/>
    <cellStyle name="Calculation 19 6" xfId="5332"/>
    <cellStyle name="Calculation 19 6 2" xfId="5333"/>
    <cellStyle name="Calculation 19 7" xfId="5334"/>
    <cellStyle name="Calculation 19 7 2" xfId="5335"/>
    <cellStyle name="Calculation 19 8" xfId="5336"/>
    <cellStyle name="Calculation 19 8 2" xfId="5337"/>
    <cellStyle name="Calculation 19 9" xfId="5338"/>
    <cellStyle name="Calculation 19 9 2" xfId="5339"/>
    <cellStyle name="Calculation 2" xfId="1301"/>
    <cellStyle name="Calculation 2 10" xfId="5340"/>
    <cellStyle name="Calculation 2 2" xfId="1302"/>
    <cellStyle name="Calculation 2 2 10" xfId="5341"/>
    <cellStyle name="Calculation 2 2 11" xfId="5342"/>
    <cellStyle name="Calculation 2 2 2" xfId="1303"/>
    <cellStyle name="Calculation 2 2 2 2" xfId="1304"/>
    <cellStyle name="Calculation 2 2 2 3" xfId="1305"/>
    <cellStyle name="Calculation 2 2 2 4" xfId="1306"/>
    <cellStyle name="Calculation 2 2 2 5" xfId="1307"/>
    <cellStyle name="Calculation 2 2 3" xfId="1308"/>
    <cellStyle name="Calculation 2 2 3 2" xfId="5343"/>
    <cellStyle name="Calculation 2 2 4" xfId="1309"/>
    <cellStyle name="Calculation 2 2 4 2" xfId="5344"/>
    <cellStyle name="Calculation 2 2 5" xfId="1310"/>
    <cellStyle name="Calculation 2 2 5 2" xfId="5345"/>
    <cellStyle name="Calculation 2 2 6" xfId="5346"/>
    <cellStyle name="Calculation 2 2 6 2" xfId="5347"/>
    <cellStyle name="Calculation 2 2 7" xfId="5348"/>
    <cellStyle name="Calculation 2 2 7 2" xfId="5349"/>
    <cellStyle name="Calculation 2 2 8" xfId="5350"/>
    <cellStyle name="Calculation 2 2 8 2" xfId="5351"/>
    <cellStyle name="Calculation 2 2 9" xfId="5352"/>
    <cellStyle name="Calculation 2 3" xfId="1311"/>
    <cellStyle name="Calculation 2 3 2" xfId="5353"/>
    <cellStyle name="Calculation 2 4" xfId="1312"/>
    <cellStyle name="Calculation 2 4 2" xfId="5354"/>
    <cellStyle name="Calculation 2 5" xfId="1313"/>
    <cellStyle name="Calculation 2 5 2" xfId="5355"/>
    <cellStyle name="Calculation 2 6" xfId="1314"/>
    <cellStyle name="Calculation 2 6 2" xfId="5356"/>
    <cellStyle name="Calculation 2 7" xfId="1315"/>
    <cellStyle name="Calculation 2 7 2" xfId="5357"/>
    <cellStyle name="Calculation 2 8" xfId="1316"/>
    <cellStyle name="Calculation 2 8 2" xfId="5358"/>
    <cellStyle name="Calculation 2 9" xfId="1317"/>
    <cellStyle name="Calculation 20" xfId="1318"/>
    <cellStyle name="Calculation 20 10" xfId="5359"/>
    <cellStyle name="Calculation 20 2" xfId="5360"/>
    <cellStyle name="Calculation 20 2 2" xfId="5361"/>
    <cellStyle name="Calculation 20 2 2 2" xfId="5362"/>
    <cellStyle name="Calculation 20 2 3" xfId="5363"/>
    <cellStyle name="Calculation 20 2 3 2" xfId="5364"/>
    <cellStyle name="Calculation 20 2 4" xfId="5365"/>
    <cellStyle name="Calculation 20 2 4 2" xfId="5366"/>
    <cellStyle name="Calculation 20 2 5" xfId="5367"/>
    <cellStyle name="Calculation 20 2 5 2" xfId="5368"/>
    <cellStyle name="Calculation 20 2 6" xfId="5369"/>
    <cellStyle name="Calculation 20 2 6 2" xfId="5370"/>
    <cellStyle name="Calculation 20 2 7" xfId="5371"/>
    <cellStyle name="Calculation 20 2 7 2" xfId="5372"/>
    <cellStyle name="Calculation 20 2 8" xfId="5373"/>
    <cellStyle name="Calculation 20 2 8 2" xfId="5374"/>
    <cellStyle name="Calculation 20 2 9" xfId="5375"/>
    <cellStyle name="Calculation 20 3" xfId="5376"/>
    <cellStyle name="Calculation 20 3 2" xfId="5377"/>
    <cellStyle name="Calculation 20 4" xfId="5378"/>
    <cellStyle name="Calculation 20 4 2" xfId="5379"/>
    <cellStyle name="Calculation 20 5" xfId="5380"/>
    <cellStyle name="Calculation 20 5 2" xfId="5381"/>
    <cellStyle name="Calculation 20 6" xfId="5382"/>
    <cellStyle name="Calculation 20 6 2" xfId="5383"/>
    <cellStyle name="Calculation 20 7" xfId="5384"/>
    <cellStyle name="Calculation 20 7 2" xfId="5385"/>
    <cellStyle name="Calculation 20 8" xfId="5386"/>
    <cellStyle name="Calculation 20 8 2" xfId="5387"/>
    <cellStyle name="Calculation 20 9" xfId="5388"/>
    <cellStyle name="Calculation 20 9 2" xfId="5389"/>
    <cellStyle name="Calculation 21" xfId="1319"/>
    <cellStyle name="Calculation 21 10" xfId="5390"/>
    <cellStyle name="Calculation 21 2" xfId="5391"/>
    <cellStyle name="Calculation 21 2 2" xfId="5392"/>
    <cellStyle name="Calculation 21 2 2 2" xfId="5393"/>
    <cellStyle name="Calculation 21 2 3" xfId="5394"/>
    <cellStyle name="Calculation 21 2 3 2" xfId="5395"/>
    <cellStyle name="Calculation 21 2 4" xfId="5396"/>
    <cellStyle name="Calculation 21 2 4 2" xfId="5397"/>
    <cellStyle name="Calculation 21 2 5" xfId="5398"/>
    <cellStyle name="Calculation 21 2 5 2" xfId="5399"/>
    <cellStyle name="Calculation 21 2 6" xfId="5400"/>
    <cellStyle name="Calculation 21 2 6 2" xfId="5401"/>
    <cellStyle name="Calculation 21 2 7" xfId="5402"/>
    <cellStyle name="Calculation 21 2 7 2" xfId="5403"/>
    <cellStyle name="Calculation 21 2 8" xfId="5404"/>
    <cellStyle name="Calculation 21 2 8 2" xfId="5405"/>
    <cellStyle name="Calculation 21 2 9" xfId="5406"/>
    <cellStyle name="Calculation 21 3" xfId="5407"/>
    <cellStyle name="Calculation 21 3 2" xfId="5408"/>
    <cellStyle name="Calculation 21 4" xfId="5409"/>
    <cellStyle name="Calculation 21 4 2" xfId="5410"/>
    <cellStyle name="Calculation 21 5" xfId="5411"/>
    <cellStyle name="Calculation 21 5 2" xfId="5412"/>
    <cellStyle name="Calculation 21 6" xfId="5413"/>
    <cellStyle name="Calculation 21 6 2" xfId="5414"/>
    <cellStyle name="Calculation 21 7" xfId="5415"/>
    <cellStyle name="Calculation 21 7 2" xfId="5416"/>
    <cellStyle name="Calculation 21 8" xfId="5417"/>
    <cellStyle name="Calculation 21 8 2" xfId="5418"/>
    <cellStyle name="Calculation 21 9" xfId="5419"/>
    <cellStyle name="Calculation 21 9 2" xfId="5420"/>
    <cellStyle name="Calculation 22" xfId="1320"/>
    <cellStyle name="Calculation 22 2" xfId="5421"/>
    <cellStyle name="Calculation 22 2 2" xfId="5422"/>
    <cellStyle name="Calculation 22 3" xfId="5423"/>
    <cellStyle name="Calculation 22 3 2" xfId="5424"/>
    <cellStyle name="Calculation 22 4" xfId="5425"/>
    <cellStyle name="Calculation 22 4 2" xfId="5426"/>
    <cellStyle name="Calculation 22 5" xfId="5427"/>
    <cellStyle name="Calculation 22 5 2" xfId="5428"/>
    <cellStyle name="Calculation 22 6" xfId="5429"/>
    <cellStyle name="Calculation 22 6 2" xfId="5430"/>
    <cellStyle name="Calculation 22 7" xfId="5431"/>
    <cellStyle name="Calculation 22 7 2" xfId="5432"/>
    <cellStyle name="Calculation 22 8" xfId="5433"/>
    <cellStyle name="Calculation 22 8 2" xfId="5434"/>
    <cellStyle name="Calculation 22 9" xfId="5435"/>
    <cellStyle name="Calculation 3" xfId="1321"/>
    <cellStyle name="Calculation 3 10" xfId="5436"/>
    <cellStyle name="Calculation 3 11" xfId="5437"/>
    <cellStyle name="Calculation 3 2" xfId="5438"/>
    <cellStyle name="Calculation 3 2 10" xfId="5439"/>
    <cellStyle name="Calculation 3 2 2" xfId="5440"/>
    <cellStyle name="Calculation 3 2 2 2" xfId="5441"/>
    <cellStyle name="Calculation 3 2 3" xfId="5442"/>
    <cellStyle name="Calculation 3 2 3 2" xfId="5443"/>
    <cellStyle name="Calculation 3 2 4" xfId="5444"/>
    <cellStyle name="Calculation 3 2 4 2" xfId="5445"/>
    <cellStyle name="Calculation 3 2 5" xfId="5446"/>
    <cellStyle name="Calculation 3 2 5 2" xfId="5447"/>
    <cellStyle name="Calculation 3 2 6" xfId="5448"/>
    <cellStyle name="Calculation 3 2 6 2" xfId="5449"/>
    <cellStyle name="Calculation 3 2 7" xfId="5450"/>
    <cellStyle name="Calculation 3 2 7 2" xfId="5451"/>
    <cellStyle name="Calculation 3 2 8" xfId="5452"/>
    <cellStyle name="Calculation 3 2 8 2" xfId="5453"/>
    <cellStyle name="Calculation 3 2 9" xfId="5454"/>
    <cellStyle name="Calculation 3 3" xfId="5455"/>
    <cellStyle name="Calculation 3 3 2" xfId="5456"/>
    <cellStyle name="Calculation 3 4" xfId="5457"/>
    <cellStyle name="Calculation 3 4 2" xfId="5458"/>
    <cellStyle name="Calculation 3 5" xfId="5459"/>
    <cellStyle name="Calculation 3 5 2" xfId="5460"/>
    <cellStyle name="Calculation 3 6" xfId="5461"/>
    <cellStyle name="Calculation 3 6 2" xfId="5462"/>
    <cellStyle name="Calculation 3 7" xfId="5463"/>
    <cellStyle name="Calculation 3 7 2" xfId="5464"/>
    <cellStyle name="Calculation 3 8" xfId="5465"/>
    <cellStyle name="Calculation 3 8 2" xfId="5466"/>
    <cellStyle name="Calculation 3 9" xfId="5467"/>
    <cellStyle name="Calculation 3 9 2" xfId="5468"/>
    <cellStyle name="Calculation 4" xfId="1322"/>
    <cellStyle name="Calculation 4 10" xfId="5469"/>
    <cellStyle name="Calculation 4 11" xfId="5470"/>
    <cellStyle name="Calculation 4 12" xfId="5471"/>
    <cellStyle name="Calculation 4 2" xfId="5472"/>
    <cellStyle name="Calculation 4 2 2" xfId="5473"/>
    <cellStyle name="Calculation 4 2 2 2" xfId="5474"/>
    <cellStyle name="Calculation 4 2 3" xfId="5475"/>
    <cellStyle name="Calculation 4 2 3 2" xfId="5476"/>
    <cellStyle name="Calculation 4 2 4" xfId="5477"/>
    <cellStyle name="Calculation 4 2 4 2" xfId="5478"/>
    <cellStyle name="Calculation 4 2 5" xfId="5479"/>
    <cellStyle name="Calculation 4 2 5 2" xfId="5480"/>
    <cellStyle name="Calculation 4 2 6" xfId="5481"/>
    <cellStyle name="Calculation 4 2 6 2" xfId="5482"/>
    <cellStyle name="Calculation 4 2 7" xfId="5483"/>
    <cellStyle name="Calculation 4 2 7 2" xfId="5484"/>
    <cellStyle name="Calculation 4 2 8" xfId="5485"/>
    <cellStyle name="Calculation 4 2 8 2" xfId="5486"/>
    <cellStyle name="Calculation 4 2 9" xfId="5487"/>
    <cellStyle name="Calculation 4 3" xfId="5488"/>
    <cellStyle name="Calculation 4 3 2" xfId="5489"/>
    <cellStyle name="Calculation 4 4" xfId="5490"/>
    <cellStyle name="Calculation 4 4 2" xfId="5491"/>
    <cellStyle name="Calculation 4 5" xfId="5492"/>
    <cellStyle name="Calculation 4 5 2" xfId="5493"/>
    <cellStyle name="Calculation 4 6" xfId="5494"/>
    <cellStyle name="Calculation 4 6 2" xfId="5495"/>
    <cellStyle name="Calculation 4 7" xfId="5496"/>
    <cellStyle name="Calculation 4 7 2" xfId="5497"/>
    <cellStyle name="Calculation 4 8" xfId="5498"/>
    <cellStyle name="Calculation 4 8 2" xfId="5499"/>
    <cellStyle name="Calculation 4 9" xfId="5500"/>
    <cellStyle name="Calculation 4 9 2" xfId="5501"/>
    <cellStyle name="Calculation 5" xfId="1323"/>
    <cellStyle name="Calculation 5 10" xfId="5502"/>
    <cellStyle name="Calculation 5 11" xfId="5503"/>
    <cellStyle name="Calculation 5 12" xfId="5504"/>
    <cellStyle name="Calculation 5 2" xfId="5505"/>
    <cellStyle name="Calculation 5 2 2" xfId="5506"/>
    <cellStyle name="Calculation 5 2 2 2" xfId="5507"/>
    <cellStyle name="Calculation 5 2 3" xfId="5508"/>
    <cellStyle name="Calculation 5 2 3 2" xfId="5509"/>
    <cellStyle name="Calculation 5 2 4" xfId="5510"/>
    <cellStyle name="Calculation 5 2 4 2" xfId="5511"/>
    <cellStyle name="Calculation 5 2 5" xfId="5512"/>
    <cellStyle name="Calculation 5 2 5 2" xfId="5513"/>
    <cellStyle name="Calculation 5 2 6" xfId="5514"/>
    <cellStyle name="Calculation 5 2 6 2" xfId="5515"/>
    <cellStyle name="Calculation 5 2 7" xfId="5516"/>
    <cellStyle name="Calculation 5 2 7 2" xfId="5517"/>
    <cellStyle name="Calculation 5 2 8" xfId="5518"/>
    <cellStyle name="Calculation 5 2 8 2" xfId="5519"/>
    <cellStyle name="Calculation 5 2 9" xfId="5520"/>
    <cellStyle name="Calculation 5 3" xfId="5521"/>
    <cellStyle name="Calculation 5 3 2" xfId="5522"/>
    <cellStyle name="Calculation 5 4" xfId="5523"/>
    <cellStyle name="Calculation 5 4 2" xfId="5524"/>
    <cellStyle name="Calculation 5 5" xfId="5525"/>
    <cellStyle name="Calculation 5 5 2" xfId="5526"/>
    <cellStyle name="Calculation 5 6" xfId="5527"/>
    <cellStyle name="Calculation 5 6 2" xfId="5528"/>
    <cellStyle name="Calculation 5 7" xfId="5529"/>
    <cellStyle name="Calculation 5 7 2" xfId="5530"/>
    <cellStyle name="Calculation 5 8" xfId="5531"/>
    <cellStyle name="Calculation 5 8 2" xfId="5532"/>
    <cellStyle name="Calculation 5 9" xfId="5533"/>
    <cellStyle name="Calculation 5 9 2" xfId="5534"/>
    <cellStyle name="Calculation 6" xfId="1324"/>
    <cellStyle name="Calculation 6 10" xfId="5535"/>
    <cellStyle name="Calculation 6 11" xfId="5536"/>
    <cellStyle name="Calculation 6 12" xfId="5537"/>
    <cellStyle name="Calculation 6 2" xfId="5538"/>
    <cellStyle name="Calculation 6 2 2" xfId="5539"/>
    <cellStyle name="Calculation 6 2 2 2" xfId="5540"/>
    <cellStyle name="Calculation 6 2 3" xfId="5541"/>
    <cellStyle name="Calculation 6 2 3 2" xfId="5542"/>
    <cellStyle name="Calculation 6 2 4" xfId="5543"/>
    <cellStyle name="Calculation 6 2 4 2" xfId="5544"/>
    <cellStyle name="Calculation 6 2 5" xfId="5545"/>
    <cellStyle name="Calculation 6 2 5 2" xfId="5546"/>
    <cellStyle name="Calculation 6 2 6" xfId="5547"/>
    <cellStyle name="Calculation 6 2 6 2" xfId="5548"/>
    <cellStyle name="Calculation 6 2 7" xfId="5549"/>
    <cellStyle name="Calculation 6 2 7 2" xfId="5550"/>
    <cellStyle name="Calculation 6 2 8" xfId="5551"/>
    <cellStyle name="Calculation 6 2 8 2" xfId="5552"/>
    <cellStyle name="Calculation 6 2 9" xfId="5553"/>
    <cellStyle name="Calculation 6 3" xfId="5554"/>
    <cellStyle name="Calculation 6 3 2" xfId="5555"/>
    <cellStyle name="Calculation 6 4" xfId="5556"/>
    <cellStyle name="Calculation 6 4 2" xfId="5557"/>
    <cellStyle name="Calculation 6 5" xfId="5558"/>
    <cellStyle name="Calculation 6 5 2" xfId="5559"/>
    <cellStyle name="Calculation 6 6" xfId="5560"/>
    <cellStyle name="Calculation 6 6 2" xfId="5561"/>
    <cellStyle name="Calculation 6 7" xfId="5562"/>
    <cellStyle name="Calculation 6 7 2" xfId="5563"/>
    <cellStyle name="Calculation 6 8" xfId="5564"/>
    <cellStyle name="Calculation 6 8 2" xfId="5565"/>
    <cellStyle name="Calculation 6 9" xfId="5566"/>
    <cellStyle name="Calculation 6 9 2" xfId="5567"/>
    <cellStyle name="Calculation 7" xfId="1325"/>
    <cellStyle name="Calculation 7 10" xfId="5568"/>
    <cellStyle name="Calculation 7 11" xfId="5569"/>
    <cellStyle name="Calculation 7 12" xfId="5570"/>
    <cellStyle name="Calculation 7 2" xfId="5571"/>
    <cellStyle name="Calculation 7 2 2" xfId="5572"/>
    <cellStyle name="Calculation 7 2 2 2" xfId="5573"/>
    <cellStyle name="Calculation 7 2 3" xfId="5574"/>
    <cellStyle name="Calculation 7 2 3 2" xfId="5575"/>
    <cellStyle name="Calculation 7 2 4" xfId="5576"/>
    <cellStyle name="Calculation 7 2 4 2" xfId="5577"/>
    <cellStyle name="Calculation 7 2 5" xfId="5578"/>
    <cellStyle name="Calculation 7 2 5 2" xfId="5579"/>
    <cellStyle name="Calculation 7 2 6" xfId="5580"/>
    <cellStyle name="Calculation 7 2 6 2" xfId="5581"/>
    <cellStyle name="Calculation 7 2 7" xfId="5582"/>
    <cellStyle name="Calculation 7 2 7 2" xfId="5583"/>
    <cellStyle name="Calculation 7 2 8" xfId="5584"/>
    <cellStyle name="Calculation 7 2 8 2" xfId="5585"/>
    <cellStyle name="Calculation 7 2 9" xfId="5586"/>
    <cellStyle name="Calculation 7 3" xfId="5587"/>
    <cellStyle name="Calculation 7 3 2" xfId="5588"/>
    <cellStyle name="Calculation 7 4" xfId="5589"/>
    <cellStyle name="Calculation 7 4 2" xfId="5590"/>
    <cellStyle name="Calculation 7 5" xfId="5591"/>
    <cellStyle name="Calculation 7 5 2" xfId="5592"/>
    <cellStyle name="Calculation 7 6" xfId="5593"/>
    <cellStyle name="Calculation 7 6 2" xfId="5594"/>
    <cellStyle name="Calculation 7 7" xfId="5595"/>
    <cellStyle name="Calculation 7 7 2" xfId="5596"/>
    <cellStyle name="Calculation 7 8" xfId="5597"/>
    <cellStyle name="Calculation 7 8 2" xfId="5598"/>
    <cellStyle name="Calculation 7 9" xfId="5599"/>
    <cellStyle name="Calculation 7 9 2" xfId="5600"/>
    <cellStyle name="Calculation 8" xfId="1326"/>
    <cellStyle name="Calculation 8 10" xfId="5601"/>
    <cellStyle name="Calculation 8 11" xfId="5602"/>
    <cellStyle name="Calculation 8 12" xfId="5603"/>
    <cellStyle name="Calculation 8 2" xfId="5604"/>
    <cellStyle name="Calculation 8 2 2" xfId="5605"/>
    <cellStyle name="Calculation 8 2 2 2" xfId="5606"/>
    <cellStyle name="Calculation 8 2 3" xfId="5607"/>
    <cellStyle name="Calculation 8 2 3 2" xfId="5608"/>
    <cellStyle name="Calculation 8 2 4" xfId="5609"/>
    <cellStyle name="Calculation 8 2 4 2" xfId="5610"/>
    <cellStyle name="Calculation 8 2 5" xfId="5611"/>
    <cellStyle name="Calculation 8 2 5 2" xfId="5612"/>
    <cellStyle name="Calculation 8 2 6" xfId="5613"/>
    <cellStyle name="Calculation 8 2 6 2" xfId="5614"/>
    <cellStyle name="Calculation 8 2 7" xfId="5615"/>
    <cellStyle name="Calculation 8 2 7 2" xfId="5616"/>
    <cellStyle name="Calculation 8 2 8" xfId="5617"/>
    <cellStyle name="Calculation 8 2 8 2" xfId="5618"/>
    <cellStyle name="Calculation 8 2 9" xfId="5619"/>
    <cellStyle name="Calculation 8 3" xfId="5620"/>
    <cellStyle name="Calculation 8 3 2" xfId="5621"/>
    <cellStyle name="Calculation 8 4" xfId="5622"/>
    <cellStyle name="Calculation 8 4 2" xfId="5623"/>
    <cellStyle name="Calculation 8 5" xfId="5624"/>
    <cellStyle name="Calculation 8 5 2" xfId="5625"/>
    <cellStyle name="Calculation 8 6" xfId="5626"/>
    <cellStyle name="Calculation 8 6 2" xfId="5627"/>
    <cellStyle name="Calculation 8 7" xfId="5628"/>
    <cellStyle name="Calculation 8 7 2" xfId="5629"/>
    <cellStyle name="Calculation 8 8" xfId="5630"/>
    <cellStyle name="Calculation 8 8 2" xfId="5631"/>
    <cellStyle name="Calculation 8 9" xfId="5632"/>
    <cellStyle name="Calculation 8 9 2" xfId="5633"/>
    <cellStyle name="Calculation 9" xfId="1327"/>
    <cellStyle name="Calculation 9 10" xfId="5634"/>
    <cellStyle name="Calculation 9 11" xfId="5635"/>
    <cellStyle name="Calculation 9 12" xfId="5636"/>
    <cellStyle name="Calculation 9 2" xfId="5637"/>
    <cellStyle name="Calculation 9 2 2" xfId="5638"/>
    <cellStyle name="Calculation 9 2 2 2" xfId="5639"/>
    <cellStyle name="Calculation 9 2 3" xfId="5640"/>
    <cellStyle name="Calculation 9 2 3 2" xfId="5641"/>
    <cellStyle name="Calculation 9 2 4" xfId="5642"/>
    <cellStyle name="Calculation 9 2 4 2" xfId="5643"/>
    <cellStyle name="Calculation 9 2 5" xfId="5644"/>
    <cellStyle name="Calculation 9 2 5 2" xfId="5645"/>
    <cellStyle name="Calculation 9 2 6" xfId="5646"/>
    <cellStyle name="Calculation 9 2 6 2" xfId="5647"/>
    <cellStyle name="Calculation 9 2 7" xfId="5648"/>
    <cellStyle name="Calculation 9 2 7 2" xfId="5649"/>
    <cellStyle name="Calculation 9 2 8" xfId="5650"/>
    <cellStyle name="Calculation 9 2 8 2" xfId="5651"/>
    <cellStyle name="Calculation 9 2 9" xfId="5652"/>
    <cellStyle name="Calculation 9 3" xfId="5653"/>
    <cellStyle name="Calculation 9 3 2" xfId="5654"/>
    <cellStyle name="Calculation 9 4" xfId="5655"/>
    <cellStyle name="Calculation 9 4 2" xfId="5656"/>
    <cellStyle name="Calculation 9 5" xfId="5657"/>
    <cellStyle name="Calculation 9 5 2" xfId="5658"/>
    <cellStyle name="Calculation 9 6" xfId="5659"/>
    <cellStyle name="Calculation 9 6 2" xfId="5660"/>
    <cellStyle name="Calculation 9 7" xfId="5661"/>
    <cellStyle name="Calculation 9 7 2" xfId="5662"/>
    <cellStyle name="Calculation 9 8" xfId="5663"/>
    <cellStyle name="Calculation 9 8 2" xfId="5664"/>
    <cellStyle name="Calculation 9 9" xfId="5665"/>
    <cellStyle name="Calculation 9 9 2" xfId="5666"/>
    <cellStyle name="Check Cell" xfId="15173" builtinId="23" customBuiltin="1"/>
    <cellStyle name="Check Cell 10" xfId="1328"/>
    <cellStyle name="Check Cell 11" xfId="1329"/>
    <cellStyle name="Check Cell 12" xfId="1330"/>
    <cellStyle name="Check Cell 13" xfId="1331"/>
    <cellStyle name="Check Cell 14" xfId="1332"/>
    <cellStyle name="Check Cell 15" xfId="1333"/>
    <cellStyle name="Check Cell 16" xfId="1334"/>
    <cellStyle name="Check Cell 17" xfId="1335"/>
    <cellStyle name="Check Cell 18" xfId="1336"/>
    <cellStyle name="Check Cell 19" xfId="1337"/>
    <cellStyle name="Check Cell 2" xfId="1338"/>
    <cellStyle name="Check Cell 2 2" xfId="1339"/>
    <cellStyle name="Check Cell 2 2 2" xfId="1340"/>
    <cellStyle name="Check Cell 2 2 2 2" xfId="1341"/>
    <cellStyle name="Check Cell 2 2 2 3" xfId="1342"/>
    <cellStyle name="Check Cell 2 2 2 4" xfId="1343"/>
    <cellStyle name="Check Cell 2 2 2 5" xfId="1344"/>
    <cellStyle name="Check Cell 2 2 3" xfId="1345"/>
    <cellStyle name="Check Cell 2 2 4" xfId="1346"/>
    <cellStyle name="Check Cell 2 2 5" xfId="1347"/>
    <cellStyle name="Check Cell 2 3" xfId="1348"/>
    <cellStyle name="Check Cell 2 4" xfId="1349"/>
    <cellStyle name="Check Cell 2 5" xfId="1350"/>
    <cellStyle name="Check Cell 2 6" xfId="1351"/>
    <cellStyle name="Check Cell 2 7" xfId="1352"/>
    <cellStyle name="Check Cell 2 8" xfId="1353"/>
    <cellStyle name="Check Cell 2 9" xfId="1354"/>
    <cellStyle name="Check Cell 20" xfId="1355"/>
    <cellStyle name="Check Cell 21" xfId="1356"/>
    <cellStyle name="Check Cell 22" xfId="1357"/>
    <cellStyle name="Check Cell 3" xfId="1358"/>
    <cellStyle name="Check Cell 3 2" xfId="5667"/>
    <cellStyle name="Check Cell 4" xfId="1359"/>
    <cellStyle name="Check Cell 5" xfId="1360"/>
    <cellStyle name="Check Cell 6" xfId="1361"/>
    <cellStyle name="Check Cell 7" xfId="1362"/>
    <cellStyle name="Check Cell 8" xfId="1363"/>
    <cellStyle name="Check Cell 9" xfId="1364"/>
    <cellStyle name="CodeEingabe" xfId="5668"/>
    <cellStyle name="ColumnAttributeAbovePrompt" xfId="1"/>
    <cellStyle name="ColumnAttributeAbovePrompt 2" xfId="5670"/>
    <cellStyle name="ColumnAttributeAbovePrompt 2 2" xfId="5671"/>
    <cellStyle name="ColumnAttributeAbovePrompt 2 3" xfId="5672"/>
    <cellStyle name="ColumnAttributeAbovePrompt 3" xfId="5673"/>
    <cellStyle name="ColumnAttributeAbovePrompt 4" xfId="5669"/>
    <cellStyle name="ColumnAttributePrompt" xfId="2"/>
    <cellStyle name="ColumnAttributePrompt 2" xfId="5675"/>
    <cellStyle name="ColumnAttributePrompt 2 2" xfId="5676"/>
    <cellStyle name="ColumnAttributePrompt 2 3" xfId="5677"/>
    <cellStyle name="ColumnAttributePrompt 3" xfId="5678"/>
    <cellStyle name="ColumnAttributePrompt 4" xfId="5674"/>
    <cellStyle name="ColumnAttributeValue" xfId="3"/>
    <cellStyle name="ColumnAttributeValue 2" xfId="5680"/>
    <cellStyle name="ColumnAttributeValue 2 2" xfId="5681"/>
    <cellStyle name="ColumnAttributeValue 2 3" xfId="5682"/>
    <cellStyle name="ColumnAttributeValue 3" xfId="5683"/>
    <cellStyle name="ColumnAttributeValue 4" xfId="5679"/>
    <cellStyle name="ColumnHeadingPrompt" xfId="4"/>
    <cellStyle name="ColumnHeadingPrompt 2" xfId="5685"/>
    <cellStyle name="ColumnHeadingPrompt 2 2" xfId="5686"/>
    <cellStyle name="ColumnHeadingPrompt 2 3" xfId="5687"/>
    <cellStyle name="ColumnHeadingPrompt 3" xfId="5688"/>
    <cellStyle name="ColumnHeadingPrompt 4" xfId="5684"/>
    <cellStyle name="ColumnHeadingValue" xfId="5"/>
    <cellStyle name="ColumnHeadingValue 2" xfId="5690"/>
    <cellStyle name="ColumnHeadingValue 2 2" xfId="5691"/>
    <cellStyle name="ColumnHeadingValue 3" xfId="5692"/>
    <cellStyle name="ColumnHeadingValue 4" xfId="5689"/>
    <cellStyle name="Comma" xfId="6" builtinId="3"/>
    <cellStyle name="Comma [0] 2" xfId="5693"/>
    <cellStyle name="Comma [0] 2 2" xfId="5694"/>
    <cellStyle name="Comma [0] 3" xfId="5695"/>
    <cellStyle name="Comma [0] 3 2" xfId="5696"/>
    <cellStyle name="Comma [0] 3 2 2" xfId="5697"/>
    <cellStyle name="Comma [0] 3 2 2 2" xfId="5698"/>
    <cellStyle name="Comma [0] 3 2 3" xfId="5699"/>
    <cellStyle name="Comma [0] 3 2 4" xfId="5700"/>
    <cellStyle name="Comma [0] 3 3" xfId="5701"/>
    <cellStyle name="Comma [0] 3 4" xfId="5702"/>
    <cellStyle name="Comma [0] 3 4 2" xfId="5703"/>
    <cellStyle name="Comma [0] 3 5" xfId="5704"/>
    <cellStyle name="Comma [0] 4" xfId="5705"/>
    <cellStyle name="Comma [0] 4 2" xfId="5706"/>
    <cellStyle name="Comma [0] 5" xfId="5707"/>
    <cellStyle name="Comma [0] 5 2" xfId="5708"/>
    <cellStyle name="Comma [0] 5 2 2" xfId="5709"/>
    <cellStyle name="Comma [0] 5 2 3" xfId="5710"/>
    <cellStyle name="Comma [0] 5 3" xfId="5711"/>
    <cellStyle name="Comma [0] 5 4" xfId="5712"/>
    <cellStyle name="Comma [0] 6" xfId="5713"/>
    <cellStyle name="Comma [0] 6 2" xfId="5714"/>
    <cellStyle name="Comma [0] 6 2 2" xfId="5715"/>
    <cellStyle name="Comma [0] 6 3" xfId="5716"/>
    <cellStyle name="Comma 10" xfId="1365"/>
    <cellStyle name="Comma 10 2" xfId="5717"/>
    <cellStyle name="Comma 10 2 2" xfId="5718"/>
    <cellStyle name="Comma 10 2 2 2" xfId="5719"/>
    <cellStyle name="Comma 10 2 2 2 2" xfId="5720"/>
    <cellStyle name="Comma 10 2 2 2 2 2" xfId="5721"/>
    <cellStyle name="Comma 10 2 2 2 2 2 2" xfId="5722"/>
    <cellStyle name="Comma 10 2 2 2 2 3" xfId="5723"/>
    <cellStyle name="Comma 10 2 2 2 3" xfId="5724"/>
    <cellStyle name="Comma 10 2 2 2 3 2" xfId="5725"/>
    <cellStyle name="Comma 10 2 2 2 4" xfId="5726"/>
    <cellStyle name="Comma 10 2 2 3" xfId="5727"/>
    <cellStyle name="Comma 10 2 2 3 2" xfId="5728"/>
    <cellStyle name="Comma 10 2 2 3 2 2" xfId="5729"/>
    <cellStyle name="Comma 10 2 2 3 3" xfId="5730"/>
    <cellStyle name="Comma 10 2 2 4" xfId="5731"/>
    <cellStyle name="Comma 10 2 2 4 2" xfId="5732"/>
    <cellStyle name="Comma 10 2 2 5" xfId="5733"/>
    <cellStyle name="Comma 10 2 2 6" xfId="5734"/>
    <cellStyle name="Comma 10 2 3" xfId="5735"/>
    <cellStyle name="Comma 10 2 3 2" xfId="5736"/>
    <cellStyle name="Comma 10 2 3 2 2" xfId="5737"/>
    <cellStyle name="Comma 10 2 3 2 2 2" xfId="5738"/>
    <cellStyle name="Comma 10 2 3 2 3" xfId="5739"/>
    <cellStyle name="Comma 10 2 3 3" xfId="5740"/>
    <cellStyle name="Comma 10 2 3 3 2" xfId="5741"/>
    <cellStyle name="Comma 10 2 3 4" xfId="5742"/>
    <cellStyle name="Comma 10 2 4" xfId="5743"/>
    <cellStyle name="Comma 10 2 4 2" xfId="5744"/>
    <cellStyle name="Comma 10 2 4 2 2" xfId="5745"/>
    <cellStyle name="Comma 10 2 4 3" xfId="5746"/>
    <cellStyle name="Comma 10 2 5" xfId="5747"/>
    <cellStyle name="Comma 10 2 5 2" xfId="5748"/>
    <cellStyle name="Comma 10 2 6" xfId="5749"/>
    <cellStyle name="Comma 10 2 7" xfId="5750"/>
    <cellStyle name="Comma 10 3" xfId="5751"/>
    <cellStyle name="Comma 10 3 2" xfId="5752"/>
    <cellStyle name="Comma 10 3 2 2" xfId="5753"/>
    <cellStyle name="Comma 10 3 2 2 2" xfId="5754"/>
    <cellStyle name="Comma 10 3 2 2 2 2" xfId="5755"/>
    <cellStyle name="Comma 10 3 2 2 3" xfId="5756"/>
    <cellStyle name="Comma 10 3 2 3" xfId="5757"/>
    <cellStyle name="Comma 10 3 2 3 2" xfId="5758"/>
    <cellStyle name="Comma 10 3 2 4" xfId="5759"/>
    <cellStyle name="Comma 10 3 3" xfId="5760"/>
    <cellStyle name="Comma 10 3 3 2" xfId="5761"/>
    <cellStyle name="Comma 10 3 3 2 2" xfId="5762"/>
    <cellStyle name="Comma 10 3 3 3" xfId="5763"/>
    <cellStyle name="Comma 10 3 4" xfId="5764"/>
    <cellStyle name="Comma 10 3 4 2" xfId="5765"/>
    <cellStyle name="Comma 10 3 5" xfId="5766"/>
    <cellStyle name="Comma 10 3 6" xfId="5767"/>
    <cellStyle name="Comma 10 4" xfId="5768"/>
    <cellStyle name="Comma 10 4 2" xfId="5769"/>
    <cellStyle name="Comma 10 4 2 2" xfId="5770"/>
    <cellStyle name="Comma 10 4 2 2 2" xfId="5771"/>
    <cellStyle name="Comma 10 4 2 3" xfId="5772"/>
    <cellStyle name="Comma 10 4 3" xfId="5773"/>
    <cellStyle name="Comma 10 4 3 2" xfId="5774"/>
    <cellStyle name="Comma 10 4 4" xfId="5775"/>
    <cellStyle name="Comma 10 5" xfId="5776"/>
    <cellStyle name="Comma 10 5 2" xfId="5777"/>
    <cellStyle name="Comma 10 5 2 2" xfId="5778"/>
    <cellStyle name="Comma 10 5 3" xfId="5779"/>
    <cellStyle name="Comma 10 6" xfId="5780"/>
    <cellStyle name="Comma 10 6 2" xfId="5781"/>
    <cellStyle name="Comma 10 7" xfId="5782"/>
    <cellStyle name="Comma 10 8" xfId="5783"/>
    <cellStyle name="Comma 10 9" xfId="5784"/>
    <cellStyle name="Comma 11" xfId="1366"/>
    <cellStyle name="Comma 11 10" xfId="5785"/>
    <cellStyle name="Comma 11 2" xfId="5786"/>
    <cellStyle name="Comma 11 2 2" xfId="5787"/>
    <cellStyle name="Comma 11 2 2 2" xfId="5788"/>
    <cellStyle name="Comma 11 2 2 2 2" xfId="5789"/>
    <cellStyle name="Comma 11 2 2 2 3" xfId="5790"/>
    <cellStyle name="Comma 11 2 2 3" xfId="5791"/>
    <cellStyle name="Comma 11 2 2 3 2" xfId="5792"/>
    <cellStyle name="Comma 11 2 2 4" xfId="5793"/>
    <cellStyle name="Comma 11 2 2 5" xfId="5794"/>
    <cellStyle name="Comma 11 2 3" xfId="5795"/>
    <cellStyle name="Comma 11 2 3 2" xfId="5796"/>
    <cellStyle name="Comma 11 2 3 3" xfId="5797"/>
    <cellStyle name="Comma 11 2 4" xfId="5798"/>
    <cellStyle name="Comma 11 2 4 2" xfId="5799"/>
    <cellStyle name="Comma 11 2 5" xfId="5800"/>
    <cellStyle name="Comma 11 2 6" xfId="5801"/>
    <cellStyle name="Comma 11 3" xfId="5802"/>
    <cellStyle name="Comma 11 3 2" xfId="5803"/>
    <cellStyle name="Comma 11 3 2 2" xfId="5804"/>
    <cellStyle name="Comma 11 3 2 2 2" xfId="5805"/>
    <cellStyle name="Comma 11 3 2 3" xfId="5806"/>
    <cellStyle name="Comma 11 3 2 4" xfId="5807"/>
    <cellStyle name="Comma 11 3 2 5" xfId="5808"/>
    <cellStyle name="Comma 11 3 3" xfId="5809"/>
    <cellStyle name="Comma 11 3 3 2" xfId="5810"/>
    <cellStyle name="Comma 11 3 4" xfId="5811"/>
    <cellStyle name="Comma 11 3 5" xfId="5812"/>
    <cellStyle name="Comma 11 3 6" xfId="5813"/>
    <cellStyle name="Comma 11 4" xfId="5814"/>
    <cellStyle name="Comma 11 4 2" xfId="5815"/>
    <cellStyle name="Comma 11 4 2 2" xfId="5816"/>
    <cellStyle name="Comma 11 4 3" xfId="5817"/>
    <cellStyle name="Comma 11 4 4" xfId="5818"/>
    <cellStyle name="Comma 11 4 5" xfId="5819"/>
    <cellStyle name="Comma 11 5" xfId="5820"/>
    <cellStyle name="Comma 11 5 2" xfId="5821"/>
    <cellStyle name="Comma 11 5 2 2" xfId="5822"/>
    <cellStyle name="Comma 11 5 3" xfId="5823"/>
    <cellStyle name="Comma 11 5 4" xfId="5824"/>
    <cellStyle name="Comma 11 5 5" xfId="5825"/>
    <cellStyle name="Comma 11 6" xfId="5826"/>
    <cellStyle name="Comma 11 6 2" xfId="5827"/>
    <cellStyle name="Comma 11 6 3" xfId="5828"/>
    <cellStyle name="Comma 11 7" xfId="5829"/>
    <cellStyle name="Comma 11 7 2" xfId="5830"/>
    <cellStyle name="Comma 11 8" xfId="5831"/>
    <cellStyle name="Comma 11 9" xfId="5832"/>
    <cellStyle name="Comma 12" xfId="1367"/>
    <cellStyle name="Comma 12 2" xfId="5833"/>
    <cellStyle name="Comma 12 2 2" xfId="5834"/>
    <cellStyle name="Comma 12 2 3" xfId="5835"/>
    <cellStyle name="Comma 12 3" xfId="5836"/>
    <cellStyle name="Comma 12 3 2" xfId="5837"/>
    <cellStyle name="Comma 12 4" xfId="5838"/>
    <cellStyle name="Comma 12 5" xfId="5839"/>
    <cellStyle name="Comma 12 6" xfId="5840"/>
    <cellStyle name="Comma 13" xfId="1368"/>
    <cellStyle name="Comma 13 2" xfId="5841"/>
    <cellStyle name="Comma 13 2 2" xfId="5842"/>
    <cellStyle name="Comma 13 2 3" xfId="5843"/>
    <cellStyle name="Comma 13 2 4" xfId="5844"/>
    <cellStyle name="Comma 13 3" xfId="5845"/>
    <cellStyle name="Comma 13 3 2" xfId="5846"/>
    <cellStyle name="Comma 13 4" xfId="5847"/>
    <cellStyle name="Comma 13 5" xfId="5848"/>
    <cellStyle name="Comma 13 6" xfId="5849"/>
    <cellStyle name="Comma 14" xfId="1369"/>
    <cellStyle name="Comma 14 2" xfId="5850"/>
    <cellStyle name="Comma 14 2 2" xfId="5851"/>
    <cellStyle name="Comma 14 3" xfId="5852"/>
    <cellStyle name="Comma 14 4" xfId="5853"/>
    <cellStyle name="Comma 14 5" xfId="5854"/>
    <cellStyle name="Comma 15" xfId="1370"/>
    <cellStyle name="Comma 15 2" xfId="5855"/>
    <cellStyle name="Comma 15 2 2" xfId="5856"/>
    <cellStyle name="Comma 15 3" xfId="5857"/>
    <cellStyle name="Comma 15 4" xfId="5858"/>
    <cellStyle name="Comma 15 5" xfId="5859"/>
    <cellStyle name="Comma 16" xfId="64"/>
    <cellStyle name="Comma 16 2" xfId="5860"/>
    <cellStyle name="Comma 16 2 2" xfId="5861"/>
    <cellStyle name="Comma 16 3" xfId="5862"/>
    <cellStyle name="Comma 16 4" xfId="5863"/>
    <cellStyle name="Comma 16 5" xfId="5864"/>
    <cellStyle name="Comma 17" xfId="1371"/>
    <cellStyle name="Comma 17 2" xfId="5865"/>
    <cellStyle name="Comma 17 2 2" xfId="5866"/>
    <cellStyle name="Comma 17 3" xfId="5867"/>
    <cellStyle name="Comma 17 4" xfId="5868"/>
    <cellStyle name="Comma 17 5" xfId="5869"/>
    <cellStyle name="Comma 18" xfId="2158"/>
    <cellStyle name="Comma 18 2" xfId="5870"/>
    <cellStyle name="Comma 18 2 2" xfId="5871"/>
    <cellStyle name="Comma 18 3" xfId="5872"/>
    <cellStyle name="Comma 18 4" xfId="5873"/>
    <cellStyle name="Comma 18 5" xfId="5874"/>
    <cellStyle name="Comma 19" xfId="5875"/>
    <cellStyle name="Comma 19 2" xfId="5876"/>
    <cellStyle name="Comma 2" xfId="59"/>
    <cellStyle name="Comma 2 10" xfId="1372"/>
    <cellStyle name="Comma 2 10 2" xfId="5877"/>
    <cellStyle name="Comma 2 10 2 2" xfId="5878"/>
    <cellStyle name="Comma 2 10 2 2 2" xfId="5879"/>
    <cellStyle name="Comma 2 10 2 3" xfId="5880"/>
    <cellStyle name="Comma 2 10 2 4" xfId="5881"/>
    <cellStyle name="Comma 2 10 2 5" xfId="5882"/>
    <cellStyle name="Comma 2 10 3" xfId="5883"/>
    <cellStyle name="Comma 2 10 3 2" xfId="5884"/>
    <cellStyle name="Comma 2 10 3 2 2" xfId="5885"/>
    <cellStyle name="Comma 2 10 3 3" xfId="5886"/>
    <cellStyle name="Comma 2 10 3 4" xfId="5887"/>
    <cellStyle name="Comma 2 10 3 5" xfId="5888"/>
    <cellStyle name="Comma 2 10 4" xfId="5889"/>
    <cellStyle name="Comma 2 11" xfId="1373"/>
    <cellStyle name="Comma 2 11 2" xfId="5890"/>
    <cellStyle name="Comma 2 11 2 2" xfId="5891"/>
    <cellStyle name="Comma 2 11 2 2 2" xfId="5892"/>
    <cellStyle name="Comma 2 11 2 3" xfId="5893"/>
    <cellStyle name="Comma 2 11 2 4" xfId="5894"/>
    <cellStyle name="Comma 2 11 2 5" xfId="5895"/>
    <cellStyle name="Comma 2 11 2 6" xfId="5896"/>
    <cellStyle name="Comma 2 11 3" xfId="5897"/>
    <cellStyle name="Comma 2 12" xfId="1374"/>
    <cellStyle name="Comma 2 12 2" xfId="5898"/>
    <cellStyle name="Comma 2 12 3" xfId="5899"/>
    <cellStyle name="Comma 2 13" xfId="1375"/>
    <cellStyle name="Comma 2 13 2" xfId="5900"/>
    <cellStyle name="Comma 2 14" xfId="1376"/>
    <cellStyle name="Comma 2 14 2" xfId="5901"/>
    <cellStyle name="Comma 2 15" xfId="1377"/>
    <cellStyle name="Comma 2 15 2" xfId="5902"/>
    <cellStyle name="Comma 2 16" xfId="1378"/>
    <cellStyle name="Comma 2 17" xfId="1379"/>
    <cellStyle name="Comma 2 18" xfId="1380"/>
    <cellStyle name="Comma 2 19" xfId="1381"/>
    <cellStyle name="Comma 2 2" xfId="1382"/>
    <cellStyle name="Comma 2 2 2" xfId="5903"/>
    <cellStyle name="Comma 2 2 2 2" xfId="5904"/>
    <cellStyle name="Comma 2 2 2 2 2" xfId="5905"/>
    <cellStyle name="Comma 2 2 2 2 2 2" xfId="5906"/>
    <cellStyle name="Comma 2 2 2 2 2 2 2" xfId="5907"/>
    <cellStyle name="Comma 2 2 2 2 2 3" xfId="5908"/>
    <cellStyle name="Comma 2 2 2 2 2 4" xfId="5909"/>
    <cellStyle name="Comma 2 2 2 2 3" xfId="5910"/>
    <cellStyle name="Comma 2 2 2 2 3 2" xfId="5911"/>
    <cellStyle name="Comma 2 2 2 2 4" xfId="5912"/>
    <cellStyle name="Comma 2 2 2 2 5" xfId="5913"/>
    <cellStyle name="Comma 2 2 2 2 6" xfId="5914"/>
    <cellStyle name="Comma 2 2 2 3" xfId="5915"/>
    <cellStyle name="Comma 2 2 2 3 2" xfId="5916"/>
    <cellStyle name="Comma 2 2 2 3 2 2" xfId="5917"/>
    <cellStyle name="Comma 2 2 2 3 3" xfId="5918"/>
    <cellStyle name="Comma 2 2 2 3 4" xfId="5919"/>
    <cellStyle name="Comma 2 2 2 4" xfId="5920"/>
    <cellStyle name="Comma 2 2 2 4 2" xfId="5921"/>
    <cellStyle name="Comma 2 2 2 5" xfId="5922"/>
    <cellStyle name="Comma 2 2 2 5 2" xfId="5923"/>
    <cellStyle name="Comma 2 2 2 6" xfId="5924"/>
    <cellStyle name="Comma 2 2 2 7" xfId="5925"/>
    <cellStyle name="Comma 2 2 2 8" xfId="5926"/>
    <cellStyle name="Comma 2 2 3" xfId="5927"/>
    <cellStyle name="Comma 2 2 3 2" xfId="5928"/>
    <cellStyle name="Comma 2 2 3 3" xfId="5929"/>
    <cellStyle name="Comma 2 2 4" xfId="5930"/>
    <cellStyle name="Comma 2 2 5" xfId="5931"/>
    <cellStyle name="Comma 2 20" xfId="1383"/>
    <cellStyle name="Comma 2 21" xfId="1384"/>
    <cellStyle name="Comma 2 3" xfId="1385"/>
    <cellStyle name="Comma 2 3 2" xfId="5932"/>
    <cellStyle name="Comma 2 3 2 2" xfId="5933"/>
    <cellStyle name="Comma 2 3 2 2 2" xfId="5934"/>
    <cellStyle name="Comma 2 3 2 2 2 2" xfId="5935"/>
    <cellStyle name="Comma 2 3 2 2 2 2 2" xfId="5936"/>
    <cellStyle name="Comma 2 3 2 2 2 3" xfId="5937"/>
    <cellStyle name="Comma 2 3 2 2 3" xfId="5938"/>
    <cellStyle name="Comma 2 3 2 2 3 2" xfId="5939"/>
    <cellStyle name="Comma 2 3 2 2 4" xfId="5940"/>
    <cellStyle name="Comma 2 3 2 2 5" xfId="5941"/>
    <cellStyle name="Comma 2 3 2 2 6" xfId="5942"/>
    <cellStyle name="Comma 2 3 2 3" xfId="5943"/>
    <cellStyle name="Comma 2 3 2 3 2" xfId="5944"/>
    <cellStyle name="Comma 2 3 2 3 2 2" xfId="5945"/>
    <cellStyle name="Comma 2 3 2 3 3" xfId="5946"/>
    <cellStyle name="Comma 2 3 2 3 4" xfId="5947"/>
    <cellStyle name="Comma 2 3 2 4" xfId="5948"/>
    <cellStyle name="Comma 2 3 2 4 2" xfId="5949"/>
    <cellStyle name="Comma 2 3 2 5" xfId="5950"/>
    <cellStyle name="Comma 2 3 2 5 2" xfId="5951"/>
    <cellStyle name="Comma 2 3 2 6" xfId="5952"/>
    <cellStyle name="Comma 2 3 2 7" xfId="5953"/>
    <cellStyle name="Comma 2 3 2 8" xfId="5954"/>
    <cellStyle name="Comma 2 3 3" xfId="5955"/>
    <cellStyle name="Comma 2 3 3 2" xfId="5956"/>
    <cellStyle name="Comma 2 3 3 2 2" xfId="5957"/>
    <cellStyle name="Comma 2 3 3 2 2 2" xfId="5958"/>
    <cellStyle name="Comma 2 3 3 2 3" xfId="5959"/>
    <cellStyle name="Comma 2 3 3 3" xfId="5960"/>
    <cellStyle name="Comma 2 3 3 3 2" xfId="5961"/>
    <cellStyle name="Comma 2 3 3 4" xfId="5962"/>
    <cellStyle name="Comma 2 3 3 5" xfId="5963"/>
    <cellStyle name="Comma 2 3 3 6" xfId="5964"/>
    <cellStyle name="Comma 2 3 4" xfId="5965"/>
    <cellStyle name="Comma 2 3 4 2" xfId="5966"/>
    <cellStyle name="Comma 2 3 4 2 2" xfId="5967"/>
    <cellStyle name="Comma 2 3 4 3" xfId="5968"/>
    <cellStyle name="Comma 2 3 4 4" xfId="5969"/>
    <cellStyle name="Comma 2 3 5" xfId="5970"/>
    <cellStyle name="Comma 2 3 5 2" xfId="5971"/>
    <cellStyle name="Comma 2 3 6" xfId="5972"/>
    <cellStyle name="Comma 2 3 7" xfId="5973"/>
    <cellStyle name="Comma 2 4" xfId="1386"/>
    <cellStyle name="Comma 2 4 2" xfId="5974"/>
    <cellStyle name="Comma 2 4 2 10" xfId="5975"/>
    <cellStyle name="Comma 2 4 2 2" xfId="5976"/>
    <cellStyle name="Comma 2 4 2 2 2" xfId="5977"/>
    <cellStyle name="Comma 2 4 2 2 2 2" xfId="5978"/>
    <cellStyle name="Comma 2 4 2 2 2 2 2" xfId="5979"/>
    <cellStyle name="Comma 2 4 2 2 2 2 2 2" xfId="5980"/>
    <cellStyle name="Comma 2 4 2 2 2 2 2 3" xfId="5981"/>
    <cellStyle name="Comma 2 4 2 2 2 2 3" xfId="5982"/>
    <cellStyle name="Comma 2 4 2 2 2 2 3 2" xfId="5983"/>
    <cellStyle name="Comma 2 4 2 2 2 2 4" xfId="5984"/>
    <cellStyle name="Comma 2 4 2 2 2 2 5" xfId="5985"/>
    <cellStyle name="Comma 2 4 2 2 2 3" xfId="5986"/>
    <cellStyle name="Comma 2 4 2 2 2 3 2" xfId="5987"/>
    <cellStyle name="Comma 2 4 2 2 2 3 3" xfId="5988"/>
    <cellStyle name="Comma 2 4 2 2 2 4" xfId="5989"/>
    <cellStyle name="Comma 2 4 2 2 2 4 2" xfId="5990"/>
    <cellStyle name="Comma 2 4 2 2 2 5" xfId="5991"/>
    <cellStyle name="Comma 2 4 2 2 2 6" xfId="5992"/>
    <cellStyle name="Comma 2 4 2 2 3" xfId="5993"/>
    <cellStyle name="Comma 2 4 2 2 3 2" xfId="5994"/>
    <cellStyle name="Comma 2 4 2 2 3 2 2" xfId="5995"/>
    <cellStyle name="Comma 2 4 2 2 3 2 2 2" xfId="5996"/>
    <cellStyle name="Comma 2 4 2 2 3 2 3" xfId="5997"/>
    <cellStyle name="Comma 2 4 2 2 3 2 4" xfId="5998"/>
    <cellStyle name="Comma 2 4 2 2 3 2 5" xfId="5999"/>
    <cellStyle name="Comma 2 4 2 2 3 3" xfId="6000"/>
    <cellStyle name="Comma 2 4 2 2 3 3 2" xfId="6001"/>
    <cellStyle name="Comma 2 4 2 2 3 4" xfId="6002"/>
    <cellStyle name="Comma 2 4 2 2 3 5" xfId="6003"/>
    <cellStyle name="Comma 2 4 2 2 3 6" xfId="6004"/>
    <cellStyle name="Comma 2 4 2 2 4" xfId="6005"/>
    <cellStyle name="Comma 2 4 2 2 4 2" xfId="6006"/>
    <cellStyle name="Comma 2 4 2 2 4 2 2" xfId="6007"/>
    <cellStyle name="Comma 2 4 2 2 4 3" xfId="6008"/>
    <cellStyle name="Comma 2 4 2 2 4 4" xfId="6009"/>
    <cellStyle name="Comma 2 4 2 2 4 5" xfId="6010"/>
    <cellStyle name="Comma 2 4 2 2 5" xfId="6011"/>
    <cellStyle name="Comma 2 4 2 2 5 2" xfId="6012"/>
    <cellStyle name="Comma 2 4 2 2 5 2 2" xfId="6013"/>
    <cellStyle name="Comma 2 4 2 2 5 3" xfId="6014"/>
    <cellStyle name="Comma 2 4 2 2 5 4" xfId="6015"/>
    <cellStyle name="Comma 2 4 2 2 5 5" xfId="6016"/>
    <cellStyle name="Comma 2 4 2 2 6" xfId="6017"/>
    <cellStyle name="Comma 2 4 2 2 6 2" xfId="6018"/>
    <cellStyle name="Comma 2 4 2 2 7" xfId="6019"/>
    <cellStyle name="Comma 2 4 2 2 8" xfId="6020"/>
    <cellStyle name="Comma 2 4 2 2 9" xfId="6021"/>
    <cellStyle name="Comma 2 4 2 3" xfId="6022"/>
    <cellStyle name="Comma 2 4 2 3 2" xfId="6023"/>
    <cellStyle name="Comma 2 4 2 3 2 2" xfId="6024"/>
    <cellStyle name="Comma 2 4 2 3 2 2 2" xfId="6025"/>
    <cellStyle name="Comma 2 4 2 3 2 2 3" xfId="6026"/>
    <cellStyle name="Comma 2 4 2 3 2 3" xfId="6027"/>
    <cellStyle name="Comma 2 4 2 3 2 3 2" xfId="6028"/>
    <cellStyle name="Comma 2 4 2 3 2 4" xfId="6029"/>
    <cellStyle name="Comma 2 4 2 3 2 5" xfId="6030"/>
    <cellStyle name="Comma 2 4 2 3 3" xfId="6031"/>
    <cellStyle name="Comma 2 4 2 3 3 2" xfId="6032"/>
    <cellStyle name="Comma 2 4 2 3 3 3" xfId="6033"/>
    <cellStyle name="Comma 2 4 2 3 4" xfId="6034"/>
    <cellStyle name="Comma 2 4 2 3 4 2" xfId="6035"/>
    <cellStyle name="Comma 2 4 2 3 5" xfId="6036"/>
    <cellStyle name="Comma 2 4 2 3 6" xfId="6037"/>
    <cellStyle name="Comma 2 4 2 4" xfId="6038"/>
    <cellStyle name="Comma 2 4 2 4 2" xfId="6039"/>
    <cellStyle name="Comma 2 4 2 4 2 2" xfId="6040"/>
    <cellStyle name="Comma 2 4 2 4 2 2 2" xfId="6041"/>
    <cellStyle name="Comma 2 4 2 4 2 3" xfId="6042"/>
    <cellStyle name="Comma 2 4 2 4 2 4" xfId="6043"/>
    <cellStyle name="Comma 2 4 2 4 2 5" xfId="6044"/>
    <cellStyle name="Comma 2 4 2 4 3" xfId="6045"/>
    <cellStyle name="Comma 2 4 2 4 3 2" xfId="6046"/>
    <cellStyle name="Comma 2 4 2 4 4" xfId="6047"/>
    <cellStyle name="Comma 2 4 2 4 5" xfId="6048"/>
    <cellStyle name="Comma 2 4 2 4 6" xfId="6049"/>
    <cellStyle name="Comma 2 4 2 5" xfId="6050"/>
    <cellStyle name="Comma 2 4 2 5 2" xfId="6051"/>
    <cellStyle name="Comma 2 4 2 5 2 2" xfId="6052"/>
    <cellStyle name="Comma 2 4 2 5 3" xfId="6053"/>
    <cellStyle name="Comma 2 4 2 5 4" xfId="6054"/>
    <cellStyle name="Comma 2 4 2 5 5" xfId="6055"/>
    <cellStyle name="Comma 2 4 2 6" xfId="6056"/>
    <cellStyle name="Comma 2 4 2 6 2" xfId="6057"/>
    <cellStyle name="Comma 2 4 2 6 2 2" xfId="6058"/>
    <cellStyle name="Comma 2 4 2 6 3" xfId="6059"/>
    <cellStyle name="Comma 2 4 2 6 4" xfId="6060"/>
    <cellStyle name="Comma 2 4 2 6 5" xfId="6061"/>
    <cellStyle name="Comma 2 4 2 7" xfId="6062"/>
    <cellStyle name="Comma 2 4 2 7 2" xfId="6063"/>
    <cellStyle name="Comma 2 4 2 8" xfId="6064"/>
    <cellStyle name="Comma 2 4 2 9" xfId="6065"/>
    <cellStyle name="Comma 2 4 3" xfId="6066"/>
    <cellStyle name="Comma 2 4 3 2" xfId="6067"/>
    <cellStyle name="Comma 2 4 3 2 2" xfId="6068"/>
    <cellStyle name="Comma 2 4 3 2 2 2" xfId="6069"/>
    <cellStyle name="Comma 2 4 3 2 2 2 2" xfId="6070"/>
    <cellStyle name="Comma 2 4 3 2 2 2 3" xfId="6071"/>
    <cellStyle name="Comma 2 4 3 2 2 3" xfId="6072"/>
    <cellStyle name="Comma 2 4 3 2 2 3 2" xfId="6073"/>
    <cellStyle name="Comma 2 4 3 2 2 4" xfId="6074"/>
    <cellStyle name="Comma 2 4 3 2 2 5" xfId="6075"/>
    <cellStyle name="Comma 2 4 3 2 3" xfId="6076"/>
    <cellStyle name="Comma 2 4 3 2 3 2" xfId="6077"/>
    <cellStyle name="Comma 2 4 3 2 3 3" xfId="6078"/>
    <cellStyle name="Comma 2 4 3 2 4" xfId="6079"/>
    <cellStyle name="Comma 2 4 3 2 4 2" xfId="6080"/>
    <cellStyle name="Comma 2 4 3 2 5" xfId="6081"/>
    <cellStyle name="Comma 2 4 3 2 6" xfId="6082"/>
    <cellStyle name="Comma 2 4 3 3" xfId="6083"/>
    <cellStyle name="Comma 2 4 3 3 2" xfId="6084"/>
    <cellStyle name="Comma 2 4 3 3 2 2" xfId="6085"/>
    <cellStyle name="Comma 2 4 3 3 2 2 2" xfId="6086"/>
    <cellStyle name="Comma 2 4 3 3 2 3" xfId="6087"/>
    <cellStyle name="Comma 2 4 3 3 2 4" xfId="6088"/>
    <cellStyle name="Comma 2 4 3 3 2 5" xfId="6089"/>
    <cellStyle name="Comma 2 4 3 3 3" xfId="6090"/>
    <cellStyle name="Comma 2 4 3 3 3 2" xfId="6091"/>
    <cellStyle name="Comma 2 4 3 3 4" xfId="6092"/>
    <cellStyle name="Comma 2 4 3 3 5" xfId="6093"/>
    <cellStyle name="Comma 2 4 3 3 6" xfId="6094"/>
    <cellStyle name="Comma 2 4 3 4" xfId="6095"/>
    <cellStyle name="Comma 2 4 3 4 2" xfId="6096"/>
    <cellStyle name="Comma 2 4 3 4 2 2" xfId="6097"/>
    <cellStyle name="Comma 2 4 3 4 3" xfId="6098"/>
    <cellStyle name="Comma 2 4 3 4 4" xfId="6099"/>
    <cellStyle name="Comma 2 4 3 4 5" xfId="6100"/>
    <cellStyle name="Comma 2 4 3 5" xfId="6101"/>
    <cellStyle name="Comma 2 4 3 5 2" xfId="6102"/>
    <cellStyle name="Comma 2 4 3 5 2 2" xfId="6103"/>
    <cellStyle name="Comma 2 4 3 5 3" xfId="6104"/>
    <cellStyle name="Comma 2 4 3 5 4" xfId="6105"/>
    <cellStyle name="Comma 2 4 3 5 5" xfId="6106"/>
    <cellStyle name="Comma 2 4 3 6" xfId="6107"/>
    <cellStyle name="Comma 2 4 3 6 2" xfId="6108"/>
    <cellStyle name="Comma 2 4 3 7" xfId="6109"/>
    <cellStyle name="Comma 2 4 3 8" xfId="6110"/>
    <cellStyle name="Comma 2 4 3 9" xfId="6111"/>
    <cellStyle name="Comma 2 4 4" xfId="6112"/>
    <cellStyle name="Comma 2 4 4 2" xfId="6113"/>
    <cellStyle name="Comma 2 4 4 2 2" xfId="6114"/>
    <cellStyle name="Comma 2 4 4 2 2 2" xfId="6115"/>
    <cellStyle name="Comma 2 4 4 2 2 3" xfId="6116"/>
    <cellStyle name="Comma 2 4 4 2 3" xfId="6117"/>
    <cellStyle name="Comma 2 4 4 2 3 2" xfId="6118"/>
    <cellStyle name="Comma 2 4 4 2 4" xfId="6119"/>
    <cellStyle name="Comma 2 4 4 2 5" xfId="6120"/>
    <cellStyle name="Comma 2 4 4 3" xfId="6121"/>
    <cellStyle name="Comma 2 4 4 3 2" xfId="6122"/>
    <cellStyle name="Comma 2 4 4 3 3" xfId="6123"/>
    <cellStyle name="Comma 2 4 4 4" xfId="6124"/>
    <cellStyle name="Comma 2 4 4 4 2" xfId="6125"/>
    <cellStyle name="Comma 2 4 4 5" xfId="6126"/>
    <cellStyle name="Comma 2 4 4 6" xfId="6127"/>
    <cellStyle name="Comma 2 4 5" xfId="6128"/>
    <cellStyle name="Comma 2 4 5 2" xfId="6129"/>
    <cellStyle name="Comma 2 4 5 2 2" xfId="6130"/>
    <cellStyle name="Comma 2 4 5 2 2 2" xfId="6131"/>
    <cellStyle name="Comma 2 4 5 2 3" xfId="6132"/>
    <cellStyle name="Comma 2 4 5 2 4" xfId="6133"/>
    <cellStyle name="Comma 2 4 5 2 5" xfId="6134"/>
    <cellStyle name="Comma 2 4 5 3" xfId="6135"/>
    <cellStyle name="Comma 2 4 5 3 2" xfId="6136"/>
    <cellStyle name="Comma 2 4 5 4" xfId="6137"/>
    <cellStyle name="Comma 2 4 5 5" xfId="6138"/>
    <cellStyle name="Comma 2 4 5 6" xfId="6139"/>
    <cellStyle name="Comma 2 4 6" xfId="6140"/>
    <cellStyle name="Comma 2 4 6 2" xfId="6141"/>
    <cellStyle name="Comma 2 4 6 2 2" xfId="6142"/>
    <cellStyle name="Comma 2 4 6 3" xfId="6143"/>
    <cellStyle name="Comma 2 4 6 4" xfId="6144"/>
    <cellStyle name="Comma 2 4 6 5" xfId="6145"/>
    <cellStyle name="Comma 2 4 7" xfId="6146"/>
    <cellStyle name="Comma 2 4 7 2" xfId="6147"/>
    <cellStyle name="Comma 2 4 7 2 2" xfId="6148"/>
    <cellStyle name="Comma 2 4 7 3" xfId="6149"/>
    <cellStyle name="Comma 2 4 7 4" xfId="6150"/>
    <cellStyle name="Comma 2 4 7 5" xfId="6151"/>
    <cellStyle name="Comma 2 4 8" xfId="6152"/>
    <cellStyle name="Comma 2 4 8 2" xfId="6153"/>
    <cellStyle name="Comma 2 4 8 2 2" xfId="6154"/>
    <cellStyle name="Comma 2 4 8 3" xfId="6155"/>
    <cellStyle name="Comma 2 4 8 4" xfId="6156"/>
    <cellStyle name="Comma 2 4 8 5" xfId="6157"/>
    <cellStyle name="Comma 2 4 9" xfId="6158"/>
    <cellStyle name="Comma 2 5" xfId="1387"/>
    <cellStyle name="Comma 2 5 2" xfId="6159"/>
    <cellStyle name="Comma 2 5 2 10" xfId="6160"/>
    <cellStyle name="Comma 2 5 2 2" xfId="6161"/>
    <cellStyle name="Comma 2 5 2 2 2" xfId="6162"/>
    <cellStyle name="Comma 2 5 2 2 2 2" xfId="6163"/>
    <cellStyle name="Comma 2 5 2 2 2 2 2" xfId="6164"/>
    <cellStyle name="Comma 2 5 2 2 2 2 2 2" xfId="6165"/>
    <cellStyle name="Comma 2 5 2 2 2 2 2 3" xfId="6166"/>
    <cellStyle name="Comma 2 5 2 2 2 2 3" xfId="6167"/>
    <cellStyle name="Comma 2 5 2 2 2 2 3 2" xfId="6168"/>
    <cellStyle name="Comma 2 5 2 2 2 2 4" xfId="6169"/>
    <cellStyle name="Comma 2 5 2 2 2 2 5" xfId="6170"/>
    <cellStyle name="Comma 2 5 2 2 2 3" xfId="6171"/>
    <cellStyle name="Comma 2 5 2 2 2 3 2" xfId="6172"/>
    <cellStyle name="Comma 2 5 2 2 2 3 3" xfId="6173"/>
    <cellStyle name="Comma 2 5 2 2 2 4" xfId="6174"/>
    <cellStyle name="Comma 2 5 2 2 2 4 2" xfId="6175"/>
    <cellStyle name="Comma 2 5 2 2 2 5" xfId="6176"/>
    <cellStyle name="Comma 2 5 2 2 2 6" xfId="6177"/>
    <cellStyle name="Comma 2 5 2 2 3" xfId="6178"/>
    <cellStyle name="Comma 2 5 2 2 3 2" xfId="6179"/>
    <cellStyle name="Comma 2 5 2 2 3 2 2" xfId="6180"/>
    <cellStyle name="Comma 2 5 2 2 3 2 2 2" xfId="6181"/>
    <cellStyle name="Comma 2 5 2 2 3 2 3" xfId="6182"/>
    <cellStyle name="Comma 2 5 2 2 3 2 4" xfId="6183"/>
    <cellStyle name="Comma 2 5 2 2 3 2 5" xfId="6184"/>
    <cellStyle name="Comma 2 5 2 2 3 3" xfId="6185"/>
    <cellStyle name="Comma 2 5 2 2 3 3 2" xfId="6186"/>
    <cellStyle name="Comma 2 5 2 2 3 4" xfId="6187"/>
    <cellStyle name="Comma 2 5 2 2 3 5" xfId="6188"/>
    <cellStyle name="Comma 2 5 2 2 3 6" xfId="6189"/>
    <cellStyle name="Comma 2 5 2 2 4" xfId="6190"/>
    <cellStyle name="Comma 2 5 2 2 4 2" xfId="6191"/>
    <cellStyle name="Comma 2 5 2 2 4 2 2" xfId="6192"/>
    <cellStyle name="Comma 2 5 2 2 4 3" xfId="6193"/>
    <cellStyle name="Comma 2 5 2 2 4 4" xfId="6194"/>
    <cellStyle name="Comma 2 5 2 2 4 5" xfId="6195"/>
    <cellStyle name="Comma 2 5 2 2 5" xfId="6196"/>
    <cellStyle name="Comma 2 5 2 2 5 2" xfId="6197"/>
    <cellStyle name="Comma 2 5 2 2 5 2 2" xfId="6198"/>
    <cellStyle name="Comma 2 5 2 2 5 3" xfId="6199"/>
    <cellStyle name="Comma 2 5 2 2 5 4" xfId="6200"/>
    <cellStyle name="Comma 2 5 2 2 5 5" xfId="6201"/>
    <cellStyle name="Comma 2 5 2 2 6" xfId="6202"/>
    <cellStyle name="Comma 2 5 2 2 6 2" xfId="6203"/>
    <cellStyle name="Comma 2 5 2 2 7" xfId="6204"/>
    <cellStyle name="Comma 2 5 2 2 8" xfId="6205"/>
    <cellStyle name="Comma 2 5 2 2 9" xfId="6206"/>
    <cellStyle name="Comma 2 5 2 3" xfId="6207"/>
    <cellStyle name="Comma 2 5 2 3 2" xfId="6208"/>
    <cellStyle name="Comma 2 5 2 3 2 2" xfId="6209"/>
    <cellStyle name="Comma 2 5 2 3 2 2 2" xfId="6210"/>
    <cellStyle name="Comma 2 5 2 3 2 2 3" xfId="6211"/>
    <cellStyle name="Comma 2 5 2 3 2 3" xfId="6212"/>
    <cellStyle name="Comma 2 5 2 3 2 3 2" xfId="6213"/>
    <cellStyle name="Comma 2 5 2 3 2 4" xfId="6214"/>
    <cellStyle name="Comma 2 5 2 3 2 5" xfId="6215"/>
    <cellStyle name="Comma 2 5 2 3 3" xfId="6216"/>
    <cellStyle name="Comma 2 5 2 3 3 2" xfId="6217"/>
    <cellStyle name="Comma 2 5 2 3 3 3" xfId="6218"/>
    <cellStyle name="Comma 2 5 2 3 4" xfId="6219"/>
    <cellStyle name="Comma 2 5 2 3 4 2" xfId="6220"/>
    <cellStyle name="Comma 2 5 2 3 5" xfId="6221"/>
    <cellStyle name="Comma 2 5 2 3 6" xfId="6222"/>
    <cellStyle name="Comma 2 5 2 4" xfId="6223"/>
    <cellStyle name="Comma 2 5 2 4 2" xfId="6224"/>
    <cellStyle name="Comma 2 5 2 4 2 2" xfId="6225"/>
    <cellStyle name="Comma 2 5 2 4 2 2 2" xfId="6226"/>
    <cellStyle name="Comma 2 5 2 4 2 3" xfId="6227"/>
    <cellStyle name="Comma 2 5 2 4 2 4" xfId="6228"/>
    <cellStyle name="Comma 2 5 2 4 2 5" xfId="6229"/>
    <cellStyle name="Comma 2 5 2 4 3" xfId="6230"/>
    <cellStyle name="Comma 2 5 2 4 3 2" xfId="6231"/>
    <cellStyle name="Comma 2 5 2 4 4" xfId="6232"/>
    <cellStyle name="Comma 2 5 2 4 5" xfId="6233"/>
    <cellStyle name="Comma 2 5 2 4 6" xfId="6234"/>
    <cellStyle name="Comma 2 5 2 5" xfId="6235"/>
    <cellStyle name="Comma 2 5 2 5 2" xfId="6236"/>
    <cellStyle name="Comma 2 5 2 5 2 2" xfId="6237"/>
    <cellStyle name="Comma 2 5 2 5 3" xfId="6238"/>
    <cellStyle name="Comma 2 5 2 5 4" xfId="6239"/>
    <cellStyle name="Comma 2 5 2 5 5" xfId="6240"/>
    <cellStyle name="Comma 2 5 2 6" xfId="6241"/>
    <cellStyle name="Comma 2 5 2 6 2" xfId="6242"/>
    <cellStyle name="Comma 2 5 2 6 2 2" xfId="6243"/>
    <cellStyle name="Comma 2 5 2 6 3" xfId="6244"/>
    <cellStyle name="Comma 2 5 2 6 4" xfId="6245"/>
    <cellStyle name="Comma 2 5 2 6 5" xfId="6246"/>
    <cellStyle name="Comma 2 5 2 7" xfId="6247"/>
    <cellStyle name="Comma 2 5 2 7 2" xfId="6248"/>
    <cellStyle name="Comma 2 5 2 8" xfId="6249"/>
    <cellStyle name="Comma 2 5 2 9" xfId="6250"/>
    <cellStyle name="Comma 2 5 3" xfId="6251"/>
    <cellStyle name="Comma 2 5 3 2" xfId="6252"/>
    <cellStyle name="Comma 2 5 3 2 2" xfId="6253"/>
    <cellStyle name="Comma 2 5 3 2 2 2" xfId="6254"/>
    <cellStyle name="Comma 2 5 3 2 2 2 2" xfId="6255"/>
    <cellStyle name="Comma 2 5 3 2 2 2 3" xfId="6256"/>
    <cellStyle name="Comma 2 5 3 2 2 3" xfId="6257"/>
    <cellStyle name="Comma 2 5 3 2 2 3 2" xfId="6258"/>
    <cellStyle name="Comma 2 5 3 2 2 4" xfId="6259"/>
    <cellStyle name="Comma 2 5 3 2 2 5" xfId="6260"/>
    <cellStyle name="Comma 2 5 3 2 3" xfId="6261"/>
    <cellStyle name="Comma 2 5 3 2 3 2" xfId="6262"/>
    <cellStyle name="Comma 2 5 3 2 3 3" xfId="6263"/>
    <cellStyle name="Comma 2 5 3 2 4" xfId="6264"/>
    <cellStyle name="Comma 2 5 3 2 4 2" xfId="6265"/>
    <cellStyle name="Comma 2 5 3 2 5" xfId="6266"/>
    <cellStyle name="Comma 2 5 3 2 6" xfId="6267"/>
    <cellStyle name="Comma 2 5 3 3" xfId="6268"/>
    <cellStyle name="Comma 2 5 3 3 2" xfId="6269"/>
    <cellStyle name="Comma 2 5 3 3 2 2" xfId="6270"/>
    <cellStyle name="Comma 2 5 3 3 2 2 2" xfId="6271"/>
    <cellStyle name="Comma 2 5 3 3 2 3" xfId="6272"/>
    <cellStyle name="Comma 2 5 3 3 2 4" xfId="6273"/>
    <cellStyle name="Comma 2 5 3 3 2 5" xfId="6274"/>
    <cellStyle name="Comma 2 5 3 3 3" xfId="6275"/>
    <cellStyle name="Comma 2 5 3 3 3 2" xfId="6276"/>
    <cellStyle name="Comma 2 5 3 3 4" xfId="6277"/>
    <cellStyle name="Comma 2 5 3 3 5" xfId="6278"/>
    <cellStyle name="Comma 2 5 3 3 6" xfId="6279"/>
    <cellStyle name="Comma 2 5 3 4" xfId="6280"/>
    <cellStyle name="Comma 2 5 3 4 2" xfId="6281"/>
    <cellStyle name="Comma 2 5 3 4 2 2" xfId="6282"/>
    <cellStyle name="Comma 2 5 3 4 3" xfId="6283"/>
    <cellStyle name="Comma 2 5 3 4 4" xfId="6284"/>
    <cellStyle name="Comma 2 5 3 4 5" xfId="6285"/>
    <cellStyle name="Comma 2 5 3 5" xfId="6286"/>
    <cellStyle name="Comma 2 5 3 5 2" xfId="6287"/>
    <cellStyle name="Comma 2 5 3 5 2 2" xfId="6288"/>
    <cellStyle name="Comma 2 5 3 5 3" xfId="6289"/>
    <cellStyle name="Comma 2 5 3 5 4" xfId="6290"/>
    <cellStyle name="Comma 2 5 3 5 5" xfId="6291"/>
    <cellStyle name="Comma 2 5 3 6" xfId="6292"/>
    <cellStyle name="Comma 2 5 3 6 2" xfId="6293"/>
    <cellStyle name="Comma 2 5 3 7" xfId="6294"/>
    <cellStyle name="Comma 2 5 3 8" xfId="6295"/>
    <cellStyle name="Comma 2 5 3 9" xfId="6296"/>
    <cellStyle name="Comma 2 5 4" xfId="6297"/>
    <cellStyle name="Comma 2 5 4 2" xfId="6298"/>
    <cellStyle name="Comma 2 5 4 2 2" xfId="6299"/>
    <cellStyle name="Comma 2 5 4 2 2 2" xfId="6300"/>
    <cellStyle name="Comma 2 5 4 2 2 3" xfId="6301"/>
    <cellStyle name="Comma 2 5 4 2 3" xfId="6302"/>
    <cellStyle name="Comma 2 5 4 2 3 2" xfId="6303"/>
    <cellStyle name="Comma 2 5 4 2 4" xfId="6304"/>
    <cellStyle name="Comma 2 5 4 2 5" xfId="6305"/>
    <cellStyle name="Comma 2 5 4 3" xfId="6306"/>
    <cellStyle name="Comma 2 5 4 3 2" xfId="6307"/>
    <cellStyle name="Comma 2 5 4 3 3" xfId="6308"/>
    <cellStyle name="Comma 2 5 4 4" xfId="6309"/>
    <cellStyle name="Comma 2 5 4 4 2" xfId="6310"/>
    <cellStyle name="Comma 2 5 4 5" xfId="6311"/>
    <cellStyle name="Comma 2 5 4 6" xfId="6312"/>
    <cellStyle name="Comma 2 5 5" xfId="6313"/>
    <cellStyle name="Comma 2 5 5 2" xfId="6314"/>
    <cellStyle name="Comma 2 5 5 2 2" xfId="6315"/>
    <cellStyle name="Comma 2 5 5 2 2 2" xfId="6316"/>
    <cellStyle name="Comma 2 5 5 2 3" xfId="6317"/>
    <cellStyle name="Comma 2 5 5 2 4" xfId="6318"/>
    <cellStyle name="Comma 2 5 5 2 5" xfId="6319"/>
    <cellStyle name="Comma 2 5 5 3" xfId="6320"/>
    <cellStyle name="Comma 2 5 5 3 2" xfId="6321"/>
    <cellStyle name="Comma 2 5 5 4" xfId="6322"/>
    <cellStyle name="Comma 2 5 5 5" xfId="6323"/>
    <cellStyle name="Comma 2 5 5 6" xfId="6324"/>
    <cellStyle name="Comma 2 5 6" xfId="6325"/>
    <cellStyle name="Comma 2 5 6 2" xfId="6326"/>
    <cellStyle name="Comma 2 5 6 2 2" xfId="6327"/>
    <cellStyle name="Comma 2 5 6 3" xfId="6328"/>
    <cellStyle name="Comma 2 5 6 4" xfId="6329"/>
    <cellStyle name="Comma 2 5 6 5" xfId="6330"/>
    <cellStyle name="Comma 2 5 7" xfId="6331"/>
    <cellStyle name="Comma 2 5 7 2" xfId="6332"/>
    <cellStyle name="Comma 2 5 7 2 2" xfId="6333"/>
    <cellStyle name="Comma 2 5 7 3" xfId="6334"/>
    <cellStyle name="Comma 2 5 7 4" xfId="6335"/>
    <cellStyle name="Comma 2 5 7 5" xfId="6336"/>
    <cellStyle name="Comma 2 5 8" xfId="6337"/>
    <cellStyle name="Comma 2 5 8 2" xfId="6338"/>
    <cellStyle name="Comma 2 5 8 2 2" xfId="6339"/>
    <cellStyle name="Comma 2 5 8 3" xfId="6340"/>
    <cellStyle name="Comma 2 5 8 4" xfId="6341"/>
    <cellStyle name="Comma 2 5 8 5" xfId="6342"/>
    <cellStyle name="Comma 2 5 9" xfId="6343"/>
    <cellStyle name="Comma 2 6" xfId="1388"/>
    <cellStyle name="Comma 2 6 2" xfId="6344"/>
    <cellStyle name="Comma 2 6 2 2" xfId="6345"/>
    <cellStyle name="Comma 2 6 2 2 2" xfId="6346"/>
    <cellStyle name="Comma 2 6 2 2 2 2" xfId="6347"/>
    <cellStyle name="Comma 2 6 2 2 2 2 2" xfId="6348"/>
    <cellStyle name="Comma 2 6 2 2 2 2 3" xfId="6349"/>
    <cellStyle name="Comma 2 6 2 2 2 3" xfId="6350"/>
    <cellStyle name="Comma 2 6 2 2 2 3 2" xfId="6351"/>
    <cellStyle name="Comma 2 6 2 2 2 4" xfId="6352"/>
    <cellStyle name="Comma 2 6 2 2 2 5" xfId="6353"/>
    <cellStyle name="Comma 2 6 2 2 3" xfId="6354"/>
    <cellStyle name="Comma 2 6 2 2 3 2" xfId="6355"/>
    <cellStyle name="Comma 2 6 2 2 3 3" xfId="6356"/>
    <cellStyle name="Comma 2 6 2 2 4" xfId="6357"/>
    <cellStyle name="Comma 2 6 2 2 4 2" xfId="6358"/>
    <cellStyle name="Comma 2 6 2 2 5" xfId="6359"/>
    <cellStyle name="Comma 2 6 2 2 6" xfId="6360"/>
    <cellStyle name="Comma 2 6 2 3" xfId="6361"/>
    <cellStyle name="Comma 2 6 2 3 2" xfId="6362"/>
    <cellStyle name="Comma 2 6 2 3 2 2" xfId="6363"/>
    <cellStyle name="Comma 2 6 2 3 2 2 2" xfId="6364"/>
    <cellStyle name="Comma 2 6 2 3 2 3" xfId="6365"/>
    <cellStyle name="Comma 2 6 2 3 2 4" xfId="6366"/>
    <cellStyle name="Comma 2 6 2 3 2 5" xfId="6367"/>
    <cellStyle name="Comma 2 6 2 3 3" xfId="6368"/>
    <cellStyle name="Comma 2 6 2 3 3 2" xfId="6369"/>
    <cellStyle name="Comma 2 6 2 3 4" xfId="6370"/>
    <cellStyle name="Comma 2 6 2 3 5" xfId="6371"/>
    <cellStyle name="Comma 2 6 2 3 6" xfId="6372"/>
    <cellStyle name="Comma 2 6 2 4" xfId="6373"/>
    <cellStyle name="Comma 2 6 2 4 2" xfId="6374"/>
    <cellStyle name="Comma 2 6 2 4 2 2" xfId="6375"/>
    <cellStyle name="Comma 2 6 2 4 3" xfId="6376"/>
    <cellStyle name="Comma 2 6 2 4 4" xfId="6377"/>
    <cellStyle name="Comma 2 6 2 4 5" xfId="6378"/>
    <cellStyle name="Comma 2 6 2 5" xfId="6379"/>
    <cellStyle name="Comma 2 6 2 5 2" xfId="6380"/>
    <cellStyle name="Comma 2 6 2 5 2 2" xfId="6381"/>
    <cellStyle name="Comma 2 6 2 5 3" xfId="6382"/>
    <cellStyle name="Comma 2 6 2 5 4" xfId="6383"/>
    <cellStyle name="Comma 2 6 2 5 5" xfId="6384"/>
    <cellStyle name="Comma 2 6 2 6" xfId="6385"/>
    <cellStyle name="Comma 2 6 2 6 2" xfId="6386"/>
    <cellStyle name="Comma 2 6 2 7" xfId="6387"/>
    <cellStyle name="Comma 2 6 2 8" xfId="6388"/>
    <cellStyle name="Comma 2 6 2 9" xfId="6389"/>
    <cellStyle name="Comma 2 6 3" xfId="6390"/>
    <cellStyle name="Comma 2 6 3 2" xfId="6391"/>
    <cellStyle name="Comma 2 6 3 2 2" xfId="6392"/>
    <cellStyle name="Comma 2 6 3 2 2 2" xfId="6393"/>
    <cellStyle name="Comma 2 6 3 2 2 3" xfId="6394"/>
    <cellStyle name="Comma 2 6 3 2 3" xfId="6395"/>
    <cellStyle name="Comma 2 6 3 2 3 2" xfId="6396"/>
    <cellStyle name="Comma 2 6 3 2 4" xfId="6397"/>
    <cellStyle name="Comma 2 6 3 2 5" xfId="6398"/>
    <cellStyle name="Comma 2 6 3 3" xfId="6399"/>
    <cellStyle name="Comma 2 6 3 3 2" xfId="6400"/>
    <cellStyle name="Comma 2 6 3 3 3" xfId="6401"/>
    <cellStyle name="Comma 2 6 3 4" xfId="6402"/>
    <cellStyle name="Comma 2 6 3 4 2" xfId="6403"/>
    <cellStyle name="Comma 2 6 3 5" xfId="6404"/>
    <cellStyle name="Comma 2 6 3 6" xfId="6405"/>
    <cellStyle name="Comma 2 6 4" xfId="6406"/>
    <cellStyle name="Comma 2 6 4 2" xfId="6407"/>
    <cellStyle name="Comma 2 6 4 2 2" xfId="6408"/>
    <cellStyle name="Comma 2 6 4 2 2 2" xfId="6409"/>
    <cellStyle name="Comma 2 6 4 2 3" xfId="6410"/>
    <cellStyle name="Comma 2 6 4 2 4" xfId="6411"/>
    <cellStyle name="Comma 2 6 4 2 5" xfId="6412"/>
    <cellStyle name="Comma 2 6 4 3" xfId="6413"/>
    <cellStyle name="Comma 2 6 4 3 2" xfId="6414"/>
    <cellStyle name="Comma 2 6 4 4" xfId="6415"/>
    <cellStyle name="Comma 2 6 4 5" xfId="6416"/>
    <cellStyle name="Comma 2 6 4 6" xfId="6417"/>
    <cellStyle name="Comma 2 6 5" xfId="6418"/>
    <cellStyle name="Comma 2 6 5 2" xfId="6419"/>
    <cellStyle name="Comma 2 6 5 2 2" xfId="6420"/>
    <cellStyle name="Comma 2 6 5 3" xfId="6421"/>
    <cellStyle name="Comma 2 6 5 4" xfId="6422"/>
    <cellStyle name="Comma 2 6 5 5" xfId="6423"/>
    <cellStyle name="Comma 2 6 6" xfId="6424"/>
    <cellStyle name="Comma 2 6 6 2" xfId="6425"/>
    <cellStyle name="Comma 2 6 6 2 2" xfId="6426"/>
    <cellStyle name="Comma 2 6 6 3" xfId="6427"/>
    <cellStyle name="Comma 2 6 6 4" xfId="6428"/>
    <cellStyle name="Comma 2 6 6 5" xfId="6429"/>
    <cellStyle name="Comma 2 6 7" xfId="6430"/>
    <cellStyle name="Comma 2 6 7 2" xfId="6431"/>
    <cellStyle name="Comma 2 6 7 2 2" xfId="6432"/>
    <cellStyle name="Comma 2 6 7 3" xfId="6433"/>
    <cellStyle name="Comma 2 6 7 4" xfId="6434"/>
    <cellStyle name="Comma 2 6 7 5" xfId="6435"/>
    <cellStyle name="Comma 2 6 8" xfId="6436"/>
    <cellStyle name="Comma 2 7" xfId="1389"/>
    <cellStyle name="Comma 2 7 2" xfId="6437"/>
    <cellStyle name="Comma 2 7 2 2" xfId="6438"/>
    <cellStyle name="Comma 2 7 2 2 2" xfId="6439"/>
    <cellStyle name="Comma 2 7 2 2 2 2" xfId="6440"/>
    <cellStyle name="Comma 2 7 2 2 2 3" xfId="6441"/>
    <cellStyle name="Comma 2 7 2 2 3" xfId="6442"/>
    <cellStyle name="Comma 2 7 2 2 3 2" xfId="6443"/>
    <cellStyle name="Comma 2 7 2 2 4" xfId="6444"/>
    <cellStyle name="Comma 2 7 2 2 5" xfId="6445"/>
    <cellStyle name="Comma 2 7 2 3" xfId="6446"/>
    <cellStyle name="Comma 2 7 2 3 2" xfId="6447"/>
    <cellStyle name="Comma 2 7 2 3 3" xfId="6448"/>
    <cellStyle name="Comma 2 7 2 4" xfId="6449"/>
    <cellStyle name="Comma 2 7 2 4 2" xfId="6450"/>
    <cellStyle name="Comma 2 7 2 5" xfId="6451"/>
    <cellStyle name="Comma 2 7 2 6" xfId="6452"/>
    <cellStyle name="Comma 2 7 3" xfId="6453"/>
    <cellStyle name="Comma 2 7 3 2" xfId="6454"/>
    <cellStyle name="Comma 2 7 3 2 2" xfId="6455"/>
    <cellStyle name="Comma 2 7 3 2 2 2" xfId="6456"/>
    <cellStyle name="Comma 2 7 3 2 3" xfId="6457"/>
    <cellStyle name="Comma 2 7 3 2 4" xfId="6458"/>
    <cellStyle name="Comma 2 7 3 2 5" xfId="6459"/>
    <cellStyle name="Comma 2 7 3 3" xfId="6460"/>
    <cellStyle name="Comma 2 7 3 3 2" xfId="6461"/>
    <cellStyle name="Comma 2 7 3 4" xfId="6462"/>
    <cellStyle name="Comma 2 7 3 5" xfId="6463"/>
    <cellStyle name="Comma 2 7 3 6" xfId="6464"/>
    <cellStyle name="Comma 2 7 4" xfId="6465"/>
    <cellStyle name="Comma 2 7 4 2" xfId="6466"/>
    <cellStyle name="Comma 2 7 4 2 2" xfId="6467"/>
    <cellStyle name="Comma 2 7 4 3" xfId="6468"/>
    <cellStyle name="Comma 2 7 4 4" xfId="6469"/>
    <cellStyle name="Comma 2 7 4 5" xfId="6470"/>
    <cellStyle name="Comma 2 7 5" xfId="6471"/>
    <cellStyle name="Comma 2 7 5 2" xfId="6472"/>
    <cellStyle name="Comma 2 7 5 2 2" xfId="6473"/>
    <cellStyle name="Comma 2 7 5 3" xfId="6474"/>
    <cellStyle name="Comma 2 7 5 4" xfId="6475"/>
    <cellStyle name="Comma 2 7 5 5" xfId="6476"/>
    <cellStyle name="Comma 2 7 6" xfId="6477"/>
    <cellStyle name="Comma 2 7 6 2" xfId="6478"/>
    <cellStyle name="Comma 2 7 6 2 2" xfId="6479"/>
    <cellStyle name="Comma 2 7 6 3" xfId="6480"/>
    <cellStyle name="Comma 2 7 6 4" xfId="6481"/>
    <cellStyle name="Comma 2 7 6 5" xfId="6482"/>
    <cellStyle name="Comma 2 7 7" xfId="6483"/>
    <cellStyle name="Comma 2 8" xfId="1390"/>
    <cellStyle name="Comma 2 8 2" xfId="6484"/>
    <cellStyle name="Comma 2 8 2 2" xfId="6485"/>
    <cellStyle name="Comma 2 8 2 2 2" xfId="6486"/>
    <cellStyle name="Comma 2 8 2 2 3" xfId="6487"/>
    <cellStyle name="Comma 2 8 2 3" xfId="6488"/>
    <cellStyle name="Comma 2 8 2 3 2" xfId="6489"/>
    <cellStyle name="Comma 2 8 2 4" xfId="6490"/>
    <cellStyle name="Comma 2 8 2 5" xfId="6491"/>
    <cellStyle name="Comma 2 8 3" xfId="6492"/>
    <cellStyle name="Comma 2 8 3 2" xfId="6493"/>
    <cellStyle name="Comma 2 8 3 2 2" xfId="6494"/>
    <cellStyle name="Comma 2 8 3 3" xfId="6495"/>
    <cellStyle name="Comma 2 8 3 4" xfId="6496"/>
    <cellStyle name="Comma 2 8 3 5" xfId="6497"/>
    <cellStyle name="Comma 2 8 4" xfId="6498"/>
    <cellStyle name="Comma 2 8 4 2" xfId="6499"/>
    <cellStyle name="Comma 2 8 4 2 2" xfId="6500"/>
    <cellStyle name="Comma 2 8 4 3" xfId="6501"/>
    <cellStyle name="Comma 2 8 4 4" xfId="6502"/>
    <cellStyle name="Comma 2 8 4 5" xfId="6503"/>
    <cellStyle name="Comma 2 8 5" xfId="6504"/>
    <cellStyle name="Comma 2 9" xfId="1391"/>
    <cellStyle name="Comma 2 9 2" xfId="6505"/>
    <cellStyle name="Comma 2 9 2 2" xfId="6506"/>
    <cellStyle name="Comma 2 9 2 2 2" xfId="6507"/>
    <cellStyle name="Comma 2 9 2 3" xfId="6508"/>
    <cellStyle name="Comma 2 9 2 4" xfId="6509"/>
    <cellStyle name="Comma 2 9 2 5" xfId="6510"/>
    <cellStyle name="Comma 2 9 3" xfId="6511"/>
    <cellStyle name="Comma 2 9 3 2" xfId="6512"/>
    <cellStyle name="Comma 2 9 3 2 2" xfId="6513"/>
    <cellStyle name="Comma 2 9 3 3" xfId="6514"/>
    <cellStyle name="Comma 2 9 3 4" xfId="6515"/>
    <cellStyle name="Comma 2 9 3 5" xfId="6516"/>
    <cellStyle name="Comma 2 9 4" xfId="6517"/>
    <cellStyle name="Comma 20" xfId="6518"/>
    <cellStyle name="Comma 20 2" xfId="6519"/>
    <cellStyle name="Comma 21" xfId="6520"/>
    <cellStyle name="Comma 21 2" xfId="6521"/>
    <cellStyle name="Comma 22" xfId="6522"/>
    <cellStyle name="Comma 23" xfId="6523"/>
    <cellStyle name="Comma 24" xfId="6524"/>
    <cellStyle name="Comma 25" xfId="6525"/>
    <cellStyle name="Comma 26" xfId="6526"/>
    <cellStyle name="Comma 27" xfId="6527"/>
    <cellStyle name="Comma 28" xfId="6528"/>
    <cellStyle name="Comma 29" xfId="6529"/>
    <cellStyle name="Comma 29 2" xfId="6530"/>
    <cellStyle name="Comma 3" xfId="65"/>
    <cellStyle name="Comma 3 10" xfId="6531"/>
    <cellStyle name="Comma 3 11" xfId="6532"/>
    <cellStyle name="Comma 3 2" xfId="1392"/>
    <cellStyle name="Comma 3 2 2" xfId="2152"/>
    <cellStyle name="Comma 3 2 2 2" xfId="6533"/>
    <cellStyle name="Comma 3 2 2 2 2" xfId="6534"/>
    <cellStyle name="Comma 3 2 2 2 2 2" xfId="6535"/>
    <cellStyle name="Comma 3 2 2 2 2 2 2" xfId="6536"/>
    <cellStyle name="Comma 3 2 2 2 2 2 2 2" xfId="6537"/>
    <cellStyle name="Comma 3 2 2 2 2 2 3" xfId="6538"/>
    <cellStyle name="Comma 3 2 2 2 2 3" xfId="6539"/>
    <cellStyle name="Comma 3 2 2 2 2 3 2" xfId="6540"/>
    <cellStyle name="Comma 3 2 2 2 2 4" xfId="6541"/>
    <cellStyle name="Comma 3 2 2 2 3" xfId="6542"/>
    <cellStyle name="Comma 3 2 2 2 3 2" xfId="6543"/>
    <cellStyle name="Comma 3 2 2 2 3 2 2" xfId="6544"/>
    <cellStyle name="Comma 3 2 2 2 3 3" xfId="6545"/>
    <cellStyle name="Comma 3 2 2 2 4" xfId="6546"/>
    <cellStyle name="Comma 3 2 2 2 4 2" xfId="6547"/>
    <cellStyle name="Comma 3 2 2 2 5" xfId="6548"/>
    <cellStyle name="Comma 3 2 2 2 6" xfId="6549"/>
    <cellStyle name="Comma 3 2 2 2 7" xfId="6550"/>
    <cellStyle name="Comma 3 2 2 3" xfId="6551"/>
    <cellStyle name="Comma 3 2 2 3 2" xfId="6552"/>
    <cellStyle name="Comma 3 2 2 3 2 2" xfId="6553"/>
    <cellStyle name="Comma 3 2 2 3 2 2 2" xfId="6554"/>
    <cellStyle name="Comma 3 2 2 3 2 3" xfId="6555"/>
    <cellStyle name="Comma 3 2 2 3 3" xfId="6556"/>
    <cellStyle name="Comma 3 2 2 3 3 2" xfId="6557"/>
    <cellStyle name="Comma 3 2 2 3 4" xfId="6558"/>
    <cellStyle name="Comma 3 2 2 4" xfId="6559"/>
    <cellStyle name="Comma 3 2 2 4 2" xfId="6560"/>
    <cellStyle name="Comma 3 2 2 4 2 2" xfId="6561"/>
    <cellStyle name="Comma 3 2 2 4 3" xfId="6562"/>
    <cellStyle name="Comma 3 2 2 5" xfId="6563"/>
    <cellStyle name="Comma 3 2 2 5 2" xfId="6564"/>
    <cellStyle name="Comma 3 2 2 6" xfId="6565"/>
    <cellStyle name="Comma 3 2 2 7" xfId="6566"/>
    <cellStyle name="Comma 3 2 2 8" xfId="6567"/>
    <cellStyle name="Comma 3 2 3" xfId="6568"/>
    <cellStyle name="Comma 3 2 3 2" xfId="6569"/>
    <cellStyle name="Comma 3 2 3 2 2" xfId="6570"/>
    <cellStyle name="Comma 3 2 3 2 2 2" xfId="6571"/>
    <cellStyle name="Comma 3 2 3 2 2 2 2" xfId="6572"/>
    <cellStyle name="Comma 3 2 3 2 2 3" xfId="6573"/>
    <cellStyle name="Comma 3 2 3 2 3" xfId="6574"/>
    <cellStyle name="Comma 3 2 3 2 3 2" xfId="6575"/>
    <cellStyle name="Comma 3 2 3 2 4" xfId="6576"/>
    <cellStyle name="Comma 3 2 3 3" xfId="6577"/>
    <cellStyle name="Comma 3 2 3 3 2" xfId="6578"/>
    <cellStyle name="Comma 3 2 3 3 2 2" xfId="6579"/>
    <cellStyle name="Comma 3 2 3 3 3" xfId="6580"/>
    <cellStyle name="Comma 3 2 3 4" xfId="6581"/>
    <cellStyle name="Comma 3 2 3 4 2" xfId="6582"/>
    <cellStyle name="Comma 3 2 3 5" xfId="6583"/>
    <cellStyle name="Comma 3 2 3 6" xfId="6584"/>
    <cellStyle name="Comma 3 2 3 7" xfId="6585"/>
    <cellStyle name="Comma 3 2 4" xfId="6586"/>
    <cellStyle name="Comma 3 2 4 2" xfId="6587"/>
    <cellStyle name="Comma 3 2 4 2 2" xfId="6588"/>
    <cellStyle name="Comma 3 2 4 2 2 2" xfId="6589"/>
    <cellStyle name="Comma 3 2 4 2 2 2 2" xfId="6590"/>
    <cellStyle name="Comma 3 2 4 2 2 3" xfId="6591"/>
    <cellStyle name="Comma 3 2 4 2 3" xfId="6592"/>
    <cellStyle name="Comma 3 2 4 2 3 2" xfId="6593"/>
    <cellStyle name="Comma 3 2 4 2 4" xfId="6594"/>
    <cellStyle name="Comma 3 2 4 3" xfId="6595"/>
    <cellStyle name="Comma 3 2 4 3 2" xfId="6596"/>
    <cellStyle name="Comma 3 2 4 3 2 2" xfId="6597"/>
    <cellStyle name="Comma 3 2 4 3 3" xfId="6598"/>
    <cellStyle name="Comma 3 2 4 4" xfId="6599"/>
    <cellStyle name="Comma 3 2 4 4 2" xfId="6600"/>
    <cellStyle name="Comma 3 2 4 5" xfId="6601"/>
    <cellStyle name="Comma 3 2 5" xfId="6602"/>
    <cellStyle name="Comma 3 2 5 2" xfId="6603"/>
    <cellStyle name="Comma 3 2 5 2 2" xfId="6604"/>
    <cellStyle name="Comma 3 2 5 2 2 2" xfId="6605"/>
    <cellStyle name="Comma 3 2 5 2 3" xfId="6606"/>
    <cellStyle name="Comma 3 2 5 3" xfId="6607"/>
    <cellStyle name="Comma 3 2 5 3 2" xfId="6608"/>
    <cellStyle name="Comma 3 2 5 4" xfId="6609"/>
    <cellStyle name="Comma 3 2 6" xfId="6610"/>
    <cellStyle name="Comma 3 2 6 2" xfId="6611"/>
    <cellStyle name="Comma 3 2 6 2 2" xfId="6612"/>
    <cellStyle name="Comma 3 2 6 3" xfId="6613"/>
    <cellStyle name="Comma 3 2 7" xfId="6614"/>
    <cellStyle name="Comma 3 2 7 2" xfId="6615"/>
    <cellStyle name="Comma 3 2 8" xfId="6616"/>
    <cellStyle name="Comma 3 3" xfId="1393"/>
    <cellStyle name="Comma 3 3 2" xfId="6617"/>
    <cellStyle name="Comma 3 3 2 2" xfId="6618"/>
    <cellStyle name="Comma 3 3 2 2 2" xfId="6619"/>
    <cellStyle name="Comma 3 3 2 2 2 2" xfId="6620"/>
    <cellStyle name="Comma 3 3 2 2 2 2 2" xfId="6621"/>
    <cellStyle name="Comma 3 3 2 2 2 3" xfId="6622"/>
    <cellStyle name="Comma 3 3 2 2 3" xfId="6623"/>
    <cellStyle name="Comma 3 3 2 2 3 2" xfId="6624"/>
    <cellStyle name="Comma 3 3 2 2 4" xfId="6625"/>
    <cellStyle name="Comma 3 3 2 2 5" xfId="6626"/>
    <cellStyle name="Comma 3 3 2 2 6" xfId="6627"/>
    <cellStyle name="Comma 3 3 2 3" xfId="6628"/>
    <cellStyle name="Comma 3 3 2 3 2" xfId="6629"/>
    <cellStyle name="Comma 3 3 2 3 2 2" xfId="6630"/>
    <cellStyle name="Comma 3 3 2 3 3" xfId="6631"/>
    <cellStyle name="Comma 3 3 2 4" xfId="6632"/>
    <cellStyle name="Comma 3 3 2 4 2" xfId="6633"/>
    <cellStyle name="Comma 3 3 2 5" xfId="6634"/>
    <cellStyle name="Comma 3 3 2 6" xfId="6635"/>
    <cellStyle name="Comma 3 3 2 7" xfId="6636"/>
    <cellStyle name="Comma 3 3 3" xfId="6637"/>
    <cellStyle name="Comma 3 3 3 2" xfId="6638"/>
    <cellStyle name="Comma 3 3 3 2 2" xfId="6639"/>
    <cellStyle name="Comma 3 3 3 2 2 2" xfId="6640"/>
    <cellStyle name="Comma 3 3 3 2 3" xfId="6641"/>
    <cellStyle name="Comma 3 3 3 3" xfId="6642"/>
    <cellStyle name="Comma 3 3 3 3 2" xfId="6643"/>
    <cellStyle name="Comma 3 3 3 4" xfId="6644"/>
    <cellStyle name="Comma 3 3 3 5" xfId="6645"/>
    <cellStyle name="Comma 3 3 3 6" xfId="6646"/>
    <cellStyle name="Comma 3 3 4" xfId="6647"/>
    <cellStyle name="Comma 3 3 4 2" xfId="6648"/>
    <cellStyle name="Comma 3 3 4 2 2" xfId="6649"/>
    <cellStyle name="Comma 3 3 4 3" xfId="6650"/>
    <cellStyle name="Comma 3 3 5" xfId="6651"/>
    <cellStyle name="Comma 3 3 5 2" xfId="6652"/>
    <cellStyle name="Comma 3 3 6" xfId="6653"/>
    <cellStyle name="Comma 3 3 7" xfId="6654"/>
    <cellStyle name="Comma 3 3 8" xfId="6655"/>
    <cellStyle name="Comma 3 4" xfId="1394"/>
    <cellStyle name="Comma 3 4 2" xfId="6656"/>
    <cellStyle name="Comma 3 4 2 2" xfId="6657"/>
    <cellStyle name="Comma 3 4 2 2 2" xfId="6658"/>
    <cellStyle name="Comma 3 4 2 2 2 2" xfId="6659"/>
    <cellStyle name="Comma 3 4 2 2 3" xfId="6660"/>
    <cellStyle name="Comma 3 4 2 2 4" xfId="6661"/>
    <cellStyle name="Comma 3 4 2 3" xfId="6662"/>
    <cellStyle name="Comma 3 4 2 3 2" xfId="6663"/>
    <cellStyle name="Comma 3 4 2 4" xfId="6664"/>
    <cellStyle name="Comma 3 4 2 5" xfId="6665"/>
    <cellStyle name="Comma 3 4 2 6" xfId="6666"/>
    <cellStyle name="Comma 3 4 3" xfId="6667"/>
    <cellStyle name="Comma 3 4 3 2" xfId="6668"/>
    <cellStyle name="Comma 3 4 3 2 2" xfId="6669"/>
    <cellStyle name="Comma 3 4 3 3" xfId="6670"/>
    <cellStyle name="Comma 3 4 3 4" xfId="6671"/>
    <cellStyle name="Comma 3 4 4" xfId="6672"/>
    <cellStyle name="Comma 3 4 4 2" xfId="6673"/>
    <cellStyle name="Comma 3 4 5" xfId="6674"/>
    <cellStyle name="Comma 3 4 5 2" xfId="6675"/>
    <cellStyle name="Comma 3 4 6" xfId="6676"/>
    <cellStyle name="Comma 3 4 7" xfId="6677"/>
    <cellStyle name="Comma 3 4 8" xfId="6678"/>
    <cellStyle name="Comma 3 5" xfId="1395"/>
    <cellStyle name="Comma 3 5 2" xfId="6679"/>
    <cellStyle name="Comma 3 5 2 2" xfId="6680"/>
    <cellStyle name="Comma 3 5 2 2 2" xfId="6681"/>
    <cellStyle name="Comma 3 5 2 2 2 2" xfId="6682"/>
    <cellStyle name="Comma 3 5 2 2 3" xfId="6683"/>
    <cellStyle name="Comma 3 5 2 3" xfId="6684"/>
    <cellStyle name="Comma 3 5 2 3 2" xfId="6685"/>
    <cellStyle name="Comma 3 5 2 4" xfId="6686"/>
    <cellStyle name="Comma 3 5 2 5" xfId="6687"/>
    <cellStyle name="Comma 3 5 3" xfId="6688"/>
    <cellStyle name="Comma 3 5 3 2" xfId="6689"/>
    <cellStyle name="Comma 3 5 3 2 2" xfId="6690"/>
    <cellStyle name="Comma 3 5 3 3" xfId="6691"/>
    <cellStyle name="Comma 3 5 4" xfId="6692"/>
    <cellStyle name="Comma 3 5 4 2" xfId="6693"/>
    <cellStyle name="Comma 3 5 5" xfId="6694"/>
    <cellStyle name="Comma 3 5 6" xfId="6695"/>
    <cellStyle name="Comma 3 5 7" xfId="6696"/>
    <cellStyle name="Comma 3 6" xfId="6697"/>
    <cellStyle name="Comma 3 6 2" xfId="6698"/>
    <cellStyle name="Comma 3 6 2 2" xfId="6699"/>
    <cellStyle name="Comma 3 6 2 2 2" xfId="6700"/>
    <cellStyle name="Comma 3 6 2 3" xfId="6701"/>
    <cellStyle name="Comma 3 6 2 4" xfId="6702"/>
    <cellStyle name="Comma 3 6 3" xfId="6703"/>
    <cellStyle name="Comma 3 6 3 2" xfId="6704"/>
    <cellStyle name="Comma 3 6 4" xfId="6705"/>
    <cellStyle name="Comma 3 6 5" xfId="6706"/>
    <cellStyle name="Comma 3 7" xfId="6707"/>
    <cellStyle name="Comma 3 7 2" xfId="6708"/>
    <cellStyle name="Comma 3 7 2 2" xfId="6709"/>
    <cellStyle name="Comma 3 7 3" xfId="6710"/>
    <cellStyle name="Comma 3 7 4" xfId="6711"/>
    <cellStyle name="Comma 3 8" xfId="6712"/>
    <cellStyle name="Comma 3 8 2" xfId="6713"/>
    <cellStyle name="Comma 3 8 2 2" xfId="6714"/>
    <cellStyle name="Comma 3 8 3" xfId="6715"/>
    <cellStyle name="Comma 3 9" xfId="6716"/>
    <cellStyle name="Comma 3 9 2" xfId="6717"/>
    <cellStyle name="Comma 30" xfId="6718"/>
    <cellStyle name="Comma 30 2" xfId="6719"/>
    <cellStyle name="Comma 30 2 2" xfId="6720"/>
    <cellStyle name="Comma 30 2 2 2" xfId="6721"/>
    <cellStyle name="Comma 30 2 3" xfId="6722"/>
    <cellStyle name="Comma 30 3" xfId="6723"/>
    <cellStyle name="Comma 30 3 2" xfId="6724"/>
    <cellStyle name="Comma 30 4" xfId="6725"/>
    <cellStyle name="Comma 30 5" xfId="6726"/>
    <cellStyle name="Comma 31" xfId="6727"/>
    <cellStyle name="Comma 31 2" xfId="6728"/>
    <cellStyle name="Comma 32" xfId="6729"/>
    <cellStyle name="Comma 33" xfId="6730"/>
    <cellStyle name="Comma 33 2" xfId="6731"/>
    <cellStyle name="Comma 34" xfId="6732"/>
    <cellStyle name="Comma 34 2" xfId="6733"/>
    <cellStyle name="Comma 35" xfId="6734"/>
    <cellStyle name="Comma 35 2" xfId="6735"/>
    <cellStyle name="Comma 36" xfId="6736"/>
    <cellStyle name="Comma 36 2" xfId="6737"/>
    <cellStyle name="Comma 37" xfId="6738"/>
    <cellStyle name="Comma 37 2" xfId="6739"/>
    <cellStyle name="Comma 38" xfId="6740"/>
    <cellStyle name="Comma 39" xfId="6741"/>
    <cellStyle name="Comma 4" xfId="1396"/>
    <cellStyle name="Comma 4 10" xfId="6742"/>
    <cellStyle name="Comma 4 2" xfId="1397"/>
    <cellStyle name="Comma 4 2 2" xfId="6743"/>
    <cellStyle name="Comma 4 2 2 2" xfId="6744"/>
    <cellStyle name="Comma 4 2 2 2 2" xfId="6745"/>
    <cellStyle name="Comma 4 2 2 2 2 2" xfId="6746"/>
    <cellStyle name="Comma 4 2 2 2 3" xfId="6747"/>
    <cellStyle name="Comma 4 2 2 2 4" xfId="6748"/>
    <cellStyle name="Comma 4 2 2 2 5" xfId="6749"/>
    <cellStyle name="Comma 4 2 2 3" xfId="6750"/>
    <cellStyle name="Comma 4 2 2 3 2" xfId="6751"/>
    <cellStyle name="Comma 4 2 2 4" xfId="6752"/>
    <cellStyle name="Comma 4 2 2 4 2" xfId="6753"/>
    <cellStyle name="Comma 4 2 2 5" xfId="6754"/>
    <cellStyle name="Comma 4 2 2 6" xfId="6755"/>
    <cellStyle name="Comma 4 2 3" xfId="6756"/>
    <cellStyle name="Comma 4 2 3 2" xfId="6757"/>
    <cellStyle name="Comma 4 2 3 2 2" xfId="6758"/>
    <cellStyle name="Comma 4 2 3 3" xfId="6759"/>
    <cellStyle name="Comma 4 2 3 3 2" xfId="6760"/>
    <cellStyle name="Comma 4 2 3 4" xfId="6761"/>
    <cellStyle name="Comma 4 2 3 5" xfId="6762"/>
    <cellStyle name="Comma 4 2 4" xfId="6763"/>
    <cellStyle name="Comma 4 2 4 2" xfId="6764"/>
    <cellStyle name="Comma 4 2 4 3" xfId="6765"/>
    <cellStyle name="Comma 4 2 4 4" xfId="6766"/>
    <cellStyle name="Comma 4 2 5" xfId="6767"/>
    <cellStyle name="Comma 4 2 5 2" xfId="6768"/>
    <cellStyle name="Comma 4 2 6" xfId="6769"/>
    <cellStyle name="Comma 4 2 7" xfId="6770"/>
    <cellStyle name="Comma 4 2 8" xfId="6771"/>
    <cellStyle name="Comma 4 2 9" xfId="6772"/>
    <cellStyle name="Comma 4 3" xfId="1398"/>
    <cellStyle name="Comma 4 3 2" xfId="6773"/>
    <cellStyle name="Comma 4 3 2 2" xfId="6774"/>
    <cellStyle name="Comma 4 3 2 2 2" xfId="6775"/>
    <cellStyle name="Comma 4 3 2 2 2 2" xfId="6776"/>
    <cellStyle name="Comma 4 3 2 2 2 2 2" xfId="6777"/>
    <cellStyle name="Comma 4 3 2 2 2 3" xfId="6778"/>
    <cellStyle name="Comma 4 3 2 2 3" xfId="6779"/>
    <cellStyle name="Comma 4 3 2 2 3 2" xfId="6780"/>
    <cellStyle name="Comma 4 3 2 2 4" xfId="6781"/>
    <cellStyle name="Comma 4 3 2 2 5" xfId="6782"/>
    <cellStyle name="Comma 4 3 2 3" xfId="6783"/>
    <cellStyle name="Comma 4 3 2 3 2" xfId="6784"/>
    <cellStyle name="Comma 4 3 2 3 2 2" xfId="6785"/>
    <cellStyle name="Comma 4 3 2 3 3" xfId="6786"/>
    <cellStyle name="Comma 4 3 2 4" xfId="6787"/>
    <cellStyle name="Comma 4 3 2 4 2" xfId="6788"/>
    <cellStyle name="Comma 4 3 2 5" xfId="6789"/>
    <cellStyle name="Comma 4 3 2 6" xfId="6790"/>
    <cellStyle name="Comma 4 3 2 7" xfId="6791"/>
    <cellStyle name="Comma 4 3 3" xfId="6792"/>
    <cellStyle name="Comma 4 3 3 2" xfId="6793"/>
    <cellStyle name="Comma 4 3 3 2 2" xfId="6794"/>
    <cellStyle name="Comma 4 3 3 2 2 2" xfId="6795"/>
    <cellStyle name="Comma 4 3 3 2 3" xfId="6796"/>
    <cellStyle name="Comma 4 3 3 3" xfId="6797"/>
    <cellStyle name="Comma 4 3 3 3 2" xfId="6798"/>
    <cellStyle name="Comma 4 3 3 4" xfId="6799"/>
    <cellStyle name="Comma 4 3 3 5" xfId="6800"/>
    <cellStyle name="Comma 4 3 4" xfId="6801"/>
    <cellStyle name="Comma 4 3 4 2" xfId="6802"/>
    <cellStyle name="Comma 4 3 4 2 2" xfId="6803"/>
    <cellStyle name="Comma 4 3 4 3" xfId="6804"/>
    <cellStyle name="Comma 4 3 5" xfId="6805"/>
    <cellStyle name="Comma 4 3 5 2" xfId="6806"/>
    <cellStyle name="Comma 4 3 6" xfId="6807"/>
    <cellStyle name="Comma 4 3 7" xfId="6808"/>
    <cellStyle name="Comma 4 3 8" xfId="6809"/>
    <cellStyle name="Comma 4 4" xfId="1399"/>
    <cellStyle name="Comma 4 4 2" xfId="6810"/>
    <cellStyle name="Comma 4 4 2 2" xfId="6811"/>
    <cellStyle name="Comma 4 4 2 2 2" xfId="6812"/>
    <cellStyle name="Comma 4 4 2 2 2 2" xfId="6813"/>
    <cellStyle name="Comma 4 4 2 2 3" xfId="6814"/>
    <cellStyle name="Comma 4 4 2 2 4" xfId="6815"/>
    <cellStyle name="Comma 4 4 2 3" xfId="6816"/>
    <cellStyle name="Comma 4 4 2 3 2" xfId="6817"/>
    <cellStyle name="Comma 4 4 2 4" xfId="6818"/>
    <cellStyle name="Comma 4 4 2 5" xfId="6819"/>
    <cellStyle name="Comma 4 4 3" xfId="6820"/>
    <cellStyle name="Comma 4 4 3 2" xfId="6821"/>
    <cellStyle name="Comma 4 4 3 2 2" xfId="6822"/>
    <cellStyle name="Comma 4 4 3 3" xfId="6823"/>
    <cellStyle name="Comma 4 4 3 4" xfId="6824"/>
    <cellStyle name="Comma 4 4 4" xfId="6825"/>
    <cellStyle name="Comma 4 4 4 2" xfId="6826"/>
    <cellStyle name="Comma 4 4 5" xfId="6827"/>
    <cellStyle name="Comma 4 4 6" xfId="6828"/>
    <cellStyle name="Comma 4 4 7" xfId="6829"/>
    <cellStyle name="Comma 4 5" xfId="1400"/>
    <cellStyle name="Comma 4 5 2" xfId="6830"/>
    <cellStyle name="Comma 4 5 2 2" xfId="6831"/>
    <cellStyle name="Comma 4 5 2 2 2" xfId="6832"/>
    <cellStyle name="Comma 4 5 2 3" xfId="6833"/>
    <cellStyle name="Comma 4 5 2 4" xfId="6834"/>
    <cellStyle name="Comma 4 5 3" xfId="6835"/>
    <cellStyle name="Comma 4 5 3 2" xfId="6836"/>
    <cellStyle name="Comma 4 5 4" xfId="6837"/>
    <cellStyle name="Comma 4 5 5" xfId="6838"/>
    <cellStyle name="Comma 4 6" xfId="6839"/>
    <cellStyle name="Comma 4 6 2" xfId="6840"/>
    <cellStyle name="Comma 4 6 2 2" xfId="6841"/>
    <cellStyle name="Comma 4 6 3" xfId="6842"/>
    <cellStyle name="Comma 4 6 4" xfId="6843"/>
    <cellStyle name="Comma 4 7" xfId="6844"/>
    <cellStyle name="Comma 4 7 2" xfId="6845"/>
    <cellStyle name="Comma 4 8" xfId="6846"/>
    <cellStyle name="Comma 4 9" xfId="6847"/>
    <cellStyle name="Comma 40" xfId="6848"/>
    <cellStyle name="Comma 41" xfId="6849"/>
    <cellStyle name="Comma 42" xfId="6850"/>
    <cellStyle name="Comma 43" xfId="6851"/>
    <cellStyle name="Comma 44" xfId="6852"/>
    <cellStyle name="Comma 45" xfId="6853"/>
    <cellStyle name="Comma 46" xfId="6854"/>
    <cellStyle name="Comma 47" xfId="6855"/>
    <cellStyle name="Comma 48" xfId="6856"/>
    <cellStyle name="Comma 49" xfId="6857"/>
    <cellStyle name="Comma 5" xfId="1401"/>
    <cellStyle name="Comma 5 2" xfId="6858"/>
    <cellStyle name="Comma 5 2 2" xfId="6859"/>
    <cellStyle name="Comma 5 2 3" xfId="6860"/>
    <cellStyle name="Comma 5 3" xfId="6861"/>
    <cellStyle name="Comma 50" xfId="6862"/>
    <cellStyle name="Comma 50 2" xfId="6863"/>
    <cellStyle name="Comma 51" xfId="6864"/>
    <cellStyle name="Comma 52" xfId="6865"/>
    <cellStyle name="Comma 53" xfId="6866"/>
    <cellStyle name="Comma 54" xfId="6867"/>
    <cellStyle name="Comma 55" xfId="6868"/>
    <cellStyle name="Comma 56" xfId="6869"/>
    <cellStyle name="Comma 57" xfId="6870"/>
    <cellStyle name="Comma 58" xfId="6871"/>
    <cellStyle name="Comma 59" xfId="6872"/>
    <cellStyle name="Comma 6" xfId="1402"/>
    <cellStyle name="Comma 6 10" xfId="6873"/>
    <cellStyle name="Comma 6 10 2" xfId="6874"/>
    <cellStyle name="Comma 6 11" xfId="6875"/>
    <cellStyle name="Comma 6 12" xfId="6876"/>
    <cellStyle name="Comma 6 13" xfId="6877"/>
    <cellStyle name="Comma 6 2" xfId="6878"/>
    <cellStyle name="Comma 6 2 2" xfId="6879"/>
    <cellStyle name="Comma 6 2 2 2" xfId="6880"/>
    <cellStyle name="Comma 6 2 3" xfId="6881"/>
    <cellStyle name="Comma 6 2 3 2" xfId="6882"/>
    <cellStyle name="Comma 6 2 3 3" xfId="6883"/>
    <cellStyle name="Comma 6 2 3 4" xfId="6884"/>
    <cellStyle name="Comma 6 2 4" xfId="6885"/>
    <cellStyle name="Comma 6 2 4 2" xfId="6886"/>
    <cellStyle name="Comma 6 2 5" xfId="6887"/>
    <cellStyle name="Comma 6 2 6" xfId="6888"/>
    <cellStyle name="Comma 6 2 7" xfId="6889"/>
    <cellStyle name="Comma 6 3" xfId="6890"/>
    <cellStyle name="Comma 6 3 2" xfId="6891"/>
    <cellStyle name="Comma 6 3 2 2" xfId="6892"/>
    <cellStyle name="Comma 6 3 2 2 2" xfId="6893"/>
    <cellStyle name="Comma 6 3 2 2 2 2" xfId="6894"/>
    <cellStyle name="Comma 6 3 2 2 2 3" xfId="6895"/>
    <cellStyle name="Comma 6 3 2 2 3" xfId="6896"/>
    <cellStyle name="Comma 6 3 2 2 3 2" xfId="6897"/>
    <cellStyle name="Comma 6 3 2 2 4" xfId="6898"/>
    <cellStyle name="Comma 6 3 2 2 5" xfId="6899"/>
    <cellStyle name="Comma 6 3 2 3" xfId="6900"/>
    <cellStyle name="Comma 6 3 2 3 2" xfId="6901"/>
    <cellStyle name="Comma 6 3 2 3 3" xfId="6902"/>
    <cellStyle name="Comma 6 3 2 4" xfId="6903"/>
    <cellStyle name="Comma 6 3 2 4 2" xfId="6904"/>
    <cellStyle name="Comma 6 3 2 5" xfId="6905"/>
    <cellStyle name="Comma 6 3 2 6" xfId="6906"/>
    <cellStyle name="Comma 6 3 3" xfId="6907"/>
    <cellStyle name="Comma 6 3 3 2" xfId="6908"/>
    <cellStyle name="Comma 6 3 3 2 2" xfId="6909"/>
    <cellStyle name="Comma 6 3 3 2 2 2" xfId="6910"/>
    <cellStyle name="Comma 6 3 3 2 3" xfId="6911"/>
    <cellStyle name="Comma 6 3 3 2 4" xfId="6912"/>
    <cellStyle name="Comma 6 3 3 2 5" xfId="6913"/>
    <cellStyle name="Comma 6 3 3 3" xfId="6914"/>
    <cellStyle name="Comma 6 3 3 3 2" xfId="6915"/>
    <cellStyle name="Comma 6 3 3 4" xfId="6916"/>
    <cellStyle name="Comma 6 3 3 5" xfId="6917"/>
    <cellStyle name="Comma 6 3 3 6" xfId="6918"/>
    <cellStyle name="Comma 6 3 4" xfId="6919"/>
    <cellStyle name="Comma 6 3 4 2" xfId="6920"/>
    <cellStyle name="Comma 6 3 4 2 2" xfId="6921"/>
    <cellStyle name="Comma 6 3 4 3" xfId="6922"/>
    <cellStyle name="Comma 6 3 4 4" xfId="6923"/>
    <cellStyle name="Comma 6 3 4 5" xfId="6924"/>
    <cellStyle name="Comma 6 3 5" xfId="6925"/>
    <cellStyle name="Comma 6 3 5 2" xfId="6926"/>
    <cellStyle name="Comma 6 3 5 2 2" xfId="6927"/>
    <cellStyle name="Comma 6 3 5 3" xfId="6928"/>
    <cellStyle name="Comma 6 3 5 4" xfId="6929"/>
    <cellStyle name="Comma 6 3 5 5" xfId="6930"/>
    <cellStyle name="Comma 6 3 6" xfId="6931"/>
    <cellStyle name="Comma 6 3 6 2" xfId="6932"/>
    <cellStyle name="Comma 6 3 6 3" xfId="6933"/>
    <cellStyle name="Comma 6 3 7" xfId="6934"/>
    <cellStyle name="Comma 6 3 8" xfId="6935"/>
    <cellStyle name="Comma 6 3 9" xfId="6936"/>
    <cellStyle name="Comma 6 4" xfId="6937"/>
    <cellStyle name="Comma 6 4 2" xfId="6938"/>
    <cellStyle name="Comma 6 4 2 2" xfId="6939"/>
    <cellStyle name="Comma 6 4 2 2 2" xfId="6940"/>
    <cellStyle name="Comma 6 4 2 2 3" xfId="6941"/>
    <cellStyle name="Comma 6 4 2 3" xfId="6942"/>
    <cellStyle name="Comma 6 4 2 3 2" xfId="6943"/>
    <cellStyle name="Comma 6 4 2 4" xfId="6944"/>
    <cellStyle name="Comma 6 4 2 5" xfId="6945"/>
    <cellStyle name="Comma 6 4 3" xfId="6946"/>
    <cellStyle name="Comma 6 4 3 2" xfId="6947"/>
    <cellStyle name="Comma 6 4 3 3" xfId="6948"/>
    <cellStyle name="Comma 6 4 4" xfId="6949"/>
    <cellStyle name="Comma 6 4 4 2" xfId="6950"/>
    <cellStyle name="Comma 6 4 5" xfId="6951"/>
    <cellStyle name="Comma 6 4 6" xfId="6952"/>
    <cellStyle name="Comma 6 5" xfId="6953"/>
    <cellStyle name="Comma 6 5 2" xfId="6954"/>
    <cellStyle name="Comma 6 5 2 2" xfId="6955"/>
    <cellStyle name="Comma 6 5 2 2 2" xfId="6956"/>
    <cellStyle name="Comma 6 5 2 3" xfId="6957"/>
    <cellStyle name="Comma 6 5 2 4" xfId="6958"/>
    <cellStyle name="Comma 6 5 2 5" xfId="6959"/>
    <cellStyle name="Comma 6 5 3" xfId="6960"/>
    <cellStyle name="Comma 6 5 3 2" xfId="6961"/>
    <cellStyle name="Comma 6 5 4" xfId="6962"/>
    <cellStyle name="Comma 6 5 5" xfId="6963"/>
    <cellStyle name="Comma 6 5 6" xfId="6964"/>
    <cellStyle name="Comma 6 6" xfId="6965"/>
    <cellStyle name="Comma 6 6 2" xfId="6966"/>
    <cellStyle name="Comma 6 6 2 2" xfId="6967"/>
    <cellStyle name="Comma 6 6 3" xfId="6968"/>
    <cellStyle name="Comma 6 6 4" xfId="6969"/>
    <cellStyle name="Comma 6 6 5" xfId="6970"/>
    <cellStyle name="Comma 6 7" xfId="6971"/>
    <cellStyle name="Comma 6 7 2" xfId="6972"/>
    <cellStyle name="Comma 6 7 2 2" xfId="6973"/>
    <cellStyle name="Comma 6 7 3" xfId="6974"/>
    <cellStyle name="Comma 6 7 4" xfId="6975"/>
    <cellStyle name="Comma 6 7 5" xfId="6976"/>
    <cellStyle name="Comma 6 8" xfId="6977"/>
    <cellStyle name="Comma 6 8 2" xfId="6978"/>
    <cellStyle name="Comma 6 8 2 2" xfId="6979"/>
    <cellStyle name="Comma 6 8 3" xfId="6980"/>
    <cellStyle name="Comma 6 8 4" xfId="6981"/>
    <cellStyle name="Comma 6 8 5" xfId="6982"/>
    <cellStyle name="Comma 6 9" xfId="6983"/>
    <cellStyle name="Comma 6 9 2" xfId="6984"/>
    <cellStyle name="Comma 6 9 3" xfId="6985"/>
    <cellStyle name="Comma 60" xfId="6986"/>
    <cellStyle name="Comma 61" xfId="6987"/>
    <cellStyle name="Comma 62" xfId="6988"/>
    <cellStyle name="Comma 62 2" xfId="6989"/>
    <cellStyle name="Comma 62 2 2" xfId="6990"/>
    <cellStyle name="Comma 62 3" xfId="6991"/>
    <cellStyle name="Comma 63" xfId="6992"/>
    <cellStyle name="Comma 63 2" xfId="6993"/>
    <cellStyle name="Comma 63 2 2" xfId="6994"/>
    <cellStyle name="Comma 63 3" xfId="6995"/>
    <cellStyle name="Comma 64" xfId="6996"/>
    <cellStyle name="Comma 64 2" xfId="6997"/>
    <cellStyle name="Comma 64 2 2" xfId="6998"/>
    <cellStyle name="Comma 64 3" xfId="6999"/>
    <cellStyle name="Comma 65" xfId="7000"/>
    <cellStyle name="Comma 65 2" xfId="7001"/>
    <cellStyle name="Comma 66" xfId="7002"/>
    <cellStyle name="Comma 66 2" xfId="7003"/>
    <cellStyle name="Comma 67" xfId="7004"/>
    <cellStyle name="Comma 68" xfId="7005"/>
    <cellStyle name="Comma 69" xfId="7006"/>
    <cellStyle name="Comma 7" xfId="1403"/>
    <cellStyle name="Comma 7 2" xfId="7007"/>
    <cellStyle name="Comma 7 2 2" xfId="7008"/>
    <cellStyle name="Comma 7 2 2 2" xfId="7009"/>
    <cellStyle name="Comma 7 2 2 2 2" xfId="7010"/>
    <cellStyle name="Comma 7 2 2 2 2 2" xfId="7011"/>
    <cellStyle name="Comma 7 2 2 2 3" xfId="7012"/>
    <cellStyle name="Comma 7 2 2 2 4" xfId="7013"/>
    <cellStyle name="Comma 7 2 2 2 5" xfId="7014"/>
    <cellStyle name="Comma 7 2 2 3" xfId="7015"/>
    <cellStyle name="Comma 7 2 2 3 2" xfId="7016"/>
    <cellStyle name="Comma 7 2 2 4" xfId="7017"/>
    <cellStyle name="Comma 7 2 2 4 2" xfId="7018"/>
    <cellStyle name="Comma 7 2 2 5" xfId="7019"/>
    <cellStyle name="Comma 7 2 2 6" xfId="7020"/>
    <cellStyle name="Comma 7 2 3" xfId="7021"/>
    <cellStyle name="Comma 7 2 3 2" xfId="7022"/>
    <cellStyle name="Comma 7 2 3 2 2" xfId="7023"/>
    <cellStyle name="Comma 7 2 3 3" xfId="7024"/>
    <cellStyle name="Comma 7 2 3 4" xfId="7025"/>
    <cellStyle name="Comma 7 2 3 5" xfId="7026"/>
    <cellStyle name="Comma 7 2 4" xfId="7027"/>
    <cellStyle name="Comma 7 2 4 2" xfId="7028"/>
    <cellStyle name="Comma 7 2 5" xfId="7029"/>
    <cellStyle name="Comma 7 2 5 2" xfId="7030"/>
    <cellStyle name="Comma 7 2 6" xfId="7031"/>
    <cellStyle name="Comma 7 2 7" xfId="7032"/>
    <cellStyle name="Comma 7 3" xfId="7033"/>
    <cellStyle name="Comma 7 3 2" xfId="7034"/>
    <cellStyle name="Comma 7 3 2 2" xfId="7035"/>
    <cellStyle name="Comma 7 3 2 2 2" xfId="7036"/>
    <cellStyle name="Comma 7 3 2 3" xfId="7037"/>
    <cellStyle name="Comma 7 3 2 4" xfId="7038"/>
    <cellStyle name="Comma 7 3 3" xfId="7039"/>
    <cellStyle name="Comma 7 3 3 2" xfId="7040"/>
    <cellStyle name="Comma 7 3 4" xfId="7041"/>
    <cellStyle name="Comma 7 3 5" xfId="7042"/>
    <cellStyle name="Comma 7 3 6" xfId="7043"/>
    <cellStyle name="Comma 7 4" xfId="7044"/>
    <cellStyle name="Comma 7 4 2" xfId="7045"/>
    <cellStyle name="Comma 7 4 2 2" xfId="7046"/>
    <cellStyle name="Comma 7 4 2 2 2" xfId="7047"/>
    <cellStyle name="Comma 7 4 2 3" xfId="7048"/>
    <cellStyle name="Comma 7 4 2 4" xfId="7049"/>
    <cellStyle name="Comma 7 4 3" xfId="7050"/>
    <cellStyle name="Comma 7 4 3 2" xfId="7051"/>
    <cellStyle name="Comma 7 4 4" xfId="7052"/>
    <cellStyle name="Comma 7 4 5" xfId="7053"/>
    <cellStyle name="Comma 7 5" xfId="7054"/>
    <cellStyle name="Comma 7 5 2" xfId="7055"/>
    <cellStyle name="Comma 7 5 2 2" xfId="7056"/>
    <cellStyle name="Comma 7 5 2 2 2" xfId="7057"/>
    <cellStyle name="Comma 7 5 2 3" xfId="7058"/>
    <cellStyle name="Comma 7 5 2 4" xfId="7059"/>
    <cellStyle name="Comma 7 5 3" xfId="7060"/>
    <cellStyle name="Comma 7 5 3 2" xfId="7061"/>
    <cellStyle name="Comma 7 5 4" xfId="7062"/>
    <cellStyle name="Comma 7 5 5" xfId="7063"/>
    <cellStyle name="Comma 7 6" xfId="7064"/>
    <cellStyle name="Comma 7 6 2" xfId="7065"/>
    <cellStyle name="Comma 7 6 2 2" xfId="7066"/>
    <cellStyle name="Comma 7 6 2 2 2" xfId="7067"/>
    <cellStyle name="Comma 7 6 2 3" xfId="7068"/>
    <cellStyle name="Comma 7 6 2 4" xfId="7069"/>
    <cellStyle name="Comma 7 6 3" xfId="7070"/>
    <cellStyle name="Comma 7 6 3 2" xfId="7071"/>
    <cellStyle name="Comma 7 6 4" xfId="7072"/>
    <cellStyle name="Comma 7 6 5" xfId="7073"/>
    <cellStyle name="Comma 7 7" xfId="7074"/>
    <cellStyle name="Comma 7 7 2" xfId="7075"/>
    <cellStyle name="Comma 7 7 2 2" xfId="7076"/>
    <cellStyle name="Comma 7 7 3" xfId="7077"/>
    <cellStyle name="Comma 7 7 4" xfId="7078"/>
    <cellStyle name="Comma 7 8" xfId="7079"/>
    <cellStyle name="Comma 70" xfId="7080"/>
    <cellStyle name="Comma 71" xfId="7081"/>
    <cellStyle name="Comma 71 2" xfId="7082"/>
    <cellStyle name="Comma 72" xfId="7083"/>
    <cellStyle name="Comma 73" xfId="7084"/>
    <cellStyle name="Comma 73 2" xfId="7085"/>
    <cellStyle name="Comma 73 3" xfId="7086"/>
    <cellStyle name="Comma 74" xfId="7087"/>
    <cellStyle name="Comma 74 2" xfId="7088"/>
    <cellStyle name="Comma 74 3" xfId="7089"/>
    <cellStyle name="Comma 75" xfId="7090"/>
    <cellStyle name="Comma 76" xfId="7091"/>
    <cellStyle name="Comma 77" xfId="7092"/>
    <cellStyle name="Comma 78" xfId="7093"/>
    <cellStyle name="Comma 79" xfId="7094"/>
    <cellStyle name="Comma 8" xfId="1404"/>
    <cellStyle name="Comma 8 2" xfId="7095"/>
    <cellStyle name="Comma 8 2 2" xfId="7096"/>
    <cellStyle name="Comma 8 2 2 2" xfId="7097"/>
    <cellStyle name="Comma 8 2 2 2 2" xfId="7098"/>
    <cellStyle name="Comma 8 2 2 3" xfId="7099"/>
    <cellStyle name="Comma 8 2 2 3 2" xfId="7100"/>
    <cellStyle name="Comma 8 2 2 4" xfId="7101"/>
    <cellStyle name="Comma 8 2 2 5" xfId="7102"/>
    <cellStyle name="Comma 8 2 3" xfId="7103"/>
    <cellStyle name="Comma 8 2 3 2" xfId="7104"/>
    <cellStyle name="Comma 8 2 3 3" xfId="7105"/>
    <cellStyle name="Comma 8 2 3 4" xfId="7106"/>
    <cellStyle name="Comma 8 2 3 5" xfId="7107"/>
    <cellStyle name="Comma 8 2 4" xfId="7108"/>
    <cellStyle name="Comma 8 2 4 2" xfId="7109"/>
    <cellStyle name="Comma 8 2 5" xfId="7110"/>
    <cellStyle name="Comma 8 2 6" xfId="7111"/>
    <cellStyle name="Comma 8 2 7" xfId="7112"/>
    <cellStyle name="Comma 8 2 8" xfId="7113"/>
    <cellStyle name="Comma 8 3" xfId="7114"/>
    <cellStyle name="Comma 8 3 2" xfId="7115"/>
    <cellStyle name="Comma 8 3 2 2" xfId="7116"/>
    <cellStyle name="Comma 8 3 3" xfId="7117"/>
    <cellStyle name="Comma 8 3 3 2" xfId="7118"/>
    <cellStyle name="Comma 8 3 4" xfId="7119"/>
    <cellStyle name="Comma 8 3 5" xfId="7120"/>
    <cellStyle name="Comma 8 4" xfId="7121"/>
    <cellStyle name="Comma 8 4 2" xfId="7122"/>
    <cellStyle name="Comma 8 4 3" xfId="7123"/>
    <cellStyle name="Comma 8 4 3 2" xfId="7124"/>
    <cellStyle name="Comma 8 4 4" xfId="7125"/>
    <cellStyle name="Comma 8 4 5" xfId="7126"/>
    <cellStyle name="Comma 8 5" xfId="7127"/>
    <cellStyle name="Comma 8 5 2" xfId="7128"/>
    <cellStyle name="Comma 8 6" xfId="7129"/>
    <cellStyle name="Comma 8 7" xfId="7130"/>
    <cellStyle name="Comma 8 8" xfId="7131"/>
    <cellStyle name="Comma 8 9" xfId="7132"/>
    <cellStyle name="Comma 80" xfId="7133"/>
    <cellStyle name="Comma 81" xfId="7134"/>
    <cellStyle name="Comma 82" xfId="7135"/>
    <cellStyle name="Comma 83" xfId="7136"/>
    <cellStyle name="Comma 84" xfId="7137"/>
    <cellStyle name="Comma 85" xfId="7138"/>
    <cellStyle name="Comma 86" xfId="7139"/>
    <cellStyle name="Comma 87" xfId="7140"/>
    <cellStyle name="Comma 88" xfId="54"/>
    <cellStyle name="Comma 9" xfId="1405"/>
    <cellStyle name="Comma 9 2" xfId="7141"/>
    <cellStyle name="Comma 9 2 2" xfId="7142"/>
    <cellStyle name="Comma 9 2 2 2" xfId="7143"/>
    <cellStyle name="Comma 9 2 2 2 2" xfId="7144"/>
    <cellStyle name="Comma 9 2 2 2 2 2" xfId="7145"/>
    <cellStyle name="Comma 9 2 2 2 2 2 2" xfId="7146"/>
    <cellStyle name="Comma 9 2 2 2 2 3" xfId="7147"/>
    <cellStyle name="Comma 9 2 2 2 3" xfId="7148"/>
    <cellStyle name="Comma 9 2 2 2 3 2" xfId="7149"/>
    <cellStyle name="Comma 9 2 2 2 4" xfId="7150"/>
    <cellStyle name="Comma 9 2 2 3" xfId="7151"/>
    <cellStyle name="Comma 9 2 2 3 2" xfId="7152"/>
    <cellStyle name="Comma 9 2 2 3 2 2" xfId="7153"/>
    <cellStyle name="Comma 9 2 2 3 3" xfId="7154"/>
    <cellStyle name="Comma 9 2 2 4" xfId="7155"/>
    <cellStyle name="Comma 9 2 2 4 2" xfId="7156"/>
    <cellStyle name="Comma 9 2 2 5" xfId="7157"/>
    <cellStyle name="Comma 9 2 2 6" xfId="7158"/>
    <cellStyle name="Comma 9 2 3" xfId="7159"/>
    <cellStyle name="Comma 9 2 3 2" xfId="7160"/>
    <cellStyle name="Comma 9 2 3 2 2" xfId="7161"/>
    <cellStyle name="Comma 9 2 3 2 2 2" xfId="7162"/>
    <cellStyle name="Comma 9 2 3 2 3" xfId="7163"/>
    <cellStyle name="Comma 9 2 3 3" xfId="7164"/>
    <cellStyle name="Comma 9 2 3 3 2" xfId="7165"/>
    <cellStyle name="Comma 9 2 3 4" xfId="7166"/>
    <cellStyle name="Comma 9 2 4" xfId="7167"/>
    <cellStyle name="Comma 9 2 4 2" xfId="7168"/>
    <cellStyle name="Comma 9 2 4 2 2" xfId="7169"/>
    <cellStyle name="Comma 9 2 4 3" xfId="7170"/>
    <cellStyle name="Comma 9 2 5" xfId="7171"/>
    <cellStyle name="Comma 9 2 5 2" xfId="7172"/>
    <cellStyle name="Comma 9 2 6" xfId="7173"/>
    <cellStyle name="Comma 9 2 7" xfId="7174"/>
    <cellStyle name="Comma 9 3" xfId="7175"/>
    <cellStyle name="Comma 9 3 2" xfId="7176"/>
    <cellStyle name="Comma 9 3 2 2" xfId="7177"/>
    <cellStyle name="Comma 9 3 2 2 2" xfId="7178"/>
    <cellStyle name="Comma 9 3 2 2 2 2" xfId="7179"/>
    <cellStyle name="Comma 9 3 2 2 3" xfId="7180"/>
    <cellStyle name="Comma 9 3 2 3" xfId="7181"/>
    <cellStyle name="Comma 9 3 2 3 2" xfId="7182"/>
    <cellStyle name="Comma 9 3 2 4" xfId="7183"/>
    <cellStyle name="Comma 9 3 3" xfId="7184"/>
    <cellStyle name="Comma 9 3 3 2" xfId="7185"/>
    <cellStyle name="Comma 9 3 3 2 2" xfId="7186"/>
    <cellStyle name="Comma 9 3 3 3" xfId="7187"/>
    <cellStyle name="Comma 9 3 4" xfId="7188"/>
    <cellStyle name="Comma 9 3 4 2" xfId="7189"/>
    <cellStyle name="Comma 9 3 5" xfId="7190"/>
    <cellStyle name="Comma 9 3 6" xfId="7191"/>
    <cellStyle name="Comma 9 4" xfId="7192"/>
    <cellStyle name="Comma 9 4 2" xfId="7193"/>
    <cellStyle name="Comma 9 4 2 2" xfId="7194"/>
    <cellStyle name="Comma 9 4 2 2 2" xfId="7195"/>
    <cellStyle name="Comma 9 4 2 3" xfId="7196"/>
    <cellStyle name="Comma 9 4 3" xfId="7197"/>
    <cellStyle name="Comma 9 4 3 2" xfId="7198"/>
    <cellStyle name="Comma 9 4 4" xfId="7199"/>
    <cellStyle name="Comma 9 5" xfId="7200"/>
    <cellStyle name="Comma 9 5 2" xfId="7201"/>
    <cellStyle name="Comma 9 5 2 2" xfId="7202"/>
    <cellStyle name="Comma 9 5 3" xfId="7203"/>
    <cellStyle name="Comma 9 6" xfId="7204"/>
    <cellStyle name="Comma 9 6 2" xfId="7205"/>
    <cellStyle name="Comma 9 7" xfId="7206"/>
    <cellStyle name="Comma 9 8" xfId="7207"/>
    <cellStyle name="Comma 9 9" xfId="7208"/>
    <cellStyle name="Comma0" xfId="7"/>
    <cellStyle name="Comma0 2" xfId="7209"/>
    <cellStyle name="Comma0 2 2" xfId="7210"/>
    <cellStyle name="Comma0 2 2 2" xfId="7211"/>
    <cellStyle name="Comma0 2 3" xfId="7212"/>
    <cellStyle name="Comma0 2 4" xfId="7213"/>
    <cellStyle name="Comma0 3" xfId="7214"/>
    <cellStyle name="Comma0 3 2" xfId="7215"/>
    <cellStyle name="Comma0 3 2 2" xfId="7216"/>
    <cellStyle name="Comma0 3 3" xfId="7217"/>
    <cellStyle name="Comma0 3 4" xfId="7218"/>
    <cellStyle name="Comma0 4" xfId="7219"/>
    <cellStyle name="Comma0_SCH11 Not Done" xfId="7220"/>
    <cellStyle name="Currency" xfId="8" builtinId="4"/>
    <cellStyle name="Currency [0] 2" xfId="7221"/>
    <cellStyle name="Currency [0] 2 2" xfId="7222"/>
    <cellStyle name="Currency [0] 2 2 2" xfId="7223"/>
    <cellStyle name="Currency [0] 2 2 2 2" xfId="7224"/>
    <cellStyle name="Currency [0] 2 2 3" xfId="7225"/>
    <cellStyle name="Currency [0] 2 2 4" xfId="7226"/>
    <cellStyle name="Currency [0] 2 3" xfId="7227"/>
    <cellStyle name="Currency [0] 2 3 2" xfId="7228"/>
    <cellStyle name="Currency [0] 2 4" xfId="7229"/>
    <cellStyle name="Currency [0] 2 4 2" xfId="7230"/>
    <cellStyle name="Currency [0] 2 5" xfId="7231"/>
    <cellStyle name="Currency [0] 2 6" xfId="7232"/>
    <cellStyle name="Currency [0] 3" xfId="7233"/>
    <cellStyle name="Currency [0] 3 2" xfId="7234"/>
    <cellStyle name="Currency [0] 3 2 2" xfId="7235"/>
    <cellStyle name="Currency [0] 3 3" xfId="7236"/>
    <cellStyle name="Currency [0] 3 4" xfId="7237"/>
    <cellStyle name="Currency [0] 4" xfId="7238"/>
    <cellStyle name="Currency [0] 4 2" xfId="7239"/>
    <cellStyle name="Currency [0] 5" xfId="7240"/>
    <cellStyle name="Currency [0] 5 2" xfId="7241"/>
    <cellStyle name="Currency 10" xfId="7242"/>
    <cellStyle name="Currency 10 2" xfId="7243"/>
    <cellStyle name="Currency 10 2 2" xfId="7244"/>
    <cellStyle name="Currency 10 2 3" xfId="7245"/>
    <cellStyle name="Currency 10 3" xfId="7246"/>
    <cellStyle name="Currency 10 3 2" xfId="7247"/>
    <cellStyle name="Currency 10 4" xfId="7248"/>
    <cellStyle name="Currency 10 5" xfId="7249"/>
    <cellStyle name="Currency 10 6" xfId="7250"/>
    <cellStyle name="Currency 100" xfId="7251"/>
    <cellStyle name="Currency 101" xfId="7252"/>
    <cellStyle name="Currency 102" xfId="7253"/>
    <cellStyle name="Currency 103" xfId="7254"/>
    <cellStyle name="Currency 104" xfId="7255"/>
    <cellStyle name="Currency 105" xfId="7256"/>
    <cellStyle name="Currency 106" xfId="7257"/>
    <cellStyle name="Currency 107" xfId="7258"/>
    <cellStyle name="Currency 108" xfId="7259"/>
    <cellStyle name="Currency 109" xfId="7260"/>
    <cellStyle name="Currency 11" xfId="7261"/>
    <cellStyle name="Currency 11 2" xfId="7262"/>
    <cellStyle name="Currency 11 2 2" xfId="7263"/>
    <cellStyle name="Currency 11 3" xfId="7264"/>
    <cellStyle name="Currency 11 3 2" xfId="7265"/>
    <cellStyle name="Currency 11 4" xfId="7266"/>
    <cellStyle name="Currency 11 5" xfId="7267"/>
    <cellStyle name="Currency 110" xfId="7268"/>
    <cellStyle name="Currency 111" xfId="7269"/>
    <cellStyle name="Currency 112" xfId="7270"/>
    <cellStyle name="Currency 113" xfId="7271"/>
    <cellStyle name="Currency 114" xfId="7272"/>
    <cellStyle name="Currency 115" xfId="7273"/>
    <cellStyle name="Currency 116" xfId="7274"/>
    <cellStyle name="Currency 117" xfId="7275"/>
    <cellStyle name="Currency 118" xfId="7276"/>
    <cellStyle name="Currency 119" xfId="7277"/>
    <cellStyle name="Currency 12" xfId="7278"/>
    <cellStyle name="Currency 12 2" xfId="7279"/>
    <cellStyle name="Currency 12 2 2" xfId="7280"/>
    <cellStyle name="Currency 12 3" xfId="7281"/>
    <cellStyle name="Currency 12 3 2" xfId="7282"/>
    <cellStyle name="Currency 12 4" xfId="7283"/>
    <cellStyle name="Currency 12 5" xfId="7284"/>
    <cellStyle name="Currency 120" xfId="7285"/>
    <cellStyle name="Currency 120 2" xfId="7286"/>
    <cellStyle name="Currency 120 3" xfId="7287"/>
    <cellStyle name="Currency 121" xfId="7288"/>
    <cellStyle name="Currency 121 2" xfId="7289"/>
    <cellStyle name="Currency 121 3" xfId="7290"/>
    <cellStyle name="Currency 122" xfId="7291"/>
    <cellStyle name="Currency 122 2" xfId="7292"/>
    <cellStyle name="Currency 123" xfId="7293"/>
    <cellStyle name="Currency 123 2" xfId="7294"/>
    <cellStyle name="Currency 124" xfId="7295"/>
    <cellStyle name="Currency 124 2" xfId="7296"/>
    <cellStyle name="Currency 125" xfId="7297"/>
    <cellStyle name="Currency 126" xfId="7298"/>
    <cellStyle name="Currency 127" xfId="7299"/>
    <cellStyle name="Currency 128" xfId="7300"/>
    <cellStyle name="Currency 129" xfId="7301"/>
    <cellStyle name="Currency 13" xfId="7302"/>
    <cellStyle name="Currency 13 2" xfId="7303"/>
    <cellStyle name="Currency 13 2 2" xfId="7304"/>
    <cellStyle name="Currency 13 3" xfId="7305"/>
    <cellStyle name="Currency 13 3 2" xfId="7306"/>
    <cellStyle name="Currency 13 4" xfId="7307"/>
    <cellStyle name="Currency 13 5" xfId="7308"/>
    <cellStyle name="Currency 130" xfId="7309"/>
    <cellStyle name="Currency 131" xfId="7310"/>
    <cellStyle name="Currency 132" xfId="7311"/>
    <cellStyle name="Currency 133" xfId="7312"/>
    <cellStyle name="Currency 134" xfId="7313"/>
    <cellStyle name="Currency 135" xfId="7314"/>
    <cellStyle name="Currency 136" xfId="7315"/>
    <cellStyle name="Currency 136 2" xfId="7316"/>
    <cellStyle name="Currency 137" xfId="7317"/>
    <cellStyle name="Currency 138" xfId="7318"/>
    <cellStyle name="Currency 139" xfId="7319"/>
    <cellStyle name="Currency 14" xfId="7320"/>
    <cellStyle name="Currency 14 2" xfId="7321"/>
    <cellStyle name="Currency 14 2 2" xfId="7322"/>
    <cellStyle name="Currency 14 3" xfId="7323"/>
    <cellStyle name="Currency 14 3 2" xfId="7324"/>
    <cellStyle name="Currency 14 4" xfId="7325"/>
    <cellStyle name="Currency 14 5" xfId="7326"/>
    <cellStyle name="Currency 140" xfId="7327"/>
    <cellStyle name="Currency 141" xfId="7328"/>
    <cellStyle name="Currency 142" xfId="7329"/>
    <cellStyle name="Currency 143" xfId="7330"/>
    <cellStyle name="Currency 144" xfId="7331"/>
    <cellStyle name="Currency 145" xfId="7332"/>
    <cellStyle name="Currency 146" xfId="7333"/>
    <cellStyle name="Currency 147" xfId="7334"/>
    <cellStyle name="Currency 148" xfId="7335"/>
    <cellStyle name="Currency 149" xfId="7336"/>
    <cellStyle name="Currency 15" xfId="7337"/>
    <cellStyle name="Currency 15 2" xfId="7338"/>
    <cellStyle name="Currency 15 2 2" xfId="7339"/>
    <cellStyle name="Currency 15 3" xfId="7340"/>
    <cellStyle name="Currency 15 3 2" xfId="7341"/>
    <cellStyle name="Currency 15 4" xfId="7342"/>
    <cellStyle name="Currency 15 5" xfId="7343"/>
    <cellStyle name="Currency 150" xfId="7344"/>
    <cellStyle name="Currency 150 2" xfId="7345"/>
    <cellStyle name="Currency 151" xfId="7346"/>
    <cellStyle name="Currency 152" xfId="7347"/>
    <cellStyle name="Currency 153" xfId="7348"/>
    <cellStyle name="Currency 154" xfId="7349"/>
    <cellStyle name="Currency 155" xfId="7350"/>
    <cellStyle name="Currency 156" xfId="7351"/>
    <cellStyle name="Currency 157" xfId="7352"/>
    <cellStyle name="Currency 158" xfId="7353"/>
    <cellStyle name="Currency 159" xfId="7354"/>
    <cellStyle name="Currency 16" xfId="7355"/>
    <cellStyle name="Currency 16 2" xfId="7356"/>
    <cellStyle name="Currency 16 2 2" xfId="7357"/>
    <cellStyle name="Currency 16 3" xfId="7358"/>
    <cellStyle name="Currency 16 3 2" xfId="7359"/>
    <cellStyle name="Currency 16 4" xfId="7360"/>
    <cellStyle name="Currency 16 5" xfId="7361"/>
    <cellStyle name="Currency 160" xfId="7362"/>
    <cellStyle name="Currency 161" xfId="7363"/>
    <cellStyle name="Currency 162" xfId="7364"/>
    <cellStyle name="Currency 163" xfId="7365"/>
    <cellStyle name="Currency 164" xfId="55"/>
    <cellStyle name="Currency 17" xfId="7366"/>
    <cellStyle name="Currency 17 2" xfId="7367"/>
    <cellStyle name="Currency 17 2 2" xfId="7368"/>
    <cellStyle name="Currency 17 3" xfId="7369"/>
    <cellStyle name="Currency 17 3 2" xfId="7370"/>
    <cellStyle name="Currency 17 4" xfId="7371"/>
    <cellStyle name="Currency 17 5" xfId="7372"/>
    <cellStyle name="Currency 18" xfId="7373"/>
    <cellStyle name="Currency 18 2" xfId="7374"/>
    <cellStyle name="Currency 18 2 2" xfId="7375"/>
    <cellStyle name="Currency 18 3" xfId="7376"/>
    <cellStyle name="Currency 18 3 2" xfId="7377"/>
    <cellStyle name="Currency 18 4" xfId="7378"/>
    <cellStyle name="Currency 18 5" xfId="7379"/>
    <cellStyle name="Currency 19" xfId="7380"/>
    <cellStyle name="Currency 19 2" xfId="7381"/>
    <cellStyle name="Currency 19 2 2" xfId="7382"/>
    <cellStyle name="Currency 19 3" xfId="7383"/>
    <cellStyle name="Currency 19 3 2" xfId="7384"/>
    <cellStyle name="Currency 19 4" xfId="7385"/>
    <cellStyle name="Currency 19 5" xfId="7386"/>
    <cellStyle name="Currency 2" xfId="1406"/>
    <cellStyle name="Currency 2 2" xfId="1407"/>
    <cellStyle name="Currency 2 2 2" xfId="7387"/>
    <cellStyle name="Currency 2 2 2 2" xfId="7388"/>
    <cellStyle name="Currency 2 2 3" xfId="7389"/>
    <cellStyle name="Currency 2 3" xfId="1408"/>
    <cellStyle name="Currency 2 3 2" xfId="7390"/>
    <cellStyle name="Currency 2 3 2 2" xfId="7391"/>
    <cellStyle name="Currency 2 3 3" xfId="7392"/>
    <cellStyle name="Currency 2 4" xfId="1409"/>
    <cellStyle name="Currency 2 5" xfId="1410"/>
    <cellStyle name="Currency 20" xfId="7393"/>
    <cellStyle name="Currency 20 2" xfId="7394"/>
    <cellStyle name="Currency 20 2 2" xfId="7395"/>
    <cellStyle name="Currency 20 3" xfId="7396"/>
    <cellStyle name="Currency 20 3 2" xfId="7397"/>
    <cellStyle name="Currency 20 4" xfId="7398"/>
    <cellStyle name="Currency 20 5" xfId="7399"/>
    <cellStyle name="Currency 21" xfId="7400"/>
    <cellStyle name="Currency 21 2" xfId="7401"/>
    <cellStyle name="Currency 21 2 2" xfId="7402"/>
    <cellStyle name="Currency 21 3" xfId="7403"/>
    <cellStyle name="Currency 21 3 2" xfId="7404"/>
    <cellStyle name="Currency 21 4" xfId="7405"/>
    <cellStyle name="Currency 21 5" xfId="7406"/>
    <cellStyle name="Currency 22" xfId="7407"/>
    <cellStyle name="Currency 22 2" xfId="7408"/>
    <cellStyle name="Currency 22 2 2" xfId="7409"/>
    <cellStyle name="Currency 22 3" xfId="7410"/>
    <cellStyle name="Currency 22 3 2" xfId="7411"/>
    <cellStyle name="Currency 22 4" xfId="7412"/>
    <cellStyle name="Currency 22 5" xfId="7413"/>
    <cellStyle name="Currency 23" xfId="7414"/>
    <cellStyle name="Currency 23 2" xfId="7415"/>
    <cellStyle name="Currency 23 2 2" xfId="7416"/>
    <cellStyle name="Currency 23 3" xfId="7417"/>
    <cellStyle name="Currency 23 3 2" xfId="7418"/>
    <cellStyle name="Currency 23 4" xfId="7419"/>
    <cellStyle name="Currency 23 5" xfId="7420"/>
    <cellStyle name="Currency 24" xfId="7421"/>
    <cellStyle name="Currency 24 2" xfId="7422"/>
    <cellStyle name="Currency 24 2 2" xfId="7423"/>
    <cellStyle name="Currency 24 3" xfId="7424"/>
    <cellStyle name="Currency 24 3 2" xfId="7425"/>
    <cellStyle name="Currency 24 4" xfId="7426"/>
    <cellStyle name="Currency 24 5" xfId="7427"/>
    <cellStyle name="Currency 25" xfId="7428"/>
    <cellStyle name="Currency 25 2" xfId="7429"/>
    <cellStyle name="Currency 25 2 2" xfId="7430"/>
    <cellStyle name="Currency 25 3" xfId="7431"/>
    <cellStyle name="Currency 25 3 2" xfId="7432"/>
    <cellStyle name="Currency 25 4" xfId="7433"/>
    <cellStyle name="Currency 25 5" xfId="7434"/>
    <cellStyle name="Currency 26" xfId="7435"/>
    <cellStyle name="Currency 26 2" xfId="7436"/>
    <cellStyle name="Currency 26 2 2" xfId="7437"/>
    <cellStyle name="Currency 26 3" xfId="7438"/>
    <cellStyle name="Currency 26 3 2" xfId="7439"/>
    <cellStyle name="Currency 26 4" xfId="7440"/>
    <cellStyle name="Currency 26 5" xfId="7441"/>
    <cellStyle name="Currency 27" xfId="7442"/>
    <cellStyle name="Currency 27 2" xfId="7443"/>
    <cellStyle name="Currency 27 2 2" xfId="7444"/>
    <cellStyle name="Currency 27 2 2 2" xfId="7445"/>
    <cellStyle name="Currency 27 2 3" xfId="7446"/>
    <cellStyle name="Currency 27 2 4" xfId="7447"/>
    <cellStyle name="Currency 27 3" xfId="7448"/>
    <cellStyle name="Currency 27 3 2" xfId="7449"/>
    <cellStyle name="Currency 27 4" xfId="7450"/>
    <cellStyle name="Currency 27 4 2" xfId="7451"/>
    <cellStyle name="Currency 27 5" xfId="7452"/>
    <cellStyle name="Currency 27 6" xfId="7453"/>
    <cellStyle name="Currency 28" xfId="7454"/>
    <cellStyle name="Currency 28 2" xfId="7455"/>
    <cellStyle name="Currency 28 2 2" xfId="7456"/>
    <cellStyle name="Currency 28 3" xfId="7457"/>
    <cellStyle name="Currency 28 3 2" xfId="7458"/>
    <cellStyle name="Currency 28 4" xfId="7459"/>
    <cellStyle name="Currency 28 5" xfId="7460"/>
    <cellStyle name="Currency 29" xfId="7461"/>
    <cellStyle name="Currency 29 2" xfId="7462"/>
    <cellStyle name="Currency 29 2 2" xfId="7463"/>
    <cellStyle name="Currency 29 3" xfId="7464"/>
    <cellStyle name="Currency 29 3 2" xfId="7465"/>
    <cellStyle name="Currency 29 4" xfId="7466"/>
    <cellStyle name="Currency 29 5" xfId="7467"/>
    <cellStyle name="Currency 3" xfId="1411"/>
    <cellStyle name="Currency 3 2" xfId="1412"/>
    <cellStyle name="Currency 3 2 2" xfId="7468"/>
    <cellStyle name="Currency 3 2 2 2" xfId="7469"/>
    <cellStyle name="Currency 3 2 2 2 2" xfId="7470"/>
    <cellStyle name="Currency 3 2 2 3" xfId="7471"/>
    <cellStyle name="Currency 3 2 2 3 2" xfId="7472"/>
    <cellStyle name="Currency 3 2 2 4" xfId="7473"/>
    <cellStyle name="Currency 3 2 2 5" xfId="7474"/>
    <cellStyle name="Currency 3 2 2 6" xfId="7475"/>
    <cellStyle name="Currency 3 2 3" xfId="7476"/>
    <cellStyle name="Currency 3 2 3 2" xfId="7477"/>
    <cellStyle name="Currency 3 2 3 3" xfId="7478"/>
    <cellStyle name="Currency 3 2 3 4" xfId="7479"/>
    <cellStyle name="Currency 3 2 4" xfId="7480"/>
    <cellStyle name="Currency 3 2 5" xfId="7481"/>
    <cellStyle name="Currency 3 3" xfId="1413"/>
    <cellStyle name="Currency 3 3 2" xfId="7482"/>
    <cellStyle name="Currency 3 3 2 2" xfId="7483"/>
    <cellStyle name="Currency 3 3 3" xfId="7484"/>
    <cellStyle name="Currency 3 3 3 2" xfId="7485"/>
    <cellStyle name="Currency 3 3 4" xfId="7486"/>
    <cellStyle name="Currency 3 3 5" xfId="7487"/>
    <cellStyle name="Currency 3 4" xfId="1414"/>
    <cellStyle name="Currency 3 4 2" xfId="7488"/>
    <cellStyle name="Currency 3 4 3" xfId="7489"/>
    <cellStyle name="Currency 3 4 3 2" xfId="7490"/>
    <cellStyle name="Currency 3 4 4" xfId="7491"/>
    <cellStyle name="Currency 3 4 5" xfId="7492"/>
    <cellStyle name="Currency 3 5" xfId="1415"/>
    <cellStyle name="Currency 3 6" xfId="7493"/>
    <cellStyle name="Currency 30" xfId="7494"/>
    <cellStyle name="Currency 30 2" xfId="7495"/>
    <cellStyle name="Currency 30 2 2" xfId="7496"/>
    <cellStyle name="Currency 30 3" xfId="7497"/>
    <cellStyle name="Currency 30 3 2" xfId="7498"/>
    <cellStyle name="Currency 30 4" xfId="7499"/>
    <cellStyle name="Currency 30 5" xfId="7500"/>
    <cellStyle name="Currency 31" xfId="7501"/>
    <cellStyle name="Currency 31 2" xfId="7502"/>
    <cellStyle name="Currency 31 2 2" xfId="7503"/>
    <cellStyle name="Currency 31 3" xfId="7504"/>
    <cellStyle name="Currency 31 3 2" xfId="7505"/>
    <cellStyle name="Currency 31 4" xfId="7506"/>
    <cellStyle name="Currency 31 5" xfId="7507"/>
    <cellStyle name="Currency 32" xfId="7508"/>
    <cellStyle name="Currency 32 2" xfId="7509"/>
    <cellStyle name="Currency 32 2 2" xfId="7510"/>
    <cellStyle name="Currency 32 3" xfId="7511"/>
    <cellStyle name="Currency 32 3 2" xfId="7512"/>
    <cellStyle name="Currency 32 4" xfId="7513"/>
    <cellStyle name="Currency 32 5" xfId="7514"/>
    <cellStyle name="Currency 33" xfId="7515"/>
    <cellStyle name="Currency 34" xfId="7516"/>
    <cellStyle name="Currency 35" xfId="7517"/>
    <cellStyle name="Currency 36" xfId="7518"/>
    <cellStyle name="Currency 37" xfId="7519"/>
    <cellStyle name="Currency 38" xfId="7520"/>
    <cellStyle name="Currency 39" xfId="7521"/>
    <cellStyle name="Currency 4" xfId="1416"/>
    <cellStyle name="Currency 4 2" xfId="7522"/>
    <cellStyle name="Currency 4 2 2" xfId="7523"/>
    <cellStyle name="Currency 4 2 2 2" xfId="7524"/>
    <cellStyle name="Currency 4 2 2 2 2" xfId="7525"/>
    <cellStyle name="Currency 4 2 2 3" xfId="7526"/>
    <cellStyle name="Currency 4 2 2 4" xfId="7527"/>
    <cellStyle name="Currency 4 2 3" xfId="7528"/>
    <cellStyle name="Currency 4 2 3 2" xfId="7529"/>
    <cellStyle name="Currency 4 2 3 2 2" xfId="7530"/>
    <cellStyle name="Currency 4 2 3 3" xfId="7531"/>
    <cellStyle name="Currency 4 2 3 4" xfId="7532"/>
    <cellStyle name="Currency 4 2 4" xfId="7533"/>
    <cellStyle name="Currency 4 2 4 2" xfId="7534"/>
    <cellStyle name="Currency 4 2 4 3" xfId="7535"/>
    <cellStyle name="Currency 4 2 4 4" xfId="7536"/>
    <cellStyle name="Currency 4 2 5" xfId="7537"/>
    <cellStyle name="Currency 4 2 6" xfId="7538"/>
    <cellStyle name="Currency 4 3" xfId="7539"/>
    <cellStyle name="Currency 4 3 2" xfId="7540"/>
    <cellStyle name="Currency 4 3 2 2" xfId="7541"/>
    <cellStyle name="Currency 4 3 3" xfId="7542"/>
    <cellStyle name="Currency 4 3 4" xfId="7543"/>
    <cellStyle name="Currency 4 3 5" xfId="7544"/>
    <cellStyle name="Currency 4 4" xfId="7545"/>
    <cellStyle name="Currency 4 4 2" xfId="7546"/>
    <cellStyle name="Currency 4 4 2 2" xfId="7547"/>
    <cellStyle name="Currency 4 4 3" xfId="7548"/>
    <cellStyle name="Currency 4 4 4" xfId="7549"/>
    <cellStyle name="Currency 4 5" xfId="7550"/>
    <cellStyle name="Currency 40" xfId="7551"/>
    <cellStyle name="Currency 41" xfId="7552"/>
    <cellStyle name="Currency 42" xfId="7553"/>
    <cellStyle name="Currency 43" xfId="7554"/>
    <cellStyle name="Currency 44" xfId="7555"/>
    <cellStyle name="Currency 45" xfId="7556"/>
    <cellStyle name="Currency 46" xfId="7557"/>
    <cellStyle name="Currency 47" xfId="7558"/>
    <cellStyle name="Currency 48" xfId="7559"/>
    <cellStyle name="Currency 49" xfId="7560"/>
    <cellStyle name="Currency 5" xfId="2159"/>
    <cellStyle name="Currency 5 2" xfId="7561"/>
    <cellStyle name="Currency 5 2 2" xfId="7562"/>
    <cellStyle name="Currency 5 2 2 2" xfId="7563"/>
    <cellStyle name="Currency 5 2 2 3" xfId="7564"/>
    <cellStyle name="Currency 5 2 2 4" xfId="7565"/>
    <cellStyle name="Currency 5 2 3" xfId="7566"/>
    <cellStyle name="Currency 5 2 3 2" xfId="7567"/>
    <cellStyle name="Currency 5 2 4" xfId="7568"/>
    <cellStyle name="Currency 5 2 5" xfId="7569"/>
    <cellStyle name="Currency 5 2 6" xfId="7570"/>
    <cellStyle name="Currency 5 2 7" xfId="7571"/>
    <cellStyle name="Currency 5 3" xfId="7572"/>
    <cellStyle name="Currency 5 3 2" xfId="7573"/>
    <cellStyle name="Currency 5 3 3" xfId="7574"/>
    <cellStyle name="Currency 5 3 4" xfId="7575"/>
    <cellStyle name="Currency 5 4" xfId="7576"/>
    <cellStyle name="Currency 5 4 2" xfId="7577"/>
    <cellStyle name="Currency 5 5" xfId="7578"/>
    <cellStyle name="Currency 5 6" xfId="7579"/>
    <cellStyle name="Currency 5 7" xfId="7580"/>
    <cellStyle name="Currency 5 8" xfId="7581"/>
    <cellStyle name="Currency 50" xfId="7582"/>
    <cellStyle name="Currency 51" xfId="7583"/>
    <cellStyle name="Currency 52" xfId="7584"/>
    <cellStyle name="Currency 53" xfId="7585"/>
    <cellStyle name="Currency 54" xfId="7586"/>
    <cellStyle name="Currency 55" xfId="7587"/>
    <cellStyle name="Currency 56" xfId="7588"/>
    <cellStyle name="Currency 56 2" xfId="7589"/>
    <cellStyle name="Currency 57" xfId="7590"/>
    <cellStyle name="Currency 57 2" xfId="7591"/>
    <cellStyle name="Currency 58" xfId="7592"/>
    <cellStyle name="Currency 59" xfId="7593"/>
    <cellStyle name="Currency 6" xfId="7594"/>
    <cellStyle name="Currency 6 2" xfId="7595"/>
    <cellStyle name="Currency 6 2 2" xfId="7596"/>
    <cellStyle name="Currency 6 2 2 2" xfId="7597"/>
    <cellStyle name="Currency 6 2 2 2 2" xfId="7598"/>
    <cellStyle name="Currency 6 2 2 2 3" xfId="7599"/>
    <cellStyle name="Currency 6 2 2 3" xfId="7600"/>
    <cellStyle name="Currency 6 2 2 3 2" xfId="7601"/>
    <cellStyle name="Currency 6 2 2 4" xfId="7602"/>
    <cellStyle name="Currency 6 2 2 5" xfId="7603"/>
    <cellStyle name="Currency 6 2 2 6" xfId="7604"/>
    <cellStyle name="Currency 6 2 3" xfId="7605"/>
    <cellStyle name="Currency 6 2 3 2" xfId="7606"/>
    <cellStyle name="Currency 6 2 3 3" xfId="7607"/>
    <cellStyle name="Currency 6 2 4" xfId="7608"/>
    <cellStyle name="Currency 6 2 4 2" xfId="7609"/>
    <cellStyle name="Currency 6 2 5" xfId="7610"/>
    <cellStyle name="Currency 6 3" xfId="7611"/>
    <cellStyle name="Currency 6 3 2" xfId="7612"/>
    <cellStyle name="Currency 6 3 2 2" xfId="7613"/>
    <cellStyle name="Currency 6 3 2 2 2" xfId="7614"/>
    <cellStyle name="Currency 6 3 2 3" xfId="7615"/>
    <cellStyle name="Currency 6 3 2 4" xfId="7616"/>
    <cellStyle name="Currency 6 3 2 5" xfId="7617"/>
    <cellStyle name="Currency 6 3 3" xfId="7618"/>
    <cellStyle name="Currency 6 3 3 2" xfId="7619"/>
    <cellStyle name="Currency 6 3 4" xfId="7620"/>
    <cellStyle name="Currency 6 3 5" xfId="7621"/>
    <cellStyle name="Currency 6 3 6" xfId="7622"/>
    <cellStyle name="Currency 6 3 7" xfId="7623"/>
    <cellStyle name="Currency 6 4" xfId="7624"/>
    <cellStyle name="Currency 6 4 2" xfId="7625"/>
    <cellStyle name="Currency 6 4 2 2" xfId="7626"/>
    <cellStyle name="Currency 6 4 3" xfId="7627"/>
    <cellStyle name="Currency 6 4 4" xfId="7628"/>
    <cellStyle name="Currency 6 4 5" xfId="7629"/>
    <cellStyle name="Currency 6 5" xfId="7630"/>
    <cellStyle name="Currency 6 5 2" xfId="7631"/>
    <cellStyle name="Currency 6 5 2 2" xfId="7632"/>
    <cellStyle name="Currency 6 5 3" xfId="7633"/>
    <cellStyle name="Currency 6 5 4" xfId="7634"/>
    <cellStyle name="Currency 6 5 5" xfId="7635"/>
    <cellStyle name="Currency 6 6" xfId="7636"/>
    <cellStyle name="Currency 6 6 2" xfId="7637"/>
    <cellStyle name="Currency 6 6 2 2" xfId="7638"/>
    <cellStyle name="Currency 6 6 3" xfId="7639"/>
    <cellStyle name="Currency 6 6 4" xfId="7640"/>
    <cellStyle name="Currency 6 6 5" xfId="7641"/>
    <cellStyle name="Currency 6 7" xfId="7642"/>
    <cellStyle name="Currency 60" xfId="7643"/>
    <cellStyle name="Currency 61" xfId="7644"/>
    <cellStyle name="Currency 62" xfId="7645"/>
    <cellStyle name="Currency 62 2" xfId="7646"/>
    <cellStyle name="Currency 63" xfId="7647"/>
    <cellStyle name="Currency 64" xfId="7648"/>
    <cellStyle name="Currency 65" xfId="7649"/>
    <cellStyle name="Currency 66" xfId="7650"/>
    <cellStyle name="Currency 67" xfId="7651"/>
    <cellStyle name="Currency 68" xfId="7652"/>
    <cellStyle name="Currency 69" xfId="7653"/>
    <cellStyle name="Currency 7" xfId="7654"/>
    <cellStyle name="Currency 7 2" xfId="7655"/>
    <cellStyle name="Currency 7 2 2" xfId="7656"/>
    <cellStyle name="Currency 7 2 2 2" xfId="7657"/>
    <cellStyle name="Currency 7 2 3" xfId="7658"/>
    <cellStyle name="Currency 7 2 4" xfId="7659"/>
    <cellStyle name="Currency 7 3" xfId="7660"/>
    <cellStyle name="Currency 7 3 2" xfId="7661"/>
    <cellStyle name="Currency 7 3 3" xfId="7662"/>
    <cellStyle name="Currency 7 3 4" xfId="7663"/>
    <cellStyle name="Currency 7 4" xfId="7664"/>
    <cellStyle name="Currency 7 4 2" xfId="7665"/>
    <cellStyle name="Currency 7 5" xfId="7666"/>
    <cellStyle name="Currency 7 6" xfId="7667"/>
    <cellStyle name="Currency 7 7" xfId="7668"/>
    <cellStyle name="Currency 7 8" xfId="7669"/>
    <cellStyle name="Currency 70" xfId="7670"/>
    <cellStyle name="Currency 71" xfId="7671"/>
    <cellStyle name="Currency 72" xfId="7672"/>
    <cellStyle name="Currency 73" xfId="7673"/>
    <cellStyle name="Currency 74" xfId="7674"/>
    <cellStyle name="Currency 75" xfId="7675"/>
    <cellStyle name="Currency 76" xfId="7676"/>
    <cellStyle name="Currency 77" xfId="7677"/>
    <cellStyle name="Currency 78" xfId="7678"/>
    <cellStyle name="Currency 79" xfId="7679"/>
    <cellStyle name="Currency 8" xfId="7680"/>
    <cellStyle name="Currency 8 2" xfId="7681"/>
    <cellStyle name="Currency 8 2 2" xfId="7682"/>
    <cellStyle name="Currency 8 2 3" xfId="7683"/>
    <cellStyle name="Currency 8 2 3 2" xfId="7684"/>
    <cellStyle name="Currency 8 2 4" xfId="7685"/>
    <cellStyle name="Currency 8 2 5" xfId="7686"/>
    <cellStyle name="Currency 8 3" xfId="7687"/>
    <cellStyle name="Currency 8 3 2" xfId="7688"/>
    <cellStyle name="Currency 8 3 3" xfId="7689"/>
    <cellStyle name="Currency 8 4" xfId="7690"/>
    <cellStyle name="Currency 8 5" xfId="7691"/>
    <cellStyle name="Currency 8 6" xfId="7692"/>
    <cellStyle name="Currency 8 7" xfId="7693"/>
    <cellStyle name="Currency 80" xfId="7694"/>
    <cellStyle name="Currency 81" xfId="7695"/>
    <cellStyle name="Currency 82" xfId="7696"/>
    <cellStyle name="Currency 83" xfId="7697"/>
    <cellStyle name="Currency 84" xfId="7698"/>
    <cellStyle name="Currency 85" xfId="7699"/>
    <cellStyle name="Currency 86" xfId="7700"/>
    <cellStyle name="Currency 87" xfId="7701"/>
    <cellStyle name="Currency 88" xfId="7702"/>
    <cellStyle name="Currency 89" xfId="7703"/>
    <cellStyle name="Currency 9" xfId="7704"/>
    <cellStyle name="Currency 9 2" xfId="7705"/>
    <cellStyle name="Currency 9 2 2" xfId="7706"/>
    <cellStyle name="Currency 9 2 3" xfId="7707"/>
    <cellStyle name="Currency 9 3" xfId="7708"/>
    <cellStyle name="Currency 9 3 2" xfId="7709"/>
    <cellStyle name="Currency 9 4" xfId="7710"/>
    <cellStyle name="Currency 9 5" xfId="7711"/>
    <cellStyle name="Currency 9 6" xfId="7712"/>
    <cellStyle name="Currency 90" xfId="7713"/>
    <cellStyle name="Currency 91" xfId="7714"/>
    <cellStyle name="Currency 92" xfId="7715"/>
    <cellStyle name="Currency 93" xfId="7716"/>
    <cellStyle name="Currency 94" xfId="7717"/>
    <cellStyle name="Currency 95" xfId="7718"/>
    <cellStyle name="Currency 96" xfId="7719"/>
    <cellStyle name="Currency 97" xfId="7720"/>
    <cellStyle name="Currency 98" xfId="7721"/>
    <cellStyle name="Currency 99" xfId="7722"/>
    <cellStyle name="Currency0" xfId="9"/>
    <cellStyle name="Currency0 2" xfId="7723"/>
    <cellStyle name="Currency0 2 2" xfId="7724"/>
    <cellStyle name="Currency0 2 3" xfId="7725"/>
    <cellStyle name="Currency0 3" xfId="7726"/>
    <cellStyle name="Currency0 3 2" xfId="7727"/>
    <cellStyle name="Currency0 3 3" xfId="7728"/>
    <cellStyle name="Custom - Style1" xfId="7729"/>
    <cellStyle name="Data   - Style2" xfId="7730"/>
    <cellStyle name="Date" xfId="10"/>
    <cellStyle name="Date 2" xfId="7731"/>
    <cellStyle name="Date 2 2" xfId="7732"/>
    <cellStyle name="Date 2 3" xfId="7733"/>
    <cellStyle name="Date 3" xfId="7734"/>
    <cellStyle name="Date 3 2" xfId="7735"/>
    <cellStyle name="Date 3 3" xfId="7736"/>
    <cellStyle name="Date 4" xfId="1417"/>
    <cellStyle name="Eingabe" xfId="7737"/>
    <cellStyle name="Eingabe 2" xfId="7738"/>
    <cellStyle name="Euro" xfId="11"/>
    <cellStyle name="Euro 2" xfId="7740"/>
    <cellStyle name="Euro 2 2" xfId="7741"/>
    <cellStyle name="Euro 2 2 2" xfId="7742"/>
    <cellStyle name="Euro 2 3" xfId="7743"/>
    <cellStyle name="Euro 3" xfId="7744"/>
    <cellStyle name="Euro 3 2" xfId="7745"/>
    <cellStyle name="Euro 3 3" xfId="7746"/>
    <cellStyle name="Euro 4" xfId="7739"/>
    <cellStyle name="Explanatory Text" xfId="15175" builtinId="53" customBuiltin="1"/>
    <cellStyle name="Explanatory Text 10" xfId="1418"/>
    <cellStyle name="Explanatory Text 11" xfId="1419"/>
    <cellStyle name="Explanatory Text 12" xfId="1420"/>
    <cellStyle name="Explanatory Text 13" xfId="1421"/>
    <cellStyle name="Explanatory Text 14" xfId="1422"/>
    <cellStyle name="Explanatory Text 15" xfId="1423"/>
    <cellStyle name="Explanatory Text 16" xfId="1424"/>
    <cellStyle name="Explanatory Text 17" xfId="1425"/>
    <cellStyle name="Explanatory Text 18" xfId="1426"/>
    <cellStyle name="Explanatory Text 19" xfId="1427"/>
    <cellStyle name="Explanatory Text 2" xfId="1428"/>
    <cellStyle name="Explanatory Text 2 2" xfId="1429"/>
    <cellStyle name="Explanatory Text 2 2 2" xfId="1430"/>
    <cellStyle name="Explanatory Text 2 2 2 2" xfId="1431"/>
    <cellStyle name="Explanatory Text 2 2 2 3" xfId="1432"/>
    <cellStyle name="Explanatory Text 2 2 2 4" xfId="1433"/>
    <cellStyle name="Explanatory Text 2 2 2 5" xfId="1434"/>
    <cellStyle name="Explanatory Text 2 2 3" xfId="1435"/>
    <cellStyle name="Explanatory Text 2 2 4" xfId="1436"/>
    <cellStyle name="Explanatory Text 2 2 5" xfId="1437"/>
    <cellStyle name="Explanatory Text 2 3" xfId="1438"/>
    <cellStyle name="Explanatory Text 2 4" xfId="1439"/>
    <cellStyle name="Explanatory Text 2 5" xfId="1440"/>
    <cellStyle name="Explanatory Text 2 6" xfId="1441"/>
    <cellStyle name="Explanatory Text 2 7" xfId="1442"/>
    <cellStyle name="Explanatory Text 2 8" xfId="1443"/>
    <cellStyle name="Explanatory Text 2 9" xfId="1444"/>
    <cellStyle name="Explanatory Text 20" xfId="1445"/>
    <cellStyle name="Explanatory Text 21" xfId="1446"/>
    <cellStyle name="Explanatory Text 22" xfId="1447"/>
    <cellStyle name="Explanatory Text 3" xfId="1448"/>
    <cellStyle name="Explanatory Text 3 2" xfId="7747"/>
    <cellStyle name="Explanatory Text 4" xfId="1449"/>
    <cellStyle name="Explanatory Text 5" xfId="1450"/>
    <cellStyle name="Explanatory Text 6" xfId="1451"/>
    <cellStyle name="Explanatory Text 7" xfId="1452"/>
    <cellStyle name="Explanatory Text 8" xfId="1453"/>
    <cellStyle name="Explanatory Text 9" xfId="1454"/>
    <cellStyle name="F2" xfId="12"/>
    <cellStyle name="F2 10" xfId="1455"/>
    <cellStyle name="F2 2" xfId="1456"/>
    <cellStyle name="F2 2 2" xfId="7748"/>
    <cellStyle name="F2 3" xfId="1457"/>
    <cellStyle name="F2 3 2" xfId="7749"/>
    <cellStyle name="F2 4" xfId="1458"/>
    <cellStyle name="F2 5" xfId="1459"/>
    <cellStyle name="F2 6" xfId="1460"/>
    <cellStyle name="F2 7" xfId="1461"/>
    <cellStyle name="F2 8" xfId="7750"/>
    <cellStyle name="F2 9" xfId="7751"/>
    <cellStyle name="F2_Regenerated Revenues LGE Gas 2008-04 with Elec Gen-Seelye final version " xfId="7752"/>
    <cellStyle name="F3" xfId="13"/>
    <cellStyle name="F3 10" xfId="1462"/>
    <cellStyle name="F3 2" xfId="1463"/>
    <cellStyle name="F3 2 2" xfId="7753"/>
    <cellStyle name="F3 3" xfId="1464"/>
    <cellStyle name="F3 3 2" xfId="7754"/>
    <cellStyle name="F3 4" xfId="1465"/>
    <cellStyle name="F3 5" xfId="1466"/>
    <cellStyle name="F3 6" xfId="1467"/>
    <cellStyle name="F3 7" xfId="1468"/>
    <cellStyle name="F3 8" xfId="7755"/>
    <cellStyle name="F3 9" xfId="7756"/>
    <cellStyle name="F3_Regenerated Revenues LGE Gas 2008-04 with Elec Gen-Seelye final version " xfId="7757"/>
    <cellStyle name="F4" xfId="14"/>
    <cellStyle name="F4 10" xfId="1469"/>
    <cellStyle name="F4 2" xfId="1470"/>
    <cellStyle name="F4 2 2" xfId="7758"/>
    <cellStyle name="F4 3" xfId="1471"/>
    <cellStyle name="F4 3 2" xfId="7759"/>
    <cellStyle name="F4 4" xfId="1472"/>
    <cellStyle name="F4 5" xfId="1473"/>
    <cellStyle name="F4 6" xfId="1474"/>
    <cellStyle name="F4 7" xfId="1475"/>
    <cellStyle name="F4 8" xfId="7760"/>
    <cellStyle name="F4 9" xfId="7761"/>
    <cellStyle name="F4_Regenerated Revenues LGE Gas 2008-04 with Elec Gen-Seelye final version " xfId="7762"/>
    <cellStyle name="F5" xfId="15"/>
    <cellStyle name="F5 10" xfId="1476"/>
    <cellStyle name="F5 2" xfId="1477"/>
    <cellStyle name="F5 2 2" xfId="7763"/>
    <cellStyle name="F5 3" xfId="1478"/>
    <cellStyle name="F5 3 2" xfId="7764"/>
    <cellStyle name="F5 4" xfId="1479"/>
    <cellStyle name="F5 5" xfId="1480"/>
    <cellStyle name="F5 6" xfId="1481"/>
    <cellStyle name="F5 7" xfId="1482"/>
    <cellStyle name="F5 8" xfId="7765"/>
    <cellStyle name="F5 9" xfId="7766"/>
    <cellStyle name="F5_Regenerated Revenues LGE Gas 2008-04 with Elec Gen-Seelye final version " xfId="7767"/>
    <cellStyle name="F6" xfId="16"/>
    <cellStyle name="F6 10" xfId="7768"/>
    <cellStyle name="F6 10 2" xfId="7769"/>
    <cellStyle name="F6 11" xfId="7770"/>
    <cellStyle name="F6 12" xfId="1483"/>
    <cellStyle name="F6 2" xfId="1484"/>
    <cellStyle name="F6 2 2" xfId="7771"/>
    <cellStyle name="F6 2 2 2" xfId="7772"/>
    <cellStyle name="F6 3" xfId="1485"/>
    <cellStyle name="F6 3 2" xfId="7773"/>
    <cellStyle name="F6 4" xfId="1486"/>
    <cellStyle name="F6 5" xfId="1487"/>
    <cellStyle name="F6 6" xfId="1488"/>
    <cellStyle name="F6 7" xfId="1489"/>
    <cellStyle name="F6 8" xfId="7774"/>
    <cellStyle name="F6 9" xfId="7775"/>
    <cellStyle name="F6_Regenerated Revenues LGE Gas 2008-04 with Elec Gen-Seelye final version " xfId="7776"/>
    <cellStyle name="F7" xfId="17"/>
    <cellStyle name="F7 10" xfId="1490"/>
    <cellStyle name="F7 2" xfId="1491"/>
    <cellStyle name="F7 2 2" xfId="7777"/>
    <cellStyle name="F7 3" xfId="1492"/>
    <cellStyle name="F7 3 2" xfId="7778"/>
    <cellStyle name="F7 4" xfId="1493"/>
    <cellStyle name="F7 5" xfId="1494"/>
    <cellStyle name="F7 6" xfId="1495"/>
    <cellStyle name="F7 7" xfId="1496"/>
    <cellStyle name="F7 8" xfId="7779"/>
    <cellStyle name="F7 9" xfId="7780"/>
    <cellStyle name="F7_Regenerated Revenues LGE Gas 2008-04 with Elec Gen-Seelye final version " xfId="7781"/>
    <cellStyle name="F8" xfId="18"/>
    <cellStyle name="F8 10" xfId="1497"/>
    <cellStyle name="F8 2" xfId="1498"/>
    <cellStyle name="F8 2 2" xfId="7782"/>
    <cellStyle name="F8 3" xfId="1499"/>
    <cellStyle name="F8 3 2" xfId="7783"/>
    <cellStyle name="F8 4" xfId="1500"/>
    <cellStyle name="F8 5" xfId="1501"/>
    <cellStyle name="F8 6" xfId="1502"/>
    <cellStyle name="F8 7" xfId="1503"/>
    <cellStyle name="F8 8" xfId="7784"/>
    <cellStyle name="F8 9" xfId="7785"/>
    <cellStyle name="F8_Regenerated Revenues LGE Gas 2008-04 with Elec Gen-Seelye final version " xfId="7786"/>
    <cellStyle name="Fixed" xfId="19"/>
    <cellStyle name="Fixed 2" xfId="7787"/>
    <cellStyle name="Fixed 2 2" xfId="7788"/>
    <cellStyle name="Fixed 2 3" xfId="7789"/>
    <cellStyle name="Fixed 3" xfId="7790"/>
    <cellStyle name="Fixed 3 2" xfId="7791"/>
    <cellStyle name="Fixed 3 3" xfId="7792"/>
    <cellStyle name="Good" xfId="15167" builtinId="26" customBuiltin="1"/>
    <cellStyle name="Good 10" xfId="1504"/>
    <cellStyle name="Good 11" xfId="1505"/>
    <cellStyle name="Good 12" xfId="1506"/>
    <cellStyle name="Good 13" xfId="1507"/>
    <cellStyle name="Good 14" xfId="1508"/>
    <cellStyle name="Good 15" xfId="1509"/>
    <cellStyle name="Good 16" xfId="1510"/>
    <cellStyle name="Good 17" xfId="1511"/>
    <cellStyle name="Good 17 2" xfId="7793"/>
    <cellStyle name="Good 18" xfId="1512"/>
    <cellStyle name="Good 19" xfId="1513"/>
    <cellStyle name="Good 2" xfId="1514"/>
    <cellStyle name="Good 2 2" xfId="1515"/>
    <cellStyle name="Good 2 2 2" xfId="1516"/>
    <cellStyle name="Good 2 2 2 2" xfId="1517"/>
    <cellStyle name="Good 2 2 2 3" xfId="1518"/>
    <cellStyle name="Good 2 2 2 4" xfId="1519"/>
    <cellStyle name="Good 2 2 2 5" xfId="1520"/>
    <cellStyle name="Good 2 2 3" xfId="1521"/>
    <cellStyle name="Good 2 2 4" xfId="1522"/>
    <cellStyle name="Good 2 2 5" xfId="1523"/>
    <cellStyle name="Good 2 3" xfId="1524"/>
    <cellStyle name="Good 2 4" xfId="1525"/>
    <cellStyle name="Good 2 5" xfId="1526"/>
    <cellStyle name="Good 2 6" xfId="1527"/>
    <cellStyle name="Good 2 7" xfId="1528"/>
    <cellStyle name="Good 2 8" xfId="1529"/>
    <cellStyle name="Good 2 9" xfId="1530"/>
    <cellStyle name="Good 20" xfId="1531"/>
    <cellStyle name="Good 21" xfId="1532"/>
    <cellStyle name="Good 22" xfId="1533"/>
    <cellStyle name="Good 3" xfId="1534"/>
    <cellStyle name="Good 3 2" xfId="7794"/>
    <cellStyle name="Good 4" xfId="1535"/>
    <cellStyle name="Good 5" xfId="1536"/>
    <cellStyle name="Good 6" xfId="1537"/>
    <cellStyle name="Good 7" xfId="1538"/>
    <cellStyle name="Good 8" xfId="1539"/>
    <cellStyle name="Good 9" xfId="1540"/>
    <cellStyle name="Heading 1" xfId="20" builtinId="16" customBuiltin="1"/>
    <cellStyle name="Heading 1 10" xfId="1541"/>
    <cellStyle name="Heading 1 11" xfId="1542"/>
    <cellStyle name="Heading 1 12" xfId="1543"/>
    <cellStyle name="Heading 1 13" xfId="1544"/>
    <cellStyle name="Heading 1 14" xfId="1545"/>
    <cellStyle name="Heading 1 15" xfId="1546"/>
    <cellStyle name="Heading 1 16" xfId="1547"/>
    <cellStyle name="Heading 1 17" xfId="1548"/>
    <cellStyle name="Heading 1 17 2" xfId="7795"/>
    <cellStyle name="Heading 1 17 3" xfId="7796"/>
    <cellStyle name="Heading 1 17 4" xfId="7797"/>
    <cellStyle name="Heading 1 18" xfId="1549"/>
    <cellStyle name="Heading 1 19" xfId="1550"/>
    <cellStyle name="Heading 1 2" xfId="1551"/>
    <cellStyle name="Heading 1 2 2" xfId="1552"/>
    <cellStyle name="Heading 1 2 2 2" xfId="1553"/>
    <cellStyle name="Heading 1 2 2 2 2" xfId="1554"/>
    <cellStyle name="Heading 1 2 2 2 3" xfId="1555"/>
    <cellStyle name="Heading 1 2 2 2 4" xfId="1556"/>
    <cellStyle name="Heading 1 2 2 2 5" xfId="1557"/>
    <cellStyle name="Heading 1 2 2 3" xfId="1558"/>
    <cellStyle name="Heading 1 2 2 4" xfId="1559"/>
    <cellStyle name="Heading 1 2 2 5" xfId="1560"/>
    <cellStyle name="Heading 1 2 3" xfId="1561"/>
    <cellStyle name="Heading 1 2 4" xfId="1562"/>
    <cellStyle name="Heading 1 2 5" xfId="1563"/>
    <cellStyle name="Heading 1 2 6" xfId="1564"/>
    <cellStyle name="Heading 1 2 7" xfId="1565"/>
    <cellStyle name="Heading 1 2 8" xfId="1566"/>
    <cellStyle name="Heading 1 2 9" xfId="1567"/>
    <cellStyle name="Heading 1 20" xfId="1568"/>
    <cellStyle name="Heading 1 21" xfId="1569"/>
    <cellStyle name="Heading 1 22" xfId="1570"/>
    <cellStyle name="Heading 1 23" xfId="1571"/>
    <cellStyle name="Heading 1 24" xfId="1572"/>
    <cellStyle name="Heading 1 3" xfId="1573"/>
    <cellStyle name="Heading 1 3 2" xfId="7798"/>
    <cellStyle name="Heading 1 3 2 2" xfId="7799"/>
    <cellStyle name="Heading 1 4" xfId="1574"/>
    <cellStyle name="Heading 1 5" xfId="1575"/>
    <cellStyle name="Heading 1 6" xfId="1576"/>
    <cellStyle name="Heading 1 7" xfId="1577"/>
    <cellStyle name="Heading 1 8" xfId="1578"/>
    <cellStyle name="Heading 1 9" xfId="1579"/>
    <cellStyle name="Heading 2" xfId="21" builtinId="17" customBuiltin="1"/>
    <cellStyle name="Heading 2 10" xfId="1580"/>
    <cellStyle name="Heading 2 11" xfId="1581"/>
    <cellStyle name="Heading 2 12" xfId="1582"/>
    <cellStyle name="Heading 2 13" xfId="1583"/>
    <cellStyle name="Heading 2 14" xfId="1584"/>
    <cellStyle name="Heading 2 15" xfId="1585"/>
    <cellStyle name="Heading 2 16" xfId="1586"/>
    <cellStyle name="Heading 2 17" xfId="1587"/>
    <cellStyle name="Heading 2 17 2" xfId="7800"/>
    <cellStyle name="Heading 2 17 3" xfId="7801"/>
    <cellStyle name="Heading 2 17 4" xfId="7802"/>
    <cellStyle name="Heading 2 18" xfId="1588"/>
    <cellStyle name="Heading 2 19" xfId="1589"/>
    <cellStyle name="Heading 2 2" xfId="1590"/>
    <cellStyle name="Heading 2 2 2" xfId="1591"/>
    <cellStyle name="Heading 2 2 2 2" xfId="1592"/>
    <cellStyle name="Heading 2 2 2 2 2" xfId="1593"/>
    <cellStyle name="Heading 2 2 2 2 3" xfId="1594"/>
    <cellStyle name="Heading 2 2 2 2 4" xfId="1595"/>
    <cellStyle name="Heading 2 2 2 2 5" xfId="1596"/>
    <cellStyle name="Heading 2 2 2 3" xfId="1597"/>
    <cellStyle name="Heading 2 2 2 4" xfId="1598"/>
    <cellStyle name="Heading 2 2 2 5" xfId="1599"/>
    <cellStyle name="Heading 2 2 3" xfId="1600"/>
    <cellStyle name="Heading 2 2 4" xfId="1601"/>
    <cellStyle name="Heading 2 2 5" xfId="1602"/>
    <cellStyle name="Heading 2 2 6" xfId="1603"/>
    <cellStyle name="Heading 2 2 7" xfId="1604"/>
    <cellStyle name="Heading 2 2 8" xfId="1605"/>
    <cellStyle name="Heading 2 2 9" xfId="1606"/>
    <cellStyle name="Heading 2 20" xfId="1607"/>
    <cellStyle name="Heading 2 21" xfId="1608"/>
    <cellStyle name="Heading 2 22" xfId="1609"/>
    <cellStyle name="Heading 2 23" xfId="1610"/>
    <cellStyle name="Heading 2 24" xfId="1611"/>
    <cellStyle name="Heading 2 3" xfId="1612"/>
    <cellStyle name="Heading 2 3 2" xfId="7803"/>
    <cellStyle name="Heading 2 3 2 2" xfId="7804"/>
    <cellStyle name="Heading 2 4" xfId="1613"/>
    <cellStyle name="Heading 2 5" xfId="1614"/>
    <cellStyle name="Heading 2 6" xfId="1615"/>
    <cellStyle name="Heading 2 7" xfId="1616"/>
    <cellStyle name="Heading 2 8" xfId="1617"/>
    <cellStyle name="Heading 2 9" xfId="1618"/>
    <cellStyle name="Heading 3" xfId="15165" builtinId="18" customBuiltin="1"/>
    <cellStyle name="Heading 3 10" xfId="1619"/>
    <cellStyle name="Heading 3 11" xfId="1620"/>
    <cellStyle name="Heading 3 12" xfId="1621"/>
    <cellStyle name="Heading 3 13" xfId="1622"/>
    <cellStyle name="Heading 3 14" xfId="1623"/>
    <cellStyle name="Heading 3 15" xfId="1624"/>
    <cellStyle name="Heading 3 16" xfId="1625"/>
    <cellStyle name="Heading 3 17" xfId="1626"/>
    <cellStyle name="Heading 3 17 2" xfId="7805"/>
    <cellStyle name="Heading 3 18" xfId="1627"/>
    <cellStyle name="Heading 3 19" xfId="1628"/>
    <cellStyle name="Heading 3 2" xfId="1629"/>
    <cellStyle name="Heading 3 2 2" xfId="1630"/>
    <cellStyle name="Heading 3 2 2 2" xfId="1631"/>
    <cellStyle name="Heading 3 2 2 2 2" xfId="1632"/>
    <cellStyle name="Heading 3 2 2 2 3" xfId="1633"/>
    <cellStyle name="Heading 3 2 2 2 4" xfId="1634"/>
    <cellStyle name="Heading 3 2 2 2 5" xfId="1635"/>
    <cellStyle name="Heading 3 2 2 3" xfId="1636"/>
    <cellStyle name="Heading 3 2 2 4" xfId="1637"/>
    <cellStyle name="Heading 3 2 2 5" xfId="1638"/>
    <cellStyle name="Heading 3 2 3" xfId="1639"/>
    <cellStyle name="Heading 3 2 4" xfId="1640"/>
    <cellStyle name="Heading 3 2 5" xfId="1641"/>
    <cellStyle name="Heading 3 2 6" xfId="1642"/>
    <cellStyle name="Heading 3 2 7" xfId="1643"/>
    <cellStyle name="Heading 3 2 8" xfId="1644"/>
    <cellStyle name="Heading 3 2 9" xfId="1645"/>
    <cellStyle name="Heading 3 20" xfId="1646"/>
    <cellStyle name="Heading 3 21" xfId="1647"/>
    <cellStyle name="Heading 3 22" xfId="1648"/>
    <cellStyle name="Heading 3 3" xfId="1649"/>
    <cellStyle name="Heading 3 3 2" xfId="7806"/>
    <cellStyle name="Heading 3 4" xfId="1650"/>
    <cellStyle name="Heading 3 4 2" xfId="7807"/>
    <cellStyle name="Heading 3 5" xfId="1651"/>
    <cellStyle name="Heading 3 5 2" xfId="7808"/>
    <cellStyle name="Heading 3 6" xfId="1652"/>
    <cellStyle name="Heading 3 7" xfId="1653"/>
    <cellStyle name="Heading 3 8" xfId="1654"/>
    <cellStyle name="Heading 3 9" xfId="1655"/>
    <cellStyle name="Heading 4" xfId="15166" builtinId="19" customBuiltin="1"/>
    <cellStyle name="Heading 4 10" xfId="1656"/>
    <cellStyle name="Heading 4 11" xfId="1657"/>
    <cellStyle name="Heading 4 12" xfId="1658"/>
    <cellStyle name="Heading 4 13" xfId="1659"/>
    <cellStyle name="Heading 4 14" xfId="1660"/>
    <cellStyle name="Heading 4 15" xfId="1661"/>
    <cellStyle name="Heading 4 16" xfId="1662"/>
    <cellStyle name="Heading 4 17" xfId="1663"/>
    <cellStyle name="Heading 4 17 2" xfId="7809"/>
    <cellStyle name="Heading 4 18" xfId="1664"/>
    <cellStyle name="Heading 4 19" xfId="1665"/>
    <cellStyle name="Heading 4 2" xfId="1666"/>
    <cellStyle name="Heading 4 2 2" xfId="1667"/>
    <cellStyle name="Heading 4 2 2 2" xfId="1668"/>
    <cellStyle name="Heading 4 2 2 2 2" xfId="1669"/>
    <cellStyle name="Heading 4 2 2 2 3" xfId="1670"/>
    <cellStyle name="Heading 4 2 2 2 4" xfId="1671"/>
    <cellStyle name="Heading 4 2 2 2 5" xfId="1672"/>
    <cellStyle name="Heading 4 2 2 3" xfId="1673"/>
    <cellStyle name="Heading 4 2 2 4" xfId="1674"/>
    <cellStyle name="Heading 4 2 2 5" xfId="1675"/>
    <cellStyle name="Heading 4 2 3" xfId="1676"/>
    <cellStyle name="Heading 4 2 4" xfId="1677"/>
    <cellStyle name="Heading 4 2 5" xfId="1678"/>
    <cellStyle name="Heading 4 2 6" xfId="1679"/>
    <cellStyle name="Heading 4 2 7" xfId="1680"/>
    <cellStyle name="Heading 4 2 8" xfId="1681"/>
    <cellStyle name="Heading 4 2 9" xfId="1682"/>
    <cellStyle name="Heading 4 20" xfId="1683"/>
    <cellStyle name="Heading 4 21" xfId="1684"/>
    <cellStyle name="Heading 4 22" xfId="1685"/>
    <cellStyle name="Heading 4 3" xfId="1686"/>
    <cellStyle name="Heading 4 3 2" xfId="7810"/>
    <cellStyle name="Heading 4 4" xfId="1687"/>
    <cellStyle name="Heading 4 5" xfId="1688"/>
    <cellStyle name="Heading 4 6" xfId="1689"/>
    <cellStyle name="Heading 4 7" xfId="1690"/>
    <cellStyle name="Heading 4 8" xfId="1691"/>
    <cellStyle name="Heading 4 9" xfId="1692"/>
    <cellStyle name="Hyperlink 2" xfId="7811"/>
    <cellStyle name="Input" xfId="15169" builtinId="20" customBuiltin="1"/>
    <cellStyle name="Input 10" xfId="1693"/>
    <cellStyle name="Input 10 10" xfId="7812"/>
    <cellStyle name="Input 10 11" xfId="7813"/>
    <cellStyle name="Input 10 12" xfId="7814"/>
    <cellStyle name="Input 10 2" xfId="7815"/>
    <cellStyle name="Input 10 2 2" xfId="7816"/>
    <cellStyle name="Input 10 2 2 2" xfId="7817"/>
    <cellStyle name="Input 10 2 3" xfId="7818"/>
    <cellStyle name="Input 10 2 3 2" xfId="7819"/>
    <cellStyle name="Input 10 2 4" xfId="7820"/>
    <cellStyle name="Input 10 2 4 2" xfId="7821"/>
    <cellStyle name="Input 10 2 5" xfId="7822"/>
    <cellStyle name="Input 10 2 5 2" xfId="7823"/>
    <cellStyle name="Input 10 2 6" xfId="7824"/>
    <cellStyle name="Input 10 2 6 2" xfId="7825"/>
    <cellStyle name="Input 10 2 7" xfId="7826"/>
    <cellStyle name="Input 10 2 7 2" xfId="7827"/>
    <cellStyle name="Input 10 2 8" xfId="7828"/>
    <cellStyle name="Input 10 2 8 2" xfId="7829"/>
    <cellStyle name="Input 10 2 9" xfId="7830"/>
    <cellStyle name="Input 10 3" xfId="7831"/>
    <cellStyle name="Input 10 3 2" xfId="7832"/>
    <cellStyle name="Input 10 4" xfId="7833"/>
    <cellStyle name="Input 10 4 2" xfId="7834"/>
    <cellStyle name="Input 10 5" xfId="7835"/>
    <cellStyle name="Input 10 5 2" xfId="7836"/>
    <cellStyle name="Input 10 6" xfId="7837"/>
    <cellStyle name="Input 10 6 2" xfId="7838"/>
    <cellStyle name="Input 10 7" xfId="7839"/>
    <cellStyle name="Input 10 7 2" xfId="7840"/>
    <cellStyle name="Input 10 8" xfId="7841"/>
    <cellStyle name="Input 10 8 2" xfId="7842"/>
    <cellStyle name="Input 10 9" xfId="7843"/>
    <cellStyle name="Input 10 9 2" xfId="7844"/>
    <cellStyle name="Input 11" xfId="1694"/>
    <cellStyle name="Input 11 10" xfId="7845"/>
    <cellStyle name="Input 11 11" xfId="7846"/>
    <cellStyle name="Input 11 12" xfId="7847"/>
    <cellStyle name="Input 11 2" xfId="7848"/>
    <cellStyle name="Input 11 2 2" xfId="7849"/>
    <cellStyle name="Input 11 2 2 2" xfId="7850"/>
    <cellStyle name="Input 11 2 3" xfId="7851"/>
    <cellStyle name="Input 11 2 3 2" xfId="7852"/>
    <cellStyle name="Input 11 2 4" xfId="7853"/>
    <cellStyle name="Input 11 2 4 2" xfId="7854"/>
    <cellStyle name="Input 11 2 5" xfId="7855"/>
    <cellStyle name="Input 11 2 5 2" xfId="7856"/>
    <cellStyle name="Input 11 2 6" xfId="7857"/>
    <cellStyle name="Input 11 2 6 2" xfId="7858"/>
    <cellStyle name="Input 11 2 7" xfId="7859"/>
    <cellStyle name="Input 11 2 7 2" xfId="7860"/>
    <cellStyle name="Input 11 2 8" xfId="7861"/>
    <cellStyle name="Input 11 2 8 2" xfId="7862"/>
    <cellStyle name="Input 11 2 9" xfId="7863"/>
    <cellStyle name="Input 11 3" xfId="7864"/>
    <cellStyle name="Input 11 3 2" xfId="7865"/>
    <cellStyle name="Input 11 4" xfId="7866"/>
    <cellStyle name="Input 11 4 2" xfId="7867"/>
    <cellStyle name="Input 11 5" xfId="7868"/>
    <cellStyle name="Input 11 5 2" xfId="7869"/>
    <cellStyle name="Input 11 6" xfId="7870"/>
    <cellStyle name="Input 11 6 2" xfId="7871"/>
    <cellStyle name="Input 11 7" xfId="7872"/>
    <cellStyle name="Input 11 7 2" xfId="7873"/>
    <cellStyle name="Input 11 8" xfId="7874"/>
    <cellStyle name="Input 11 8 2" xfId="7875"/>
    <cellStyle name="Input 11 9" xfId="7876"/>
    <cellStyle name="Input 11 9 2" xfId="7877"/>
    <cellStyle name="Input 12" xfId="1695"/>
    <cellStyle name="Input 12 10" xfId="7878"/>
    <cellStyle name="Input 12 11" xfId="7879"/>
    <cellStyle name="Input 12 12" xfId="7880"/>
    <cellStyle name="Input 12 2" xfId="7881"/>
    <cellStyle name="Input 12 2 2" xfId="7882"/>
    <cellStyle name="Input 12 2 2 2" xfId="7883"/>
    <cellStyle name="Input 12 2 3" xfId="7884"/>
    <cellStyle name="Input 12 2 3 2" xfId="7885"/>
    <cellStyle name="Input 12 2 4" xfId="7886"/>
    <cellStyle name="Input 12 2 4 2" xfId="7887"/>
    <cellStyle name="Input 12 2 5" xfId="7888"/>
    <cellStyle name="Input 12 2 5 2" xfId="7889"/>
    <cellStyle name="Input 12 2 6" xfId="7890"/>
    <cellStyle name="Input 12 2 6 2" xfId="7891"/>
    <cellStyle name="Input 12 2 7" xfId="7892"/>
    <cellStyle name="Input 12 2 7 2" xfId="7893"/>
    <cellStyle name="Input 12 2 8" xfId="7894"/>
    <cellStyle name="Input 12 2 8 2" xfId="7895"/>
    <cellStyle name="Input 12 2 9" xfId="7896"/>
    <cellStyle name="Input 12 3" xfId="7897"/>
    <cellStyle name="Input 12 3 2" xfId="7898"/>
    <cellStyle name="Input 12 4" xfId="7899"/>
    <cellStyle name="Input 12 4 2" xfId="7900"/>
    <cellStyle name="Input 12 5" xfId="7901"/>
    <cellStyle name="Input 12 5 2" xfId="7902"/>
    <cellStyle name="Input 12 6" xfId="7903"/>
    <cellStyle name="Input 12 6 2" xfId="7904"/>
    <cellStyle name="Input 12 7" xfId="7905"/>
    <cellStyle name="Input 12 7 2" xfId="7906"/>
    <cellStyle name="Input 12 8" xfId="7907"/>
    <cellStyle name="Input 12 8 2" xfId="7908"/>
    <cellStyle name="Input 12 9" xfId="7909"/>
    <cellStyle name="Input 12 9 2" xfId="7910"/>
    <cellStyle name="Input 13" xfId="1696"/>
    <cellStyle name="Input 13 10" xfId="7911"/>
    <cellStyle name="Input 13 11" xfId="7912"/>
    <cellStyle name="Input 13 12" xfId="7913"/>
    <cellStyle name="Input 13 2" xfId="7914"/>
    <cellStyle name="Input 13 2 2" xfId="7915"/>
    <cellStyle name="Input 13 2 2 2" xfId="7916"/>
    <cellStyle name="Input 13 2 3" xfId="7917"/>
    <cellStyle name="Input 13 2 3 2" xfId="7918"/>
    <cellStyle name="Input 13 2 4" xfId="7919"/>
    <cellStyle name="Input 13 2 4 2" xfId="7920"/>
    <cellStyle name="Input 13 2 5" xfId="7921"/>
    <cellStyle name="Input 13 2 5 2" xfId="7922"/>
    <cellStyle name="Input 13 2 6" xfId="7923"/>
    <cellStyle name="Input 13 2 6 2" xfId="7924"/>
    <cellStyle name="Input 13 2 7" xfId="7925"/>
    <cellStyle name="Input 13 2 7 2" xfId="7926"/>
    <cellStyle name="Input 13 2 8" xfId="7927"/>
    <cellStyle name="Input 13 2 8 2" xfId="7928"/>
    <cellStyle name="Input 13 2 9" xfId="7929"/>
    <cellStyle name="Input 13 3" xfId="7930"/>
    <cellStyle name="Input 13 3 2" xfId="7931"/>
    <cellStyle name="Input 13 4" xfId="7932"/>
    <cellStyle name="Input 13 4 2" xfId="7933"/>
    <cellStyle name="Input 13 5" xfId="7934"/>
    <cellStyle name="Input 13 5 2" xfId="7935"/>
    <cellStyle name="Input 13 6" xfId="7936"/>
    <cellStyle name="Input 13 6 2" xfId="7937"/>
    <cellStyle name="Input 13 7" xfId="7938"/>
    <cellStyle name="Input 13 7 2" xfId="7939"/>
    <cellStyle name="Input 13 8" xfId="7940"/>
    <cellStyle name="Input 13 8 2" xfId="7941"/>
    <cellStyle name="Input 13 9" xfId="7942"/>
    <cellStyle name="Input 13 9 2" xfId="7943"/>
    <cellStyle name="Input 14" xfId="1697"/>
    <cellStyle name="Input 14 10" xfId="7944"/>
    <cellStyle name="Input 14 11" xfId="7945"/>
    <cellStyle name="Input 14 12" xfId="7946"/>
    <cellStyle name="Input 14 2" xfId="7947"/>
    <cellStyle name="Input 14 2 2" xfId="7948"/>
    <cellStyle name="Input 14 2 2 2" xfId="7949"/>
    <cellStyle name="Input 14 2 3" xfId="7950"/>
    <cellStyle name="Input 14 2 3 2" xfId="7951"/>
    <cellStyle name="Input 14 2 4" xfId="7952"/>
    <cellStyle name="Input 14 2 4 2" xfId="7953"/>
    <cellStyle name="Input 14 2 5" xfId="7954"/>
    <cellStyle name="Input 14 2 5 2" xfId="7955"/>
    <cellStyle name="Input 14 2 6" xfId="7956"/>
    <cellStyle name="Input 14 2 6 2" xfId="7957"/>
    <cellStyle name="Input 14 2 7" xfId="7958"/>
    <cellStyle name="Input 14 2 7 2" xfId="7959"/>
    <cellStyle name="Input 14 2 8" xfId="7960"/>
    <cellStyle name="Input 14 2 8 2" xfId="7961"/>
    <cellStyle name="Input 14 2 9" xfId="7962"/>
    <cellStyle name="Input 14 3" xfId="7963"/>
    <cellStyle name="Input 14 3 2" xfId="7964"/>
    <cellStyle name="Input 14 4" xfId="7965"/>
    <cellStyle name="Input 14 4 2" xfId="7966"/>
    <cellStyle name="Input 14 5" xfId="7967"/>
    <cellStyle name="Input 14 5 2" xfId="7968"/>
    <cellStyle name="Input 14 6" xfId="7969"/>
    <cellStyle name="Input 14 6 2" xfId="7970"/>
    <cellStyle name="Input 14 7" xfId="7971"/>
    <cellStyle name="Input 14 7 2" xfId="7972"/>
    <cellStyle name="Input 14 8" xfId="7973"/>
    <cellStyle name="Input 14 8 2" xfId="7974"/>
    <cellStyle name="Input 14 9" xfId="7975"/>
    <cellStyle name="Input 14 9 2" xfId="7976"/>
    <cellStyle name="Input 15" xfId="1698"/>
    <cellStyle name="Input 15 10" xfId="7977"/>
    <cellStyle name="Input 15 11" xfId="7978"/>
    <cellStyle name="Input 15 12" xfId="7979"/>
    <cellStyle name="Input 15 2" xfId="7980"/>
    <cellStyle name="Input 15 2 2" xfId="7981"/>
    <cellStyle name="Input 15 2 2 2" xfId="7982"/>
    <cellStyle name="Input 15 2 3" xfId="7983"/>
    <cellStyle name="Input 15 2 3 2" xfId="7984"/>
    <cellStyle name="Input 15 2 4" xfId="7985"/>
    <cellStyle name="Input 15 2 4 2" xfId="7986"/>
    <cellStyle name="Input 15 2 5" xfId="7987"/>
    <cellStyle name="Input 15 2 5 2" xfId="7988"/>
    <cellStyle name="Input 15 2 6" xfId="7989"/>
    <cellStyle name="Input 15 2 6 2" xfId="7990"/>
    <cellStyle name="Input 15 2 7" xfId="7991"/>
    <cellStyle name="Input 15 2 7 2" xfId="7992"/>
    <cellStyle name="Input 15 2 8" xfId="7993"/>
    <cellStyle name="Input 15 2 8 2" xfId="7994"/>
    <cellStyle name="Input 15 2 9" xfId="7995"/>
    <cellStyle name="Input 15 3" xfId="7996"/>
    <cellStyle name="Input 15 3 2" xfId="7997"/>
    <cellStyle name="Input 15 4" xfId="7998"/>
    <cellStyle name="Input 15 4 2" xfId="7999"/>
    <cellStyle name="Input 15 5" xfId="8000"/>
    <cellStyle name="Input 15 5 2" xfId="8001"/>
    <cellStyle name="Input 15 6" xfId="8002"/>
    <cellStyle name="Input 15 6 2" xfId="8003"/>
    <cellStyle name="Input 15 7" xfId="8004"/>
    <cellStyle name="Input 15 7 2" xfId="8005"/>
    <cellStyle name="Input 15 8" xfId="8006"/>
    <cellStyle name="Input 15 8 2" xfId="8007"/>
    <cellStyle name="Input 15 9" xfId="8008"/>
    <cellStyle name="Input 15 9 2" xfId="8009"/>
    <cellStyle name="Input 16" xfId="1699"/>
    <cellStyle name="Input 16 10" xfId="8010"/>
    <cellStyle name="Input 16 11" xfId="8011"/>
    <cellStyle name="Input 16 12" xfId="8012"/>
    <cellStyle name="Input 16 2" xfId="8013"/>
    <cellStyle name="Input 16 2 2" xfId="8014"/>
    <cellStyle name="Input 16 2 2 2" xfId="8015"/>
    <cellStyle name="Input 16 2 3" xfId="8016"/>
    <cellStyle name="Input 16 2 3 2" xfId="8017"/>
    <cellStyle name="Input 16 2 4" xfId="8018"/>
    <cellStyle name="Input 16 2 4 2" xfId="8019"/>
    <cellStyle name="Input 16 2 5" xfId="8020"/>
    <cellStyle name="Input 16 2 5 2" xfId="8021"/>
    <cellStyle name="Input 16 2 6" xfId="8022"/>
    <cellStyle name="Input 16 2 6 2" xfId="8023"/>
    <cellStyle name="Input 16 2 7" xfId="8024"/>
    <cellStyle name="Input 16 2 7 2" xfId="8025"/>
    <cellStyle name="Input 16 2 8" xfId="8026"/>
    <cellStyle name="Input 16 2 8 2" xfId="8027"/>
    <cellStyle name="Input 16 2 9" xfId="8028"/>
    <cellStyle name="Input 16 3" xfId="8029"/>
    <cellStyle name="Input 16 3 2" xfId="8030"/>
    <cellStyle name="Input 16 4" xfId="8031"/>
    <cellStyle name="Input 16 4 2" xfId="8032"/>
    <cellStyle name="Input 16 5" xfId="8033"/>
    <cellStyle name="Input 16 5 2" xfId="8034"/>
    <cellStyle name="Input 16 6" xfId="8035"/>
    <cellStyle name="Input 16 6 2" xfId="8036"/>
    <cellStyle name="Input 16 7" xfId="8037"/>
    <cellStyle name="Input 16 7 2" xfId="8038"/>
    <cellStyle name="Input 16 8" xfId="8039"/>
    <cellStyle name="Input 16 8 2" xfId="8040"/>
    <cellStyle name="Input 16 9" xfId="8041"/>
    <cellStyle name="Input 16 9 2" xfId="8042"/>
    <cellStyle name="Input 17" xfId="1700"/>
    <cellStyle name="Input 17 10" xfId="8043"/>
    <cellStyle name="Input 17 11" xfId="8044"/>
    <cellStyle name="Input 17 2" xfId="8045"/>
    <cellStyle name="Input 17 2 2" xfId="8046"/>
    <cellStyle name="Input 17 2 2 2" xfId="8047"/>
    <cellStyle name="Input 17 2 3" xfId="8048"/>
    <cellStyle name="Input 17 2 3 2" xfId="8049"/>
    <cellStyle name="Input 17 2 4" xfId="8050"/>
    <cellStyle name="Input 17 2 4 2" xfId="8051"/>
    <cellStyle name="Input 17 2 5" xfId="8052"/>
    <cellStyle name="Input 17 2 5 2" xfId="8053"/>
    <cellStyle name="Input 17 2 6" xfId="8054"/>
    <cellStyle name="Input 17 2 6 2" xfId="8055"/>
    <cellStyle name="Input 17 2 7" xfId="8056"/>
    <cellStyle name="Input 17 2 7 2" xfId="8057"/>
    <cellStyle name="Input 17 2 8" xfId="8058"/>
    <cellStyle name="Input 17 2 8 2" xfId="8059"/>
    <cellStyle name="Input 17 2 9" xfId="8060"/>
    <cellStyle name="Input 17 3" xfId="8061"/>
    <cellStyle name="Input 17 3 2" xfId="8062"/>
    <cellStyle name="Input 17 4" xfId="8063"/>
    <cellStyle name="Input 17 4 2" xfId="8064"/>
    <cellStyle name="Input 17 5" xfId="8065"/>
    <cellStyle name="Input 17 5 2" xfId="8066"/>
    <cellStyle name="Input 17 6" xfId="8067"/>
    <cellStyle name="Input 17 6 2" xfId="8068"/>
    <cellStyle name="Input 17 7" xfId="8069"/>
    <cellStyle name="Input 17 7 2" xfId="8070"/>
    <cellStyle name="Input 17 8" xfId="8071"/>
    <cellStyle name="Input 17 8 2" xfId="8072"/>
    <cellStyle name="Input 17 9" xfId="8073"/>
    <cellStyle name="Input 17 9 2" xfId="8074"/>
    <cellStyle name="Input 18" xfId="1701"/>
    <cellStyle name="Input 18 10" xfId="8075"/>
    <cellStyle name="Input 18 2" xfId="8076"/>
    <cellStyle name="Input 18 2 2" xfId="8077"/>
    <cellStyle name="Input 18 2 2 2" xfId="8078"/>
    <cellStyle name="Input 18 2 3" xfId="8079"/>
    <cellStyle name="Input 18 2 3 2" xfId="8080"/>
    <cellStyle name="Input 18 2 4" xfId="8081"/>
    <cellStyle name="Input 18 2 4 2" xfId="8082"/>
    <cellStyle name="Input 18 2 5" xfId="8083"/>
    <cellStyle name="Input 18 2 5 2" xfId="8084"/>
    <cellStyle name="Input 18 2 6" xfId="8085"/>
    <cellStyle name="Input 18 2 6 2" xfId="8086"/>
    <cellStyle name="Input 18 2 7" xfId="8087"/>
    <cellStyle name="Input 18 2 7 2" xfId="8088"/>
    <cellStyle name="Input 18 2 8" xfId="8089"/>
    <cellStyle name="Input 18 2 8 2" xfId="8090"/>
    <cellStyle name="Input 18 2 9" xfId="8091"/>
    <cellStyle name="Input 18 3" xfId="8092"/>
    <cellStyle name="Input 18 3 2" xfId="8093"/>
    <cellStyle name="Input 18 4" xfId="8094"/>
    <cellStyle name="Input 18 4 2" xfId="8095"/>
    <cellStyle name="Input 18 5" xfId="8096"/>
    <cellStyle name="Input 18 5 2" xfId="8097"/>
    <cellStyle name="Input 18 6" xfId="8098"/>
    <cellStyle name="Input 18 6 2" xfId="8099"/>
    <cellStyle name="Input 18 7" xfId="8100"/>
    <cellStyle name="Input 18 7 2" xfId="8101"/>
    <cellStyle name="Input 18 8" xfId="8102"/>
    <cellStyle name="Input 18 8 2" xfId="8103"/>
    <cellStyle name="Input 18 9" xfId="8104"/>
    <cellStyle name="Input 18 9 2" xfId="8105"/>
    <cellStyle name="Input 19" xfId="1702"/>
    <cellStyle name="Input 19 10" xfId="8106"/>
    <cellStyle name="Input 19 2" xfId="8107"/>
    <cellStyle name="Input 19 2 2" xfId="8108"/>
    <cellStyle name="Input 19 2 2 2" xfId="8109"/>
    <cellStyle name="Input 19 2 3" xfId="8110"/>
    <cellStyle name="Input 19 2 3 2" xfId="8111"/>
    <cellStyle name="Input 19 2 4" xfId="8112"/>
    <cellStyle name="Input 19 2 4 2" xfId="8113"/>
    <cellStyle name="Input 19 2 5" xfId="8114"/>
    <cellStyle name="Input 19 2 5 2" xfId="8115"/>
    <cellStyle name="Input 19 2 6" xfId="8116"/>
    <cellStyle name="Input 19 2 6 2" xfId="8117"/>
    <cellStyle name="Input 19 2 7" xfId="8118"/>
    <cellStyle name="Input 19 2 7 2" xfId="8119"/>
    <cellStyle name="Input 19 2 8" xfId="8120"/>
    <cellStyle name="Input 19 2 8 2" xfId="8121"/>
    <cellStyle name="Input 19 2 9" xfId="8122"/>
    <cellStyle name="Input 19 3" xfId="8123"/>
    <cellStyle name="Input 19 3 2" xfId="8124"/>
    <cellStyle name="Input 19 4" xfId="8125"/>
    <cellStyle name="Input 19 4 2" xfId="8126"/>
    <cellStyle name="Input 19 5" xfId="8127"/>
    <cellStyle name="Input 19 5 2" xfId="8128"/>
    <cellStyle name="Input 19 6" xfId="8129"/>
    <cellStyle name="Input 19 6 2" xfId="8130"/>
    <cellStyle name="Input 19 7" xfId="8131"/>
    <cellStyle name="Input 19 7 2" xfId="8132"/>
    <cellStyle name="Input 19 8" xfId="8133"/>
    <cellStyle name="Input 19 8 2" xfId="8134"/>
    <cellStyle name="Input 19 9" xfId="8135"/>
    <cellStyle name="Input 19 9 2" xfId="8136"/>
    <cellStyle name="Input 2" xfId="1703"/>
    <cellStyle name="Input 2 10" xfId="8137"/>
    <cellStyle name="Input 2 2" xfId="1704"/>
    <cellStyle name="Input 2 2 10" xfId="8138"/>
    <cellStyle name="Input 2 2 11" xfId="8139"/>
    <cellStyle name="Input 2 2 2" xfId="1705"/>
    <cellStyle name="Input 2 2 2 2" xfId="1706"/>
    <cellStyle name="Input 2 2 2 3" xfId="1707"/>
    <cellStyle name="Input 2 2 2 4" xfId="1708"/>
    <cellStyle name="Input 2 2 2 5" xfId="1709"/>
    <cellStyle name="Input 2 2 3" xfId="1710"/>
    <cellStyle name="Input 2 2 3 2" xfId="8140"/>
    <cellStyle name="Input 2 2 4" xfId="1711"/>
    <cellStyle name="Input 2 2 4 2" xfId="8141"/>
    <cellStyle name="Input 2 2 5" xfId="1712"/>
    <cellStyle name="Input 2 2 5 2" xfId="8142"/>
    <cellStyle name="Input 2 2 6" xfId="8143"/>
    <cellStyle name="Input 2 2 6 2" xfId="8144"/>
    <cellStyle name="Input 2 2 7" xfId="8145"/>
    <cellStyle name="Input 2 2 7 2" xfId="8146"/>
    <cellStyle name="Input 2 2 8" xfId="8147"/>
    <cellStyle name="Input 2 2 8 2" xfId="8148"/>
    <cellStyle name="Input 2 2 9" xfId="8149"/>
    <cellStyle name="Input 2 3" xfId="1713"/>
    <cellStyle name="Input 2 3 2" xfId="8150"/>
    <cellStyle name="Input 2 4" xfId="1714"/>
    <cellStyle name="Input 2 4 2" xfId="8151"/>
    <cellStyle name="Input 2 5" xfId="1715"/>
    <cellStyle name="Input 2 5 2" xfId="8152"/>
    <cellStyle name="Input 2 6" xfId="1716"/>
    <cellStyle name="Input 2 6 2" xfId="8153"/>
    <cellStyle name="Input 2 7" xfId="1717"/>
    <cellStyle name="Input 2 7 2" xfId="8154"/>
    <cellStyle name="Input 2 8" xfId="1718"/>
    <cellStyle name="Input 2 8 2" xfId="8155"/>
    <cellStyle name="Input 2 9" xfId="1719"/>
    <cellStyle name="Input 20" xfId="1720"/>
    <cellStyle name="Input 20 10" xfId="8156"/>
    <cellStyle name="Input 20 2" xfId="8157"/>
    <cellStyle name="Input 20 2 2" xfId="8158"/>
    <cellStyle name="Input 20 2 2 2" xfId="8159"/>
    <cellStyle name="Input 20 2 3" xfId="8160"/>
    <cellStyle name="Input 20 2 3 2" xfId="8161"/>
    <cellStyle name="Input 20 2 4" xfId="8162"/>
    <cellStyle name="Input 20 2 4 2" xfId="8163"/>
    <cellStyle name="Input 20 2 5" xfId="8164"/>
    <cellStyle name="Input 20 2 5 2" xfId="8165"/>
    <cellStyle name="Input 20 2 6" xfId="8166"/>
    <cellStyle name="Input 20 2 6 2" xfId="8167"/>
    <cellStyle name="Input 20 2 7" xfId="8168"/>
    <cellStyle name="Input 20 2 7 2" xfId="8169"/>
    <cellStyle name="Input 20 2 8" xfId="8170"/>
    <cellStyle name="Input 20 2 8 2" xfId="8171"/>
    <cellStyle name="Input 20 2 9" xfId="8172"/>
    <cellStyle name="Input 20 3" xfId="8173"/>
    <cellStyle name="Input 20 3 2" xfId="8174"/>
    <cellStyle name="Input 20 4" xfId="8175"/>
    <cellStyle name="Input 20 4 2" xfId="8176"/>
    <cellStyle name="Input 20 5" xfId="8177"/>
    <cellStyle name="Input 20 5 2" xfId="8178"/>
    <cellStyle name="Input 20 6" xfId="8179"/>
    <cellStyle name="Input 20 6 2" xfId="8180"/>
    <cellStyle name="Input 20 7" xfId="8181"/>
    <cellStyle name="Input 20 7 2" xfId="8182"/>
    <cellStyle name="Input 20 8" xfId="8183"/>
    <cellStyle name="Input 20 8 2" xfId="8184"/>
    <cellStyle name="Input 20 9" xfId="8185"/>
    <cellStyle name="Input 20 9 2" xfId="8186"/>
    <cellStyle name="Input 21" xfId="1721"/>
    <cellStyle name="Input 21 10" xfId="8187"/>
    <cellStyle name="Input 21 2" xfId="8188"/>
    <cellStyle name="Input 21 2 2" xfId="8189"/>
    <cellStyle name="Input 21 2 2 2" xfId="8190"/>
    <cellStyle name="Input 21 2 3" xfId="8191"/>
    <cellStyle name="Input 21 2 3 2" xfId="8192"/>
    <cellStyle name="Input 21 2 4" xfId="8193"/>
    <cellStyle name="Input 21 2 4 2" xfId="8194"/>
    <cellStyle name="Input 21 2 5" xfId="8195"/>
    <cellStyle name="Input 21 2 5 2" xfId="8196"/>
    <cellStyle name="Input 21 2 6" xfId="8197"/>
    <cellStyle name="Input 21 2 6 2" xfId="8198"/>
    <cellStyle name="Input 21 2 7" xfId="8199"/>
    <cellStyle name="Input 21 2 7 2" xfId="8200"/>
    <cellStyle name="Input 21 2 8" xfId="8201"/>
    <cellStyle name="Input 21 2 8 2" xfId="8202"/>
    <cellStyle name="Input 21 2 9" xfId="8203"/>
    <cellStyle name="Input 21 3" xfId="8204"/>
    <cellStyle name="Input 21 3 2" xfId="8205"/>
    <cellStyle name="Input 21 4" xfId="8206"/>
    <cellStyle name="Input 21 4 2" xfId="8207"/>
    <cellStyle name="Input 21 5" xfId="8208"/>
    <cellStyle name="Input 21 5 2" xfId="8209"/>
    <cellStyle name="Input 21 6" xfId="8210"/>
    <cellStyle name="Input 21 6 2" xfId="8211"/>
    <cellStyle name="Input 21 7" xfId="8212"/>
    <cellStyle name="Input 21 7 2" xfId="8213"/>
    <cellStyle name="Input 21 8" xfId="8214"/>
    <cellStyle name="Input 21 8 2" xfId="8215"/>
    <cellStyle name="Input 21 9" xfId="8216"/>
    <cellStyle name="Input 21 9 2" xfId="8217"/>
    <cellStyle name="Input 22" xfId="1722"/>
    <cellStyle name="Input 22 2" xfId="8218"/>
    <cellStyle name="Input 22 2 2" xfId="8219"/>
    <cellStyle name="Input 22 3" xfId="8220"/>
    <cellStyle name="Input 22 3 2" xfId="8221"/>
    <cellStyle name="Input 22 4" xfId="8222"/>
    <cellStyle name="Input 22 4 2" xfId="8223"/>
    <cellStyle name="Input 22 5" xfId="8224"/>
    <cellStyle name="Input 22 5 2" xfId="8225"/>
    <cellStyle name="Input 22 6" xfId="8226"/>
    <cellStyle name="Input 22 6 2" xfId="8227"/>
    <cellStyle name="Input 22 7" xfId="8228"/>
    <cellStyle name="Input 22 7 2" xfId="8229"/>
    <cellStyle name="Input 22 8" xfId="8230"/>
    <cellStyle name="Input 22 8 2" xfId="8231"/>
    <cellStyle name="Input 22 9" xfId="8232"/>
    <cellStyle name="Input 3" xfId="1723"/>
    <cellStyle name="Input 3 10" xfId="8233"/>
    <cellStyle name="Input 3 11" xfId="8234"/>
    <cellStyle name="Input 3 2" xfId="8235"/>
    <cellStyle name="Input 3 2 10" xfId="8236"/>
    <cellStyle name="Input 3 2 2" xfId="8237"/>
    <cellStyle name="Input 3 2 2 2" xfId="8238"/>
    <cellStyle name="Input 3 2 3" xfId="8239"/>
    <cellStyle name="Input 3 2 3 2" xfId="8240"/>
    <cellStyle name="Input 3 2 4" xfId="8241"/>
    <cellStyle name="Input 3 2 4 2" xfId="8242"/>
    <cellStyle name="Input 3 2 5" xfId="8243"/>
    <cellStyle name="Input 3 2 5 2" xfId="8244"/>
    <cellStyle name="Input 3 2 6" xfId="8245"/>
    <cellStyle name="Input 3 2 6 2" xfId="8246"/>
    <cellStyle name="Input 3 2 7" xfId="8247"/>
    <cellStyle name="Input 3 2 7 2" xfId="8248"/>
    <cellStyle name="Input 3 2 8" xfId="8249"/>
    <cellStyle name="Input 3 2 8 2" xfId="8250"/>
    <cellStyle name="Input 3 2 9" xfId="8251"/>
    <cellStyle name="Input 3 3" xfId="8252"/>
    <cellStyle name="Input 3 3 2" xfId="8253"/>
    <cellStyle name="Input 3 4" xfId="8254"/>
    <cellStyle name="Input 3 4 2" xfId="8255"/>
    <cellStyle name="Input 3 5" xfId="8256"/>
    <cellStyle name="Input 3 5 2" xfId="8257"/>
    <cellStyle name="Input 3 6" xfId="8258"/>
    <cellStyle name="Input 3 6 2" xfId="8259"/>
    <cellStyle name="Input 3 7" xfId="8260"/>
    <cellStyle name="Input 3 7 2" xfId="8261"/>
    <cellStyle name="Input 3 8" xfId="8262"/>
    <cellStyle name="Input 3 8 2" xfId="8263"/>
    <cellStyle name="Input 3 9" xfId="8264"/>
    <cellStyle name="Input 3 9 2" xfId="8265"/>
    <cellStyle name="Input 4" xfId="1724"/>
    <cellStyle name="Input 4 10" xfId="8266"/>
    <cellStyle name="Input 4 11" xfId="8267"/>
    <cellStyle name="Input 4 12" xfId="8268"/>
    <cellStyle name="Input 4 2" xfId="8269"/>
    <cellStyle name="Input 4 2 2" xfId="8270"/>
    <cellStyle name="Input 4 2 2 2" xfId="8271"/>
    <cellStyle name="Input 4 2 3" xfId="8272"/>
    <cellStyle name="Input 4 2 3 2" xfId="8273"/>
    <cellStyle name="Input 4 2 4" xfId="8274"/>
    <cellStyle name="Input 4 2 4 2" xfId="8275"/>
    <cellStyle name="Input 4 2 5" xfId="8276"/>
    <cellStyle name="Input 4 2 5 2" xfId="8277"/>
    <cellStyle name="Input 4 2 6" xfId="8278"/>
    <cellStyle name="Input 4 2 6 2" xfId="8279"/>
    <cellStyle name="Input 4 2 7" xfId="8280"/>
    <cellStyle name="Input 4 2 7 2" xfId="8281"/>
    <cellStyle name="Input 4 2 8" xfId="8282"/>
    <cellStyle name="Input 4 2 8 2" xfId="8283"/>
    <cellStyle name="Input 4 2 9" xfId="8284"/>
    <cellStyle name="Input 4 3" xfId="8285"/>
    <cellStyle name="Input 4 3 2" xfId="8286"/>
    <cellStyle name="Input 4 4" xfId="8287"/>
    <cellStyle name="Input 4 4 2" xfId="8288"/>
    <cellStyle name="Input 4 5" xfId="8289"/>
    <cellStyle name="Input 4 5 2" xfId="8290"/>
    <cellStyle name="Input 4 6" xfId="8291"/>
    <cellStyle name="Input 4 6 2" xfId="8292"/>
    <cellStyle name="Input 4 7" xfId="8293"/>
    <cellStyle name="Input 4 7 2" xfId="8294"/>
    <cellStyle name="Input 4 8" xfId="8295"/>
    <cellStyle name="Input 4 8 2" xfId="8296"/>
    <cellStyle name="Input 4 9" xfId="8297"/>
    <cellStyle name="Input 4 9 2" xfId="8298"/>
    <cellStyle name="Input 5" xfId="1725"/>
    <cellStyle name="Input 5 10" xfId="8299"/>
    <cellStyle name="Input 5 11" xfId="8300"/>
    <cellStyle name="Input 5 12" xfId="8301"/>
    <cellStyle name="Input 5 2" xfId="8302"/>
    <cellStyle name="Input 5 2 2" xfId="8303"/>
    <cellStyle name="Input 5 2 2 2" xfId="8304"/>
    <cellStyle name="Input 5 2 3" xfId="8305"/>
    <cellStyle name="Input 5 2 3 2" xfId="8306"/>
    <cellStyle name="Input 5 2 4" xfId="8307"/>
    <cellStyle name="Input 5 2 4 2" xfId="8308"/>
    <cellStyle name="Input 5 2 5" xfId="8309"/>
    <cellStyle name="Input 5 2 5 2" xfId="8310"/>
    <cellStyle name="Input 5 2 6" xfId="8311"/>
    <cellStyle name="Input 5 2 6 2" xfId="8312"/>
    <cellStyle name="Input 5 2 7" xfId="8313"/>
    <cellStyle name="Input 5 2 7 2" xfId="8314"/>
    <cellStyle name="Input 5 2 8" xfId="8315"/>
    <cellStyle name="Input 5 2 8 2" xfId="8316"/>
    <cellStyle name="Input 5 2 9" xfId="8317"/>
    <cellStyle name="Input 5 3" xfId="8318"/>
    <cellStyle name="Input 5 3 2" xfId="8319"/>
    <cellStyle name="Input 5 4" xfId="8320"/>
    <cellStyle name="Input 5 4 2" xfId="8321"/>
    <cellStyle name="Input 5 5" xfId="8322"/>
    <cellStyle name="Input 5 5 2" xfId="8323"/>
    <cellStyle name="Input 5 6" xfId="8324"/>
    <cellStyle name="Input 5 6 2" xfId="8325"/>
    <cellStyle name="Input 5 7" xfId="8326"/>
    <cellStyle name="Input 5 7 2" xfId="8327"/>
    <cellStyle name="Input 5 8" xfId="8328"/>
    <cellStyle name="Input 5 8 2" xfId="8329"/>
    <cellStyle name="Input 5 9" xfId="8330"/>
    <cellStyle name="Input 5 9 2" xfId="8331"/>
    <cellStyle name="Input 6" xfId="1726"/>
    <cellStyle name="Input 6 10" xfId="8332"/>
    <cellStyle name="Input 6 11" xfId="8333"/>
    <cellStyle name="Input 6 12" xfId="8334"/>
    <cellStyle name="Input 6 2" xfId="8335"/>
    <cellStyle name="Input 6 2 2" xfId="8336"/>
    <cellStyle name="Input 6 2 2 2" xfId="8337"/>
    <cellStyle name="Input 6 2 3" xfId="8338"/>
    <cellStyle name="Input 6 2 3 2" xfId="8339"/>
    <cellStyle name="Input 6 2 4" xfId="8340"/>
    <cellStyle name="Input 6 2 4 2" xfId="8341"/>
    <cellStyle name="Input 6 2 5" xfId="8342"/>
    <cellStyle name="Input 6 2 5 2" xfId="8343"/>
    <cellStyle name="Input 6 2 6" xfId="8344"/>
    <cellStyle name="Input 6 2 6 2" xfId="8345"/>
    <cellStyle name="Input 6 2 7" xfId="8346"/>
    <cellStyle name="Input 6 2 7 2" xfId="8347"/>
    <cellStyle name="Input 6 2 8" xfId="8348"/>
    <cellStyle name="Input 6 2 8 2" xfId="8349"/>
    <cellStyle name="Input 6 2 9" xfId="8350"/>
    <cellStyle name="Input 6 3" xfId="8351"/>
    <cellStyle name="Input 6 3 2" xfId="8352"/>
    <cellStyle name="Input 6 4" xfId="8353"/>
    <cellStyle name="Input 6 4 2" xfId="8354"/>
    <cellStyle name="Input 6 5" xfId="8355"/>
    <cellStyle name="Input 6 5 2" xfId="8356"/>
    <cellStyle name="Input 6 6" xfId="8357"/>
    <cellStyle name="Input 6 6 2" xfId="8358"/>
    <cellStyle name="Input 6 7" xfId="8359"/>
    <cellStyle name="Input 6 7 2" xfId="8360"/>
    <cellStyle name="Input 6 8" xfId="8361"/>
    <cellStyle name="Input 6 8 2" xfId="8362"/>
    <cellStyle name="Input 6 9" xfId="8363"/>
    <cellStyle name="Input 6 9 2" xfId="8364"/>
    <cellStyle name="Input 7" xfId="1727"/>
    <cellStyle name="Input 7 10" xfId="8365"/>
    <cellStyle name="Input 7 11" xfId="8366"/>
    <cellStyle name="Input 7 12" xfId="8367"/>
    <cellStyle name="Input 7 2" xfId="8368"/>
    <cellStyle name="Input 7 2 2" xfId="8369"/>
    <cellStyle name="Input 7 2 2 2" xfId="8370"/>
    <cellStyle name="Input 7 2 3" xfId="8371"/>
    <cellStyle name="Input 7 2 3 2" xfId="8372"/>
    <cellStyle name="Input 7 2 4" xfId="8373"/>
    <cellStyle name="Input 7 2 4 2" xfId="8374"/>
    <cellStyle name="Input 7 2 5" xfId="8375"/>
    <cellStyle name="Input 7 2 5 2" xfId="8376"/>
    <cellStyle name="Input 7 2 6" xfId="8377"/>
    <cellStyle name="Input 7 2 6 2" xfId="8378"/>
    <cellStyle name="Input 7 2 7" xfId="8379"/>
    <cellStyle name="Input 7 2 7 2" xfId="8380"/>
    <cellStyle name="Input 7 2 8" xfId="8381"/>
    <cellStyle name="Input 7 2 8 2" xfId="8382"/>
    <cellStyle name="Input 7 2 9" xfId="8383"/>
    <cellStyle name="Input 7 3" xfId="8384"/>
    <cellStyle name="Input 7 3 2" xfId="8385"/>
    <cellStyle name="Input 7 4" xfId="8386"/>
    <cellStyle name="Input 7 4 2" xfId="8387"/>
    <cellStyle name="Input 7 5" xfId="8388"/>
    <cellStyle name="Input 7 5 2" xfId="8389"/>
    <cellStyle name="Input 7 6" xfId="8390"/>
    <cellStyle name="Input 7 6 2" xfId="8391"/>
    <cellStyle name="Input 7 7" xfId="8392"/>
    <cellStyle name="Input 7 7 2" xfId="8393"/>
    <cellStyle name="Input 7 8" xfId="8394"/>
    <cellStyle name="Input 7 8 2" xfId="8395"/>
    <cellStyle name="Input 7 9" xfId="8396"/>
    <cellStyle name="Input 7 9 2" xfId="8397"/>
    <cellStyle name="Input 8" xfId="1728"/>
    <cellStyle name="Input 8 10" xfId="8398"/>
    <cellStyle name="Input 8 11" xfId="8399"/>
    <cellStyle name="Input 8 12" xfId="8400"/>
    <cellStyle name="Input 8 2" xfId="8401"/>
    <cellStyle name="Input 8 2 2" xfId="8402"/>
    <cellStyle name="Input 8 2 2 2" xfId="8403"/>
    <cellStyle name="Input 8 2 3" xfId="8404"/>
    <cellStyle name="Input 8 2 3 2" xfId="8405"/>
    <cellStyle name="Input 8 2 4" xfId="8406"/>
    <cellStyle name="Input 8 2 4 2" xfId="8407"/>
    <cellStyle name="Input 8 2 5" xfId="8408"/>
    <cellStyle name="Input 8 2 5 2" xfId="8409"/>
    <cellStyle name="Input 8 2 6" xfId="8410"/>
    <cellStyle name="Input 8 2 6 2" xfId="8411"/>
    <cellStyle name="Input 8 2 7" xfId="8412"/>
    <cellStyle name="Input 8 2 7 2" xfId="8413"/>
    <cellStyle name="Input 8 2 8" xfId="8414"/>
    <cellStyle name="Input 8 2 8 2" xfId="8415"/>
    <cellStyle name="Input 8 2 9" xfId="8416"/>
    <cellStyle name="Input 8 3" xfId="8417"/>
    <cellStyle name="Input 8 3 2" xfId="8418"/>
    <cellStyle name="Input 8 4" xfId="8419"/>
    <cellStyle name="Input 8 4 2" xfId="8420"/>
    <cellStyle name="Input 8 5" xfId="8421"/>
    <cellStyle name="Input 8 5 2" xfId="8422"/>
    <cellStyle name="Input 8 6" xfId="8423"/>
    <cellStyle name="Input 8 6 2" xfId="8424"/>
    <cellStyle name="Input 8 7" xfId="8425"/>
    <cellStyle name="Input 8 7 2" xfId="8426"/>
    <cellStyle name="Input 8 8" xfId="8427"/>
    <cellStyle name="Input 8 8 2" xfId="8428"/>
    <cellStyle name="Input 8 9" xfId="8429"/>
    <cellStyle name="Input 8 9 2" xfId="8430"/>
    <cellStyle name="Input 9" xfId="1729"/>
    <cellStyle name="Input 9 10" xfId="8431"/>
    <cellStyle name="Input 9 11" xfId="8432"/>
    <cellStyle name="Input 9 12" xfId="8433"/>
    <cellStyle name="Input 9 2" xfId="8434"/>
    <cellStyle name="Input 9 2 2" xfId="8435"/>
    <cellStyle name="Input 9 2 2 2" xfId="8436"/>
    <cellStyle name="Input 9 2 3" xfId="8437"/>
    <cellStyle name="Input 9 2 3 2" xfId="8438"/>
    <cellStyle name="Input 9 2 4" xfId="8439"/>
    <cellStyle name="Input 9 2 4 2" xfId="8440"/>
    <cellStyle name="Input 9 2 5" xfId="8441"/>
    <cellStyle name="Input 9 2 5 2" xfId="8442"/>
    <cellStyle name="Input 9 2 6" xfId="8443"/>
    <cellStyle name="Input 9 2 6 2" xfId="8444"/>
    <cellStyle name="Input 9 2 7" xfId="8445"/>
    <cellStyle name="Input 9 2 7 2" xfId="8446"/>
    <cellStyle name="Input 9 2 8" xfId="8447"/>
    <cellStyle name="Input 9 2 8 2" xfId="8448"/>
    <cellStyle name="Input 9 2 9" xfId="8449"/>
    <cellStyle name="Input 9 3" xfId="8450"/>
    <cellStyle name="Input 9 3 2" xfId="8451"/>
    <cellStyle name="Input 9 4" xfId="8452"/>
    <cellStyle name="Input 9 4 2" xfId="8453"/>
    <cellStyle name="Input 9 5" xfId="8454"/>
    <cellStyle name="Input 9 5 2" xfId="8455"/>
    <cellStyle name="Input 9 6" xfId="8456"/>
    <cellStyle name="Input 9 6 2" xfId="8457"/>
    <cellStyle name="Input 9 7" xfId="8458"/>
    <cellStyle name="Input 9 7 2" xfId="8459"/>
    <cellStyle name="Input 9 8" xfId="8460"/>
    <cellStyle name="Input 9 8 2" xfId="8461"/>
    <cellStyle name="Input 9 9" xfId="8462"/>
    <cellStyle name="Input 9 9 2" xfId="8463"/>
    <cellStyle name="Labels - Style3" xfId="8464"/>
    <cellStyle name="LineItemPrompt" xfId="22"/>
    <cellStyle name="LineItemPrompt 2" xfId="8466"/>
    <cellStyle name="LineItemPrompt 2 2" xfId="8467"/>
    <cellStyle name="LineItemPrompt 2 3" xfId="8468"/>
    <cellStyle name="LineItemPrompt 3" xfId="8469"/>
    <cellStyle name="LineItemPrompt 4" xfId="8465"/>
    <cellStyle name="LineItemValue" xfId="23"/>
    <cellStyle name="LineItemValue 2" xfId="8471"/>
    <cellStyle name="LineItemValue 2 2" xfId="8472"/>
    <cellStyle name="LineItemValue 2 3" xfId="8473"/>
    <cellStyle name="LineItemValue 3" xfId="8474"/>
    <cellStyle name="LineItemValue 4" xfId="8475"/>
    <cellStyle name="LineItemValue 5" xfId="8470"/>
    <cellStyle name="Linked Cell" xfId="15172" builtinId="24" customBuiltin="1"/>
    <cellStyle name="Linked Cell 10" xfId="1730"/>
    <cellStyle name="Linked Cell 11" xfId="1731"/>
    <cellStyle name="Linked Cell 12" xfId="1732"/>
    <cellStyle name="Linked Cell 13" xfId="1733"/>
    <cellStyle name="Linked Cell 14" xfId="1734"/>
    <cellStyle name="Linked Cell 15" xfId="1735"/>
    <cellStyle name="Linked Cell 16" xfId="1736"/>
    <cellStyle name="Linked Cell 17" xfId="1737"/>
    <cellStyle name="Linked Cell 17 2" xfId="8476"/>
    <cellStyle name="Linked Cell 18" xfId="1738"/>
    <cellStyle name="Linked Cell 19" xfId="1739"/>
    <cellStyle name="Linked Cell 2" xfId="1740"/>
    <cellStyle name="Linked Cell 2 2" xfId="1741"/>
    <cellStyle name="Linked Cell 2 2 2" xfId="1742"/>
    <cellStyle name="Linked Cell 2 2 2 2" xfId="1743"/>
    <cellStyle name="Linked Cell 2 2 2 3" xfId="1744"/>
    <cellStyle name="Linked Cell 2 2 2 4" xfId="1745"/>
    <cellStyle name="Linked Cell 2 2 2 5" xfId="1746"/>
    <cellStyle name="Linked Cell 2 2 3" xfId="1747"/>
    <cellStyle name="Linked Cell 2 2 4" xfId="1748"/>
    <cellStyle name="Linked Cell 2 2 5" xfId="1749"/>
    <cellStyle name="Linked Cell 2 3" xfId="1750"/>
    <cellStyle name="Linked Cell 2 4" xfId="1751"/>
    <cellStyle name="Linked Cell 2 5" xfId="1752"/>
    <cellStyle name="Linked Cell 2 6" xfId="1753"/>
    <cellStyle name="Linked Cell 2 7" xfId="1754"/>
    <cellStyle name="Linked Cell 2 8" xfId="1755"/>
    <cellStyle name="Linked Cell 2 9" xfId="1756"/>
    <cellStyle name="Linked Cell 20" xfId="1757"/>
    <cellStyle name="Linked Cell 21" xfId="1758"/>
    <cellStyle name="Linked Cell 22" xfId="1759"/>
    <cellStyle name="Linked Cell 3" xfId="1760"/>
    <cellStyle name="Linked Cell 3 2" xfId="8477"/>
    <cellStyle name="Linked Cell 4" xfId="1761"/>
    <cellStyle name="Linked Cell 5" xfId="1762"/>
    <cellStyle name="Linked Cell 6" xfId="1763"/>
    <cellStyle name="Linked Cell 7" xfId="1764"/>
    <cellStyle name="Linked Cell 8" xfId="1765"/>
    <cellStyle name="Linked Cell 9" xfId="1766"/>
    <cellStyle name="Milliers [0]_EDYAN" xfId="8478"/>
    <cellStyle name="Milliers_EDYAN" xfId="8479"/>
    <cellStyle name="Monétaire [0]_EDYAN" xfId="8480"/>
    <cellStyle name="Monétaire_EDYAN" xfId="8481"/>
    <cellStyle name="Neutral 10" xfId="1767"/>
    <cellStyle name="Neutral 11" xfId="1768"/>
    <cellStyle name="Neutral 12" xfId="1769"/>
    <cellStyle name="Neutral 13" xfId="1770"/>
    <cellStyle name="Neutral 14" xfId="1771"/>
    <cellStyle name="Neutral 15" xfId="1772"/>
    <cellStyle name="Neutral 16" xfId="1773"/>
    <cellStyle name="Neutral 17" xfId="1774"/>
    <cellStyle name="Neutral 17 2" xfId="8482"/>
    <cellStyle name="Neutral 18" xfId="1775"/>
    <cellStyle name="Neutral 19" xfId="1776"/>
    <cellStyle name="Neutral 2" xfId="1777"/>
    <cellStyle name="Neutral 2 2" xfId="1778"/>
    <cellStyle name="Neutral 2 2 2" xfId="1779"/>
    <cellStyle name="Neutral 2 2 2 2" xfId="1780"/>
    <cellStyle name="Neutral 2 2 2 3" xfId="1781"/>
    <cellStyle name="Neutral 2 2 2 4" xfId="1782"/>
    <cellStyle name="Neutral 2 2 2 5" xfId="1783"/>
    <cellStyle name="Neutral 2 2 3" xfId="1784"/>
    <cellStyle name="Neutral 2 2 4" xfId="1785"/>
    <cellStyle name="Neutral 2 2 5" xfId="1786"/>
    <cellStyle name="Neutral 2 3" xfId="1787"/>
    <cellStyle name="Neutral 2 4" xfId="1788"/>
    <cellStyle name="Neutral 2 5" xfId="1789"/>
    <cellStyle name="Neutral 2 6" xfId="1790"/>
    <cellStyle name="Neutral 2 7" xfId="1791"/>
    <cellStyle name="Neutral 2 8" xfId="1792"/>
    <cellStyle name="Neutral 2 9" xfId="1793"/>
    <cellStyle name="Neutral 20" xfId="1794"/>
    <cellStyle name="Neutral 21" xfId="1795"/>
    <cellStyle name="Neutral 22" xfId="1796"/>
    <cellStyle name="Neutral 3" xfId="1797"/>
    <cellStyle name="Neutral 3 2" xfId="8483"/>
    <cellStyle name="Neutral 4" xfId="1798"/>
    <cellStyle name="Neutral 5" xfId="1799"/>
    <cellStyle name="Neutral 6" xfId="1800"/>
    <cellStyle name="Neutral 7" xfId="1801"/>
    <cellStyle name="Neutral 8" xfId="1802"/>
    <cellStyle name="Neutral 9" xfId="1803"/>
    <cellStyle name="Normal" xfId="0" builtinId="0"/>
    <cellStyle name="Normal - Style1" xfId="8484"/>
    <cellStyle name="Normal - Style1 2" xfId="8485"/>
    <cellStyle name="Normal - Style2" xfId="8486"/>
    <cellStyle name="Normal - Style3" xfId="8487"/>
    <cellStyle name="Normal - Style4" xfId="8488"/>
    <cellStyle name="Normal - Style5" xfId="8489"/>
    <cellStyle name="Normal - Style6" xfId="8490"/>
    <cellStyle name="Normal - Style7" xfId="8491"/>
    <cellStyle name="Normal - Style8" xfId="8492"/>
    <cellStyle name="Normal 10" xfId="1804"/>
    <cellStyle name="Normal 10 2" xfId="2153"/>
    <cellStyle name="Normal 10 2 2" xfId="8493"/>
    <cellStyle name="Normal 10 3" xfId="8494"/>
    <cellStyle name="Normal 11" xfId="1805"/>
    <cellStyle name="Normal 11 2" xfId="1806"/>
    <cellStyle name="Normal 11 2 2" xfId="8495"/>
    <cellStyle name="Normal 11 3" xfId="1807"/>
    <cellStyle name="Normal 11 4" xfId="1808"/>
    <cellStyle name="Normal 11 5" xfId="1809"/>
    <cellStyle name="Normal 12" xfId="1810"/>
    <cellStyle name="Normal 12 2" xfId="8496"/>
    <cellStyle name="Normal 12 2 2" xfId="8497"/>
    <cellStyle name="Normal 12 2 2 2" xfId="8498"/>
    <cellStyle name="Normal 12 2 2 2 2" xfId="8499"/>
    <cellStyle name="Normal 12 2 2 2 2 2" xfId="8500"/>
    <cellStyle name="Normal 12 2 2 2 2 2 2" xfId="8501"/>
    <cellStyle name="Normal 12 2 2 2 2 3" xfId="8502"/>
    <cellStyle name="Normal 12 2 2 2 3" xfId="8503"/>
    <cellStyle name="Normal 12 2 2 2 3 2" xfId="8504"/>
    <cellStyle name="Normal 12 2 2 2 4" xfId="8505"/>
    <cellStyle name="Normal 12 2 2 2 5" xfId="8506"/>
    <cellStyle name="Normal 12 2 2 3" xfId="8507"/>
    <cellStyle name="Normal 12 2 2 3 2" xfId="8508"/>
    <cellStyle name="Normal 12 2 2 3 2 2" xfId="8509"/>
    <cellStyle name="Normal 12 2 2 3 3" xfId="8510"/>
    <cellStyle name="Normal 12 2 2 4" xfId="8511"/>
    <cellStyle name="Normal 12 2 2 4 2" xfId="8512"/>
    <cellStyle name="Normal 12 2 2 5" xfId="8513"/>
    <cellStyle name="Normal 12 2 2 6" xfId="8514"/>
    <cellStyle name="Normal 12 2 3" xfId="8515"/>
    <cellStyle name="Normal 12 2 3 2" xfId="8516"/>
    <cellStyle name="Normal 12 2 3 2 2" xfId="8517"/>
    <cellStyle name="Normal 12 2 3 2 2 2" xfId="8518"/>
    <cellStyle name="Normal 12 2 3 2 3" xfId="8519"/>
    <cellStyle name="Normal 12 2 3 3" xfId="8520"/>
    <cellStyle name="Normal 12 2 3 3 2" xfId="8521"/>
    <cellStyle name="Normal 12 2 3 4" xfId="8522"/>
    <cellStyle name="Normal 12 2 3 5" xfId="8523"/>
    <cellStyle name="Normal 12 2 4" xfId="8524"/>
    <cellStyle name="Normal 12 2 4 2" xfId="8525"/>
    <cellStyle name="Normal 12 2 4 2 2" xfId="8526"/>
    <cellStyle name="Normal 12 2 4 3" xfId="8527"/>
    <cellStyle name="Normal 12 2 5" xfId="8528"/>
    <cellStyle name="Normal 12 2 5 2" xfId="8529"/>
    <cellStyle name="Normal 12 2 6" xfId="8530"/>
    <cellStyle name="Normal 12 2 7" xfId="8531"/>
    <cellStyle name="Normal 12 3" xfId="8532"/>
    <cellStyle name="Normal 12 3 2" xfId="8533"/>
    <cellStyle name="Normal 12 3 2 2" xfId="8534"/>
    <cellStyle name="Normal 12 3 2 2 2" xfId="8535"/>
    <cellStyle name="Normal 12 3 2 2 2 2" xfId="8536"/>
    <cellStyle name="Normal 12 3 2 2 3" xfId="8537"/>
    <cellStyle name="Normal 12 3 2 3" xfId="8538"/>
    <cellStyle name="Normal 12 3 2 3 2" xfId="8539"/>
    <cellStyle name="Normal 12 3 2 4" xfId="8540"/>
    <cellStyle name="Normal 12 3 3" xfId="8541"/>
    <cellStyle name="Normal 12 3 3 2" xfId="8542"/>
    <cellStyle name="Normal 12 3 3 2 2" xfId="8543"/>
    <cellStyle name="Normal 12 3 3 3" xfId="8544"/>
    <cellStyle name="Normal 12 3 4" xfId="8545"/>
    <cellStyle name="Normal 12 3 4 2" xfId="8546"/>
    <cellStyle name="Normal 12 3 5" xfId="8547"/>
    <cellStyle name="Normal 12 3 6" xfId="8548"/>
    <cellStyle name="Normal 12 4" xfId="8549"/>
    <cellStyle name="Normal 12 4 2" xfId="8550"/>
    <cellStyle name="Normal 12 4 2 2" xfId="8551"/>
    <cellStyle name="Normal 12 4 2 2 2" xfId="8552"/>
    <cellStyle name="Normal 12 4 2 3" xfId="8553"/>
    <cellStyle name="Normal 12 4 3" xfId="8554"/>
    <cellStyle name="Normal 12 4 3 2" xfId="8555"/>
    <cellStyle name="Normal 12 4 4" xfId="8556"/>
    <cellStyle name="Normal 12 5" xfId="8557"/>
    <cellStyle name="Normal 12 5 2" xfId="8558"/>
    <cellStyle name="Normal 12 5 2 2" xfId="8559"/>
    <cellStyle name="Normal 12 5 3" xfId="8560"/>
    <cellStyle name="Normal 12 6" xfId="8561"/>
    <cellStyle name="Normal 12 6 2" xfId="8562"/>
    <cellStyle name="Normal 12 7" xfId="8563"/>
    <cellStyle name="Normal 12 8" xfId="8564"/>
    <cellStyle name="Normal 13" xfId="1811"/>
    <cellStyle name="Normal 13 2" xfId="1812"/>
    <cellStyle name="Normal 13 2 2" xfId="8565"/>
    <cellStyle name="Normal 13 2 3" xfId="8566"/>
    <cellStyle name="Normal 13 3" xfId="1813"/>
    <cellStyle name="Normal 13 4" xfId="1814"/>
    <cellStyle name="Normal 13 5" xfId="1815"/>
    <cellStyle name="Normal 14" xfId="1816"/>
    <cellStyle name="Normal 14 2" xfId="8567"/>
    <cellStyle name="Normal 14 2 2" xfId="8568"/>
    <cellStyle name="Normal 14 2 2 2" xfId="8569"/>
    <cellStyle name="Normal 14 2 2 2 2" xfId="8570"/>
    <cellStyle name="Normal 14 2 2 3" xfId="8571"/>
    <cellStyle name="Normal 14 2 2 4" xfId="8572"/>
    <cellStyle name="Normal 14 2 3" xfId="8573"/>
    <cellStyle name="Normal 14 2 3 2" xfId="8574"/>
    <cellStyle name="Normal 14 2 4" xfId="8575"/>
    <cellStyle name="Normal 14 2 4 2" xfId="8576"/>
    <cellStyle name="Normal 14 2 5" xfId="8577"/>
    <cellStyle name="Normal 14 2 6" xfId="8578"/>
    <cellStyle name="Normal 14 2 7" xfId="8579"/>
    <cellStyle name="Normal 14 3" xfId="8580"/>
    <cellStyle name="Normal 14 3 2" xfId="8581"/>
    <cellStyle name="Normal 14 3 2 2" xfId="8582"/>
    <cellStyle name="Normal 14 3 3" xfId="8583"/>
    <cellStyle name="Normal 14 3 4" xfId="8584"/>
    <cellStyle name="Normal 14 4" xfId="8585"/>
    <cellStyle name="Normal 14 4 2" xfId="8586"/>
    <cellStyle name="Normal 14 4 3" xfId="8587"/>
    <cellStyle name="Normal 14 4 4" xfId="8588"/>
    <cellStyle name="Normal 14 5" xfId="8589"/>
    <cellStyle name="Normal 15" xfId="1817"/>
    <cellStyle name="Normal 15 2" xfId="8590"/>
    <cellStyle name="Normal 15 2 10" xfId="8591"/>
    <cellStyle name="Normal 15 2 11" xfId="8592"/>
    <cellStyle name="Normal 15 2 2" xfId="8593"/>
    <cellStyle name="Normal 15 2 2 2" xfId="8594"/>
    <cellStyle name="Normal 15 2 2 2 2" xfId="8595"/>
    <cellStyle name="Normal 15 2 2 2 2 2" xfId="8596"/>
    <cellStyle name="Normal 15 2 2 2 2 3" xfId="8597"/>
    <cellStyle name="Normal 15 2 2 2 3" xfId="8598"/>
    <cellStyle name="Normal 15 2 2 2 3 2" xfId="8599"/>
    <cellStyle name="Normal 15 2 2 2 4" xfId="8600"/>
    <cellStyle name="Normal 15 2 2 2 5" xfId="8601"/>
    <cellStyle name="Normal 15 2 2 2 6" xfId="8602"/>
    <cellStyle name="Normal 15 2 2 3" xfId="8603"/>
    <cellStyle name="Normal 15 2 2 3 2" xfId="8604"/>
    <cellStyle name="Normal 15 2 2 3 3" xfId="8605"/>
    <cellStyle name="Normal 15 2 2 4" xfId="8606"/>
    <cellStyle name="Normal 15 2 2 4 2" xfId="8607"/>
    <cellStyle name="Normal 15 2 2 5" xfId="8608"/>
    <cellStyle name="Normal 15 2 2 6" xfId="8609"/>
    <cellStyle name="Normal 15 2 2 7" xfId="8610"/>
    <cellStyle name="Normal 15 2 3" xfId="8611"/>
    <cellStyle name="Normal 15 2 3 2" xfId="8612"/>
    <cellStyle name="Normal 15 2 3 2 2" xfId="8613"/>
    <cellStyle name="Normal 15 2 3 2 2 2" xfId="8614"/>
    <cellStyle name="Normal 15 2 3 2 3" xfId="8615"/>
    <cellStyle name="Normal 15 2 3 2 4" xfId="8616"/>
    <cellStyle name="Normal 15 2 3 2 5" xfId="8617"/>
    <cellStyle name="Normal 15 2 3 2 6" xfId="8618"/>
    <cellStyle name="Normal 15 2 3 3" xfId="8619"/>
    <cellStyle name="Normal 15 2 3 3 2" xfId="8620"/>
    <cellStyle name="Normal 15 2 3 4" xfId="8621"/>
    <cellStyle name="Normal 15 2 3 5" xfId="8622"/>
    <cellStyle name="Normal 15 2 3 6" xfId="8623"/>
    <cellStyle name="Normal 15 2 3 7" xfId="8624"/>
    <cellStyle name="Normal 15 2 4" xfId="8625"/>
    <cellStyle name="Normal 15 2 4 2" xfId="8626"/>
    <cellStyle name="Normal 15 2 4 2 2" xfId="8627"/>
    <cellStyle name="Normal 15 2 4 3" xfId="8628"/>
    <cellStyle name="Normal 15 2 4 4" xfId="8629"/>
    <cellStyle name="Normal 15 2 4 5" xfId="8630"/>
    <cellStyle name="Normal 15 2 4 6" xfId="8631"/>
    <cellStyle name="Normal 15 2 5" xfId="8632"/>
    <cellStyle name="Normal 15 2 5 2" xfId="8633"/>
    <cellStyle name="Normal 15 2 5 2 2" xfId="8634"/>
    <cellStyle name="Normal 15 2 5 3" xfId="8635"/>
    <cellStyle name="Normal 15 2 5 4" xfId="8636"/>
    <cellStyle name="Normal 15 2 5 5" xfId="8637"/>
    <cellStyle name="Normal 15 2 6" xfId="8638"/>
    <cellStyle name="Normal 15 2 6 2" xfId="8639"/>
    <cellStyle name="Normal 15 2 7" xfId="8640"/>
    <cellStyle name="Normal 15 2 8" xfId="8641"/>
    <cellStyle name="Normal 15 2 9" xfId="8642"/>
    <cellStyle name="Normal 15 3" xfId="8643"/>
    <cellStyle name="Normal 15 3 2" xfId="8644"/>
    <cellStyle name="Normal 15 3 2 2" xfId="8645"/>
    <cellStyle name="Normal 15 3 2 2 2" xfId="8646"/>
    <cellStyle name="Normal 15 3 2 2 3" xfId="8647"/>
    <cellStyle name="Normal 15 3 2 3" xfId="8648"/>
    <cellStyle name="Normal 15 3 2 3 2" xfId="8649"/>
    <cellStyle name="Normal 15 3 2 4" xfId="8650"/>
    <cellStyle name="Normal 15 3 2 5" xfId="8651"/>
    <cellStyle name="Normal 15 3 2 6" xfId="8652"/>
    <cellStyle name="Normal 15 3 3" xfId="8653"/>
    <cellStyle name="Normal 15 3 3 2" xfId="8654"/>
    <cellStyle name="Normal 15 3 3 3" xfId="8655"/>
    <cellStyle name="Normal 15 3 4" xfId="8656"/>
    <cellStyle name="Normal 15 3 4 2" xfId="8657"/>
    <cellStyle name="Normal 15 3 5" xfId="8658"/>
    <cellStyle name="Normal 15 3 6" xfId="8659"/>
    <cellStyle name="Normal 15 3 7" xfId="8660"/>
    <cellStyle name="Normal 15 4" xfId="8661"/>
    <cellStyle name="Normal 15 4 2" xfId="8662"/>
    <cellStyle name="Normal 15 4 2 2" xfId="8663"/>
    <cellStyle name="Normal 15 4 2 2 2" xfId="8664"/>
    <cellStyle name="Normal 15 4 2 3" xfId="8665"/>
    <cellStyle name="Normal 15 4 2 4" xfId="8666"/>
    <cellStyle name="Normal 15 4 2 5" xfId="8667"/>
    <cellStyle name="Normal 15 4 2 6" xfId="8668"/>
    <cellStyle name="Normal 15 4 3" xfId="8669"/>
    <cellStyle name="Normal 15 4 3 2" xfId="8670"/>
    <cellStyle name="Normal 15 4 4" xfId="8671"/>
    <cellStyle name="Normal 15 4 5" xfId="8672"/>
    <cellStyle name="Normal 15 4 6" xfId="8673"/>
    <cellStyle name="Normal 15 4 7" xfId="8674"/>
    <cellStyle name="Normal 15 5" xfId="8675"/>
    <cellStyle name="Normal 15 5 2" xfId="8676"/>
    <cellStyle name="Normal 15 5 2 2" xfId="8677"/>
    <cellStyle name="Normal 15 5 2 3" xfId="8678"/>
    <cellStyle name="Normal 15 5 3" xfId="8679"/>
    <cellStyle name="Normal 15 5 4" xfId="8680"/>
    <cellStyle name="Normal 15 5 5" xfId="8681"/>
    <cellStyle name="Normal 15 6" xfId="8682"/>
    <cellStyle name="Normal 15 6 2" xfId="8683"/>
    <cellStyle name="Normal 15 6 2 2" xfId="8684"/>
    <cellStyle name="Normal 15 6 3" xfId="8685"/>
    <cellStyle name="Normal 15 6 4" xfId="8686"/>
    <cellStyle name="Normal 15 6 5" xfId="8687"/>
    <cellStyle name="Normal 15 7" xfId="8688"/>
    <cellStyle name="Normal 15 7 2" xfId="8689"/>
    <cellStyle name="Normal 15 7 2 2" xfId="8690"/>
    <cellStyle name="Normal 15 7 3" xfId="8691"/>
    <cellStyle name="Normal 15 7 4" xfId="8692"/>
    <cellStyle name="Normal 15 7 5" xfId="8693"/>
    <cellStyle name="Normal 16" xfId="1818"/>
    <cellStyle name="Normal 16 2" xfId="8694"/>
    <cellStyle name="Normal 16 2 2" xfId="8695"/>
    <cellStyle name="Normal 17" xfId="1819"/>
    <cellStyle name="Normal 17 2" xfId="8696"/>
    <cellStyle name="Normal 17 2 2" xfId="8697"/>
    <cellStyle name="Normal 17 2 2 2" xfId="8698"/>
    <cellStyle name="Normal 17 2 2 2 2" xfId="8699"/>
    <cellStyle name="Normal 17 2 2 2 3" xfId="8700"/>
    <cellStyle name="Normal 17 2 2 3" xfId="8701"/>
    <cellStyle name="Normal 17 2 2 3 2" xfId="8702"/>
    <cellStyle name="Normal 17 2 2 4" xfId="8703"/>
    <cellStyle name="Normal 17 2 2 5" xfId="8704"/>
    <cellStyle name="Normal 17 2 2 6" xfId="8705"/>
    <cellStyle name="Normal 17 2 3" xfId="8706"/>
    <cellStyle name="Normal 17 2 3 2" xfId="8707"/>
    <cellStyle name="Normal 17 2 3 3" xfId="8708"/>
    <cellStyle name="Normal 17 2 4" xfId="8709"/>
    <cellStyle name="Normal 17 2 4 2" xfId="8710"/>
    <cellStyle name="Normal 17 2 5" xfId="8711"/>
    <cellStyle name="Normal 17 2 6" xfId="8712"/>
    <cellStyle name="Normal 17 2 7" xfId="8713"/>
    <cellStyle name="Normal 17 2 8" xfId="8714"/>
    <cellStyle name="Normal 17 3" xfId="8715"/>
    <cellStyle name="Normal 17 3 2" xfId="8716"/>
    <cellStyle name="Normal 17 3 2 2" xfId="8717"/>
    <cellStyle name="Normal 17 3 2 2 2" xfId="8718"/>
    <cellStyle name="Normal 17 3 2 3" xfId="8719"/>
    <cellStyle name="Normal 17 3 2 4" xfId="8720"/>
    <cellStyle name="Normal 17 3 2 5" xfId="8721"/>
    <cellStyle name="Normal 17 3 3" xfId="8722"/>
    <cellStyle name="Normal 17 3 3 2" xfId="8723"/>
    <cellStyle name="Normal 17 3 4" xfId="8724"/>
    <cellStyle name="Normal 17 3 5" xfId="8725"/>
    <cellStyle name="Normal 17 3 6" xfId="8726"/>
    <cellStyle name="Normal 17 3 7" xfId="8727"/>
    <cellStyle name="Normal 17 4" xfId="8728"/>
    <cellStyle name="Normal 17 4 2" xfId="8729"/>
    <cellStyle name="Normal 17 4 2 2" xfId="8730"/>
    <cellStyle name="Normal 17 4 3" xfId="8731"/>
    <cellStyle name="Normal 17 4 4" xfId="8732"/>
    <cellStyle name="Normal 17 4 5" xfId="8733"/>
    <cellStyle name="Normal 17 5" xfId="8734"/>
    <cellStyle name="Normal 17 5 2" xfId="8735"/>
    <cellStyle name="Normal 17 5 2 2" xfId="8736"/>
    <cellStyle name="Normal 17 5 3" xfId="8737"/>
    <cellStyle name="Normal 17 5 4" xfId="8738"/>
    <cellStyle name="Normal 17 5 5" xfId="8739"/>
    <cellStyle name="Normal 17 6" xfId="8740"/>
    <cellStyle name="Normal 17 6 2" xfId="8741"/>
    <cellStyle name="Normal 17 6 2 2" xfId="8742"/>
    <cellStyle name="Normal 17 6 3" xfId="8743"/>
    <cellStyle name="Normal 17 6 4" xfId="8744"/>
    <cellStyle name="Normal 17 6 5" xfId="8745"/>
    <cellStyle name="Normal 17 7" xfId="8746"/>
    <cellStyle name="Normal 18" xfId="1820"/>
    <cellStyle name="Normal 18 2" xfId="8747"/>
    <cellStyle name="Normal 18 2 2" xfId="8748"/>
    <cellStyle name="Normal 18 2 2 2" xfId="8749"/>
    <cellStyle name="Normal 18 2 2 3" xfId="8750"/>
    <cellStyle name="Normal 18 2 3" xfId="8751"/>
    <cellStyle name="Normal 18 2 4" xfId="8752"/>
    <cellStyle name="Normal 18 2 5" xfId="8753"/>
    <cellStyle name="Normal 18 2 6" xfId="8754"/>
    <cellStyle name="Normal 18 2 7" xfId="8755"/>
    <cellStyle name="Normal 18 3" xfId="8756"/>
    <cellStyle name="Normal 18 3 2" xfId="8757"/>
    <cellStyle name="Normal 18 3 2 2" xfId="8758"/>
    <cellStyle name="Normal 18 3 3" xfId="8759"/>
    <cellStyle name="Normal 18 3 4" xfId="8760"/>
    <cellStyle name="Normal 18 3 5" xfId="8761"/>
    <cellStyle name="Normal 18 3 6" xfId="8762"/>
    <cellStyle name="Normal 18 4" xfId="8763"/>
    <cellStyle name="Normal 19" xfId="1821"/>
    <cellStyle name="Normal 19 2" xfId="8764"/>
    <cellStyle name="Normal 19 2 2" xfId="8765"/>
    <cellStyle name="Normal 19 3" xfId="2157"/>
    <cellStyle name="Normal 2" xfId="57"/>
    <cellStyle name="Normal 2 10" xfId="1822"/>
    <cellStyle name="Normal 2 10 2" xfId="8766"/>
    <cellStyle name="Normal 2 10 2 2" xfId="8767"/>
    <cellStyle name="Normal 2 10 3" xfId="8768"/>
    <cellStyle name="Normal 2 11" xfId="1823"/>
    <cellStyle name="Normal 2 11 2" xfId="8769"/>
    <cellStyle name="Normal 2 11 2 2" xfId="8770"/>
    <cellStyle name="Normal 2 11 3" xfId="8771"/>
    <cellStyle name="Normal 2 12" xfId="1824"/>
    <cellStyle name="Normal 2 12 2" xfId="8772"/>
    <cellStyle name="Normal 2 13" xfId="1825"/>
    <cellStyle name="Normal 2 14" xfId="1826"/>
    <cellStyle name="Normal 2 15" xfId="1827"/>
    <cellStyle name="Normal 2 16" xfId="1828"/>
    <cellStyle name="Normal 2 17" xfId="1829"/>
    <cellStyle name="Normal 2 18" xfId="1830"/>
    <cellStyle name="Normal 2 18 2" xfId="8773"/>
    <cellStyle name="Normal 2 18 2 2" xfId="8774"/>
    <cellStyle name="Normal 2 18 3" xfId="8775"/>
    <cellStyle name="Normal 2 18 4" xfId="8776"/>
    <cellStyle name="Normal 2 19" xfId="24"/>
    <cellStyle name="Normal 2 19 2" xfId="1831"/>
    <cellStyle name="Normal 2 19 3" xfId="1832"/>
    <cellStyle name="Normal 2 19 4" xfId="1833"/>
    <cellStyle name="Normal 2 19 5" xfId="1834"/>
    <cellStyle name="Normal 2 2" xfId="58"/>
    <cellStyle name="Normal 2 2 2" xfId="1835"/>
    <cellStyle name="Normal 2 2 2 2" xfId="8777"/>
    <cellStyle name="Normal 2 2 2 2 2" xfId="8778"/>
    <cellStyle name="Normal 2 2 2 3" xfId="8779"/>
    <cellStyle name="Normal 2 2 2 3 2" xfId="8780"/>
    <cellStyle name="Normal 2 2 2 4" xfId="8781"/>
    <cellStyle name="Normal 2 2 2 4 2" xfId="8782"/>
    <cellStyle name="Normal 2 2 2 5" xfId="8783"/>
    <cellStyle name="Normal 2 2 3" xfId="8784"/>
    <cellStyle name="Normal 2 2 3 2" xfId="8785"/>
    <cellStyle name="Normal 2 2 3 3" xfId="8786"/>
    <cellStyle name="Normal 2 2 4" xfId="8787"/>
    <cellStyle name="Normal 2 2 4 2" xfId="8788"/>
    <cellStyle name="Normal 2 2 4 2 2" xfId="8789"/>
    <cellStyle name="Normal 2 2 4 2 2 2" xfId="8790"/>
    <cellStyle name="Normal 2 2 4 2 2 2 2" xfId="8791"/>
    <cellStyle name="Normal 2 2 4 2 2 3" xfId="8792"/>
    <cellStyle name="Normal 2 2 4 2 2 4" xfId="8793"/>
    <cellStyle name="Normal 2 2 4 2 3" xfId="8794"/>
    <cellStyle name="Normal 2 2 4 2 3 2" xfId="8795"/>
    <cellStyle name="Normal 2 2 4 2 4" xfId="8796"/>
    <cellStyle name="Normal 2 2 4 2 5" xfId="8797"/>
    <cellStyle name="Normal 2 2 4 3" xfId="8798"/>
    <cellStyle name="Normal 2 2 4 3 2" xfId="8799"/>
    <cellStyle name="Normal 2 2 4 3 2 2" xfId="8800"/>
    <cellStyle name="Normal 2 2 4 3 3" xfId="8801"/>
    <cellStyle name="Normal 2 2 4 3 4" xfId="8802"/>
    <cellStyle name="Normal 2 2 4 4" xfId="8803"/>
    <cellStyle name="Normal 2 2 4 4 2" xfId="8804"/>
    <cellStyle name="Normal 2 2 4 5" xfId="8805"/>
    <cellStyle name="Normal 2 2 4 5 2" xfId="8806"/>
    <cellStyle name="Normal 2 2 4 6" xfId="8807"/>
    <cellStyle name="Normal 2 2 4 7" xfId="8808"/>
    <cellStyle name="Normal 2 2 5" xfId="8809"/>
    <cellStyle name="Normal 2 2 5 2" xfId="8810"/>
    <cellStyle name="Normal 2 2 5 2 2" xfId="8811"/>
    <cellStyle name="Normal 2 2 5 2 3" xfId="8812"/>
    <cellStyle name="Normal 2 2 5 3" xfId="8813"/>
    <cellStyle name="Normal 2 2 5 4" xfId="8814"/>
    <cellStyle name="Normal 2 2 5 5" xfId="8815"/>
    <cellStyle name="Normal 2 2 5 6" xfId="8816"/>
    <cellStyle name="Normal 2 2 6" xfId="8817"/>
    <cellStyle name="Normal 2 2 6 2" xfId="8818"/>
    <cellStyle name="Normal 2 2 6 2 2" xfId="8819"/>
    <cellStyle name="Normal 2 2 6 3" xfId="8820"/>
    <cellStyle name="Normal 2 2 6 4" xfId="8821"/>
    <cellStyle name="Normal 2 2 6 5" xfId="8822"/>
    <cellStyle name="Normal 2 2 7" xfId="8823"/>
    <cellStyle name="Normal 2 2 8" xfId="8824"/>
    <cellStyle name="Normal 2 2 8 2" xfId="8825"/>
    <cellStyle name="Normal 2 2 8 3" xfId="8826"/>
    <cellStyle name="Normal 2 20" xfId="1836"/>
    <cellStyle name="Normal 2 20 2" xfId="8827"/>
    <cellStyle name="Normal 2 20 3" xfId="8828"/>
    <cellStyle name="Normal 2 21" xfId="1837"/>
    <cellStyle name="Normal 2 21 2" xfId="8829"/>
    <cellStyle name="Normal 2 22" xfId="1838"/>
    <cellStyle name="Normal 2 23" xfId="1839"/>
    <cellStyle name="Normal 2 24" xfId="1840"/>
    <cellStyle name="Normal 2 25" xfId="1841"/>
    <cellStyle name="Normal 2 3" xfId="1842"/>
    <cellStyle name="Normal 2 3 2" xfId="8830"/>
    <cellStyle name="Normal 2 3 2 2" xfId="8831"/>
    <cellStyle name="Normal 2 3 2 3" xfId="8832"/>
    <cellStyle name="Normal 2 3 3" xfId="8833"/>
    <cellStyle name="Normal 2 3 4" xfId="8834"/>
    <cellStyle name="Normal 2 3 4 2" xfId="8835"/>
    <cellStyle name="Normal 2 3 4 2 2" xfId="8836"/>
    <cellStyle name="Normal 2 3 4 3" xfId="8837"/>
    <cellStyle name="Normal 2 3 4 4" xfId="8838"/>
    <cellStyle name="Normal 2 3 4 5" xfId="8839"/>
    <cellStyle name="Normal 2 3 5" xfId="8840"/>
    <cellStyle name="Normal 2 3 5 2" xfId="8841"/>
    <cellStyle name="Normal 2 3 5 2 2" xfId="8842"/>
    <cellStyle name="Normal 2 3 5 3" xfId="8843"/>
    <cellStyle name="Normal 2 3 5 4" xfId="8844"/>
    <cellStyle name="Normal 2 3 5 5" xfId="8845"/>
    <cellStyle name="Normal 2 3 6" xfId="8846"/>
    <cellStyle name="Normal 2 3 6 2" xfId="8847"/>
    <cellStyle name="Normal 2 4" xfId="1843"/>
    <cellStyle name="Normal 2 4 2" xfId="8848"/>
    <cellStyle name="Normal 2 4 2 2" xfId="8849"/>
    <cellStyle name="Normal 2 4 2 3" xfId="8850"/>
    <cellStyle name="Normal 2 4 3" xfId="8851"/>
    <cellStyle name="Normal 2 4 3 2" xfId="8852"/>
    <cellStyle name="Normal 2 4 4" xfId="8853"/>
    <cellStyle name="Normal 2 4 4 2" xfId="8854"/>
    <cellStyle name="Normal 2 4 5" xfId="8855"/>
    <cellStyle name="Normal 2 41" xfId="8856"/>
    <cellStyle name="Normal 2 43" xfId="8857"/>
    <cellStyle name="Normal 2 5" xfId="1844"/>
    <cellStyle name="Normal 2 5 2" xfId="8858"/>
    <cellStyle name="Normal 2 5 2 2" xfId="8859"/>
    <cellStyle name="Normal 2 5 2 2 2" xfId="8860"/>
    <cellStyle name="Normal 2 5 2 2 2 2" xfId="8861"/>
    <cellStyle name="Normal 2 5 2 2 3" xfId="8862"/>
    <cellStyle name="Normal 2 5 2 2 4" xfId="8863"/>
    <cellStyle name="Normal 2 5 2 3" xfId="8864"/>
    <cellStyle name="Normal 2 5 2 3 2" xfId="8865"/>
    <cellStyle name="Normal 2 5 2 3 2 2" xfId="8866"/>
    <cellStyle name="Normal 2 5 2 3 3" xfId="8867"/>
    <cellStyle name="Normal 2 5 2 3 4" xfId="8868"/>
    <cellStyle name="Normal 2 5 2 4" xfId="8869"/>
    <cellStyle name="Normal 2 5 2 4 2" xfId="8870"/>
    <cellStyle name="Normal 2 5 2 5" xfId="8871"/>
    <cellStyle name="Normal 2 5 2 6" xfId="8872"/>
    <cellStyle name="Normal 2 5 2 7" xfId="8873"/>
    <cellStyle name="Normal 2 5 3" xfId="8874"/>
    <cellStyle name="Normal 2 5 3 2" xfId="8875"/>
    <cellStyle name="Normal 2 5 3 2 2" xfId="8876"/>
    <cellStyle name="Normal 2 5 3 3" xfId="8877"/>
    <cellStyle name="Normal 2 5 3 4" xfId="8878"/>
    <cellStyle name="Normal 2 5 4" xfId="8879"/>
    <cellStyle name="Normal 2 5 4 2" xfId="8880"/>
    <cellStyle name="Normal 2 5 4 2 2" xfId="8881"/>
    <cellStyle name="Normal 2 5 4 3" xfId="8882"/>
    <cellStyle name="Normal 2 5 4 4" xfId="8883"/>
    <cellStyle name="Normal 2 5 5" xfId="8884"/>
    <cellStyle name="Normal 2 5 6" xfId="8885"/>
    <cellStyle name="Normal 2 6" xfId="1845"/>
    <cellStyle name="Normal 2 6 2" xfId="8886"/>
    <cellStyle name="Normal 2 6 3" xfId="8887"/>
    <cellStyle name="Normal 2 7" xfId="1846"/>
    <cellStyle name="Normal 2 7 2" xfId="8888"/>
    <cellStyle name="Normal 2 7 2 2" xfId="8889"/>
    <cellStyle name="Normal 2 7 2 2 2" xfId="8890"/>
    <cellStyle name="Normal 2 7 2 2 3" xfId="8891"/>
    <cellStyle name="Normal 2 7 2 3" xfId="8892"/>
    <cellStyle name="Normal 2 7 2 3 2" xfId="8893"/>
    <cellStyle name="Normal 2 7 2 4" xfId="8894"/>
    <cellStyle name="Normal 2 7 2 5" xfId="8895"/>
    <cellStyle name="Normal 2 7 3" xfId="8896"/>
    <cellStyle name="Normal 2 7 3 2" xfId="8897"/>
    <cellStyle name="Normal 2 7 3 2 2" xfId="8898"/>
    <cellStyle name="Normal 2 7 3 3" xfId="8899"/>
    <cellStyle name="Normal 2 7 3 4" xfId="8900"/>
    <cellStyle name="Normal 2 7 3 5" xfId="8901"/>
    <cellStyle name="Normal 2 7 4" xfId="8902"/>
    <cellStyle name="Normal 2 7 4 2" xfId="8903"/>
    <cellStyle name="Normal 2 7 4 2 2" xfId="8904"/>
    <cellStyle name="Normal 2 7 4 3" xfId="8905"/>
    <cellStyle name="Normal 2 7 4 4" xfId="8906"/>
    <cellStyle name="Normal 2 7 4 5" xfId="8907"/>
    <cellStyle name="Normal 2 7 5" xfId="8908"/>
    <cellStyle name="Normal 2 8" xfId="1847"/>
    <cellStyle name="Normal 2 8 2" xfId="8909"/>
    <cellStyle name="Normal 2 8 2 2" xfId="8910"/>
    <cellStyle name="Normal 2 8 2 2 2" xfId="8911"/>
    <cellStyle name="Normal 2 8 2 3" xfId="8912"/>
    <cellStyle name="Normal 2 8 2 4" xfId="8913"/>
    <cellStyle name="Normal 2 8 2 5" xfId="8914"/>
    <cellStyle name="Normal 2 8 3" xfId="8915"/>
    <cellStyle name="Normal 2 8 3 2" xfId="8916"/>
    <cellStyle name="Normal 2 8 3 2 2" xfId="8917"/>
    <cellStyle name="Normal 2 8 3 3" xfId="8918"/>
    <cellStyle name="Normal 2 8 3 4" xfId="8919"/>
    <cellStyle name="Normal 2 8 3 5" xfId="8920"/>
    <cellStyle name="Normal 2 8 4" xfId="8921"/>
    <cellStyle name="Normal 2 9" xfId="1848"/>
    <cellStyle name="Normal 2 9 2" xfId="8922"/>
    <cellStyle name="Normal 2 9 2 2" xfId="8923"/>
    <cellStyle name="Normal 2 9 2 2 2" xfId="8924"/>
    <cellStyle name="Normal 2 9 2 3" xfId="8925"/>
    <cellStyle name="Normal 2 9 2 4" xfId="8926"/>
    <cellStyle name="Normal 2 9 2 5" xfId="8927"/>
    <cellStyle name="Normal 2 9 3" xfId="8928"/>
    <cellStyle name="Normal 2_LGEElecBillingDeterminants2009-10" xfId="8929"/>
    <cellStyle name="Normal 20" xfId="1849"/>
    <cellStyle name="Normal 20 2" xfId="1850"/>
    <cellStyle name="Normal 20 2 2" xfId="8930"/>
    <cellStyle name="Normal 20 2 2 2" xfId="8931"/>
    <cellStyle name="Normal 20 2 3" xfId="8932"/>
    <cellStyle name="Normal 20 2 4" xfId="8933"/>
    <cellStyle name="Normal 20 2 5" xfId="8934"/>
    <cellStyle name="Normal 20 3" xfId="1851"/>
    <cellStyle name="Normal 20 3 2" xfId="8935"/>
    <cellStyle name="Normal 20 3 3" xfId="8936"/>
    <cellStyle name="Normal 20 3 4" xfId="8937"/>
    <cellStyle name="Normal 20 4" xfId="1852"/>
    <cellStyle name="Normal 20 5" xfId="1853"/>
    <cellStyle name="Normal 21" xfId="1854"/>
    <cellStyle name="Normal 21 2" xfId="8938"/>
    <cellStyle name="Normal 22" xfId="1855"/>
    <cellStyle name="Normal 22 2" xfId="8939"/>
    <cellStyle name="Normal 22 2 2" xfId="8940"/>
    <cellStyle name="Normal 22 2 3" xfId="8941"/>
    <cellStyle name="Normal 22 2 4" xfId="8942"/>
    <cellStyle name="Normal 22 2 5" xfId="8943"/>
    <cellStyle name="Normal 22 3" xfId="8944"/>
    <cellStyle name="Normal 23" xfId="1856"/>
    <cellStyle name="Normal 23 2" xfId="8945"/>
    <cellStyle name="Normal 23 2 2" xfId="8946"/>
    <cellStyle name="Normal 23 2 3" xfId="8947"/>
    <cellStyle name="Normal 23 2 4" xfId="8948"/>
    <cellStyle name="Normal 23 2 5" xfId="8949"/>
    <cellStyle name="Normal 23 3" xfId="8950"/>
    <cellStyle name="Normal 24" xfId="1857"/>
    <cellStyle name="Normal 24 2" xfId="8951"/>
    <cellStyle name="Normal 24 3" xfId="8952"/>
    <cellStyle name="Normal 25" xfId="1858"/>
    <cellStyle name="Normal 25 2" xfId="8953"/>
    <cellStyle name="Normal 26" xfId="1859"/>
    <cellStyle name="Normal 26 2" xfId="8954"/>
    <cellStyle name="Normal 26 2 2" xfId="8955"/>
    <cellStyle name="Normal 26 3" xfId="8956"/>
    <cellStyle name="Normal 26 3 2" xfId="8957"/>
    <cellStyle name="Normal 26 3 3" xfId="8958"/>
    <cellStyle name="Normal 26 4" xfId="8959"/>
    <cellStyle name="Normal 26 4 2" xfId="8960"/>
    <cellStyle name="Normal 26 4 3" xfId="8961"/>
    <cellStyle name="Normal 26 5" xfId="8962"/>
    <cellStyle name="Normal 26 5 2" xfId="8963"/>
    <cellStyle name="Normal 26 6" xfId="8964"/>
    <cellStyle name="Normal 26 7" xfId="8965"/>
    <cellStyle name="Normal 26 8" xfId="8966"/>
    <cellStyle name="Normal 27" xfId="1860"/>
    <cellStyle name="Normal 27 2" xfId="8967"/>
    <cellStyle name="Normal 27 2 2" xfId="8968"/>
    <cellStyle name="Normal 27 2 2 2" xfId="8969"/>
    <cellStyle name="Normal 27 2 2 3" xfId="8970"/>
    <cellStyle name="Normal 27 2 3" xfId="8971"/>
    <cellStyle name="Normal 27 2 4" xfId="8972"/>
    <cellStyle name="Normal 27 3" xfId="8973"/>
    <cellStyle name="Normal 27 3 2" xfId="8974"/>
    <cellStyle name="Normal 27 3 3" xfId="8975"/>
    <cellStyle name="Normal 27 4" xfId="8976"/>
    <cellStyle name="Normal 27 5" xfId="8977"/>
    <cellStyle name="Normal 28" xfId="1861"/>
    <cellStyle name="Normal 28 2" xfId="8978"/>
    <cellStyle name="Normal 28 2 2" xfId="8979"/>
    <cellStyle name="Normal 28 2 2 2" xfId="8980"/>
    <cellStyle name="Normal 28 2 3" xfId="8981"/>
    <cellStyle name="Normal 28 2 3 2" xfId="8982"/>
    <cellStyle name="Normal 28 2 4" xfId="8983"/>
    <cellStyle name="Normal 28 3" xfId="8984"/>
    <cellStyle name="Normal 28 3 2" xfId="8985"/>
    <cellStyle name="Normal 28 4" xfId="8986"/>
    <cellStyle name="Normal 28 4 2" xfId="8987"/>
    <cellStyle name="Normal 28 4 3" xfId="8988"/>
    <cellStyle name="Normal 28 5" xfId="8989"/>
    <cellStyle name="Normal 28 5 2" xfId="8990"/>
    <cellStyle name="Normal 28 6" xfId="8991"/>
    <cellStyle name="Normal 28 7" xfId="8992"/>
    <cellStyle name="Normal 28 8" xfId="8993"/>
    <cellStyle name="Normal 29" xfId="1862"/>
    <cellStyle name="Normal 29 2" xfId="8994"/>
    <cellStyle name="Normal 29 2 2" xfId="8995"/>
    <cellStyle name="Normal 29 2 3" xfId="8996"/>
    <cellStyle name="Normal 29 2 4" xfId="8997"/>
    <cellStyle name="Normal 29 3" xfId="8998"/>
    <cellStyle name="Normal 29 3 2" xfId="8999"/>
    <cellStyle name="Normal 29 4" xfId="9000"/>
    <cellStyle name="Normal 29 5" xfId="9001"/>
    <cellStyle name="Normal 29 6" xfId="9002"/>
    <cellStyle name="Normal 3" xfId="60"/>
    <cellStyle name="Normal 3 10" xfId="1863"/>
    <cellStyle name="Normal 3 11" xfId="1864"/>
    <cellStyle name="Normal 3 12" xfId="1865"/>
    <cellStyle name="Normal 3 13" xfId="1866"/>
    <cellStyle name="Normal 3 14" xfId="1867"/>
    <cellStyle name="Normal 3 15" xfId="1868"/>
    <cellStyle name="Normal 3 16" xfId="1869"/>
    <cellStyle name="Normal 3 17" xfId="1870"/>
    <cellStyle name="Normal 3 17 2" xfId="9003"/>
    <cellStyle name="Normal 3 17 2 2" xfId="9004"/>
    <cellStyle name="Normal 3 17 3" xfId="9005"/>
    <cellStyle name="Normal 3 18" xfId="1871"/>
    <cellStyle name="Normal 3 18 2" xfId="9006"/>
    <cellStyle name="Normal 3 18 2 2" xfId="9007"/>
    <cellStyle name="Normal 3 18 2 3" xfId="9008"/>
    <cellStyle name="Normal 3 18 3" xfId="9009"/>
    <cellStyle name="Normal 3 18 3 2" xfId="9010"/>
    <cellStyle name="Normal 3 18 4" xfId="9011"/>
    <cellStyle name="Normal 3 18 5" xfId="9012"/>
    <cellStyle name="Normal 3 18 6" xfId="9013"/>
    <cellStyle name="Normal 3 19" xfId="9014"/>
    <cellStyle name="Normal 3 19 2" xfId="9015"/>
    <cellStyle name="Normal 3 19 3" xfId="9016"/>
    <cellStyle name="Normal 3 2" xfId="1872"/>
    <cellStyle name="Normal 3 2 2" xfId="9017"/>
    <cellStyle name="Normal 3 2 2 2" xfId="9018"/>
    <cellStyle name="Normal 3 2 2 3" xfId="9019"/>
    <cellStyle name="Normal 3 2 3" xfId="9020"/>
    <cellStyle name="Normal 3 2 3 2" xfId="9021"/>
    <cellStyle name="Normal 3 2 4" xfId="9022"/>
    <cellStyle name="Normal 3 2 4 2" xfId="9023"/>
    <cellStyle name="Normal 3 2 4 3" xfId="9024"/>
    <cellStyle name="Normal 3 2 4 4" xfId="9025"/>
    <cellStyle name="Normal 3 20" xfId="9026"/>
    <cellStyle name="Normal 3 20 2" xfId="9027"/>
    <cellStyle name="Normal 3 20 3" xfId="9028"/>
    <cellStyle name="Normal 3 21" xfId="9029"/>
    <cellStyle name="Normal 3 22" xfId="9030"/>
    <cellStyle name="Normal 3 23" xfId="9031"/>
    <cellStyle name="Normal 3 3" xfId="1873"/>
    <cellStyle name="Normal 3 3 2" xfId="9032"/>
    <cellStyle name="Normal 3 3 2 2" xfId="9033"/>
    <cellStyle name="Normal 3 3 2 3" xfId="9034"/>
    <cellStyle name="Normal 3 3 3" xfId="9035"/>
    <cellStyle name="Normal 3 3 3 2" xfId="9036"/>
    <cellStyle name="Normal 3 3 4" xfId="9037"/>
    <cellStyle name="Normal 3 3 5" xfId="9038"/>
    <cellStyle name="Normal 3 4" xfId="1874"/>
    <cellStyle name="Normal 3 4 2" xfId="9039"/>
    <cellStyle name="Normal 3 4 3" xfId="9040"/>
    <cellStyle name="Normal 3 4 3 2" xfId="9041"/>
    <cellStyle name="Normal 3 4 4" xfId="9042"/>
    <cellStyle name="Normal 3 4 5" xfId="9043"/>
    <cellStyle name="Normal 3 5" xfId="1875"/>
    <cellStyle name="Normal 3 5 2" xfId="9044"/>
    <cellStyle name="Normal 3 6" xfId="1876"/>
    <cellStyle name="Normal 3 7" xfId="1877"/>
    <cellStyle name="Normal 3 8" xfId="1878"/>
    <cellStyle name="Normal 3 9" xfId="1879"/>
    <cellStyle name="Normal 3_LGEElecBillingDeterminants2009-10" xfId="9045"/>
    <cellStyle name="Normal 30" xfId="1880"/>
    <cellStyle name="Normal 30 2" xfId="9046"/>
    <cellStyle name="Normal 30 2 2" xfId="9047"/>
    <cellStyle name="Normal 30 2 3" xfId="9048"/>
    <cellStyle name="Normal 30 2 4" xfId="9049"/>
    <cellStyle name="Normal 30 3" xfId="9050"/>
    <cellStyle name="Normal 30 3 2" xfId="9051"/>
    <cellStyle name="Normal 30 4" xfId="9052"/>
    <cellStyle name="Normal 30 5" xfId="9053"/>
    <cellStyle name="Normal 30 6" xfId="9054"/>
    <cellStyle name="Normal 30 7" xfId="9055"/>
    <cellStyle name="Normal 31" xfId="1881"/>
    <cellStyle name="Normal 31 2" xfId="1882"/>
    <cellStyle name="Normal 31 2 2" xfId="9056"/>
    <cellStyle name="Normal 31 2 3" xfId="9057"/>
    <cellStyle name="Normal 31 2 4" xfId="9058"/>
    <cellStyle name="Normal 31 3" xfId="1883"/>
    <cellStyle name="Normal 31 3 2" xfId="9059"/>
    <cellStyle name="Normal 31 4" xfId="1884"/>
    <cellStyle name="Normal 31 5" xfId="1885"/>
    <cellStyle name="Normal 31 6" xfId="9060"/>
    <cellStyle name="Normal 31 7" xfId="9061"/>
    <cellStyle name="Normal 32" xfId="1886"/>
    <cellStyle name="Normal 32 2" xfId="9062"/>
    <cellStyle name="Normal 32 2 2" xfId="9063"/>
    <cellStyle name="Normal 32 2 3" xfId="9064"/>
    <cellStyle name="Normal 32 2 4" xfId="9065"/>
    <cellStyle name="Normal 32 3" xfId="9066"/>
    <cellStyle name="Normal 32 3 2" xfId="9067"/>
    <cellStyle name="Normal 32 4" xfId="9068"/>
    <cellStyle name="Normal 32 5" xfId="9069"/>
    <cellStyle name="Normal 32 6" xfId="9070"/>
    <cellStyle name="Normal 32 7" xfId="9071"/>
    <cellStyle name="Normal 33" xfId="1887"/>
    <cellStyle name="Normal 33 2" xfId="9072"/>
    <cellStyle name="Normal 33 2 2" xfId="9073"/>
    <cellStyle name="Normal 33 2 3" xfId="9074"/>
    <cellStyle name="Normal 33 2 4" xfId="9075"/>
    <cellStyle name="Normal 33 3" xfId="9076"/>
    <cellStyle name="Normal 33 4" xfId="9077"/>
    <cellStyle name="Normal 33 5" xfId="9078"/>
    <cellStyle name="Normal 33 6" xfId="9079"/>
    <cellStyle name="Normal 34" xfId="1888"/>
    <cellStyle name="Normal 34 2" xfId="9080"/>
    <cellStyle name="Normal 34 2 2" xfId="9081"/>
    <cellStyle name="Normal 34 3" xfId="9082"/>
    <cellStyle name="Normal 34 4" xfId="9083"/>
    <cellStyle name="Normal 34 4 2" xfId="9084"/>
    <cellStyle name="Normal 34 4 3" xfId="9085"/>
    <cellStyle name="Normal 34 5" xfId="9086"/>
    <cellStyle name="Normal 34 6" xfId="9087"/>
    <cellStyle name="Normal 34 7" xfId="9088"/>
    <cellStyle name="Normal 35" xfId="63"/>
    <cellStyle name="Normal 35 2" xfId="9089"/>
    <cellStyle name="Normal 35 2 2" xfId="9090"/>
    <cellStyle name="Normal 35 2 3" xfId="9091"/>
    <cellStyle name="Normal 35 3" xfId="9092"/>
    <cellStyle name="Normal 35 4" xfId="9093"/>
    <cellStyle name="Normal 35 5" xfId="9094"/>
    <cellStyle name="Normal 36" xfId="2154"/>
    <cellStyle name="Normal 36 2" xfId="1889"/>
    <cellStyle name="Normal 36 2 2" xfId="9095"/>
    <cellStyle name="Normal 36 2 3" xfId="9096"/>
    <cellStyle name="Normal 36 3" xfId="1890"/>
    <cellStyle name="Normal 36 4" xfId="1891"/>
    <cellStyle name="Normal 36 5" xfId="1892"/>
    <cellStyle name="Normal 37" xfId="1893"/>
    <cellStyle name="Normal 37 2" xfId="9097"/>
    <cellStyle name="Normal 37 2 2" xfId="9098"/>
    <cellStyle name="Normal 37 3" xfId="9099"/>
    <cellStyle name="Normal 37 4" xfId="9100"/>
    <cellStyle name="Normal 37 5" xfId="9101"/>
    <cellStyle name="Normal 38" xfId="1894"/>
    <cellStyle name="Normal 38 2" xfId="9102"/>
    <cellStyle name="Normal 38 2 2" xfId="9103"/>
    <cellStyle name="Normal 38 3" xfId="9104"/>
    <cellStyle name="Normal 38 4" xfId="9105"/>
    <cellStyle name="Normal 38 5" xfId="9106"/>
    <cellStyle name="Normal 39" xfId="9107"/>
    <cellStyle name="Normal 39 2" xfId="9108"/>
    <cellStyle name="Normal 39 3" xfId="9109"/>
    <cellStyle name="Normal 4" xfId="61"/>
    <cellStyle name="Normal 4 10" xfId="9110"/>
    <cellStyle name="Normal 4 11" xfId="9111"/>
    <cellStyle name="Normal 4 2" xfId="62"/>
    <cellStyle name="Normal 4 2 10" xfId="9112"/>
    <cellStyle name="Normal 4 2 10 2" xfId="9113"/>
    <cellStyle name="Normal 4 2 10 2 2" xfId="9114"/>
    <cellStyle name="Normal 4 2 10 3" xfId="9115"/>
    <cellStyle name="Normal 4 2 10 4" xfId="9116"/>
    <cellStyle name="Normal 4 2 10 5" xfId="9117"/>
    <cellStyle name="Normal 4 2 11" xfId="9118"/>
    <cellStyle name="Normal 4 2 2" xfId="9119"/>
    <cellStyle name="Normal 4 2 2 10" xfId="9120"/>
    <cellStyle name="Normal 4 2 2 11" xfId="9121"/>
    <cellStyle name="Normal 4 2 2 2" xfId="9122"/>
    <cellStyle name="Normal 4 2 2 2 10" xfId="9123"/>
    <cellStyle name="Normal 4 2 2 2 2" xfId="9124"/>
    <cellStyle name="Normal 4 2 2 2 2 2" xfId="9125"/>
    <cellStyle name="Normal 4 2 2 2 2 2 2" xfId="9126"/>
    <cellStyle name="Normal 4 2 2 2 2 2 2 2" xfId="9127"/>
    <cellStyle name="Normal 4 2 2 2 2 2 2 2 2" xfId="9128"/>
    <cellStyle name="Normal 4 2 2 2 2 2 2 2 3" xfId="9129"/>
    <cellStyle name="Normal 4 2 2 2 2 2 2 3" xfId="9130"/>
    <cellStyle name="Normal 4 2 2 2 2 2 2 3 2" xfId="9131"/>
    <cellStyle name="Normal 4 2 2 2 2 2 2 4" xfId="9132"/>
    <cellStyle name="Normal 4 2 2 2 2 2 2 5" xfId="9133"/>
    <cellStyle name="Normal 4 2 2 2 2 2 3" xfId="9134"/>
    <cellStyle name="Normal 4 2 2 2 2 2 3 2" xfId="9135"/>
    <cellStyle name="Normal 4 2 2 2 2 2 3 3" xfId="9136"/>
    <cellStyle name="Normal 4 2 2 2 2 2 4" xfId="9137"/>
    <cellStyle name="Normal 4 2 2 2 2 2 4 2" xfId="9138"/>
    <cellStyle name="Normal 4 2 2 2 2 2 5" xfId="9139"/>
    <cellStyle name="Normal 4 2 2 2 2 2 6" xfId="9140"/>
    <cellStyle name="Normal 4 2 2 2 2 3" xfId="9141"/>
    <cellStyle name="Normal 4 2 2 2 2 3 2" xfId="9142"/>
    <cellStyle name="Normal 4 2 2 2 2 3 2 2" xfId="9143"/>
    <cellStyle name="Normal 4 2 2 2 2 3 2 2 2" xfId="9144"/>
    <cellStyle name="Normal 4 2 2 2 2 3 2 3" xfId="9145"/>
    <cellStyle name="Normal 4 2 2 2 2 3 2 4" xfId="9146"/>
    <cellStyle name="Normal 4 2 2 2 2 3 2 5" xfId="9147"/>
    <cellStyle name="Normal 4 2 2 2 2 3 3" xfId="9148"/>
    <cellStyle name="Normal 4 2 2 2 2 3 3 2" xfId="9149"/>
    <cellStyle name="Normal 4 2 2 2 2 3 4" xfId="9150"/>
    <cellStyle name="Normal 4 2 2 2 2 3 5" xfId="9151"/>
    <cellStyle name="Normal 4 2 2 2 2 3 6" xfId="9152"/>
    <cellStyle name="Normal 4 2 2 2 2 4" xfId="9153"/>
    <cellStyle name="Normal 4 2 2 2 2 4 2" xfId="9154"/>
    <cellStyle name="Normal 4 2 2 2 2 4 2 2" xfId="9155"/>
    <cellStyle name="Normal 4 2 2 2 2 4 3" xfId="9156"/>
    <cellStyle name="Normal 4 2 2 2 2 4 4" xfId="9157"/>
    <cellStyle name="Normal 4 2 2 2 2 4 5" xfId="9158"/>
    <cellStyle name="Normal 4 2 2 2 2 5" xfId="9159"/>
    <cellStyle name="Normal 4 2 2 2 2 5 2" xfId="9160"/>
    <cellStyle name="Normal 4 2 2 2 2 5 2 2" xfId="9161"/>
    <cellStyle name="Normal 4 2 2 2 2 5 3" xfId="9162"/>
    <cellStyle name="Normal 4 2 2 2 2 5 4" xfId="9163"/>
    <cellStyle name="Normal 4 2 2 2 2 5 5" xfId="9164"/>
    <cellStyle name="Normal 4 2 2 2 2 6" xfId="9165"/>
    <cellStyle name="Normal 4 2 2 2 2 6 2" xfId="9166"/>
    <cellStyle name="Normal 4 2 2 2 2 7" xfId="9167"/>
    <cellStyle name="Normal 4 2 2 2 2 8" xfId="9168"/>
    <cellStyle name="Normal 4 2 2 2 2 9" xfId="9169"/>
    <cellStyle name="Normal 4 2 2 2 3" xfId="9170"/>
    <cellStyle name="Normal 4 2 2 2 3 2" xfId="9171"/>
    <cellStyle name="Normal 4 2 2 2 3 2 2" xfId="9172"/>
    <cellStyle name="Normal 4 2 2 2 3 2 2 2" xfId="9173"/>
    <cellStyle name="Normal 4 2 2 2 3 2 2 3" xfId="9174"/>
    <cellStyle name="Normal 4 2 2 2 3 2 3" xfId="9175"/>
    <cellStyle name="Normal 4 2 2 2 3 2 3 2" xfId="9176"/>
    <cellStyle name="Normal 4 2 2 2 3 2 4" xfId="9177"/>
    <cellStyle name="Normal 4 2 2 2 3 2 5" xfId="9178"/>
    <cellStyle name="Normal 4 2 2 2 3 3" xfId="9179"/>
    <cellStyle name="Normal 4 2 2 2 3 3 2" xfId="9180"/>
    <cellStyle name="Normal 4 2 2 2 3 3 3" xfId="9181"/>
    <cellStyle name="Normal 4 2 2 2 3 4" xfId="9182"/>
    <cellStyle name="Normal 4 2 2 2 3 4 2" xfId="9183"/>
    <cellStyle name="Normal 4 2 2 2 3 5" xfId="9184"/>
    <cellStyle name="Normal 4 2 2 2 3 6" xfId="9185"/>
    <cellStyle name="Normal 4 2 2 2 4" xfId="9186"/>
    <cellStyle name="Normal 4 2 2 2 4 2" xfId="9187"/>
    <cellStyle name="Normal 4 2 2 2 4 2 2" xfId="9188"/>
    <cellStyle name="Normal 4 2 2 2 4 2 2 2" xfId="9189"/>
    <cellStyle name="Normal 4 2 2 2 4 2 3" xfId="9190"/>
    <cellStyle name="Normal 4 2 2 2 4 2 4" xfId="9191"/>
    <cellStyle name="Normal 4 2 2 2 4 2 5" xfId="9192"/>
    <cellStyle name="Normal 4 2 2 2 4 3" xfId="9193"/>
    <cellStyle name="Normal 4 2 2 2 4 3 2" xfId="9194"/>
    <cellStyle name="Normal 4 2 2 2 4 4" xfId="9195"/>
    <cellStyle name="Normal 4 2 2 2 4 5" xfId="9196"/>
    <cellStyle name="Normal 4 2 2 2 4 6" xfId="9197"/>
    <cellStyle name="Normal 4 2 2 2 5" xfId="9198"/>
    <cellStyle name="Normal 4 2 2 2 5 2" xfId="9199"/>
    <cellStyle name="Normal 4 2 2 2 5 2 2" xfId="9200"/>
    <cellStyle name="Normal 4 2 2 2 5 3" xfId="9201"/>
    <cellStyle name="Normal 4 2 2 2 5 4" xfId="9202"/>
    <cellStyle name="Normal 4 2 2 2 5 5" xfId="9203"/>
    <cellStyle name="Normal 4 2 2 2 6" xfId="9204"/>
    <cellStyle name="Normal 4 2 2 2 6 2" xfId="9205"/>
    <cellStyle name="Normal 4 2 2 2 6 2 2" xfId="9206"/>
    <cellStyle name="Normal 4 2 2 2 6 3" xfId="9207"/>
    <cellStyle name="Normal 4 2 2 2 6 4" xfId="9208"/>
    <cellStyle name="Normal 4 2 2 2 6 5" xfId="9209"/>
    <cellStyle name="Normal 4 2 2 2 7" xfId="9210"/>
    <cellStyle name="Normal 4 2 2 2 7 2" xfId="9211"/>
    <cellStyle name="Normal 4 2 2 2 8" xfId="9212"/>
    <cellStyle name="Normal 4 2 2 2 9" xfId="9213"/>
    <cellStyle name="Normal 4 2 2 3" xfId="9214"/>
    <cellStyle name="Normal 4 2 2 3 2" xfId="9215"/>
    <cellStyle name="Normal 4 2 2 3 2 2" xfId="9216"/>
    <cellStyle name="Normal 4 2 2 3 2 2 2" xfId="9217"/>
    <cellStyle name="Normal 4 2 2 3 2 2 2 2" xfId="9218"/>
    <cellStyle name="Normal 4 2 2 3 2 2 2 3" xfId="9219"/>
    <cellStyle name="Normal 4 2 2 3 2 2 3" xfId="9220"/>
    <cellStyle name="Normal 4 2 2 3 2 2 3 2" xfId="9221"/>
    <cellStyle name="Normal 4 2 2 3 2 2 4" xfId="9222"/>
    <cellStyle name="Normal 4 2 2 3 2 2 5" xfId="9223"/>
    <cellStyle name="Normal 4 2 2 3 2 3" xfId="9224"/>
    <cellStyle name="Normal 4 2 2 3 2 3 2" xfId="9225"/>
    <cellStyle name="Normal 4 2 2 3 2 3 3" xfId="9226"/>
    <cellStyle name="Normal 4 2 2 3 2 4" xfId="9227"/>
    <cellStyle name="Normal 4 2 2 3 2 4 2" xfId="9228"/>
    <cellStyle name="Normal 4 2 2 3 2 5" xfId="9229"/>
    <cellStyle name="Normal 4 2 2 3 2 6" xfId="9230"/>
    <cellStyle name="Normal 4 2 2 3 3" xfId="9231"/>
    <cellStyle name="Normal 4 2 2 3 3 2" xfId="9232"/>
    <cellStyle name="Normal 4 2 2 3 3 2 2" xfId="9233"/>
    <cellStyle name="Normal 4 2 2 3 3 2 2 2" xfId="9234"/>
    <cellStyle name="Normal 4 2 2 3 3 2 3" xfId="9235"/>
    <cellStyle name="Normal 4 2 2 3 3 2 4" xfId="9236"/>
    <cellStyle name="Normal 4 2 2 3 3 2 5" xfId="9237"/>
    <cellStyle name="Normal 4 2 2 3 3 3" xfId="9238"/>
    <cellStyle name="Normal 4 2 2 3 3 3 2" xfId="9239"/>
    <cellStyle name="Normal 4 2 2 3 3 4" xfId="9240"/>
    <cellStyle name="Normal 4 2 2 3 3 5" xfId="9241"/>
    <cellStyle name="Normal 4 2 2 3 3 6" xfId="9242"/>
    <cellStyle name="Normal 4 2 2 3 4" xfId="9243"/>
    <cellStyle name="Normal 4 2 2 3 4 2" xfId="9244"/>
    <cellStyle name="Normal 4 2 2 3 4 2 2" xfId="9245"/>
    <cellStyle name="Normal 4 2 2 3 4 3" xfId="9246"/>
    <cellStyle name="Normal 4 2 2 3 4 4" xfId="9247"/>
    <cellStyle name="Normal 4 2 2 3 4 5" xfId="9248"/>
    <cellStyle name="Normal 4 2 2 3 5" xfId="9249"/>
    <cellStyle name="Normal 4 2 2 3 5 2" xfId="9250"/>
    <cellStyle name="Normal 4 2 2 3 5 2 2" xfId="9251"/>
    <cellStyle name="Normal 4 2 2 3 5 3" xfId="9252"/>
    <cellStyle name="Normal 4 2 2 3 5 4" xfId="9253"/>
    <cellStyle name="Normal 4 2 2 3 5 5" xfId="9254"/>
    <cellStyle name="Normal 4 2 2 3 6" xfId="9255"/>
    <cellStyle name="Normal 4 2 2 3 6 2" xfId="9256"/>
    <cellStyle name="Normal 4 2 2 3 7" xfId="9257"/>
    <cellStyle name="Normal 4 2 2 3 8" xfId="9258"/>
    <cellStyle name="Normal 4 2 2 3 9" xfId="9259"/>
    <cellStyle name="Normal 4 2 2 4" xfId="9260"/>
    <cellStyle name="Normal 4 2 2 4 2" xfId="9261"/>
    <cellStyle name="Normal 4 2 2 4 2 2" xfId="9262"/>
    <cellStyle name="Normal 4 2 2 4 2 2 2" xfId="9263"/>
    <cellStyle name="Normal 4 2 2 4 2 2 3" xfId="9264"/>
    <cellStyle name="Normal 4 2 2 4 2 3" xfId="9265"/>
    <cellStyle name="Normal 4 2 2 4 2 3 2" xfId="9266"/>
    <cellStyle name="Normal 4 2 2 4 2 4" xfId="9267"/>
    <cellStyle name="Normal 4 2 2 4 2 5" xfId="9268"/>
    <cellStyle name="Normal 4 2 2 4 3" xfId="9269"/>
    <cellStyle name="Normal 4 2 2 4 3 2" xfId="9270"/>
    <cellStyle name="Normal 4 2 2 4 3 3" xfId="9271"/>
    <cellStyle name="Normal 4 2 2 4 4" xfId="9272"/>
    <cellStyle name="Normal 4 2 2 4 4 2" xfId="9273"/>
    <cellStyle name="Normal 4 2 2 4 5" xfId="9274"/>
    <cellStyle name="Normal 4 2 2 4 6" xfId="9275"/>
    <cellStyle name="Normal 4 2 2 5" xfId="9276"/>
    <cellStyle name="Normal 4 2 2 5 2" xfId="9277"/>
    <cellStyle name="Normal 4 2 2 5 2 2" xfId="9278"/>
    <cellStyle name="Normal 4 2 2 5 2 2 2" xfId="9279"/>
    <cellStyle name="Normal 4 2 2 5 2 3" xfId="9280"/>
    <cellStyle name="Normal 4 2 2 5 2 4" xfId="9281"/>
    <cellStyle name="Normal 4 2 2 5 2 5" xfId="9282"/>
    <cellStyle name="Normal 4 2 2 5 3" xfId="9283"/>
    <cellStyle name="Normal 4 2 2 5 3 2" xfId="9284"/>
    <cellStyle name="Normal 4 2 2 5 4" xfId="9285"/>
    <cellStyle name="Normal 4 2 2 5 5" xfId="9286"/>
    <cellStyle name="Normal 4 2 2 5 6" xfId="9287"/>
    <cellStyle name="Normal 4 2 2 6" xfId="9288"/>
    <cellStyle name="Normal 4 2 2 6 2" xfId="9289"/>
    <cellStyle name="Normal 4 2 2 6 2 2" xfId="9290"/>
    <cellStyle name="Normal 4 2 2 6 3" xfId="9291"/>
    <cellStyle name="Normal 4 2 2 6 4" xfId="9292"/>
    <cellStyle name="Normal 4 2 2 6 5" xfId="9293"/>
    <cellStyle name="Normal 4 2 2 7" xfId="9294"/>
    <cellStyle name="Normal 4 2 2 7 2" xfId="9295"/>
    <cellStyle name="Normal 4 2 2 7 2 2" xfId="9296"/>
    <cellStyle name="Normal 4 2 2 7 3" xfId="9297"/>
    <cellStyle name="Normal 4 2 2 7 4" xfId="9298"/>
    <cellStyle name="Normal 4 2 2 7 5" xfId="9299"/>
    <cellStyle name="Normal 4 2 2 8" xfId="9300"/>
    <cellStyle name="Normal 4 2 2 8 2" xfId="9301"/>
    <cellStyle name="Normal 4 2 2 9" xfId="9302"/>
    <cellStyle name="Normal 4 2 3" xfId="9303"/>
    <cellStyle name="Normal 4 2 3 10" xfId="9304"/>
    <cellStyle name="Normal 4 2 3 11" xfId="9305"/>
    <cellStyle name="Normal 4 2 3 2" xfId="9306"/>
    <cellStyle name="Normal 4 2 3 2 10" xfId="9307"/>
    <cellStyle name="Normal 4 2 3 2 2" xfId="9308"/>
    <cellStyle name="Normal 4 2 3 2 2 2" xfId="9309"/>
    <cellStyle name="Normal 4 2 3 2 2 2 2" xfId="9310"/>
    <cellStyle name="Normal 4 2 3 2 2 2 2 2" xfId="9311"/>
    <cellStyle name="Normal 4 2 3 2 2 2 2 2 2" xfId="9312"/>
    <cellStyle name="Normal 4 2 3 2 2 2 2 2 3" xfId="9313"/>
    <cellStyle name="Normal 4 2 3 2 2 2 2 3" xfId="9314"/>
    <cellStyle name="Normal 4 2 3 2 2 2 2 3 2" xfId="9315"/>
    <cellStyle name="Normal 4 2 3 2 2 2 2 4" xfId="9316"/>
    <cellStyle name="Normal 4 2 3 2 2 2 2 5" xfId="9317"/>
    <cellStyle name="Normal 4 2 3 2 2 2 3" xfId="9318"/>
    <cellStyle name="Normal 4 2 3 2 2 2 3 2" xfId="9319"/>
    <cellStyle name="Normal 4 2 3 2 2 2 3 3" xfId="9320"/>
    <cellStyle name="Normal 4 2 3 2 2 2 4" xfId="9321"/>
    <cellStyle name="Normal 4 2 3 2 2 2 4 2" xfId="9322"/>
    <cellStyle name="Normal 4 2 3 2 2 2 5" xfId="9323"/>
    <cellStyle name="Normal 4 2 3 2 2 2 6" xfId="9324"/>
    <cellStyle name="Normal 4 2 3 2 2 3" xfId="9325"/>
    <cellStyle name="Normal 4 2 3 2 2 3 2" xfId="9326"/>
    <cellStyle name="Normal 4 2 3 2 2 3 2 2" xfId="9327"/>
    <cellStyle name="Normal 4 2 3 2 2 3 2 2 2" xfId="9328"/>
    <cellStyle name="Normal 4 2 3 2 2 3 2 3" xfId="9329"/>
    <cellStyle name="Normal 4 2 3 2 2 3 2 4" xfId="9330"/>
    <cellStyle name="Normal 4 2 3 2 2 3 2 5" xfId="9331"/>
    <cellStyle name="Normal 4 2 3 2 2 3 3" xfId="9332"/>
    <cellStyle name="Normal 4 2 3 2 2 3 3 2" xfId="9333"/>
    <cellStyle name="Normal 4 2 3 2 2 3 4" xfId="9334"/>
    <cellStyle name="Normal 4 2 3 2 2 3 5" xfId="9335"/>
    <cellStyle name="Normal 4 2 3 2 2 3 6" xfId="9336"/>
    <cellStyle name="Normal 4 2 3 2 2 4" xfId="9337"/>
    <cellStyle name="Normal 4 2 3 2 2 4 2" xfId="9338"/>
    <cellStyle name="Normal 4 2 3 2 2 4 2 2" xfId="9339"/>
    <cellStyle name="Normal 4 2 3 2 2 4 3" xfId="9340"/>
    <cellStyle name="Normal 4 2 3 2 2 4 4" xfId="9341"/>
    <cellStyle name="Normal 4 2 3 2 2 4 5" xfId="9342"/>
    <cellStyle name="Normal 4 2 3 2 2 5" xfId="9343"/>
    <cellStyle name="Normal 4 2 3 2 2 5 2" xfId="9344"/>
    <cellStyle name="Normal 4 2 3 2 2 5 2 2" xfId="9345"/>
    <cellStyle name="Normal 4 2 3 2 2 5 3" xfId="9346"/>
    <cellStyle name="Normal 4 2 3 2 2 5 4" xfId="9347"/>
    <cellStyle name="Normal 4 2 3 2 2 5 5" xfId="9348"/>
    <cellStyle name="Normal 4 2 3 2 2 6" xfId="9349"/>
    <cellStyle name="Normal 4 2 3 2 2 6 2" xfId="9350"/>
    <cellStyle name="Normal 4 2 3 2 2 7" xfId="9351"/>
    <cellStyle name="Normal 4 2 3 2 2 8" xfId="9352"/>
    <cellStyle name="Normal 4 2 3 2 2 9" xfId="9353"/>
    <cellStyle name="Normal 4 2 3 2 3" xfId="9354"/>
    <cellStyle name="Normal 4 2 3 2 3 2" xfId="9355"/>
    <cellStyle name="Normal 4 2 3 2 3 2 2" xfId="9356"/>
    <cellStyle name="Normal 4 2 3 2 3 2 2 2" xfId="9357"/>
    <cellStyle name="Normal 4 2 3 2 3 2 2 3" xfId="9358"/>
    <cellStyle name="Normal 4 2 3 2 3 2 3" xfId="9359"/>
    <cellStyle name="Normal 4 2 3 2 3 2 3 2" xfId="9360"/>
    <cellStyle name="Normal 4 2 3 2 3 2 4" xfId="9361"/>
    <cellStyle name="Normal 4 2 3 2 3 2 5" xfId="9362"/>
    <cellStyle name="Normal 4 2 3 2 3 3" xfId="9363"/>
    <cellStyle name="Normal 4 2 3 2 3 3 2" xfId="9364"/>
    <cellStyle name="Normal 4 2 3 2 3 3 3" xfId="9365"/>
    <cellStyle name="Normal 4 2 3 2 3 4" xfId="9366"/>
    <cellStyle name="Normal 4 2 3 2 3 4 2" xfId="9367"/>
    <cellStyle name="Normal 4 2 3 2 3 5" xfId="9368"/>
    <cellStyle name="Normal 4 2 3 2 3 6" xfId="9369"/>
    <cellStyle name="Normal 4 2 3 2 4" xfId="9370"/>
    <cellStyle name="Normal 4 2 3 2 4 2" xfId="9371"/>
    <cellStyle name="Normal 4 2 3 2 4 2 2" xfId="9372"/>
    <cellStyle name="Normal 4 2 3 2 4 2 2 2" xfId="9373"/>
    <cellStyle name="Normal 4 2 3 2 4 2 3" xfId="9374"/>
    <cellStyle name="Normal 4 2 3 2 4 2 4" xfId="9375"/>
    <cellStyle name="Normal 4 2 3 2 4 2 5" xfId="9376"/>
    <cellStyle name="Normal 4 2 3 2 4 3" xfId="9377"/>
    <cellStyle name="Normal 4 2 3 2 4 3 2" xfId="9378"/>
    <cellStyle name="Normal 4 2 3 2 4 4" xfId="9379"/>
    <cellStyle name="Normal 4 2 3 2 4 5" xfId="9380"/>
    <cellStyle name="Normal 4 2 3 2 4 6" xfId="9381"/>
    <cellStyle name="Normal 4 2 3 2 5" xfId="9382"/>
    <cellStyle name="Normal 4 2 3 2 5 2" xfId="9383"/>
    <cellStyle name="Normal 4 2 3 2 5 2 2" xfId="9384"/>
    <cellStyle name="Normal 4 2 3 2 5 3" xfId="9385"/>
    <cellStyle name="Normal 4 2 3 2 5 4" xfId="9386"/>
    <cellStyle name="Normal 4 2 3 2 5 5" xfId="9387"/>
    <cellStyle name="Normal 4 2 3 2 6" xfId="9388"/>
    <cellStyle name="Normal 4 2 3 2 6 2" xfId="9389"/>
    <cellStyle name="Normal 4 2 3 2 6 2 2" xfId="9390"/>
    <cellStyle name="Normal 4 2 3 2 6 3" xfId="9391"/>
    <cellStyle name="Normal 4 2 3 2 6 4" xfId="9392"/>
    <cellStyle name="Normal 4 2 3 2 6 5" xfId="9393"/>
    <cellStyle name="Normal 4 2 3 2 7" xfId="9394"/>
    <cellStyle name="Normal 4 2 3 2 7 2" xfId="9395"/>
    <cellStyle name="Normal 4 2 3 2 8" xfId="9396"/>
    <cellStyle name="Normal 4 2 3 2 9" xfId="9397"/>
    <cellStyle name="Normal 4 2 3 3" xfId="9398"/>
    <cellStyle name="Normal 4 2 3 3 2" xfId="9399"/>
    <cellStyle name="Normal 4 2 3 3 2 2" xfId="9400"/>
    <cellStyle name="Normal 4 2 3 3 2 2 2" xfId="9401"/>
    <cellStyle name="Normal 4 2 3 3 2 2 2 2" xfId="9402"/>
    <cellStyle name="Normal 4 2 3 3 2 2 2 3" xfId="9403"/>
    <cellStyle name="Normal 4 2 3 3 2 2 3" xfId="9404"/>
    <cellStyle name="Normal 4 2 3 3 2 2 3 2" xfId="9405"/>
    <cellStyle name="Normal 4 2 3 3 2 2 4" xfId="9406"/>
    <cellStyle name="Normal 4 2 3 3 2 2 5" xfId="9407"/>
    <cellStyle name="Normal 4 2 3 3 2 3" xfId="9408"/>
    <cellStyle name="Normal 4 2 3 3 2 3 2" xfId="9409"/>
    <cellStyle name="Normal 4 2 3 3 2 3 3" xfId="9410"/>
    <cellStyle name="Normal 4 2 3 3 2 4" xfId="9411"/>
    <cellStyle name="Normal 4 2 3 3 2 4 2" xfId="9412"/>
    <cellStyle name="Normal 4 2 3 3 2 5" xfId="9413"/>
    <cellStyle name="Normal 4 2 3 3 2 6" xfId="9414"/>
    <cellStyle name="Normal 4 2 3 3 3" xfId="9415"/>
    <cellStyle name="Normal 4 2 3 3 3 2" xfId="9416"/>
    <cellStyle name="Normal 4 2 3 3 3 2 2" xfId="9417"/>
    <cellStyle name="Normal 4 2 3 3 3 2 2 2" xfId="9418"/>
    <cellStyle name="Normal 4 2 3 3 3 2 3" xfId="9419"/>
    <cellStyle name="Normal 4 2 3 3 3 2 4" xfId="9420"/>
    <cellStyle name="Normal 4 2 3 3 3 2 5" xfId="9421"/>
    <cellStyle name="Normal 4 2 3 3 3 3" xfId="9422"/>
    <cellStyle name="Normal 4 2 3 3 3 3 2" xfId="9423"/>
    <cellStyle name="Normal 4 2 3 3 3 4" xfId="9424"/>
    <cellStyle name="Normal 4 2 3 3 3 5" xfId="9425"/>
    <cellStyle name="Normal 4 2 3 3 3 6" xfId="9426"/>
    <cellStyle name="Normal 4 2 3 3 4" xfId="9427"/>
    <cellStyle name="Normal 4 2 3 3 4 2" xfId="9428"/>
    <cellStyle name="Normal 4 2 3 3 4 2 2" xfId="9429"/>
    <cellStyle name="Normal 4 2 3 3 4 3" xfId="9430"/>
    <cellStyle name="Normal 4 2 3 3 4 4" xfId="9431"/>
    <cellStyle name="Normal 4 2 3 3 4 5" xfId="9432"/>
    <cellStyle name="Normal 4 2 3 3 5" xfId="9433"/>
    <cellStyle name="Normal 4 2 3 3 5 2" xfId="9434"/>
    <cellStyle name="Normal 4 2 3 3 5 2 2" xfId="9435"/>
    <cellStyle name="Normal 4 2 3 3 5 3" xfId="9436"/>
    <cellStyle name="Normal 4 2 3 3 5 4" xfId="9437"/>
    <cellStyle name="Normal 4 2 3 3 5 5" xfId="9438"/>
    <cellStyle name="Normal 4 2 3 3 6" xfId="9439"/>
    <cellStyle name="Normal 4 2 3 3 6 2" xfId="9440"/>
    <cellStyle name="Normal 4 2 3 3 7" xfId="9441"/>
    <cellStyle name="Normal 4 2 3 3 8" xfId="9442"/>
    <cellStyle name="Normal 4 2 3 3 9" xfId="9443"/>
    <cellStyle name="Normal 4 2 3 4" xfId="9444"/>
    <cellStyle name="Normal 4 2 3 4 2" xfId="9445"/>
    <cellStyle name="Normal 4 2 3 4 2 2" xfId="9446"/>
    <cellStyle name="Normal 4 2 3 4 2 2 2" xfId="9447"/>
    <cellStyle name="Normal 4 2 3 4 2 2 3" xfId="9448"/>
    <cellStyle name="Normal 4 2 3 4 2 3" xfId="9449"/>
    <cellStyle name="Normal 4 2 3 4 2 3 2" xfId="9450"/>
    <cellStyle name="Normal 4 2 3 4 2 4" xfId="9451"/>
    <cellStyle name="Normal 4 2 3 4 2 5" xfId="9452"/>
    <cellStyle name="Normal 4 2 3 4 3" xfId="9453"/>
    <cellStyle name="Normal 4 2 3 4 3 2" xfId="9454"/>
    <cellStyle name="Normal 4 2 3 4 3 3" xfId="9455"/>
    <cellStyle name="Normal 4 2 3 4 4" xfId="9456"/>
    <cellStyle name="Normal 4 2 3 4 4 2" xfId="9457"/>
    <cellStyle name="Normal 4 2 3 4 5" xfId="9458"/>
    <cellStyle name="Normal 4 2 3 4 6" xfId="9459"/>
    <cellStyle name="Normal 4 2 3 5" xfId="9460"/>
    <cellStyle name="Normal 4 2 3 5 2" xfId="9461"/>
    <cellStyle name="Normal 4 2 3 5 2 2" xfId="9462"/>
    <cellStyle name="Normal 4 2 3 5 2 2 2" xfId="9463"/>
    <cellStyle name="Normal 4 2 3 5 2 3" xfId="9464"/>
    <cellStyle name="Normal 4 2 3 5 2 4" xfId="9465"/>
    <cellStyle name="Normal 4 2 3 5 2 5" xfId="9466"/>
    <cellStyle name="Normal 4 2 3 5 3" xfId="9467"/>
    <cellStyle name="Normal 4 2 3 5 3 2" xfId="9468"/>
    <cellStyle name="Normal 4 2 3 5 4" xfId="9469"/>
    <cellStyle name="Normal 4 2 3 5 5" xfId="9470"/>
    <cellStyle name="Normal 4 2 3 5 6" xfId="9471"/>
    <cellStyle name="Normal 4 2 3 6" xfId="9472"/>
    <cellStyle name="Normal 4 2 3 6 2" xfId="9473"/>
    <cellStyle name="Normal 4 2 3 6 2 2" xfId="9474"/>
    <cellStyle name="Normal 4 2 3 6 3" xfId="9475"/>
    <cellStyle name="Normal 4 2 3 6 4" xfId="9476"/>
    <cellStyle name="Normal 4 2 3 6 5" xfId="9477"/>
    <cellStyle name="Normal 4 2 3 7" xfId="9478"/>
    <cellStyle name="Normal 4 2 3 7 2" xfId="9479"/>
    <cellStyle name="Normal 4 2 3 7 2 2" xfId="9480"/>
    <cellStyle name="Normal 4 2 3 7 3" xfId="9481"/>
    <cellStyle name="Normal 4 2 3 7 4" xfId="9482"/>
    <cellStyle name="Normal 4 2 3 7 5" xfId="9483"/>
    <cellStyle name="Normal 4 2 3 8" xfId="9484"/>
    <cellStyle name="Normal 4 2 3 8 2" xfId="9485"/>
    <cellStyle name="Normal 4 2 3 9" xfId="9486"/>
    <cellStyle name="Normal 4 2 4" xfId="9487"/>
    <cellStyle name="Normal 4 2 4 10" xfId="9488"/>
    <cellStyle name="Normal 4 2 4 2" xfId="9489"/>
    <cellStyle name="Normal 4 2 4 2 2" xfId="9490"/>
    <cellStyle name="Normal 4 2 4 2 2 2" xfId="9491"/>
    <cellStyle name="Normal 4 2 4 2 2 2 2" xfId="9492"/>
    <cellStyle name="Normal 4 2 4 2 2 2 2 2" xfId="9493"/>
    <cellStyle name="Normal 4 2 4 2 2 2 2 3" xfId="9494"/>
    <cellStyle name="Normal 4 2 4 2 2 2 3" xfId="9495"/>
    <cellStyle name="Normal 4 2 4 2 2 2 3 2" xfId="9496"/>
    <cellStyle name="Normal 4 2 4 2 2 2 4" xfId="9497"/>
    <cellStyle name="Normal 4 2 4 2 2 2 5" xfId="9498"/>
    <cellStyle name="Normal 4 2 4 2 2 3" xfId="9499"/>
    <cellStyle name="Normal 4 2 4 2 2 3 2" xfId="9500"/>
    <cellStyle name="Normal 4 2 4 2 2 3 3" xfId="9501"/>
    <cellStyle name="Normal 4 2 4 2 2 4" xfId="9502"/>
    <cellStyle name="Normal 4 2 4 2 2 4 2" xfId="9503"/>
    <cellStyle name="Normal 4 2 4 2 2 5" xfId="9504"/>
    <cellStyle name="Normal 4 2 4 2 2 6" xfId="9505"/>
    <cellStyle name="Normal 4 2 4 2 3" xfId="9506"/>
    <cellStyle name="Normal 4 2 4 2 3 2" xfId="9507"/>
    <cellStyle name="Normal 4 2 4 2 3 2 2" xfId="9508"/>
    <cellStyle name="Normal 4 2 4 2 3 2 2 2" xfId="9509"/>
    <cellStyle name="Normal 4 2 4 2 3 2 3" xfId="9510"/>
    <cellStyle name="Normal 4 2 4 2 3 2 4" xfId="9511"/>
    <cellStyle name="Normal 4 2 4 2 3 2 5" xfId="9512"/>
    <cellStyle name="Normal 4 2 4 2 3 3" xfId="9513"/>
    <cellStyle name="Normal 4 2 4 2 3 3 2" xfId="9514"/>
    <cellStyle name="Normal 4 2 4 2 3 4" xfId="9515"/>
    <cellStyle name="Normal 4 2 4 2 3 5" xfId="9516"/>
    <cellStyle name="Normal 4 2 4 2 3 6" xfId="9517"/>
    <cellStyle name="Normal 4 2 4 2 4" xfId="9518"/>
    <cellStyle name="Normal 4 2 4 2 4 2" xfId="9519"/>
    <cellStyle name="Normal 4 2 4 2 4 2 2" xfId="9520"/>
    <cellStyle name="Normal 4 2 4 2 4 3" xfId="9521"/>
    <cellStyle name="Normal 4 2 4 2 4 4" xfId="9522"/>
    <cellStyle name="Normal 4 2 4 2 4 5" xfId="9523"/>
    <cellStyle name="Normal 4 2 4 2 5" xfId="9524"/>
    <cellStyle name="Normal 4 2 4 2 5 2" xfId="9525"/>
    <cellStyle name="Normal 4 2 4 2 5 2 2" xfId="9526"/>
    <cellStyle name="Normal 4 2 4 2 5 3" xfId="9527"/>
    <cellStyle name="Normal 4 2 4 2 5 4" xfId="9528"/>
    <cellStyle name="Normal 4 2 4 2 5 5" xfId="9529"/>
    <cellStyle name="Normal 4 2 4 2 6" xfId="9530"/>
    <cellStyle name="Normal 4 2 4 2 6 2" xfId="9531"/>
    <cellStyle name="Normal 4 2 4 2 7" xfId="9532"/>
    <cellStyle name="Normal 4 2 4 2 8" xfId="9533"/>
    <cellStyle name="Normal 4 2 4 2 9" xfId="9534"/>
    <cellStyle name="Normal 4 2 4 3" xfId="9535"/>
    <cellStyle name="Normal 4 2 4 3 2" xfId="9536"/>
    <cellStyle name="Normal 4 2 4 3 2 2" xfId="9537"/>
    <cellStyle name="Normal 4 2 4 3 2 2 2" xfId="9538"/>
    <cellStyle name="Normal 4 2 4 3 2 2 3" xfId="9539"/>
    <cellStyle name="Normal 4 2 4 3 2 3" xfId="9540"/>
    <cellStyle name="Normal 4 2 4 3 2 3 2" xfId="9541"/>
    <cellStyle name="Normal 4 2 4 3 2 4" xfId="9542"/>
    <cellStyle name="Normal 4 2 4 3 2 5" xfId="9543"/>
    <cellStyle name="Normal 4 2 4 3 3" xfId="9544"/>
    <cellStyle name="Normal 4 2 4 3 3 2" xfId="9545"/>
    <cellStyle name="Normal 4 2 4 3 3 3" xfId="9546"/>
    <cellStyle name="Normal 4 2 4 3 4" xfId="9547"/>
    <cellStyle name="Normal 4 2 4 3 4 2" xfId="9548"/>
    <cellStyle name="Normal 4 2 4 3 5" xfId="9549"/>
    <cellStyle name="Normal 4 2 4 3 6" xfId="9550"/>
    <cellStyle name="Normal 4 2 4 4" xfId="9551"/>
    <cellStyle name="Normal 4 2 4 4 2" xfId="9552"/>
    <cellStyle name="Normal 4 2 4 4 2 2" xfId="9553"/>
    <cellStyle name="Normal 4 2 4 4 2 2 2" xfId="9554"/>
    <cellStyle name="Normal 4 2 4 4 2 3" xfId="9555"/>
    <cellStyle name="Normal 4 2 4 4 2 4" xfId="9556"/>
    <cellStyle name="Normal 4 2 4 4 2 5" xfId="9557"/>
    <cellStyle name="Normal 4 2 4 4 3" xfId="9558"/>
    <cellStyle name="Normal 4 2 4 4 3 2" xfId="9559"/>
    <cellStyle name="Normal 4 2 4 4 4" xfId="9560"/>
    <cellStyle name="Normal 4 2 4 4 5" xfId="9561"/>
    <cellStyle name="Normal 4 2 4 4 6" xfId="9562"/>
    <cellStyle name="Normal 4 2 4 5" xfId="9563"/>
    <cellStyle name="Normal 4 2 4 5 2" xfId="9564"/>
    <cellStyle name="Normal 4 2 4 5 2 2" xfId="9565"/>
    <cellStyle name="Normal 4 2 4 5 3" xfId="9566"/>
    <cellStyle name="Normal 4 2 4 5 4" xfId="9567"/>
    <cellStyle name="Normal 4 2 4 5 5" xfId="9568"/>
    <cellStyle name="Normal 4 2 4 6" xfId="9569"/>
    <cellStyle name="Normal 4 2 4 6 2" xfId="9570"/>
    <cellStyle name="Normal 4 2 4 6 2 2" xfId="9571"/>
    <cellStyle name="Normal 4 2 4 6 3" xfId="9572"/>
    <cellStyle name="Normal 4 2 4 6 4" xfId="9573"/>
    <cellStyle name="Normal 4 2 4 6 5" xfId="9574"/>
    <cellStyle name="Normal 4 2 4 7" xfId="9575"/>
    <cellStyle name="Normal 4 2 4 7 2" xfId="9576"/>
    <cellStyle name="Normal 4 2 4 8" xfId="9577"/>
    <cellStyle name="Normal 4 2 4 9" xfId="9578"/>
    <cellStyle name="Normal 4 2 5" xfId="9579"/>
    <cellStyle name="Normal 4 2 5 2" xfId="9580"/>
    <cellStyle name="Normal 4 2 5 2 2" xfId="9581"/>
    <cellStyle name="Normal 4 2 5 2 2 2" xfId="9582"/>
    <cellStyle name="Normal 4 2 5 2 2 2 2" xfId="9583"/>
    <cellStyle name="Normal 4 2 5 2 2 2 3" xfId="9584"/>
    <cellStyle name="Normal 4 2 5 2 2 3" xfId="9585"/>
    <cellStyle name="Normal 4 2 5 2 2 3 2" xfId="9586"/>
    <cellStyle name="Normal 4 2 5 2 2 4" xfId="9587"/>
    <cellStyle name="Normal 4 2 5 2 2 5" xfId="9588"/>
    <cellStyle name="Normal 4 2 5 2 3" xfId="9589"/>
    <cellStyle name="Normal 4 2 5 2 3 2" xfId="9590"/>
    <cellStyle name="Normal 4 2 5 2 3 3" xfId="9591"/>
    <cellStyle name="Normal 4 2 5 2 4" xfId="9592"/>
    <cellStyle name="Normal 4 2 5 2 4 2" xfId="9593"/>
    <cellStyle name="Normal 4 2 5 2 5" xfId="9594"/>
    <cellStyle name="Normal 4 2 5 2 6" xfId="9595"/>
    <cellStyle name="Normal 4 2 5 3" xfId="9596"/>
    <cellStyle name="Normal 4 2 5 3 2" xfId="9597"/>
    <cellStyle name="Normal 4 2 5 3 2 2" xfId="9598"/>
    <cellStyle name="Normal 4 2 5 3 2 2 2" xfId="9599"/>
    <cellStyle name="Normal 4 2 5 3 2 3" xfId="9600"/>
    <cellStyle name="Normal 4 2 5 3 2 4" xfId="9601"/>
    <cellStyle name="Normal 4 2 5 3 2 5" xfId="9602"/>
    <cellStyle name="Normal 4 2 5 3 3" xfId="9603"/>
    <cellStyle name="Normal 4 2 5 3 3 2" xfId="9604"/>
    <cellStyle name="Normal 4 2 5 3 4" xfId="9605"/>
    <cellStyle name="Normal 4 2 5 3 5" xfId="9606"/>
    <cellStyle name="Normal 4 2 5 3 6" xfId="9607"/>
    <cellStyle name="Normal 4 2 5 4" xfId="9608"/>
    <cellStyle name="Normal 4 2 5 4 2" xfId="9609"/>
    <cellStyle name="Normal 4 2 5 4 2 2" xfId="9610"/>
    <cellStyle name="Normal 4 2 5 4 3" xfId="9611"/>
    <cellStyle name="Normal 4 2 5 4 4" xfId="9612"/>
    <cellStyle name="Normal 4 2 5 4 5" xfId="9613"/>
    <cellStyle name="Normal 4 2 5 5" xfId="9614"/>
    <cellStyle name="Normal 4 2 5 5 2" xfId="9615"/>
    <cellStyle name="Normal 4 2 5 5 2 2" xfId="9616"/>
    <cellStyle name="Normal 4 2 5 5 3" xfId="9617"/>
    <cellStyle name="Normal 4 2 5 5 4" xfId="9618"/>
    <cellStyle name="Normal 4 2 5 5 5" xfId="9619"/>
    <cellStyle name="Normal 4 2 5 6" xfId="9620"/>
    <cellStyle name="Normal 4 2 5 6 2" xfId="9621"/>
    <cellStyle name="Normal 4 2 5 7" xfId="9622"/>
    <cellStyle name="Normal 4 2 5 8" xfId="9623"/>
    <cellStyle name="Normal 4 2 5 9" xfId="9624"/>
    <cellStyle name="Normal 4 2 6" xfId="9625"/>
    <cellStyle name="Normal 4 2 6 2" xfId="9626"/>
    <cellStyle name="Normal 4 2 6 2 2" xfId="9627"/>
    <cellStyle name="Normal 4 2 6 2 2 2" xfId="9628"/>
    <cellStyle name="Normal 4 2 6 2 2 3" xfId="9629"/>
    <cellStyle name="Normal 4 2 6 2 3" xfId="9630"/>
    <cellStyle name="Normal 4 2 6 2 3 2" xfId="9631"/>
    <cellStyle name="Normal 4 2 6 2 4" xfId="9632"/>
    <cellStyle name="Normal 4 2 6 2 5" xfId="9633"/>
    <cellStyle name="Normal 4 2 6 3" xfId="9634"/>
    <cellStyle name="Normal 4 2 6 3 2" xfId="9635"/>
    <cellStyle name="Normal 4 2 6 3 3" xfId="9636"/>
    <cellStyle name="Normal 4 2 6 4" xfId="9637"/>
    <cellStyle name="Normal 4 2 6 4 2" xfId="9638"/>
    <cellStyle name="Normal 4 2 6 5" xfId="9639"/>
    <cellStyle name="Normal 4 2 6 6" xfId="9640"/>
    <cellStyle name="Normal 4 2 7" xfId="9641"/>
    <cellStyle name="Normal 4 2 7 2" xfId="9642"/>
    <cellStyle name="Normal 4 2 7 2 2" xfId="9643"/>
    <cellStyle name="Normal 4 2 7 2 2 2" xfId="9644"/>
    <cellStyle name="Normal 4 2 7 2 3" xfId="9645"/>
    <cellStyle name="Normal 4 2 7 2 4" xfId="9646"/>
    <cellStyle name="Normal 4 2 7 2 5" xfId="9647"/>
    <cellStyle name="Normal 4 2 7 3" xfId="9648"/>
    <cellStyle name="Normal 4 2 7 3 2" xfId="9649"/>
    <cellStyle name="Normal 4 2 7 4" xfId="9650"/>
    <cellStyle name="Normal 4 2 7 5" xfId="9651"/>
    <cellStyle name="Normal 4 2 7 6" xfId="9652"/>
    <cellStyle name="Normal 4 2 8" xfId="9653"/>
    <cellStyle name="Normal 4 2 8 2" xfId="9654"/>
    <cellStyle name="Normal 4 2 8 2 2" xfId="9655"/>
    <cellStyle name="Normal 4 2 8 3" xfId="9656"/>
    <cellStyle name="Normal 4 2 8 4" xfId="9657"/>
    <cellStyle name="Normal 4 2 8 5" xfId="9658"/>
    <cellStyle name="Normal 4 2 9" xfId="9659"/>
    <cellStyle name="Normal 4 2 9 2" xfId="9660"/>
    <cellStyle name="Normal 4 2 9 2 2" xfId="9661"/>
    <cellStyle name="Normal 4 2 9 3" xfId="9662"/>
    <cellStyle name="Normal 4 2 9 4" xfId="9663"/>
    <cellStyle name="Normal 4 2 9 5" xfId="9664"/>
    <cellStyle name="Normal 4 3" xfId="2150"/>
    <cellStyle name="Normal 4 3 2" xfId="9665"/>
    <cellStyle name="Normal 4 3 2 2" xfId="9666"/>
    <cellStyle name="Normal 4 3 2 2 2" xfId="9667"/>
    <cellStyle name="Normal 4 3 2 2 2 2" xfId="9668"/>
    <cellStyle name="Normal 4 3 2 2 3" xfId="9669"/>
    <cellStyle name="Normal 4 3 2 3" xfId="9670"/>
    <cellStyle name="Normal 4 3 2 3 2" xfId="9671"/>
    <cellStyle name="Normal 4 3 2 4" xfId="9672"/>
    <cellStyle name="Normal 4 3 2 5" xfId="9673"/>
    <cellStyle name="Normal 4 3 3" xfId="9674"/>
    <cellStyle name="Normal 4 3 3 2" xfId="9675"/>
    <cellStyle name="Normal 4 3 3 2 2" xfId="9676"/>
    <cellStyle name="Normal 4 3 3 3" xfId="9677"/>
    <cellStyle name="Normal 4 3 4" xfId="9678"/>
    <cellStyle name="Normal 4 3 4 2" xfId="9679"/>
    <cellStyle name="Normal 4 3 5" xfId="9680"/>
    <cellStyle name="Normal 4 3 6" xfId="9681"/>
    <cellStyle name="Normal 4 4" xfId="9682"/>
    <cellStyle name="Normal 4 4 2" xfId="9683"/>
    <cellStyle name="Normal 4 4 2 2" xfId="9684"/>
    <cellStyle name="Normal 4 4 2 2 2" xfId="9685"/>
    <cellStyle name="Normal 4 4 2 2 3" xfId="9686"/>
    <cellStyle name="Normal 4 4 2 3" xfId="9687"/>
    <cellStyle name="Normal 4 4 2 4" xfId="9688"/>
    <cellStyle name="Normal 4 4 3" xfId="9689"/>
    <cellStyle name="Normal 4 4 3 2" xfId="9690"/>
    <cellStyle name="Normal 4 4 3 3" xfId="9691"/>
    <cellStyle name="Normal 4 4 4" xfId="9692"/>
    <cellStyle name="Normal 4 4 5" xfId="9693"/>
    <cellStyle name="Normal 4 4 6" xfId="9694"/>
    <cellStyle name="Normal 4 4 7" xfId="9695"/>
    <cellStyle name="Normal 4 5" xfId="9696"/>
    <cellStyle name="Normal 4 5 2" xfId="9697"/>
    <cellStyle name="Normal 4 5 2 2" xfId="9698"/>
    <cellStyle name="Normal 4 5 2 3" xfId="9699"/>
    <cellStyle name="Normal 4 5 3" xfId="9700"/>
    <cellStyle name="Normal 4 5 4" xfId="9701"/>
    <cellStyle name="Normal 4 6" xfId="9702"/>
    <cellStyle name="Normal 4 6 2" xfId="9703"/>
    <cellStyle name="Normal 4 6 3" xfId="9704"/>
    <cellStyle name="Normal 4 7" xfId="9705"/>
    <cellStyle name="Normal 4 7 2" xfId="9706"/>
    <cellStyle name="Normal 4 8" xfId="9707"/>
    <cellStyle name="Normal 4 9" xfId="9708"/>
    <cellStyle name="Normal 4_Regenerated Revenues LGE Gas 10312009" xfId="9709"/>
    <cellStyle name="Normal 40" xfId="1895"/>
    <cellStyle name="Normal 40 2" xfId="9710"/>
    <cellStyle name="Normal 41" xfId="9711"/>
    <cellStyle name="Normal 41 2" xfId="9712"/>
    <cellStyle name="Normal 42" xfId="1896"/>
    <cellStyle name="Normal 42 2" xfId="9713"/>
    <cellStyle name="Normal 42 3" xfId="9714"/>
    <cellStyle name="Normal 42 4" xfId="9715"/>
    <cellStyle name="Normal 43" xfId="1897"/>
    <cellStyle name="Normal 43 2" xfId="9716"/>
    <cellStyle name="Normal 43 3" xfId="9717"/>
    <cellStyle name="Normal 44" xfId="9718"/>
    <cellStyle name="Normal 44 2" xfId="9719"/>
    <cellStyle name="Normal 44 3" xfId="9720"/>
    <cellStyle name="Normal 45" xfId="1898"/>
    <cellStyle name="Normal 45 2" xfId="9721"/>
    <cellStyle name="Normal 45 3" xfId="9722"/>
    <cellStyle name="Normal 46" xfId="1899"/>
    <cellStyle name="Normal 46 2" xfId="9723"/>
    <cellStyle name="Normal 46 3" xfId="9724"/>
    <cellStyle name="Normal 47" xfId="2160"/>
    <cellStyle name="Normal 47 2" xfId="9725"/>
    <cellStyle name="Normal 47 3" xfId="9726"/>
    <cellStyle name="Normal 48" xfId="1900"/>
    <cellStyle name="Normal 48 2" xfId="9727"/>
    <cellStyle name="Normal 48 3" xfId="9728"/>
    <cellStyle name="Normal 49" xfId="1901"/>
    <cellStyle name="Normal 49 2" xfId="9729"/>
    <cellStyle name="Normal 49 3" xfId="9730"/>
    <cellStyle name="Normal 5" xfId="1902"/>
    <cellStyle name="Normal 5 10" xfId="9731"/>
    <cellStyle name="Normal 5 10 2" xfId="9732"/>
    <cellStyle name="Normal 5 10 2 2" xfId="9733"/>
    <cellStyle name="Normal 5 10 2 2 2" xfId="9734"/>
    <cellStyle name="Normal 5 10 2 3" xfId="9735"/>
    <cellStyle name="Normal 5 10 3" xfId="9736"/>
    <cellStyle name="Normal 5 10 3 2" xfId="9737"/>
    <cellStyle name="Normal 5 10 4" xfId="9738"/>
    <cellStyle name="Normal 5 11" xfId="9739"/>
    <cellStyle name="Normal 5 11 2" xfId="9740"/>
    <cellStyle name="Normal 5 11 2 2" xfId="9741"/>
    <cellStyle name="Normal 5 11 3" xfId="9742"/>
    <cellStyle name="Normal 5 12" xfId="9743"/>
    <cellStyle name="Normal 5 12 2" xfId="9744"/>
    <cellStyle name="Normal 5 2" xfId="9745"/>
    <cellStyle name="Normal 5 2 10" xfId="9746"/>
    <cellStyle name="Normal 5 2 11" xfId="9747"/>
    <cellStyle name="Normal 5 2 2" xfId="9748"/>
    <cellStyle name="Normal 5 2 2 2" xfId="9749"/>
    <cellStyle name="Normal 5 2 2 2 2" xfId="9750"/>
    <cellStyle name="Normal 5 2 2 2 2 2" xfId="9751"/>
    <cellStyle name="Normal 5 2 2 2 2 2 2" xfId="9752"/>
    <cellStyle name="Normal 5 2 2 2 2 2 2 2" xfId="9753"/>
    <cellStyle name="Normal 5 2 2 2 2 2 2 2 2" xfId="9754"/>
    <cellStyle name="Normal 5 2 2 2 2 2 2 3" xfId="9755"/>
    <cellStyle name="Normal 5 2 2 2 2 2 3" xfId="9756"/>
    <cellStyle name="Normal 5 2 2 2 2 2 3 2" xfId="9757"/>
    <cellStyle name="Normal 5 2 2 2 2 2 4" xfId="9758"/>
    <cellStyle name="Normal 5 2 2 2 2 3" xfId="9759"/>
    <cellStyle name="Normal 5 2 2 2 2 3 2" xfId="9760"/>
    <cellStyle name="Normal 5 2 2 2 2 3 2 2" xfId="9761"/>
    <cellStyle name="Normal 5 2 2 2 2 3 3" xfId="9762"/>
    <cellStyle name="Normal 5 2 2 2 2 4" xfId="9763"/>
    <cellStyle name="Normal 5 2 2 2 2 4 2" xfId="9764"/>
    <cellStyle name="Normal 5 2 2 2 2 5" xfId="9765"/>
    <cellStyle name="Normal 5 2 2 2 2 6" xfId="9766"/>
    <cellStyle name="Normal 5 2 2 2 3" xfId="9767"/>
    <cellStyle name="Normal 5 2 2 2 3 2" xfId="9768"/>
    <cellStyle name="Normal 5 2 2 2 3 2 2" xfId="9769"/>
    <cellStyle name="Normal 5 2 2 2 3 2 2 2" xfId="9770"/>
    <cellStyle name="Normal 5 2 2 2 3 2 3" xfId="9771"/>
    <cellStyle name="Normal 5 2 2 2 3 3" xfId="9772"/>
    <cellStyle name="Normal 5 2 2 2 3 3 2" xfId="9773"/>
    <cellStyle name="Normal 5 2 2 2 3 4" xfId="9774"/>
    <cellStyle name="Normal 5 2 2 2 4" xfId="9775"/>
    <cellStyle name="Normal 5 2 2 2 4 2" xfId="9776"/>
    <cellStyle name="Normal 5 2 2 2 4 2 2" xfId="9777"/>
    <cellStyle name="Normal 5 2 2 2 4 3" xfId="9778"/>
    <cellStyle name="Normal 5 2 2 2 5" xfId="9779"/>
    <cellStyle name="Normal 5 2 2 2 5 2" xfId="9780"/>
    <cellStyle name="Normal 5 2 2 2 6" xfId="9781"/>
    <cellStyle name="Normal 5 2 2 2 7" xfId="9782"/>
    <cellStyle name="Normal 5 2 2 3" xfId="9783"/>
    <cellStyle name="Normal 5 2 2 3 2" xfId="9784"/>
    <cellStyle name="Normal 5 2 2 3 2 2" xfId="9785"/>
    <cellStyle name="Normal 5 2 2 3 2 2 2" xfId="9786"/>
    <cellStyle name="Normal 5 2 2 3 2 2 2 2" xfId="9787"/>
    <cellStyle name="Normal 5 2 2 3 2 2 3" xfId="9788"/>
    <cellStyle name="Normal 5 2 2 3 2 3" xfId="9789"/>
    <cellStyle name="Normal 5 2 2 3 2 3 2" xfId="9790"/>
    <cellStyle name="Normal 5 2 2 3 2 4" xfId="9791"/>
    <cellStyle name="Normal 5 2 2 3 3" xfId="9792"/>
    <cellStyle name="Normal 5 2 2 3 3 2" xfId="9793"/>
    <cellStyle name="Normal 5 2 2 3 3 2 2" xfId="9794"/>
    <cellStyle name="Normal 5 2 2 3 3 3" xfId="9795"/>
    <cellStyle name="Normal 5 2 2 3 4" xfId="9796"/>
    <cellStyle name="Normal 5 2 2 3 4 2" xfId="9797"/>
    <cellStyle name="Normal 5 2 2 3 5" xfId="9798"/>
    <cellStyle name="Normal 5 2 2 3 6" xfId="9799"/>
    <cellStyle name="Normal 5 2 2 4" xfId="9800"/>
    <cellStyle name="Normal 5 2 2 4 2" xfId="9801"/>
    <cellStyle name="Normal 5 2 2 4 2 2" xfId="9802"/>
    <cellStyle name="Normal 5 2 2 4 2 2 2" xfId="9803"/>
    <cellStyle name="Normal 5 2 2 4 2 2 2 2" xfId="9804"/>
    <cellStyle name="Normal 5 2 2 4 2 2 3" xfId="9805"/>
    <cellStyle name="Normal 5 2 2 4 2 3" xfId="9806"/>
    <cellStyle name="Normal 5 2 2 4 2 3 2" xfId="9807"/>
    <cellStyle name="Normal 5 2 2 4 2 4" xfId="9808"/>
    <cellStyle name="Normal 5 2 2 4 3" xfId="9809"/>
    <cellStyle name="Normal 5 2 2 4 3 2" xfId="9810"/>
    <cellStyle name="Normal 5 2 2 4 3 2 2" xfId="9811"/>
    <cellStyle name="Normal 5 2 2 4 3 3" xfId="9812"/>
    <cellStyle name="Normal 5 2 2 4 4" xfId="9813"/>
    <cellStyle name="Normal 5 2 2 4 4 2" xfId="9814"/>
    <cellStyle name="Normal 5 2 2 4 5" xfId="9815"/>
    <cellStyle name="Normal 5 2 2 5" xfId="9816"/>
    <cellStyle name="Normal 5 2 2 5 2" xfId="9817"/>
    <cellStyle name="Normal 5 2 2 5 2 2" xfId="9818"/>
    <cellStyle name="Normal 5 2 2 5 2 2 2" xfId="9819"/>
    <cellStyle name="Normal 5 2 2 5 2 3" xfId="9820"/>
    <cellStyle name="Normal 5 2 2 5 3" xfId="9821"/>
    <cellStyle name="Normal 5 2 2 5 3 2" xfId="9822"/>
    <cellStyle name="Normal 5 2 2 5 4" xfId="9823"/>
    <cellStyle name="Normal 5 2 2 6" xfId="9824"/>
    <cellStyle name="Normal 5 2 2 6 2" xfId="9825"/>
    <cellStyle name="Normal 5 2 2 6 2 2" xfId="9826"/>
    <cellStyle name="Normal 5 2 2 6 3" xfId="9827"/>
    <cellStyle name="Normal 5 2 2 7" xfId="9828"/>
    <cellStyle name="Normal 5 2 2 7 2" xfId="9829"/>
    <cellStyle name="Normal 5 2 2 8" xfId="9830"/>
    <cellStyle name="Normal 5 2 2 9" xfId="9831"/>
    <cellStyle name="Normal 5 2 3" xfId="9832"/>
    <cellStyle name="Normal 5 2 3 2" xfId="9833"/>
    <cellStyle name="Normal 5 2 3 2 2" xfId="9834"/>
    <cellStyle name="Normal 5 2 3 2 2 2" xfId="9835"/>
    <cellStyle name="Normal 5 2 3 2 2 2 2" xfId="9836"/>
    <cellStyle name="Normal 5 2 3 2 2 2 2 2" xfId="9837"/>
    <cellStyle name="Normal 5 2 3 2 2 2 3" xfId="9838"/>
    <cellStyle name="Normal 5 2 3 2 2 3" xfId="9839"/>
    <cellStyle name="Normal 5 2 3 2 2 3 2" xfId="9840"/>
    <cellStyle name="Normal 5 2 3 2 2 4" xfId="9841"/>
    <cellStyle name="Normal 5 2 3 2 3" xfId="9842"/>
    <cellStyle name="Normal 5 2 3 2 3 2" xfId="9843"/>
    <cellStyle name="Normal 5 2 3 2 3 2 2" xfId="9844"/>
    <cellStyle name="Normal 5 2 3 2 3 3" xfId="9845"/>
    <cellStyle name="Normal 5 2 3 2 4" xfId="9846"/>
    <cellStyle name="Normal 5 2 3 2 4 2" xfId="9847"/>
    <cellStyle name="Normal 5 2 3 2 5" xfId="9848"/>
    <cellStyle name="Normal 5 2 3 3" xfId="9849"/>
    <cellStyle name="Normal 5 2 3 3 2" xfId="9850"/>
    <cellStyle name="Normal 5 2 3 3 2 2" xfId="9851"/>
    <cellStyle name="Normal 5 2 3 3 2 2 2" xfId="9852"/>
    <cellStyle name="Normal 5 2 3 3 2 3" xfId="9853"/>
    <cellStyle name="Normal 5 2 3 3 3" xfId="9854"/>
    <cellStyle name="Normal 5 2 3 3 3 2" xfId="9855"/>
    <cellStyle name="Normal 5 2 3 3 4" xfId="9856"/>
    <cellStyle name="Normal 5 2 3 4" xfId="9857"/>
    <cellStyle name="Normal 5 2 3 4 2" xfId="9858"/>
    <cellStyle name="Normal 5 2 3 4 2 2" xfId="9859"/>
    <cellStyle name="Normal 5 2 3 4 3" xfId="9860"/>
    <cellStyle name="Normal 5 2 3 5" xfId="9861"/>
    <cellStyle name="Normal 5 2 3 5 2" xfId="9862"/>
    <cellStyle name="Normal 5 2 3 6" xfId="9863"/>
    <cellStyle name="Normal 5 2 3 7" xfId="9864"/>
    <cellStyle name="Normal 5 2 4" xfId="9865"/>
    <cellStyle name="Normal 5 2 4 2" xfId="9866"/>
    <cellStyle name="Normal 5 2 4 2 2" xfId="9867"/>
    <cellStyle name="Normal 5 2 4 2 2 2" xfId="9868"/>
    <cellStyle name="Normal 5 2 4 2 2 2 2" xfId="9869"/>
    <cellStyle name="Normal 5 2 4 2 2 3" xfId="9870"/>
    <cellStyle name="Normal 5 2 4 2 3" xfId="9871"/>
    <cellStyle name="Normal 5 2 4 2 3 2" xfId="9872"/>
    <cellStyle name="Normal 5 2 4 2 4" xfId="9873"/>
    <cellStyle name="Normal 5 2 4 2 5" xfId="9874"/>
    <cellStyle name="Normal 5 2 4 3" xfId="9875"/>
    <cellStyle name="Normal 5 2 4 3 2" xfId="9876"/>
    <cellStyle name="Normal 5 2 4 3 2 2" xfId="9877"/>
    <cellStyle name="Normal 5 2 4 3 3" xfId="9878"/>
    <cellStyle name="Normal 5 2 4 4" xfId="9879"/>
    <cellStyle name="Normal 5 2 4 4 2" xfId="9880"/>
    <cellStyle name="Normal 5 2 4 5" xfId="9881"/>
    <cellStyle name="Normal 5 2 4 6" xfId="9882"/>
    <cellStyle name="Normal 5 2 5" xfId="9883"/>
    <cellStyle name="Normal 5 2 5 2" xfId="9884"/>
    <cellStyle name="Normal 5 2 5 2 2" xfId="9885"/>
    <cellStyle name="Normal 5 2 5 2 2 2" xfId="9886"/>
    <cellStyle name="Normal 5 2 5 2 2 2 2" xfId="9887"/>
    <cellStyle name="Normal 5 2 5 2 2 3" xfId="9888"/>
    <cellStyle name="Normal 5 2 5 2 3" xfId="9889"/>
    <cellStyle name="Normal 5 2 5 2 3 2" xfId="9890"/>
    <cellStyle name="Normal 5 2 5 2 4" xfId="9891"/>
    <cellStyle name="Normal 5 2 5 3" xfId="9892"/>
    <cellStyle name="Normal 5 2 5 3 2" xfId="9893"/>
    <cellStyle name="Normal 5 2 5 3 2 2" xfId="9894"/>
    <cellStyle name="Normal 5 2 5 3 3" xfId="9895"/>
    <cellStyle name="Normal 5 2 5 4" xfId="9896"/>
    <cellStyle name="Normal 5 2 5 4 2" xfId="9897"/>
    <cellStyle name="Normal 5 2 5 5" xfId="9898"/>
    <cellStyle name="Normal 5 2 5 6" xfId="9899"/>
    <cellStyle name="Normal 5 2 6" xfId="9900"/>
    <cellStyle name="Normal 5 2 6 2" xfId="9901"/>
    <cellStyle name="Normal 5 2 6 2 2" xfId="9902"/>
    <cellStyle name="Normal 5 2 6 2 2 2" xfId="9903"/>
    <cellStyle name="Normal 5 2 6 2 3" xfId="9904"/>
    <cellStyle name="Normal 5 2 6 3" xfId="9905"/>
    <cellStyle name="Normal 5 2 6 3 2" xfId="9906"/>
    <cellStyle name="Normal 5 2 6 4" xfId="9907"/>
    <cellStyle name="Normal 5 2 7" xfId="9908"/>
    <cellStyle name="Normal 5 2 7 2" xfId="9909"/>
    <cellStyle name="Normal 5 2 7 2 2" xfId="9910"/>
    <cellStyle name="Normal 5 2 7 3" xfId="9911"/>
    <cellStyle name="Normal 5 2 8" xfId="9912"/>
    <cellStyle name="Normal 5 2 8 2" xfId="9913"/>
    <cellStyle name="Normal 5 2 9" xfId="9914"/>
    <cellStyle name="Normal 5 3" xfId="9915"/>
    <cellStyle name="Normal 5 3 10" xfId="9916"/>
    <cellStyle name="Normal 5 3 11" xfId="9917"/>
    <cellStyle name="Normal 5 3 2" xfId="9918"/>
    <cellStyle name="Normal 5 3 2 2" xfId="9919"/>
    <cellStyle name="Normal 5 3 2 2 2" xfId="9920"/>
    <cellStyle name="Normal 5 3 2 2 2 2" xfId="9921"/>
    <cellStyle name="Normal 5 3 2 2 2 2 2" xfId="9922"/>
    <cellStyle name="Normal 5 3 2 2 2 2 2 2" xfId="9923"/>
    <cellStyle name="Normal 5 3 2 2 2 2 2 2 2" xfId="9924"/>
    <cellStyle name="Normal 5 3 2 2 2 2 2 3" xfId="9925"/>
    <cellStyle name="Normal 5 3 2 2 2 2 3" xfId="9926"/>
    <cellStyle name="Normal 5 3 2 2 2 2 3 2" xfId="9927"/>
    <cellStyle name="Normal 5 3 2 2 2 2 4" xfId="9928"/>
    <cellStyle name="Normal 5 3 2 2 2 3" xfId="9929"/>
    <cellStyle name="Normal 5 3 2 2 2 3 2" xfId="9930"/>
    <cellStyle name="Normal 5 3 2 2 2 3 2 2" xfId="9931"/>
    <cellStyle name="Normal 5 3 2 2 2 3 3" xfId="9932"/>
    <cellStyle name="Normal 5 3 2 2 2 4" xfId="9933"/>
    <cellStyle name="Normal 5 3 2 2 2 4 2" xfId="9934"/>
    <cellStyle name="Normal 5 3 2 2 2 5" xfId="9935"/>
    <cellStyle name="Normal 5 3 2 2 3" xfId="9936"/>
    <cellStyle name="Normal 5 3 2 2 3 2" xfId="9937"/>
    <cellStyle name="Normal 5 3 2 2 3 2 2" xfId="9938"/>
    <cellStyle name="Normal 5 3 2 2 3 2 2 2" xfId="9939"/>
    <cellStyle name="Normal 5 3 2 2 3 2 3" xfId="9940"/>
    <cellStyle name="Normal 5 3 2 2 3 3" xfId="9941"/>
    <cellStyle name="Normal 5 3 2 2 3 3 2" xfId="9942"/>
    <cellStyle name="Normal 5 3 2 2 3 4" xfId="9943"/>
    <cellStyle name="Normal 5 3 2 2 4" xfId="9944"/>
    <cellStyle name="Normal 5 3 2 2 4 2" xfId="9945"/>
    <cellStyle name="Normal 5 3 2 2 4 2 2" xfId="9946"/>
    <cellStyle name="Normal 5 3 2 2 4 3" xfId="9947"/>
    <cellStyle name="Normal 5 3 2 2 5" xfId="9948"/>
    <cellStyle name="Normal 5 3 2 2 5 2" xfId="9949"/>
    <cellStyle name="Normal 5 3 2 2 6" xfId="9950"/>
    <cellStyle name="Normal 5 3 2 3" xfId="9951"/>
    <cellStyle name="Normal 5 3 2 3 2" xfId="9952"/>
    <cellStyle name="Normal 5 3 2 3 2 2" xfId="9953"/>
    <cellStyle name="Normal 5 3 2 3 2 2 2" xfId="9954"/>
    <cellStyle name="Normal 5 3 2 3 2 2 2 2" xfId="9955"/>
    <cellStyle name="Normal 5 3 2 3 2 2 3" xfId="9956"/>
    <cellStyle name="Normal 5 3 2 3 2 3" xfId="9957"/>
    <cellStyle name="Normal 5 3 2 3 2 3 2" xfId="9958"/>
    <cellStyle name="Normal 5 3 2 3 2 4" xfId="9959"/>
    <cellStyle name="Normal 5 3 2 3 3" xfId="9960"/>
    <cellStyle name="Normal 5 3 2 3 3 2" xfId="9961"/>
    <cellStyle name="Normal 5 3 2 3 3 2 2" xfId="9962"/>
    <cellStyle name="Normal 5 3 2 3 3 3" xfId="9963"/>
    <cellStyle name="Normal 5 3 2 3 4" xfId="9964"/>
    <cellStyle name="Normal 5 3 2 3 4 2" xfId="9965"/>
    <cellStyle name="Normal 5 3 2 3 5" xfId="9966"/>
    <cellStyle name="Normal 5 3 2 4" xfId="9967"/>
    <cellStyle name="Normal 5 3 2 4 2" xfId="9968"/>
    <cellStyle name="Normal 5 3 2 4 2 2" xfId="9969"/>
    <cellStyle name="Normal 5 3 2 4 2 2 2" xfId="9970"/>
    <cellStyle name="Normal 5 3 2 4 2 2 2 2" xfId="9971"/>
    <cellStyle name="Normal 5 3 2 4 2 2 3" xfId="9972"/>
    <cellStyle name="Normal 5 3 2 4 2 3" xfId="9973"/>
    <cellStyle name="Normal 5 3 2 4 2 3 2" xfId="9974"/>
    <cellStyle name="Normal 5 3 2 4 2 4" xfId="9975"/>
    <cellStyle name="Normal 5 3 2 4 3" xfId="9976"/>
    <cellStyle name="Normal 5 3 2 4 3 2" xfId="9977"/>
    <cellStyle name="Normal 5 3 2 4 3 2 2" xfId="9978"/>
    <cellStyle name="Normal 5 3 2 4 3 3" xfId="9979"/>
    <cellStyle name="Normal 5 3 2 4 4" xfId="9980"/>
    <cellStyle name="Normal 5 3 2 4 4 2" xfId="9981"/>
    <cellStyle name="Normal 5 3 2 4 5" xfId="9982"/>
    <cellStyle name="Normal 5 3 2 5" xfId="9983"/>
    <cellStyle name="Normal 5 3 2 5 2" xfId="9984"/>
    <cellStyle name="Normal 5 3 2 5 2 2" xfId="9985"/>
    <cellStyle name="Normal 5 3 2 5 2 2 2" xfId="9986"/>
    <cellStyle name="Normal 5 3 2 5 2 3" xfId="9987"/>
    <cellStyle name="Normal 5 3 2 5 3" xfId="9988"/>
    <cellStyle name="Normal 5 3 2 5 3 2" xfId="9989"/>
    <cellStyle name="Normal 5 3 2 5 4" xfId="9990"/>
    <cellStyle name="Normal 5 3 2 6" xfId="9991"/>
    <cellStyle name="Normal 5 3 2 6 2" xfId="9992"/>
    <cellStyle name="Normal 5 3 2 6 2 2" xfId="9993"/>
    <cellStyle name="Normal 5 3 2 6 3" xfId="9994"/>
    <cellStyle name="Normal 5 3 2 7" xfId="9995"/>
    <cellStyle name="Normal 5 3 2 7 2" xfId="9996"/>
    <cellStyle name="Normal 5 3 2 8" xfId="9997"/>
    <cellStyle name="Normal 5 3 3" xfId="9998"/>
    <cellStyle name="Normal 5 3 3 2" xfId="9999"/>
    <cellStyle name="Normal 5 3 3 2 2" xfId="10000"/>
    <cellStyle name="Normal 5 3 3 2 2 2" xfId="10001"/>
    <cellStyle name="Normal 5 3 3 2 2 2 2" xfId="10002"/>
    <cellStyle name="Normal 5 3 3 2 2 2 2 2" xfId="10003"/>
    <cellStyle name="Normal 5 3 3 2 2 2 3" xfId="10004"/>
    <cellStyle name="Normal 5 3 3 2 2 3" xfId="10005"/>
    <cellStyle name="Normal 5 3 3 2 2 3 2" xfId="10006"/>
    <cellStyle name="Normal 5 3 3 2 2 4" xfId="10007"/>
    <cellStyle name="Normal 5 3 3 2 3" xfId="10008"/>
    <cellStyle name="Normal 5 3 3 2 3 2" xfId="10009"/>
    <cellStyle name="Normal 5 3 3 2 3 2 2" xfId="10010"/>
    <cellStyle name="Normal 5 3 3 2 3 3" xfId="10011"/>
    <cellStyle name="Normal 5 3 3 2 4" xfId="10012"/>
    <cellStyle name="Normal 5 3 3 2 4 2" xfId="10013"/>
    <cellStyle name="Normal 5 3 3 2 5" xfId="10014"/>
    <cellStyle name="Normal 5 3 3 3" xfId="10015"/>
    <cellStyle name="Normal 5 3 3 3 2" xfId="10016"/>
    <cellStyle name="Normal 5 3 3 3 2 2" xfId="10017"/>
    <cellStyle name="Normal 5 3 3 3 2 2 2" xfId="10018"/>
    <cellStyle name="Normal 5 3 3 3 2 3" xfId="10019"/>
    <cellStyle name="Normal 5 3 3 3 3" xfId="10020"/>
    <cellStyle name="Normal 5 3 3 3 3 2" xfId="10021"/>
    <cellStyle name="Normal 5 3 3 3 4" xfId="10022"/>
    <cellStyle name="Normal 5 3 3 4" xfId="10023"/>
    <cellStyle name="Normal 5 3 3 4 2" xfId="10024"/>
    <cellStyle name="Normal 5 3 3 4 2 2" xfId="10025"/>
    <cellStyle name="Normal 5 3 3 4 3" xfId="10026"/>
    <cellStyle name="Normal 5 3 3 5" xfId="10027"/>
    <cellStyle name="Normal 5 3 3 5 2" xfId="10028"/>
    <cellStyle name="Normal 5 3 3 6" xfId="10029"/>
    <cellStyle name="Normal 5 3 4" xfId="10030"/>
    <cellStyle name="Normal 5 3 4 2" xfId="10031"/>
    <cellStyle name="Normal 5 3 4 2 2" xfId="10032"/>
    <cellStyle name="Normal 5 3 4 2 2 2" xfId="10033"/>
    <cellStyle name="Normal 5 3 4 2 2 2 2" xfId="10034"/>
    <cellStyle name="Normal 5 3 4 2 2 3" xfId="10035"/>
    <cellStyle name="Normal 5 3 4 2 3" xfId="10036"/>
    <cellStyle name="Normal 5 3 4 2 3 2" xfId="10037"/>
    <cellStyle name="Normal 5 3 4 2 4" xfId="10038"/>
    <cellStyle name="Normal 5 3 4 3" xfId="10039"/>
    <cellStyle name="Normal 5 3 4 3 2" xfId="10040"/>
    <cellStyle name="Normal 5 3 4 3 2 2" xfId="10041"/>
    <cellStyle name="Normal 5 3 4 3 3" xfId="10042"/>
    <cellStyle name="Normal 5 3 4 4" xfId="10043"/>
    <cellStyle name="Normal 5 3 4 4 2" xfId="10044"/>
    <cellStyle name="Normal 5 3 4 5" xfId="10045"/>
    <cellStyle name="Normal 5 3 5" xfId="10046"/>
    <cellStyle name="Normal 5 3 5 2" xfId="10047"/>
    <cellStyle name="Normal 5 3 5 2 2" xfId="10048"/>
    <cellStyle name="Normal 5 3 5 2 2 2" xfId="10049"/>
    <cellStyle name="Normal 5 3 5 2 2 2 2" xfId="10050"/>
    <cellStyle name="Normal 5 3 5 2 2 3" xfId="10051"/>
    <cellStyle name="Normal 5 3 5 2 3" xfId="10052"/>
    <cellStyle name="Normal 5 3 5 2 3 2" xfId="10053"/>
    <cellStyle name="Normal 5 3 5 2 4" xfId="10054"/>
    <cellStyle name="Normal 5 3 5 3" xfId="10055"/>
    <cellStyle name="Normal 5 3 5 3 2" xfId="10056"/>
    <cellStyle name="Normal 5 3 5 3 2 2" xfId="10057"/>
    <cellStyle name="Normal 5 3 5 3 3" xfId="10058"/>
    <cellStyle name="Normal 5 3 5 4" xfId="10059"/>
    <cellStyle name="Normal 5 3 5 4 2" xfId="10060"/>
    <cellStyle name="Normal 5 3 5 5" xfId="10061"/>
    <cellStyle name="Normal 5 3 6" xfId="10062"/>
    <cellStyle name="Normal 5 3 6 2" xfId="10063"/>
    <cellStyle name="Normal 5 3 6 2 2" xfId="10064"/>
    <cellStyle name="Normal 5 3 6 2 2 2" xfId="10065"/>
    <cellStyle name="Normal 5 3 6 2 3" xfId="10066"/>
    <cellStyle name="Normal 5 3 6 3" xfId="10067"/>
    <cellStyle name="Normal 5 3 6 3 2" xfId="10068"/>
    <cellStyle name="Normal 5 3 6 4" xfId="10069"/>
    <cellStyle name="Normal 5 3 7" xfId="10070"/>
    <cellStyle name="Normal 5 3 7 2" xfId="10071"/>
    <cellStyle name="Normal 5 3 7 2 2" xfId="10072"/>
    <cellStyle name="Normal 5 3 7 3" xfId="10073"/>
    <cellStyle name="Normal 5 3 8" xfId="10074"/>
    <cellStyle name="Normal 5 3 8 2" xfId="10075"/>
    <cellStyle name="Normal 5 3 9" xfId="10076"/>
    <cellStyle name="Normal 5 4" xfId="10077"/>
    <cellStyle name="Normal 5 4 10" xfId="10078"/>
    <cellStyle name="Normal 5 4 2" xfId="10079"/>
    <cellStyle name="Normal 5 4 2 2" xfId="10080"/>
    <cellStyle name="Normal 5 4 2 2 2" xfId="10081"/>
    <cellStyle name="Normal 5 4 2 2 2 2" xfId="10082"/>
    <cellStyle name="Normal 5 4 2 2 2 2 2" xfId="10083"/>
    <cellStyle name="Normal 5 4 2 2 2 2 2 2" xfId="10084"/>
    <cellStyle name="Normal 5 4 2 2 2 2 3" xfId="10085"/>
    <cellStyle name="Normal 5 4 2 2 2 3" xfId="10086"/>
    <cellStyle name="Normal 5 4 2 2 2 3 2" xfId="10087"/>
    <cellStyle name="Normal 5 4 2 2 2 4" xfId="10088"/>
    <cellStyle name="Normal 5 4 2 2 3" xfId="10089"/>
    <cellStyle name="Normal 5 4 2 2 3 2" xfId="10090"/>
    <cellStyle name="Normal 5 4 2 2 3 2 2" xfId="10091"/>
    <cellStyle name="Normal 5 4 2 2 3 3" xfId="10092"/>
    <cellStyle name="Normal 5 4 2 2 4" xfId="10093"/>
    <cellStyle name="Normal 5 4 2 2 4 2" xfId="10094"/>
    <cellStyle name="Normal 5 4 2 2 5" xfId="10095"/>
    <cellStyle name="Normal 5 4 2 2 6" xfId="10096"/>
    <cellStyle name="Normal 5 4 2 3" xfId="10097"/>
    <cellStyle name="Normal 5 4 2 3 2" xfId="10098"/>
    <cellStyle name="Normal 5 4 2 3 2 2" xfId="10099"/>
    <cellStyle name="Normal 5 4 2 3 2 2 2" xfId="10100"/>
    <cellStyle name="Normal 5 4 2 3 2 2 2 2" xfId="10101"/>
    <cellStyle name="Normal 5 4 2 3 2 2 3" xfId="10102"/>
    <cellStyle name="Normal 5 4 2 3 2 3" xfId="10103"/>
    <cellStyle name="Normal 5 4 2 3 2 3 2" xfId="10104"/>
    <cellStyle name="Normal 5 4 2 3 2 4" xfId="10105"/>
    <cellStyle name="Normal 5 4 2 3 3" xfId="10106"/>
    <cellStyle name="Normal 5 4 2 3 3 2" xfId="10107"/>
    <cellStyle name="Normal 5 4 2 3 3 2 2" xfId="10108"/>
    <cellStyle name="Normal 5 4 2 3 3 3" xfId="10109"/>
    <cellStyle name="Normal 5 4 2 3 4" xfId="10110"/>
    <cellStyle name="Normal 5 4 2 3 4 2" xfId="10111"/>
    <cellStyle name="Normal 5 4 2 3 5" xfId="10112"/>
    <cellStyle name="Normal 5 4 2 4" xfId="10113"/>
    <cellStyle name="Normal 5 4 2 4 2" xfId="10114"/>
    <cellStyle name="Normal 5 4 2 4 2 2" xfId="10115"/>
    <cellStyle name="Normal 5 4 2 4 2 2 2" xfId="10116"/>
    <cellStyle name="Normal 5 4 2 4 2 3" xfId="10117"/>
    <cellStyle name="Normal 5 4 2 4 3" xfId="10118"/>
    <cellStyle name="Normal 5 4 2 4 3 2" xfId="10119"/>
    <cellStyle name="Normal 5 4 2 4 4" xfId="10120"/>
    <cellStyle name="Normal 5 4 2 5" xfId="10121"/>
    <cellStyle name="Normal 5 4 2 5 2" xfId="10122"/>
    <cellStyle name="Normal 5 4 2 5 2 2" xfId="10123"/>
    <cellStyle name="Normal 5 4 2 5 3" xfId="10124"/>
    <cellStyle name="Normal 5 4 2 6" xfId="10125"/>
    <cellStyle name="Normal 5 4 2 6 2" xfId="10126"/>
    <cellStyle name="Normal 5 4 2 7" xfId="10127"/>
    <cellStyle name="Normal 5 4 2 8" xfId="10128"/>
    <cellStyle name="Normal 5 4 3" xfId="10129"/>
    <cellStyle name="Normal 5 4 3 2" xfId="10130"/>
    <cellStyle name="Normal 5 4 3 2 2" xfId="10131"/>
    <cellStyle name="Normal 5 4 3 2 2 2" xfId="10132"/>
    <cellStyle name="Normal 5 4 3 2 2 2 2" xfId="10133"/>
    <cellStyle name="Normal 5 4 3 2 2 2 2 2" xfId="10134"/>
    <cellStyle name="Normal 5 4 3 2 2 2 3" xfId="10135"/>
    <cellStyle name="Normal 5 4 3 2 2 3" xfId="10136"/>
    <cellStyle name="Normal 5 4 3 2 2 3 2" xfId="10137"/>
    <cellStyle name="Normal 5 4 3 2 2 4" xfId="10138"/>
    <cellStyle name="Normal 5 4 3 2 3" xfId="10139"/>
    <cellStyle name="Normal 5 4 3 2 3 2" xfId="10140"/>
    <cellStyle name="Normal 5 4 3 2 3 2 2" xfId="10141"/>
    <cellStyle name="Normal 5 4 3 2 3 3" xfId="10142"/>
    <cellStyle name="Normal 5 4 3 2 4" xfId="10143"/>
    <cellStyle name="Normal 5 4 3 2 4 2" xfId="10144"/>
    <cellStyle name="Normal 5 4 3 2 5" xfId="10145"/>
    <cellStyle name="Normal 5 4 3 3" xfId="10146"/>
    <cellStyle name="Normal 5 4 3 3 2" xfId="10147"/>
    <cellStyle name="Normal 5 4 3 3 2 2" xfId="10148"/>
    <cellStyle name="Normal 5 4 3 3 2 2 2" xfId="10149"/>
    <cellStyle name="Normal 5 4 3 3 2 3" xfId="10150"/>
    <cellStyle name="Normal 5 4 3 3 3" xfId="10151"/>
    <cellStyle name="Normal 5 4 3 3 3 2" xfId="10152"/>
    <cellStyle name="Normal 5 4 3 3 4" xfId="10153"/>
    <cellStyle name="Normal 5 4 3 4" xfId="10154"/>
    <cellStyle name="Normal 5 4 3 4 2" xfId="10155"/>
    <cellStyle name="Normal 5 4 3 4 2 2" xfId="10156"/>
    <cellStyle name="Normal 5 4 3 4 3" xfId="10157"/>
    <cellStyle name="Normal 5 4 3 5" xfId="10158"/>
    <cellStyle name="Normal 5 4 3 5 2" xfId="10159"/>
    <cellStyle name="Normal 5 4 3 6" xfId="10160"/>
    <cellStyle name="Normal 5 4 3 7" xfId="10161"/>
    <cellStyle name="Normal 5 4 4" xfId="10162"/>
    <cellStyle name="Normal 5 4 4 2" xfId="10163"/>
    <cellStyle name="Normal 5 4 4 2 2" xfId="10164"/>
    <cellStyle name="Normal 5 4 4 2 2 2" xfId="10165"/>
    <cellStyle name="Normal 5 4 4 2 2 2 2" xfId="10166"/>
    <cellStyle name="Normal 5 4 4 2 2 3" xfId="10167"/>
    <cellStyle name="Normal 5 4 4 2 3" xfId="10168"/>
    <cellStyle name="Normal 5 4 4 2 3 2" xfId="10169"/>
    <cellStyle name="Normal 5 4 4 2 4" xfId="10170"/>
    <cellStyle name="Normal 5 4 4 3" xfId="10171"/>
    <cellStyle name="Normal 5 4 4 3 2" xfId="10172"/>
    <cellStyle name="Normal 5 4 4 3 2 2" xfId="10173"/>
    <cellStyle name="Normal 5 4 4 3 3" xfId="10174"/>
    <cellStyle name="Normal 5 4 4 4" xfId="10175"/>
    <cellStyle name="Normal 5 4 4 4 2" xfId="10176"/>
    <cellStyle name="Normal 5 4 4 5" xfId="10177"/>
    <cellStyle name="Normal 5 4 5" xfId="10178"/>
    <cellStyle name="Normal 5 4 5 2" xfId="10179"/>
    <cellStyle name="Normal 5 4 5 2 2" xfId="10180"/>
    <cellStyle name="Normal 5 4 5 2 2 2" xfId="10181"/>
    <cellStyle name="Normal 5 4 5 2 2 2 2" xfId="10182"/>
    <cellStyle name="Normal 5 4 5 2 2 3" xfId="10183"/>
    <cellStyle name="Normal 5 4 5 2 3" xfId="10184"/>
    <cellStyle name="Normal 5 4 5 2 3 2" xfId="10185"/>
    <cellStyle name="Normal 5 4 5 2 4" xfId="10186"/>
    <cellStyle name="Normal 5 4 5 3" xfId="10187"/>
    <cellStyle name="Normal 5 4 5 3 2" xfId="10188"/>
    <cellStyle name="Normal 5 4 5 3 2 2" xfId="10189"/>
    <cellStyle name="Normal 5 4 5 3 3" xfId="10190"/>
    <cellStyle name="Normal 5 4 5 4" xfId="10191"/>
    <cellStyle name="Normal 5 4 5 4 2" xfId="10192"/>
    <cellStyle name="Normal 5 4 5 5" xfId="10193"/>
    <cellStyle name="Normal 5 4 6" xfId="10194"/>
    <cellStyle name="Normal 5 4 6 2" xfId="10195"/>
    <cellStyle name="Normal 5 4 6 2 2" xfId="10196"/>
    <cellStyle name="Normal 5 4 6 2 2 2" xfId="10197"/>
    <cellStyle name="Normal 5 4 6 2 3" xfId="10198"/>
    <cellStyle name="Normal 5 4 6 3" xfId="10199"/>
    <cellStyle name="Normal 5 4 6 3 2" xfId="10200"/>
    <cellStyle name="Normal 5 4 6 4" xfId="10201"/>
    <cellStyle name="Normal 5 4 7" xfId="10202"/>
    <cellStyle name="Normal 5 4 7 2" xfId="10203"/>
    <cellStyle name="Normal 5 4 7 2 2" xfId="10204"/>
    <cellStyle name="Normal 5 4 7 3" xfId="10205"/>
    <cellStyle name="Normal 5 4 8" xfId="10206"/>
    <cellStyle name="Normal 5 4 8 2" xfId="10207"/>
    <cellStyle name="Normal 5 4 9" xfId="10208"/>
    <cellStyle name="Normal 5 5" xfId="10209"/>
    <cellStyle name="Normal 5 5 2" xfId="10210"/>
    <cellStyle name="Normal 5 5 2 2" xfId="10211"/>
    <cellStyle name="Normal 5 5 2 2 2" xfId="10212"/>
    <cellStyle name="Normal 5 5 2 2 2 2" xfId="10213"/>
    <cellStyle name="Normal 5 5 2 2 2 2 2" xfId="10214"/>
    <cellStyle name="Normal 5 5 2 2 2 3" xfId="10215"/>
    <cellStyle name="Normal 5 5 2 2 3" xfId="10216"/>
    <cellStyle name="Normal 5 5 2 2 3 2" xfId="10217"/>
    <cellStyle name="Normal 5 5 2 2 4" xfId="10218"/>
    <cellStyle name="Normal 5 5 2 3" xfId="10219"/>
    <cellStyle name="Normal 5 5 2 3 2" xfId="10220"/>
    <cellStyle name="Normal 5 5 2 3 2 2" xfId="10221"/>
    <cellStyle name="Normal 5 5 2 3 3" xfId="10222"/>
    <cellStyle name="Normal 5 5 2 4" xfId="10223"/>
    <cellStyle name="Normal 5 5 2 4 2" xfId="10224"/>
    <cellStyle name="Normal 5 5 2 5" xfId="10225"/>
    <cellStyle name="Normal 5 5 3" xfId="10226"/>
    <cellStyle name="Normal 5 5 3 2" xfId="10227"/>
    <cellStyle name="Normal 5 5 3 2 2" xfId="10228"/>
    <cellStyle name="Normal 5 5 3 2 2 2" xfId="10229"/>
    <cellStyle name="Normal 5 5 3 2 2 2 2" xfId="10230"/>
    <cellStyle name="Normal 5 5 3 2 2 3" xfId="10231"/>
    <cellStyle name="Normal 5 5 3 2 3" xfId="10232"/>
    <cellStyle name="Normal 5 5 3 2 3 2" xfId="10233"/>
    <cellStyle name="Normal 5 5 3 2 4" xfId="10234"/>
    <cellStyle name="Normal 5 5 3 3" xfId="10235"/>
    <cellStyle name="Normal 5 5 3 3 2" xfId="10236"/>
    <cellStyle name="Normal 5 5 3 3 2 2" xfId="10237"/>
    <cellStyle name="Normal 5 5 3 3 3" xfId="10238"/>
    <cellStyle name="Normal 5 5 3 4" xfId="10239"/>
    <cellStyle name="Normal 5 5 3 4 2" xfId="10240"/>
    <cellStyle name="Normal 5 5 3 5" xfId="10241"/>
    <cellStyle name="Normal 5 5 4" xfId="10242"/>
    <cellStyle name="Normal 5 5 4 2" xfId="10243"/>
    <cellStyle name="Normal 5 5 4 2 2" xfId="10244"/>
    <cellStyle name="Normal 5 5 4 2 2 2" xfId="10245"/>
    <cellStyle name="Normal 5 5 4 2 3" xfId="10246"/>
    <cellStyle name="Normal 5 5 4 3" xfId="10247"/>
    <cellStyle name="Normal 5 5 4 3 2" xfId="10248"/>
    <cellStyle name="Normal 5 5 4 4" xfId="10249"/>
    <cellStyle name="Normal 5 5 5" xfId="10250"/>
    <cellStyle name="Normal 5 5 5 2" xfId="10251"/>
    <cellStyle name="Normal 5 5 5 2 2" xfId="10252"/>
    <cellStyle name="Normal 5 5 5 3" xfId="10253"/>
    <cellStyle name="Normal 5 5 6" xfId="10254"/>
    <cellStyle name="Normal 5 5 6 2" xfId="10255"/>
    <cellStyle name="Normal 5 5 7" xfId="10256"/>
    <cellStyle name="Normal 5 6" xfId="10257"/>
    <cellStyle name="Normal 5 6 2" xfId="10258"/>
    <cellStyle name="Normal 5 6 2 2" xfId="10259"/>
    <cellStyle name="Normal 5 6 2 2 2" xfId="10260"/>
    <cellStyle name="Normal 5 6 2 2 2 2" xfId="10261"/>
    <cellStyle name="Normal 5 6 2 2 2 2 2" xfId="10262"/>
    <cellStyle name="Normal 5 6 2 2 2 3" xfId="10263"/>
    <cellStyle name="Normal 5 6 2 2 3" xfId="10264"/>
    <cellStyle name="Normal 5 6 2 2 3 2" xfId="10265"/>
    <cellStyle name="Normal 5 6 2 2 4" xfId="10266"/>
    <cellStyle name="Normal 5 6 2 3" xfId="10267"/>
    <cellStyle name="Normal 5 6 2 3 2" xfId="10268"/>
    <cellStyle name="Normal 5 6 2 3 2 2" xfId="10269"/>
    <cellStyle name="Normal 5 6 2 3 3" xfId="10270"/>
    <cellStyle name="Normal 5 6 2 4" xfId="10271"/>
    <cellStyle name="Normal 5 6 2 4 2" xfId="10272"/>
    <cellStyle name="Normal 5 6 2 5" xfId="10273"/>
    <cellStyle name="Normal 5 6 3" xfId="10274"/>
    <cellStyle name="Normal 5 6 3 2" xfId="10275"/>
    <cellStyle name="Normal 5 6 3 2 2" xfId="10276"/>
    <cellStyle name="Normal 5 6 3 2 2 2" xfId="10277"/>
    <cellStyle name="Normal 5 6 3 2 3" xfId="10278"/>
    <cellStyle name="Normal 5 6 3 3" xfId="10279"/>
    <cellStyle name="Normal 5 6 3 3 2" xfId="10280"/>
    <cellStyle name="Normal 5 6 3 4" xfId="10281"/>
    <cellStyle name="Normal 5 6 4" xfId="10282"/>
    <cellStyle name="Normal 5 6 4 2" xfId="10283"/>
    <cellStyle name="Normal 5 6 4 2 2" xfId="10284"/>
    <cellStyle name="Normal 5 6 4 3" xfId="10285"/>
    <cellStyle name="Normal 5 6 5" xfId="10286"/>
    <cellStyle name="Normal 5 6 5 2" xfId="10287"/>
    <cellStyle name="Normal 5 6 6" xfId="10288"/>
    <cellStyle name="Normal 5 7" xfId="10289"/>
    <cellStyle name="Normal 5 7 2" xfId="10290"/>
    <cellStyle name="Normal 5 7 2 2" xfId="10291"/>
    <cellStyle name="Normal 5 7 2 2 2" xfId="10292"/>
    <cellStyle name="Normal 5 7 2 2 2 2" xfId="10293"/>
    <cellStyle name="Normal 5 7 2 2 3" xfId="10294"/>
    <cellStyle name="Normal 5 7 2 3" xfId="10295"/>
    <cellStyle name="Normal 5 7 2 3 2" xfId="10296"/>
    <cellStyle name="Normal 5 7 2 4" xfId="10297"/>
    <cellStyle name="Normal 5 7 3" xfId="10298"/>
    <cellStyle name="Normal 5 7 3 2" xfId="10299"/>
    <cellStyle name="Normal 5 7 3 2 2" xfId="10300"/>
    <cellStyle name="Normal 5 7 3 3" xfId="10301"/>
    <cellStyle name="Normal 5 7 4" xfId="10302"/>
    <cellStyle name="Normal 5 7 4 2" xfId="10303"/>
    <cellStyle name="Normal 5 7 5" xfId="10304"/>
    <cellStyle name="Normal 5 8" xfId="10305"/>
    <cellStyle name="Normal 5 8 2" xfId="10306"/>
    <cellStyle name="Normal 5 8 2 2" xfId="10307"/>
    <cellStyle name="Normal 5 8 2 2 2" xfId="10308"/>
    <cellStyle name="Normal 5 8 2 2 2 2" xfId="10309"/>
    <cellStyle name="Normal 5 8 2 2 3" xfId="10310"/>
    <cellStyle name="Normal 5 8 2 3" xfId="10311"/>
    <cellStyle name="Normal 5 8 2 3 2" xfId="10312"/>
    <cellStyle name="Normal 5 8 2 4" xfId="10313"/>
    <cellStyle name="Normal 5 8 3" xfId="10314"/>
    <cellStyle name="Normal 5 8 3 2" xfId="10315"/>
    <cellStyle name="Normal 5 8 3 2 2" xfId="10316"/>
    <cellStyle name="Normal 5 8 3 3" xfId="10317"/>
    <cellStyle name="Normal 5 8 4" xfId="10318"/>
    <cellStyle name="Normal 5 8 4 2" xfId="10319"/>
    <cellStyle name="Normal 5 8 5" xfId="10320"/>
    <cellStyle name="Normal 5 9" xfId="10321"/>
    <cellStyle name="Normal 5 9 2" xfId="10322"/>
    <cellStyle name="Normal 5 9 2 2" xfId="10323"/>
    <cellStyle name="Normal 5 9 2 2 2" xfId="10324"/>
    <cellStyle name="Normal 5 9 2 3" xfId="10325"/>
    <cellStyle name="Normal 5 9 3" xfId="10326"/>
    <cellStyle name="Normal 5 9 3 2" xfId="10327"/>
    <cellStyle name="Normal 5 9 4" xfId="10328"/>
    <cellStyle name="Normal 50" xfId="1903"/>
    <cellStyle name="Normal 50 2" xfId="10329"/>
    <cellStyle name="Normal 50 3" xfId="10330"/>
    <cellStyle name="Normal 51" xfId="1904"/>
    <cellStyle name="Normal 51 2" xfId="10331"/>
    <cellStyle name="Normal 51 3" xfId="10332"/>
    <cellStyle name="Normal 52" xfId="1905"/>
    <cellStyle name="Normal 52 2" xfId="10333"/>
    <cellStyle name="Normal 52 3" xfId="10334"/>
    <cellStyle name="Normal 53" xfId="10335"/>
    <cellStyle name="Normal 53 2" xfId="10336"/>
    <cellStyle name="Normal 53 3" xfId="10337"/>
    <cellStyle name="Normal 54" xfId="10338"/>
    <cellStyle name="Normal 54 2" xfId="10339"/>
    <cellStyle name="Normal 54 3" xfId="10340"/>
    <cellStyle name="Normal 55" xfId="10341"/>
    <cellStyle name="Normal 55 2" xfId="10342"/>
    <cellStyle name="Normal 55 3" xfId="10343"/>
    <cellStyle name="Normal 56" xfId="10344"/>
    <cellStyle name="Normal 56 2" xfId="10345"/>
    <cellStyle name="Normal 57" xfId="10346"/>
    <cellStyle name="Normal 57 2" xfId="10347"/>
    <cellStyle name="Normal 58" xfId="10348"/>
    <cellStyle name="Normal 58 2" xfId="10349"/>
    <cellStyle name="Normal 59" xfId="10350"/>
    <cellStyle name="Normal 6" xfId="1906"/>
    <cellStyle name="Normal 6 10" xfId="10351"/>
    <cellStyle name="Normal 6 11" xfId="10352"/>
    <cellStyle name="Normal 6 2" xfId="10353"/>
    <cellStyle name="Normal 6 2 2" xfId="10354"/>
    <cellStyle name="Normal 6 2 2 2" xfId="10355"/>
    <cellStyle name="Normal 6 2 2 2 2" xfId="10356"/>
    <cellStyle name="Normal 6 2 2 2 2 2" xfId="10357"/>
    <cellStyle name="Normal 6 2 2 2 2 2 2" xfId="10358"/>
    <cellStyle name="Normal 6 2 2 2 2 3" xfId="10359"/>
    <cellStyle name="Normal 6 2 2 2 3" xfId="10360"/>
    <cellStyle name="Normal 6 2 2 2 3 2" xfId="10361"/>
    <cellStyle name="Normal 6 2 2 2 4" xfId="10362"/>
    <cellStyle name="Normal 6 2 2 2 5" xfId="10363"/>
    <cellStyle name="Normal 6 2 2 3" xfId="10364"/>
    <cellStyle name="Normal 6 2 2 3 2" xfId="10365"/>
    <cellStyle name="Normal 6 2 2 3 2 2" xfId="10366"/>
    <cellStyle name="Normal 6 2 2 3 3" xfId="10367"/>
    <cellStyle name="Normal 6 2 2 4" xfId="10368"/>
    <cellStyle name="Normal 6 2 2 4 2" xfId="10369"/>
    <cellStyle name="Normal 6 2 2 5" xfId="10370"/>
    <cellStyle name="Normal 6 2 2 6" xfId="10371"/>
    <cellStyle name="Normal 6 2 3" xfId="10372"/>
    <cellStyle name="Normal 6 2 3 2" xfId="10373"/>
    <cellStyle name="Normal 6 2 3 2 2" xfId="10374"/>
    <cellStyle name="Normal 6 2 3 2 2 2" xfId="10375"/>
    <cellStyle name="Normal 6 2 3 2 3" xfId="10376"/>
    <cellStyle name="Normal 6 2 3 3" xfId="10377"/>
    <cellStyle name="Normal 6 2 3 3 2" xfId="10378"/>
    <cellStyle name="Normal 6 2 3 4" xfId="10379"/>
    <cellStyle name="Normal 6 2 3 5" xfId="10380"/>
    <cellStyle name="Normal 6 2 4" xfId="10381"/>
    <cellStyle name="Normal 6 2 4 2" xfId="10382"/>
    <cellStyle name="Normal 6 2 4 2 2" xfId="10383"/>
    <cellStyle name="Normal 6 2 4 3" xfId="10384"/>
    <cellStyle name="Normal 6 2 5" xfId="10385"/>
    <cellStyle name="Normal 6 2 5 2" xfId="10386"/>
    <cellStyle name="Normal 6 2 6" xfId="10387"/>
    <cellStyle name="Normal 6 2 7" xfId="10388"/>
    <cellStyle name="Normal 6 2 8" xfId="10389"/>
    <cellStyle name="Normal 6 3" xfId="10390"/>
    <cellStyle name="Normal 6 3 2" xfId="10391"/>
    <cellStyle name="Normal 6 3 2 2" xfId="10392"/>
    <cellStyle name="Normal 6 3 2 2 2" xfId="10393"/>
    <cellStyle name="Normal 6 3 2 2 2 2" xfId="10394"/>
    <cellStyle name="Normal 6 3 2 2 3" xfId="10395"/>
    <cellStyle name="Normal 6 3 2 3" xfId="10396"/>
    <cellStyle name="Normal 6 3 2 3 2" xfId="10397"/>
    <cellStyle name="Normal 6 3 2 4" xfId="10398"/>
    <cellStyle name="Normal 6 3 2 5" xfId="10399"/>
    <cellStyle name="Normal 6 3 3" xfId="10400"/>
    <cellStyle name="Normal 6 3 3 2" xfId="10401"/>
    <cellStyle name="Normal 6 3 3 2 2" xfId="10402"/>
    <cellStyle name="Normal 6 3 3 3" xfId="10403"/>
    <cellStyle name="Normal 6 3 4" xfId="10404"/>
    <cellStyle name="Normal 6 3 4 2" xfId="10405"/>
    <cellStyle name="Normal 6 3 5" xfId="10406"/>
    <cellStyle name="Normal 6 3 6" xfId="10407"/>
    <cellStyle name="Normal 6 3 7" xfId="10408"/>
    <cellStyle name="Normal 6 4" xfId="10409"/>
    <cellStyle name="Normal 6 4 2" xfId="10410"/>
    <cellStyle name="Normal 6 4 2 2" xfId="10411"/>
    <cellStyle name="Normal 6 4 2 2 2" xfId="10412"/>
    <cellStyle name="Normal 6 4 2 2 3" xfId="10413"/>
    <cellStyle name="Normal 6 4 2 3" xfId="10414"/>
    <cellStyle name="Normal 6 4 2 3 2" xfId="10415"/>
    <cellStyle name="Normal 6 4 2 4" xfId="10416"/>
    <cellStyle name="Normal 6 4 2 5" xfId="10417"/>
    <cellStyle name="Normal 6 4 2 6" xfId="10418"/>
    <cellStyle name="Normal 6 4 3" xfId="10419"/>
    <cellStyle name="Normal 6 4 3 2" xfId="10420"/>
    <cellStyle name="Normal 6 4 3 3" xfId="10421"/>
    <cellStyle name="Normal 6 4 4" xfId="10422"/>
    <cellStyle name="Normal 6 4 4 2" xfId="10423"/>
    <cellStyle name="Normal 6 4 4 3" xfId="10424"/>
    <cellStyle name="Normal 6 4 5" xfId="10425"/>
    <cellStyle name="Normal 6 4 5 2" xfId="10426"/>
    <cellStyle name="Normal 6 4 6" xfId="10427"/>
    <cellStyle name="Normal 6 4 7" xfId="10428"/>
    <cellStyle name="Normal 6 4 8" xfId="10429"/>
    <cellStyle name="Normal 6 5" xfId="10430"/>
    <cellStyle name="Normal 6 5 2" xfId="10431"/>
    <cellStyle name="Normal 6 5 2 2" xfId="10432"/>
    <cellStyle name="Normal 6 5 2 2 2" xfId="10433"/>
    <cellStyle name="Normal 6 5 2 3" xfId="10434"/>
    <cellStyle name="Normal 6 5 3" xfId="10435"/>
    <cellStyle name="Normal 6 5 3 2" xfId="10436"/>
    <cellStyle name="Normal 6 5 4" xfId="10437"/>
    <cellStyle name="Normal 6 5 5" xfId="10438"/>
    <cellStyle name="Normal 6 5 6" xfId="10439"/>
    <cellStyle name="Normal 6 6" xfId="10440"/>
    <cellStyle name="Normal 6 6 2" xfId="10441"/>
    <cellStyle name="Normal 6 6 2 2" xfId="10442"/>
    <cellStyle name="Normal 6 6 3" xfId="10443"/>
    <cellStyle name="Normal 6 6 4" xfId="10444"/>
    <cellStyle name="Normal 6 6 5" xfId="10445"/>
    <cellStyle name="Normal 6 7" xfId="10446"/>
    <cellStyle name="Normal 6 7 2" xfId="10447"/>
    <cellStyle name="Normal 6 7 3" xfId="10448"/>
    <cellStyle name="Normal 6 8" xfId="10449"/>
    <cellStyle name="Normal 6 8 2" xfId="10450"/>
    <cellStyle name="Normal 6 8 3" xfId="10451"/>
    <cellStyle name="Normal 6 9" xfId="10452"/>
    <cellStyle name="Normal 60" xfId="10453"/>
    <cellStyle name="Normal 61" xfId="10454"/>
    <cellStyle name="Normal 62" xfId="10455"/>
    <cellStyle name="Normal 63" xfId="10456"/>
    <cellStyle name="Normal 64" xfId="10457"/>
    <cellStyle name="Normal 65" xfId="10458"/>
    <cellStyle name="Normal 66" xfId="10459"/>
    <cellStyle name="Normal 67" xfId="10460"/>
    <cellStyle name="Normal 68" xfId="10461"/>
    <cellStyle name="Normal 69" xfId="10462"/>
    <cellStyle name="Normal 7" xfId="1907"/>
    <cellStyle name="Normal 7 10" xfId="10463"/>
    <cellStyle name="Normal 7 11" xfId="10464"/>
    <cellStyle name="Normal 7 2" xfId="10465"/>
    <cellStyle name="Normal 7 2 2" xfId="10466"/>
    <cellStyle name="Normal 7 2 2 2" xfId="10467"/>
    <cellStyle name="Normal 7 2 2 2 2" xfId="10468"/>
    <cellStyle name="Normal 7 2 2 2 2 2" xfId="10469"/>
    <cellStyle name="Normal 7 2 2 2 2 2 2" xfId="10470"/>
    <cellStyle name="Normal 7 2 2 2 2 2 2 2" xfId="10471"/>
    <cellStyle name="Normal 7 2 2 2 2 2 3" xfId="10472"/>
    <cellStyle name="Normal 7 2 2 2 2 3" xfId="10473"/>
    <cellStyle name="Normal 7 2 2 2 2 3 2" xfId="10474"/>
    <cellStyle name="Normal 7 2 2 2 2 4" xfId="10475"/>
    <cellStyle name="Normal 7 2 2 2 3" xfId="10476"/>
    <cellStyle name="Normal 7 2 2 2 3 2" xfId="10477"/>
    <cellStyle name="Normal 7 2 2 2 3 2 2" xfId="10478"/>
    <cellStyle name="Normal 7 2 2 2 3 3" xfId="10479"/>
    <cellStyle name="Normal 7 2 2 2 4" xfId="10480"/>
    <cellStyle name="Normal 7 2 2 2 4 2" xfId="10481"/>
    <cellStyle name="Normal 7 2 2 2 5" xfId="10482"/>
    <cellStyle name="Normal 7 2 2 2 6" xfId="10483"/>
    <cellStyle name="Normal 7 2 2 3" xfId="10484"/>
    <cellStyle name="Normal 7 2 2 3 2" xfId="10485"/>
    <cellStyle name="Normal 7 2 2 3 2 2" xfId="10486"/>
    <cellStyle name="Normal 7 2 2 3 2 2 2" xfId="10487"/>
    <cellStyle name="Normal 7 2 2 3 2 3" xfId="10488"/>
    <cellStyle name="Normal 7 2 2 3 3" xfId="10489"/>
    <cellStyle name="Normal 7 2 2 3 3 2" xfId="10490"/>
    <cellStyle name="Normal 7 2 2 3 4" xfId="10491"/>
    <cellStyle name="Normal 7 2 2 4" xfId="10492"/>
    <cellStyle name="Normal 7 2 2 4 2" xfId="10493"/>
    <cellStyle name="Normal 7 2 2 4 2 2" xfId="10494"/>
    <cellStyle name="Normal 7 2 2 4 3" xfId="10495"/>
    <cellStyle name="Normal 7 2 2 5" xfId="10496"/>
    <cellStyle name="Normal 7 2 2 5 2" xfId="10497"/>
    <cellStyle name="Normal 7 2 2 6" xfId="10498"/>
    <cellStyle name="Normal 7 2 2 7" xfId="10499"/>
    <cellStyle name="Normal 7 2 3" xfId="10500"/>
    <cellStyle name="Normal 7 2 3 2" xfId="10501"/>
    <cellStyle name="Normal 7 2 3 2 2" xfId="10502"/>
    <cellStyle name="Normal 7 2 3 2 2 2" xfId="10503"/>
    <cellStyle name="Normal 7 2 3 2 2 2 2" xfId="10504"/>
    <cellStyle name="Normal 7 2 3 2 2 3" xfId="10505"/>
    <cellStyle name="Normal 7 2 3 2 3" xfId="10506"/>
    <cellStyle name="Normal 7 2 3 2 3 2" xfId="10507"/>
    <cellStyle name="Normal 7 2 3 2 4" xfId="10508"/>
    <cellStyle name="Normal 7 2 3 3" xfId="10509"/>
    <cellStyle name="Normal 7 2 3 3 2" xfId="10510"/>
    <cellStyle name="Normal 7 2 3 3 2 2" xfId="10511"/>
    <cellStyle name="Normal 7 2 3 3 3" xfId="10512"/>
    <cellStyle name="Normal 7 2 3 4" xfId="10513"/>
    <cellStyle name="Normal 7 2 3 4 2" xfId="10514"/>
    <cellStyle name="Normal 7 2 3 5" xfId="10515"/>
    <cellStyle name="Normal 7 2 3 6" xfId="10516"/>
    <cellStyle name="Normal 7 2 4" xfId="10517"/>
    <cellStyle name="Normal 7 2 4 2" xfId="10518"/>
    <cellStyle name="Normal 7 2 4 2 2" xfId="10519"/>
    <cellStyle name="Normal 7 2 4 2 2 2" xfId="10520"/>
    <cellStyle name="Normal 7 2 4 2 2 2 2" xfId="10521"/>
    <cellStyle name="Normal 7 2 4 2 2 3" xfId="10522"/>
    <cellStyle name="Normal 7 2 4 2 3" xfId="10523"/>
    <cellStyle name="Normal 7 2 4 2 3 2" xfId="10524"/>
    <cellStyle name="Normal 7 2 4 2 4" xfId="10525"/>
    <cellStyle name="Normal 7 2 4 3" xfId="10526"/>
    <cellStyle name="Normal 7 2 4 3 2" xfId="10527"/>
    <cellStyle name="Normal 7 2 4 3 2 2" xfId="10528"/>
    <cellStyle name="Normal 7 2 4 3 3" xfId="10529"/>
    <cellStyle name="Normal 7 2 4 4" xfId="10530"/>
    <cellStyle name="Normal 7 2 4 4 2" xfId="10531"/>
    <cellStyle name="Normal 7 2 4 5" xfId="10532"/>
    <cellStyle name="Normal 7 2 5" xfId="10533"/>
    <cellStyle name="Normal 7 2 5 2" xfId="10534"/>
    <cellStyle name="Normal 7 2 5 2 2" xfId="10535"/>
    <cellStyle name="Normal 7 2 5 2 2 2" xfId="10536"/>
    <cellStyle name="Normal 7 2 5 2 3" xfId="10537"/>
    <cellStyle name="Normal 7 2 5 3" xfId="10538"/>
    <cellStyle name="Normal 7 2 5 3 2" xfId="10539"/>
    <cellStyle name="Normal 7 2 5 4" xfId="10540"/>
    <cellStyle name="Normal 7 2 6" xfId="10541"/>
    <cellStyle name="Normal 7 2 6 2" xfId="10542"/>
    <cellStyle name="Normal 7 2 6 2 2" xfId="10543"/>
    <cellStyle name="Normal 7 2 6 3" xfId="10544"/>
    <cellStyle name="Normal 7 2 7" xfId="10545"/>
    <cellStyle name="Normal 7 2 7 2" xfId="10546"/>
    <cellStyle name="Normal 7 2 8" xfId="10547"/>
    <cellStyle name="Normal 7 2 9" xfId="10548"/>
    <cellStyle name="Normal 7 3" xfId="10549"/>
    <cellStyle name="Normal 7 3 2" xfId="10550"/>
    <cellStyle name="Normal 7 3 2 2" xfId="10551"/>
    <cellStyle name="Normal 7 3 2 2 2" xfId="10552"/>
    <cellStyle name="Normal 7 3 2 2 2 2" xfId="10553"/>
    <cellStyle name="Normal 7 3 2 2 2 2 2" xfId="10554"/>
    <cellStyle name="Normal 7 3 2 2 2 3" xfId="10555"/>
    <cellStyle name="Normal 7 3 2 2 3" xfId="10556"/>
    <cellStyle name="Normal 7 3 2 2 3 2" xfId="10557"/>
    <cellStyle name="Normal 7 3 2 2 4" xfId="10558"/>
    <cellStyle name="Normal 7 3 2 3" xfId="10559"/>
    <cellStyle name="Normal 7 3 2 3 2" xfId="10560"/>
    <cellStyle name="Normal 7 3 2 3 2 2" xfId="10561"/>
    <cellStyle name="Normal 7 3 2 3 3" xfId="10562"/>
    <cellStyle name="Normal 7 3 2 4" xfId="10563"/>
    <cellStyle name="Normal 7 3 2 4 2" xfId="10564"/>
    <cellStyle name="Normal 7 3 2 5" xfId="10565"/>
    <cellStyle name="Normal 7 3 2 6" xfId="10566"/>
    <cellStyle name="Normal 7 3 3" xfId="10567"/>
    <cellStyle name="Normal 7 3 3 2" xfId="10568"/>
    <cellStyle name="Normal 7 3 3 2 2" xfId="10569"/>
    <cellStyle name="Normal 7 3 3 2 2 2" xfId="10570"/>
    <cellStyle name="Normal 7 3 3 2 3" xfId="10571"/>
    <cellStyle name="Normal 7 3 3 3" xfId="10572"/>
    <cellStyle name="Normal 7 3 3 3 2" xfId="10573"/>
    <cellStyle name="Normal 7 3 3 4" xfId="10574"/>
    <cellStyle name="Normal 7 3 4" xfId="10575"/>
    <cellStyle name="Normal 7 3 4 2" xfId="10576"/>
    <cellStyle name="Normal 7 3 4 2 2" xfId="10577"/>
    <cellStyle name="Normal 7 3 4 3" xfId="10578"/>
    <cellStyle name="Normal 7 3 5" xfId="10579"/>
    <cellStyle name="Normal 7 3 5 2" xfId="10580"/>
    <cellStyle name="Normal 7 3 6" xfId="10581"/>
    <cellStyle name="Normal 7 3 7" xfId="10582"/>
    <cellStyle name="Normal 7 4" xfId="10583"/>
    <cellStyle name="Normal 7 4 2" xfId="10584"/>
    <cellStyle name="Normal 7 4 2 2" xfId="10585"/>
    <cellStyle name="Normal 7 4 2 2 2" xfId="10586"/>
    <cellStyle name="Normal 7 4 2 2 2 2" xfId="10587"/>
    <cellStyle name="Normal 7 4 2 2 3" xfId="10588"/>
    <cellStyle name="Normal 7 4 2 3" xfId="10589"/>
    <cellStyle name="Normal 7 4 2 3 2" xfId="10590"/>
    <cellStyle name="Normal 7 4 2 4" xfId="10591"/>
    <cellStyle name="Normal 7 4 2 5" xfId="10592"/>
    <cellStyle name="Normal 7 4 3" xfId="10593"/>
    <cellStyle name="Normal 7 4 3 2" xfId="10594"/>
    <cellStyle name="Normal 7 4 3 2 2" xfId="10595"/>
    <cellStyle name="Normal 7 4 3 3" xfId="10596"/>
    <cellStyle name="Normal 7 4 4" xfId="10597"/>
    <cellStyle name="Normal 7 4 4 2" xfId="10598"/>
    <cellStyle name="Normal 7 4 5" xfId="10599"/>
    <cellStyle name="Normal 7 4 6" xfId="10600"/>
    <cellStyle name="Normal 7 4 7" xfId="10601"/>
    <cellStyle name="Normal 7 5" xfId="10602"/>
    <cellStyle name="Normal 7 5 2" xfId="10603"/>
    <cellStyle name="Normal 7 5 2 2" xfId="10604"/>
    <cellStyle name="Normal 7 5 2 2 2" xfId="10605"/>
    <cellStyle name="Normal 7 5 2 2 2 2" xfId="10606"/>
    <cellStyle name="Normal 7 5 2 2 3" xfId="10607"/>
    <cellStyle name="Normal 7 5 2 3" xfId="10608"/>
    <cellStyle name="Normal 7 5 2 3 2" xfId="10609"/>
    <cellStyle name="Normal 7 5 2 4" xfId="10610"/>
    <cellStyle name="Normal 7 5 3" xfId="10611"/>
    <cellStyle name="Normal 7 5 3 2" xfId="10612"/>
    <cellStyle name="Normal 7 5 3 2 2" xfId="10613"/>
    <cellStyle name="Normal 7 5 3 3" xfId="10614"/>
    <cellStyle name="Normal 7 5 4" xfId="10615"/>
    <cellStyle name="Normal 7 5 4 2" xfId="10616"/>
    <cellStyle name="Normal 7 5 5" xfId="10617"/>
    <cellStyle name="Normal 7 5 6" xfId="10618"/>
    <cellStyle name="Normal 7 6" xfId="10619"/>
    <cellStyle name="Normal 7 6 2" xfId="10620"/>
    <cellStyle name="Normal 7 6 2 2" xfId="10621"/>
    <cellStyle name="Normal 7 6 2 2 2" xfId="10622"/>
    <cellStyle name="Normal 7 6 2 3" xfId="10623"/>
    <cellStyle name="Normal 7 6 3" xfId="10624"/>
    <cellStyle name="Normal 7 6 3 2" xfId="10625"/>
    <cellStyle name="Normal 7 6 4" xfId="10626"/>
    <cellStyle name="Normal 7 7" xfId="10627"/>
    <cellStyle name="Normal 7 7 2" xfId="10628"/>
    <cellStyle name="Normal 7 7 2 2" xfId="10629"/>
    <cellStyle name="Normal 7 7 3" xfId="10630"/>
    <cellStyle name="Normal 7 8" xfId="10631"/>
    <cellStyle name="Normal 7 8 2" xfId="10632"/>
    <cellStyle name="Normal 7 8 2 2" xfId="10633"/>
    <cellStyle name="Normal 7 8 3" xfId="10634"/>
    <cellStyle name="Normal 7 9" xfId="10635"/>
    <cellStyle name="Normal 7 9 2" xfId="10636"/>
    <cellStyle name="Normal 70" xfId="10637"/>
    <cellStyle name="Normal 71" xfId="10638"/>
    <cellStyle name="Normal 72" xfId="53"/>
    <cellStyle name="Normal 73" xfId="15194"/>
    <cellStyle name="Normal 8" xfId="1908"/>
    <cellStyle name="Normal 8 2" xfId="10639"/>
    <cellStyle name="Normal 8 2 2" xfId="2155"/>
    <cellStyle name="Normal 8 2 2 2" xfId="10640"/>
    <cellStyle name="Normal 8 2 2 2 2" xfId="10641"/>
    <cellStyle name="Normal 8 2 2 2 2 2" xfId="10642"/>
    <cellStyle name="Normal 8 2 2 2 2 2 2" xfId="10643"/>
    <cellStyle name="Normal 8 2 2 2 2 3" xfId="10644"/>
    <cellStyle name="Normal 8 2 2 2 3" xfId="10645"/>
    <cellStyle name="Normal 8 2 2 2 3 2" xfId="10646"/>
    <cellStyle name="Normal 8 2 2 2 4" xfId="10647"/>
    <cellStyle name="Normal 8 2 2 2 5" xfId="10648"/>
    <cellStyle name="Normal 8 2 2 3" xfId="10649"/>
    <cellStyle name="Normal 8 2 2 3 2" xfId="10650"/>
    <cellStyle name="Normal 8 2 2 3 2 2" xfId="10651"/>
    <cellStyle name="Normal 8 2 2 3 3" xfId="10652"/>
    <cellStyle name="Normal 8 2 2 4" xfId="10653"/>
    <cellStyle name="Normal 8 2 2 4 2" xfId="10654"/>
    <cellStyle name="Normal 8 2 2 5" xfId="10655"/>
    <cellStyle name="Normal 8 2 2 6" xfId="10656"/>
    <cellStyle name="Normal 8 2 3" xfId="10657"/>
    <cellStyle name="Normal 8 2 3 2" xfId="10658"/>
    <cellStyle name="Normal 8 2 3 2 2" xfId="10659"/>
    <cellStyle name="Normal 8 2 3 2 2 2" xfId="10660"/>
    <cellStyle name="Normal 8 2 3 2 3" xfId="10661"/>
    <cellStyle name="Normal 8 2 3 3" xfId="10662"/>
    <cellStyle name="Normal 8 2 3 3 2" xfId="10663"/>
    <cellStyle name="Normal 8 2 3 4" xfId="10664"/>
    <cellStyle name="Normal 8 2 3 5" xfId="10665"/>
    <cellStyle name="Normal 8 2 4" xfId="10666"/>
    <cellStyle name="Normal 8 2 4 2" xfId="10667"/>
    <cellStyle name="Normal 8 2 4 2 2" xfId="10668"/>
    <cellStyle name="Normal 8 2 4 3" xfId="10669"/>
    <cellStyle name="Normal 8 2 5" xfId="10670"/>
    <cellStyle name="Normal 8 2 5 2" xfId="10671"/>
    <cellStyle name="Normal 8 2 6" xfId="10672"/>
    <cellStyle name="Normal 8 2 7" xfId="10673"/>
    <cellStyle name="Normal 8 2 8" xfId="10674"/>
    <cellStyle name="Normal 8 3" xfId="2156"/>
    <cellStyle name="Normal 8 3 2" xfId="10675"/>
    <cellStyle name="Normal 8 3 2 2" xfId="10676"/>
    <cellStyle name="Normal 8 3 2 2 2" xfId="10677"/>
    <cellStyle name="Normal 8 3 2 2 2 2" xfId="10678"/>
    <cellStyle name="Normal 8 3 2 2 3" xfId="10679"/>
    <cellStyle name="Normal 8 3 2 3" xfId="10680"/>
    <cellStyle name="Normal 8 3 2 3 2" xfId="10681"/>
    <cellStyle name="Normal 8 3 2 4" xfId="10682"/>
    <cellStyle name="Normal 8 3 2 5" xfId="10683"/>
    <cellStyle name="Normal 8 3 3" xfId="10684"/>
    <cellStyle name="Normal 8 3 3 2" xfId="10685"/>
    <cellStyle name="Normal 8 3 3 2 2" xfId="10686"/>
    <cellStyle name="Normal 8 3 3 3" xfId="10687"/>
    <cellStyle name="Normal 8 3 4" xfId="10688"/>
    <cellStyle name="Normal 8 3 4 2" xfId="10689"/>
    <cellStyle name="Normal 8 3 5" xfId="10690"/>
    <cellStyle name="Normal 8 3 6" xfId="10691"/>
    <cellStyle name="Normal 8 4" xfId="10692"/>
    <cellStyle name="Normal 8 4 2" xfId="10693"/>
    <cellStyle name="Normal 8 4 2 2" xfId="10694"/>
    <cellStyle name="Normal 8 4 2 2 2" xfId="10695"/>
    <cellStyle name="Normal 8 4 2 3" xfId="10696"/>
    <cellStyle name="Normal 8 4 3" xfId="10697"/>
    <cellStyle name="Normal 8 4 3 2" xfId="10698"/>
    <cellStyle name="Normal 8 4 4" xfId="10699"/>
    <cellStyle name="Normal 8 4 5" xfId="10700"/>
    <cellStyle name="Normal 8 5" xfId="10701"/>
    <cellStyle name="Normal 8 5 2" xfId="10702"/>
    <cellStyle name="Normal 8 5 2 2" xfId="10703"/>
    <cellStyle name="Normal 8 5 3" xfId="10704"/>
    <cellStyle name="Normal 8 6" xfId="10705"/>
    <cellStyle name="Normal 8 6 2" xfId="10706"/>
    <cellStyle name="Normal 8 7" xfId="10707"/>
    <cellStyle name="Normal 8 8" xfId="10708"/>
    <cellStyle name="Normal 9" xfId="1909"/>
    <cellStyle name="Normal 9 2" xfId="10709"/>
    <cellStyle name="Normal 9 2 2" xfId="10710"/>
    <cellStyle name="Normal 9 2 2 2" xfId="10711"/>
    <cellStyle name="Normal 9 2 2 2 2" xfId="10712"/>
    <cellStyle name="Normal 9 2 2 2 2 2" xfId="10713"/>
    <cellStyle name="Normal 9 2 2 2 2 2 2" xfId="10714"/>
    <cellStyle name="Normal 9 2 2 2 2 3" xfId="10715"/>
    <cellStyle name="Normal 9 2 2 2 3" xfId="10716"/>
    <cellStyle name="Normal 9 2 2 2 3 2" xfId="10717"/>
    <cellStyle name="Normal 9 2 2 2 4" xfId="10718"/>
    <cellStyle name="Normal 9 2 2 2 5" xfId="10719"/>
    <cellStyle name="Normal 9 2 2 2 6" xfId="10720"/>
    <cellStyle name="Normal 9 2 2 3" xfId="10721"/>
    <cellStyle name="Normal 9 2 2 3 2" xfId="10722"/>
    <cellStyle name="Normal 9 2 2 3 2 2" xfId="10723"/>
    <cellStyle name="Normal 9 2 2 3 3" xfId="10724"/>
    <cellStyle name="Normal 9 2 2 4" xfId="10725"/>
    <cellStyle name="Normal 9 2 2 4 2" xfId="10726"/>
    <cellStyle name="Normal 9 2 2 5" xfId="10727"/>
    <cellStyle name="Normal 9 2 2 6" xfId="10728"/>
    <cellStyle name="Normal 9 2 2 7" xfId="10729"/>
    <cellStyle name="Normal 9 2 3" xfId="10730"/>
    <cellStyle name="Normal 9 2 3 2" xfId="10731"/>
    <cellStyle name="Normal 9 2 3 2 2" xfId="10732"/>
    <cellStyle name="Normal 9 2 3 2 2 2" xfId="10733"/>
    <cellStyle name="Normal 9 2 3 2 3" xfId="10734"/>
    <cellStyle name="Normal 9 2 3 3" xfId="10735"/>
    <cellStyle name="Normal 9 2 3 3 2" xfId="10736"/>
    <cellStyle name="Normal 9 2 3 4" xfId="10737"/>
    <cellStyle name="Normal 9 2 3 5" xfId="10738"/>
    <cellStyle name="Normal 9 2 3 6" xfId="10739"/>
    <cellStyle name="Normal 9 2 4" xfId="10740"/>
    <cellStyle name="Normal 9 2 4 2" xfId="10741"/>
    <cellStyle name="Normal 9 2 4 2 2" xfId="10742"/>
    <cellStyle name="Normal 9 2 4 3" xfId="10743"/>
    <cellStyle name="Normal 9 2 4 4" xfId="10744"/>
    <cellStyle name="Normal 9 2 5" xfId="10745"/>
    <cellStyle name="Normal 9 2 5 2" xfId="10746"/>
    <cellStyle name="Normal 9 2 6" xfId="10747"/>
    <cellStyle name="Normal 9 2 7" xfId="10748"/>
    <cellStyle name="Normal 9 2 8" xfId="10749"/>
    <cellStyle name="Normal 9 3" xfId="10750"/>
    <cellStyle name="Normal 9 3 2" xfId="10751"/>
    <cellStyle name="Normal 9 3 2 2" xfId="10752"/>
    <cellStyle name="Normal 9 3 2 2 2" xfId="10753"/>
    <cellStyle name="Normal 9 3 2 2 2 2" xfId="10754"/>
    <cellStyle name="Normal 9 3 2 2 3" xfId="10755"/>
    <cellStyle name="Normal 9 3 2 3" xfId="10756"/>
    <cellStyle name="Normal 9 3 2 3 2" xfId="10757"/>
    <cellStyle name="Normal 9 3 2 4" xfId="10758"/>
    <cellStyle name="Normal 9 3 2 5" xfId="10759"/>
    <cellStyle name="Normal 9 3 2 6" xfId="10760"/>
    <cellStyle name="Normal 9 3 3" xfId="10761"/>
    <cellStyle name="Normal 9 3 3 2" xfId="10762"/>
    <cellStyle name="Normal 9 3 3 2 2" xfId="10763"/>
    <cellStyle name="Normal 9 3 3 3" xfId="10764"/>
    <cellStyle name="Normal 9 3 3 4" xfId="10765"/>
    <cellStyle name="Normal 9 3 4" xfId="10766"/>
    <cellStyle name="Normal 9 3 4 2" xfId="10767"/>
    <cellStyle name="Normal 9 3 5" xfId="10768"/>
    <cellStyle name="Normal 9 3 6" xfId="10769"/>
    <cellStyle name="Normal 9 3 7" xfId="10770"/>
    <cellStyle name="Normal 9 4" xfId="10771"/>
    <cellStyle name="Normal 9 4 2" xfId="10772"/>
    <cellStyle name="Normal 9 4 2 2" xfId="10773"/>
    <cellStyle name="Normal 9 4 2 2 2" xfId="10774"/>
    <cellStyle name="Normal 9 4 2 3" xfId="10775"/>
    <cellStyle name="Normal 9 4 3" xfId="10776"/>
    <cellStyle name="Normal 9 4 3 2" xfId="10777"/>
    <cellStyle name="Normal 9 4 4" xfId="10778"/>
    <cellStyle name="Normal 9 4 5" xfId="10779"/>
    <cellStyle name="Normal 9 4 6" xfId="10780"/>
    <cellStyle name="Normal 9 5" xfId="10781"/>
    <cellStyle name="Normal 9 5 2" xfId="10782"/>
    <cellStyle name="Normal 9 5 2 2" xfId="10783"/>
    <cellStyle name="Normal 9 5 3" xfId="10784"/>
    <cellStyle name="Normal 9 5 4" xfId="10785"/>
    <cellStyle name="Normal 9 6" xfId="10786"/>
    <cellStyle name="Normal 9 6 2" xfId="10787"/>
    <cellStyle name="Normal 9 7" xfId="10788"/>
    <cellStyle name="Normal 9 8" xfId="10789"/>
    <cellStyle name="Normal 9 9" xfId="10790"/>
    <cellStyle name="Note 10" xfId="1910"/>
    <cellStyle name="Note 10 10" xfId="10791"/>
    <cellStyle name="Note 10 10 2" xfId="10792"/>
    <cellStyle name="Note 10 11" xfId="10793"/>
    <cellStyle name="Note 10 12" xfId="10794"/>
    <cellStyle name="Note 10 13" xfId="10795"/>
    <cellStyle name="Note 10 2" xfId="1911"/>
    <cellStyle name="Note 10 2 10" xfId="10796"/>
    <cellStyle name="Note 10 2 2" xfId="10797"/>
    <cellStyle name="Note 10 2 2 2" xfId="10798"/>
    <cellStyle name="Note 10 2 3" xfId="10799"/>
    <cellStyle name="Note 10 2 3 2" xfId="10800"/>
    <cellStyle name="Note 10 2 4" xfId="10801"/>
    <cellStyle name="Note 10 2 4 2" xfId="10802"/>
    <cellStyle name="Note 10 2 5" xfId="10803"/>
    <cellStyle name="Note 10 2 5 2" xfId="10804"/>
    <cellStyle name="Note 10 2 6" xfId="10805"/>
    <cellStyle name="Note 10 2 6 2" xfId="10806"/>
    <cellStyle name="Note 10 2 7" xfId="10807"/>
    <cellStyle name="Note 10 2 7 2" xfId="10808"/>
    <cellStyle name="Note 10 2 8" xfId="10809"/>
    <cellStyle name="Note 10 2 8 2" xfId="10810"/>
    <cellStyle name="Note 10 2 9" xfId="10811"/>
    <cellStyle name="Note 10 2 9 2" xfId="10812"/>
    <cellStyle name="Note 10 3" xfId="1912"/>
    <cellStyle name="Note 10 3 2" xfId="10813"/>
    <cellStyle name="Note 10 4" xfId="1913"/>
    <cellStyle name="Note 10 4 2" xfId="10814"/>
    <cellStyle name="Note 10 5" xfId="1914"/>
    <cellStyle name="Note 10 5 2" xfId="10815"/>
    <cellStyle name="Note 10 6" xfId="10816"/>
    <cellStyle name="Note 10 6 2" xfId="10817"/>
    <cellStyle name="Note 10 7" xfId="10818"/>
    <cellStyle name="Note 10 7 2" xfId="10819"/>
    <cellStyle name="Note 10 8" xfId="10820"/>
    <cellStyle name="Note 10 8 2" xfId="10821"/>
    <cellStyle name="Note 10 9" xfId="10822"/>
    <cellStyle name="Note 10 9 2" xfId="10823"/>
    <cellStyle name="Note 11" xfId="1915"/>
    <cellStyle name="Note 11 10" xfId="10824"/>
    <cellStyle name="Note 11 10 2" xfId="10825"/>
    <cellStyle name="Note 11 11" xfId="10826"/>
    <cellStyle name="Note 11 12" xfId="10827"/>
    <cellStyle name="Note 11 13" xfId="10828"/>
    <cellStyle name="Note 11 2" xfId="1916"/>
    <cellStyle name="Note 11 2 10" xfId="10829"/>
    <cellStyle name="Note 11 2 2" xfId="10830"/>
    <cellStyle name="Note 11 2 2 2" xfId="10831"/>
    <cellStyle name="Note 11 2 3" xfId="10832"/>
    <cellStyle name="Note 11 2 3 2" xfId="10833"/>
    <cellStyle name="Note 11 2 4" xfId="10834"/>
    <cellStyle name="Note 11 2 4 2" xfId="10835"/>
    <cellStyle name="Note 11 2 5" xfId="10836"/>
    <cellStyle name="Note 11 2 5 2" xfId="10837"/>
    <cellStyle name="Note 11 2 6" xfId="10838"/>
    <cellStyle name="Note 11 2 6 2" xfId="10839"/>
    <cellStyle name="Note 11 2 7" xfId="10840"/>
    <cellStyle name="Note 11 2 7 2" xfId="10841"/>
    <cellStyle name="Note 11 2 8" xfId="10842"/>
    <cellStyle name="Note 11 2 8 2" xfId="10843"/>
    <cellStyle name="Note 11 2 9" xfId="10844"/>
    <cellStyle name="Note 11 2 9 2" xfId="10845"/>
    <cellStyle name="Note 11 3" xfId="1917"/>
    <cellStyle name="Note 11 3 2" xfId="10846"/>
    <cellStyle name="Note 11 4" xfId="1918"/>
    <cellStyle name="Note 11 4 2" xfId="10847"/>
    <cellStyle name="Note 11 5" xfId="1919"/>
    <cellStyle name="Note 11 5 2" xfId="10848"/>
    <cellStyle name="Note 11 6" xfId="10849"/>
    <cellStyle name="Note 11 6 2" xfId="10850"/>
    <cellStyle name="Note 11 7" xfId="10851"/>
    <cellStyle name="Note 11 7 2" xfId="10852"/>
    <cellStyle name="Note 11 8" xfId="10853"/>
    <cellStyle name="Note 11 8 2" xfId="10854"/>
    <cellStyle name="Note 11 9" xfId="10855"/>
    <cellStyle name="Note 11 9 2" xfId="10856"/>
    <cellStyle name="Note 12" xfId="1920"/>
    <cellStyle name="Note 12 10" xfId="10857"/>
    <cellStyle name="Note 12 10 2" xfId="10858"/>
    <cellStyle name="Note 12 11" xfId="10859"/>
    <cellStyle name="Note 12 12" xfId="10860"/>
    <cellStyle name="Note 12 13" xfId="10861"/>
    <cellStyle name="Note 12 2" xfId="10862"/>
    <cellStyle name="Note 12 2 10" xfId="10863"/>
    <cellStyle name="Note 12 2 2" xfId="10864"/>
    <cellStyle name="Note 12 2 2 2" xfId="10865"/>
    <cellStyle name="Note 12 2 3" xfId="10866"/>
    <cellStyle name="Note 12 2 3 2" xfId="10867"/>
    <cellStyle name="Note 12 2 4" xfId="10868"/>
    <cellStyle name="Note 12 2 4 2" xfId="10869"/>
    <cellStyle name="Note 12 2 5" xfId="10870"/>
    <cellStyle name="Note 12 2 5 2" xfId="10871"/>
    <cellStyle name="Note 12 2 6" xfId="10872"/>
    <cellStyle name="Note 12 2 6 2" xfId="10873"/>
    <cellStyle name="Note 12 2 7" xfId="10874"/>
    <cellStyle name="Note 12 2 7 2" xfId="10875"/>
    <cellStyle name="Note 12 2 8" xfId="10876"/>
    <cellStyle name="Note 12 2 8 2" xfId="10877"/>
    <cellStyle name="Note 12 2 9" xfId="10878"/>
    <cellStyle name="Note 12 2 9 2" xfId="10879"/>
    <cellStyle name="Note 12 3" xfId="10880"/>
    <cellStyle name="Note 12 3 2" xfId="10881"/>
    <cellStyle name="Note 12 4" xfId="10882"/>
    <cellStyle name="Note 12 4 2" xfId="10883"/>
    <cellStyle name="Note 12 5" xfId="10884"/>
    <cellStyle name="Note 12 5 2" xfId="10885"/>
    <cellStyle name="Note 12 6" xfId="10886"/>
    <cellStyle name="Note 12 6 2" xfId="10887"/>
    <cellStyle name="Note 12 7" xfId="10888"/>
    <cellStyle name="Note 12 7 2" xfId="10889"/>
    <cellStyle name="Note 12 8" xfId="10890"/>
    <cellStyle name="Note 12 8 2" xfId="10891"/>
    <cellStyle name="Note 12 9" xfId="10892"/>
    <cellStyle name="Note 12 9 2" xfId="10893"/>
    <cellStyle name="Note 13" xfId="1921"/>
    <cellStyle name="Note 13 10" xfId="10894"/>
    <cellStyle name="Note 13 10 2" xfId="10895"/>
    <cellStyle name="Note 13 11" xfId="10896"/>
    <cellStyle name="Note 13 12" xfId="10897"/>
    <cellStyle name="Note 13 13" xfId="10898"/>
    <cellStyle name="Note 13 2" xfId="10899"/>
    <cellStyle name="Note 13 2 10" xfId="10900"/>
    <cellStyle name="Note 13 2 2" xfId="10901"/>
    <cellStyle name="Note 13 2 2 2" xfId="10902"/>
    <cellStyle name="Note 13 2 3" xfId="10903"/>
    <cellStyle name="Note 13 2 3 2" xfId="10904"/>
    <cellStyle name="Note 13 2 4" xfId="10905"/>
    <cellStyle name="Note 13 2 4 2" xfId="10906"/>
    <cellStyle name="Note 13 2 5" xfId="10907"/>
    <cellStyle name="Note 13 2 5 2" xfId="10908"/>
    <cellStyle name="Note 13 2 6" xfId="10909"/>
    <cellStyle name="Note 13 2 6 2" xfId="10910"/>
    <cellStyle name="Note 13 2 7" xfId="10911"/>
    <cellStyle name="Note 13 2 7 2" xfId="10912"/>
    <cellStyle name="Note 13 2 8" xfId="10913"/>
    <cellStyle name="Note 13 2 8 2" xfId="10914"/>
    <cellStyle name="Note 13 2 9" xfId="10915"/>
    <cellStyle name="Note 13 2 9 2" xfId="10916"/>
    <cellStyle name="Note 13 3" xfId="10917"/>
    <cellStyle name="Note 13 3 2" xfId="10918"/>
    <cellStyle name="Note 13 4" xfId="10919"/>
    <cellStyle name="Note 13 4 2" xfId="10920"/>
    <cellStyle name="Note 13 5" xfId="10921"/>
    <cellStyle name="Note 13 5 2" xfId="10922"/>
    <cellStyle name="Note 13 6" xfId="10923"/>
    <cellStyle name="Note 13 6 2" xfId="10924"/>
    <cellStyle name="Note 13 7" xfId="10925"/>
    <cellStyle name="Note 13 7 2" xfId="10926"/>
    <cellStyle name="Note 13 8" xfId="10927"/>
    <cellStyle name="Note 13 8 2" xfId="10928"/>
    <cellStyle name="Note 13 9" xfId="10929"/>
    <cellStyle name="Note 13 9 2" xfId="10930"/>
    <cellStyle name="Note 14" xfId="1922"/>
    <cellStyle name="Note 14 10" xfId="10931"/>
    <cellStyle name="Note 14 10 2" xfId="10932"/>
    <cellStyle name="Note 14 11" xfId="10933"/>
    <cellStyle name="Note 14 12" xfId="10934"/>
    <cellStyle name="Note 14 13" xfId="10935"/>
    <cellStyle name="Note 14 2" xfId="10936"/>
    <cellStyle name="Note 14 2 10" xfId="10937"/>
    <cellStyle name="Note 14 2 2" xfId="10938"/>
    <cellStyle name="Note 14 2 2 2" xfId="10939"/>
    <cellStyle name="Note 14 2 3" xfId="10940"/>
    <cellStyle name="Note 14 2 3 2" xfId="10941"/>
    <cellStyle name="Note 14 2 4" xfId="10942"/>
    <cellStyle name="Note 14 2 4 2" xfId="10943"/>
    <cellStyle name="Note 14 2 5" xfId="10944"/>
    <cellStyle name="Note 14 2 5 2" xfId="10945"/>
    <cellStyle name="Note 14 2 6" xfId="10946"/>
    <cellStyle name="Note 14 2 6 2" xfId="10947"/>
    <cellStyle name="Note 14 2 7" xfId="10948"/>
    <cellStyle name="Note 14 2 7 2" xfId="10949"/>
    <cellStyle name="Note 14 2 8" xfId="10950"/>
    <cellStyle name="Note 14 2 8 2" xfId="10951"/>
    <cellStyle name="Note 14 2 9" xfId="10952"/>
    <cellStyle name="Note 14 2 9 2" xfId="10953"/>
    <cellStyle name="Note 14 3" xfId="10954"/>
    <cellStyle name="Note 14 3 2" xfId="10955"/>
    <cellStyle name="Note 14 4" xfId="10956"/>
    <cellStyle name="Note 14 4 2" xfId="10957"/>
    <cellStyle name="Note 14 5" xfId="10958"/>
    <cellStyle name="Note 14 5 2" xfId="10959"/>
    <cellStyle name="Note 14 6" xfId="10960"/>
    <cellStyle name="Note 14 6 2" xfId="10961"/>
    <cellStyle name="Note 14 7" xfId="10962"/>
    <cellStyle name="Note 14 7 2" xfId="10963"/>
    <cellStyle name="Note 14 8" xfId="10964"/>
    <cellStyle name="Note 14 8 2" xfId="10965"/>
    <cellStyle name="Note 14 9" xfId="10966"/>
    <cellStyle name="Note 14 9 2" xfId="10967"/>
    <cellStyle name="Note 15" xfId="1923"/>
    <cellStyle name="Note 15 10" xfId="10968"/>
    <cellStyle name="Note 15 10 2" xfId="10969"/>
    <cellStyle name="Note 15 11" xfId="10970"/>
    <cellStyle name="Note 15 12" xfId="10971"/>
    <cellStyle name="Note 15 2" xfId="1924"/>
    <cellStyle name="Note 15 2 10" xfId="10972"/>
    <cellStyle name="Note 15 2 2" xfId="10973"/>
    <cellStyle name="Note 15 2 2 2" xfId="10974"/>
    <cellStyle name="Note 15 2 3" xfId="10975"/>
    <cellStyle name="Note 15 2 3 2" xfId="10976"/>
    <cellStyle name="Note 15 2 4" xfId="10977"/>
    <cellStyle name="Note 15 2 4 2" xfId="10978"/>
    <cellStyle name="Note 15 2 5" xfId="10979"/>
    <cellStyle name="Note 15 2 5 2" xfId="10980"/>
    <cellStyle name="Note 15 2 6" xfId="10981"/>
    <cellStyle name="Note 15 2 6 2" xfId="10982"/>
    <cellStyle name="Note 15 2 7" xfId="10983"/>
    <cellStyle name="Note 15 2 7 2" xfId="10984"/>
    <cellStyle name="Note 15 2 8" xfId="10985"/>
    <cellStyle name="Note 15 2 8 2" xfId="10986"/>
    <cellStyle name="Note 15 2 9" xfId="10987"/>
    <cellStyle name="Note 15 2 9 2" xfId="10988"/>
    <cellStyle name="Note 15 3" xfId="1925"/>
    <cellStyle name="Note 15 3 2" xfId="10989"/>
    <cellStyle name="Note 15 4" xfId="1926"/>
    <cellStyle name="Note 15 4 2" xfId="10990"/>
    <cellStyle name="Note 15 5" xfId="1927"/>
    <cellStyle name="Note 15 5 2" xfId="10991"/>
    <cellStyle name="Note 15 6" xfId="10992"/>
    <cellStyle name="Note 15 6 2" xfId="10993"/>
    <cellStyle name="Note 15 7" xfId="10994"/>
    <cellStyle name="Note 15 7 2" xfId="10995"/>
    <cellStyle name="Note 15 8" xfId="10996"/>
    <cellStyle name="Note 15 8 2" xfId="10997"/>
    <cellStyle name="Note 15 9" xfId="10998"/>
    <cellStyle name="Note 15 9 2" xfId="10999"/>
    <cellStyle name="Note 16" xfId="1928"/>
    <cellStyle name="Note 16 10" xfId="11000"/>
    <cellStyle name="Note 16 10 2" xfId="11001"/>
    <cellStyle name="Note 16 11" xfId="11002"/>
    <cellStyle name="Note 16 2" xfId="1929"/>
    <cellStyle name="Note 16 2 10" xfId="11003"/>
    <cellStyle name="Note 16 2 2" xfId="11004"/>
    <cellStyle name="Note 16 2 2 2" xfId="11005"/>
    <cellStyle name="Note 16 2 3" xfId="11006"/>
    <cellStyle name="Note 16 2 3 2" xfId="11007"/>
    <cellStyle name="Note 16 2 4" xfId="11008"/>
    <cellStyle name="Note 16 2 4 2" xfId="11009"/>
    <cellStyle name="Note 16 2 5" xfId="11010"/>
    <cellStyle name="Note 16 2 5 2" xfId="11011"/>
    <cellStyle name="Note 16 2 6" xfId="11012"/>
    <cellStyle name="Note 16 2 6 2" xfId="11013"/>
    <cellStyle name="Note 16 2 7" xfId="11014"/>
    <cellStyle name="Note 16 2 7 2" xfId="11015"/>
    <cellStyle name="Note 16 2 8" xfId="11016"/>
    <cellStyle name="Note 16 2 8 2" xfId="11017"/>
    <cellStyle name="Note 16 2 9" xfId="11018"/>
    <cellStyle name="Note 16 2 9 2" xfId="11019"/>
    <cellStyle name="Note 16 3" xfId="1930"/>
    <cellStyle name="Note 16 3 2" xfId="11020"/>
    <cellStyle name="Note 16 4" xfId="1931"/>
    <cellStyle name="Note 16 4 2" xfId="11021"/>
    <cellStyle name="Note 16 5" xfId="1932"/>
    <cellStyle name="Note 16 5 2" xfId="11022"/>
    <cellStyle name="Note 16 6" xfId="11023"/>
    <cellStyle name="Note 16 6 2" xfId="11024"/>
    <cellStyle name="Note 16 7" xfId="11025"/>
    <cellStyle name="Note 16 7 2" xfId="11026"/>
    <cellStyle name="Note 16 8" xfId="11027"/>
    <cellStyle name="Note 16 8 2" xfId="11028"/>
    <cellStyle name="Note 16 9" xfId="11029"/>
    <cellStyle name="Note 16 9 2" xfId="11030"/>
    <cellStyle name="Note 17" xfId="1933"/>
    <cellStyle name="Note 17 10" xfId="11031"/>
    <cellStyle name="Note 17 10 2" xfId="11032"/>
    <cellStyle name="Note 17 11" xfId="11033"/>
    <cellStyle name="Note 17 2" xfId="11034"/>
    <cellStyle name="Note 17 2 10" xfId="11035"/>
    <cellStyle name="Note 17 2 2" xfId="11036"/>
    <cellStyle name="Note 17 2 2 2" xfId="11037"/>
    <cellStyle name="Note 17 2 3" xfId="11038"/>
    <cellStyle name="Note 17 2 3 2" xfId="11039"/>
    <cellStyle name="Note 17 2 4" xfId="11040"/>
    <cellStyle name="Note 17 2 4 2" xfId="11041"/>
    <cellStyle name="Note 17 2 5" xfId="11042"/>
    <cellStyle name="Note 17 2 5 2" xfId="11043"/>
    <cellStyle name="Note 17 2 6" xfId="11044"/>
    <cellStyle name="Note 17 2 6 2" xfId="11045"/>
    <cellStyle name="Note 17 2 7" xfId="11046"/>
    <cellStyle name="Note 17 2 7 2" xfId="11047"/>
    <cellStyle name="Note 17 2 8" xfId="11048"/>
    <cellStyle name="Note 17 2 8 2" xfId="11049"/>
    <cellStyle name="Note 17 2 9" xfId="11050"/>
    <cellStyle name="Note 17 2 9 2" xfId="11051"/>
    <cellStyle name="Note 17 3" xfId="11052"/>
    <cellStyle name="Note 17 3 2" xfId="11053"/>
    <cellStyle name="Note 17 4" xfId="11054"/>
    <cellStyle name="Note 17 4 2" xfId="11055"/>
    <cellStyle name="Note 17 5" xfId="11056"/>
    <cellStyle name="Note 17 5 2" xfId="11057"/>
    <cellStyle name="Note 17 6" xfId="11058"/>
    <cellStyle name="Note 17 6 2" xfId="11059"/>
    <cellStyle name="Note 17 7" xfId="11060"/>
    <cellStyle name="Note 17 7 2" xfId="11061"/>
    <cellStyle name="Note 17 8" xfId="11062"/>
    <cellStyle name="Note 17 8 2" xfId="11063"/>
    <cellStyle name="Note 17 9" xfId="11064"/>
    <cellStyle name="Note 17 9 2" xfId="11065"/>
    <cellStyle name="Note 18" xfId="1934"/>
    <cellStyle name="Note 18 10" xfId="11066"/>
    <cellStyle name="Note 18 10 2" xfId="11067"/>
    <cellStyle name="Note 18 11" xfId="11068"/>
    <cellStyle name="Note 18 2" xfId="1935"/>
    <cellStyle name="Note 18 2 10" xfId="11069"/>
    <cellStyle name="Note 18 2 2" xfId="11070"/>
    <cellStyle name="Note 18 2 2 2" xfId="11071"/>
    <cellStyle name="Note 18 2 3" xfId="11072"/>
    <cellStyle name="Note 18 2 3 2" xfId="11073"/>
    <cellStyle name="Note 18 2 4" xfId="11074"/>
    <cellStyle name="Note 18 2 4 2" xfId="11075"/>
    <cellStyle name="Note 18 2 5" xfId="11076"/>
    <cellStyle name="Note 18 2 5 2" xfId="11077"/>
    <cellStyle name="Note 18 2 6" xfId="11078"/>
    <cellStyle name="Note 18 2 6 2" xfId="11079"/>
    <cellStyle name="Note 18 2 7" xfId="11080"/>
    <cellStyle name="Note 18 2 7 2" xfId="11081"/>
    <cellStyle name="Note 18 2 8" xfId="11082"/>
    <cellStyle name="Note 18 2 8 2" xfId="11083"/>
    <cellStyle name="Note 18 2 9" xfId="11084"/>
    <cellStyle name="Note 18 2 9 2" xfId="11085"/>
    <cellStyle name="Note 18 3" xfId="1936"/>
    <cellStyle name="Note 18 3 2" xfId="11086"/>
    <cellStyle name="Note 18 4" xfId="1937"/>
    <cellStyle name="Note 18 4 2" xfId="11087"/>
    <cellStyle name="Note 18 5" xfId="1938"/>
    <cellStyle name="Note 18 5 2" xfId="11088"/>
    <cellStyle name="Note 18 6" xfId="11089"/>
    <cellStyle name="Note 18 6 2" xfId="11090"/>
    <cellStyle name="Note 18 7" xfId="11091"/>
    <cellStyle name="Note 18 7 2" xfId="11092"/>
    <cellStyle name="Note 18 8" xfId="11093"/>
    <cellStyle name="Note 18 8 2" xfId="11094"/>
    <cellStyle name="Note 18 9" xfId="11095"/>
    <cellStyle name="Note 18 9 2" xfId="11096"/>
    <cellStyle name="Note 19" xfId="1939"/>
    <cellStyle name="Note 19 10" xfId="11097"/>
    <cellStyle name="Note 19 10 2" xfId="11098"/>
    <cellStyle name="Note 19 11" xfId="11099"/>
    <cellStyle name="Note 19 2" xfId="11100"/>
    <cellStyle name="Note 19 2 10" xfId="11101"/>
    <cellStyle name="Note 19 2 2" xfId="11102"/>
    <cellStyle name="Note 19 2 2 2" xfId="11103"/>
    <cellStyle name="Note 19 2 3" xfId="11104"/>
    <cellStyle name="Note 19 2 3 2" xfId="11105"/>
    <cellStyle name="Note 19 2 4" xfId="11106"/>
    <cellStyle name="Note 19 2 4 2" xfId="11107"/>
    <cellStyle name="Note 19 2 5" xfId="11108"/>
    <cellStyle name="Note 19 2 5 2" xfId="11109"/>
    <cellStyle name="Note 19 2 6" xfId="11110"/>
    <cellStyle name="Note 19 2 6 2" xfId="11111"/>
    <cellStyle name="Note 19 2 7" xfId="11112"/>
    <cellStyle name="Note 19 2 7 2" xfId="11113"/>
    <cellStyle name="Note 19 2 8" xfId="11114"/>
    <cellStyle name="Note 19 2 8 2" xfId="11115"/>
    <cellStyle name="Note 19 2 9" xfId="11116"/>
    <cellStyle name="Note 19 2 9 2" xfId="11117"/>
    <cellStyle name="Note 19 3" xfId="11118"/>
    <cellStyle name="Note 19 3 2" xfId="11119"/>
    <cellStyle name="Note 19 4" xfId="11120"/>
    <cellStyle name="Note 19 4 2" xfId="11121"/>
    <cellStyle name="Note 19 5" xfId="11122"/>
    <cellStyle name="Note 19 5 2" xfId="11123"/>
    <cellStyle name="Note 19 6" xfId="11124"/>
    <cellStyle name="Note 19 6 2" xfId="11125"/>
    <cellStyle name="Note 19 7" xfId="11126"/>
    <cellStyle name="Note 19 7 2" xfId="11127"/>
    <cellStyle name="Note 19 8" xfId="11128"/>
    <cellStyle name="Note 19 8 2" xfId="11129"/>
    <cellStyle name="Note 19 9" xfId="11130"/>
    <cellStyle name="Note 19 9 2" xfId="11131"/>
    <cellStyle name="Note 2" xfId="1940"/>
    <cellStyle name="Note 2 10" xfId="11132"/>
    <cellStyle name="Note 2 10 2" xfId="11133"/>
    <cellStyle name="Note 2 11" xfId="11134"/>
    <cellStyle name="Note 2 12" xfId="11135"/>
    <cellStyle name="Note 2 12 2" xfId="11136"/>
    <cellStyle name="Note 2 12 3" xfId="11137"/>
    <cellStyle name="Note 2 12 4" xfId="11138"/>
    <cellStyle name="Note 2 13" xfId="11139"/>
    <cellStyle name="Note 2 14" xfId="11140"/>
    <cellStyle name="Note 2 15" xfId="11141"/>
    <cellStyle name="Note 2 16" xfId="11142"/>
    <cellStyle name="Note 2 2" xfId="1941"/>
    <cellStyle name="Note 2 2 10" xfId="11143"/>
    <cellStyle name="Note 2 2 11" xfId="11144"/>
    <cellStyle name="Note 2 2 12" xfId="11145"/>
    <cellStyle name="Note 2 2 2" xfId="11146"/>
    <cellStyle name="Note 2 2 2 2" xfId="11147"/>
    <cellStyle name="Note 2 2 2 2 2" xfId="11148"/>
    <cellStyle name="Note 2 2 2 2 2 2" xfId="11149"/>
    <cellStyle name="Note 2 2 2 2 2 2 2" xfId="11150"/>
    <cellStyle name="Note 2 2 2 2 2 3" xfId="11151"/>
    <cellStyle name="Note 2 2 2 2 3" xfId="11152"/>
    <cellStyle name="Note 2 2 2 2 3 2" xfId="11153"/>
    <cellStyle name="Note 2 2 2 2 4" xfId="11154"/>
    <cellStyle name="Note 2 2 2 2 5" xfId="11155"/>
    <cellStyle name="Note 2 2 2 3" xfId="11156"/>
    <cellStyle name="Note 2 2 2 3 2" xfId="11157"/>
    <cellStyle name="Note 2 2 2 3 2 2" xfId="11158"/>
    <cellStyle name="Note 2 2 2 3 3" xfId="11159"/>
    <cellStyle name="Note 2 2 2 3 4" xfId="11160"/>
    <cellStyle name="Note 2 2 2 4" xfId="11161"/>
    <cellStyle name="Note 2 2 2 4 2" xfId="11162"/>
    <cellStyle name="Note 2 2 2 5" xfId="11163"/>
    <cellStyle name="Note 2 2 2 6" xfId="11164"/>
    <cellStyle name="Note 2 2 2 7" xfId="11165"/>
    <cellStyle name="Note 2 2 3" xfId="11166"/>
    <cellStyle name="Note 2 2 3 2" xfId="11167"/>
    <cellStyle name="Note 2 2 3 2 2" xfId="11168"/>
    <cellStyle name="Note 2 2 3 2 2 2" xfId="11169"/>
    <cellStyle name="Note 2 2 3 2 3" xfId="11170"/>
    <cellStyle name="Note 2 2 3 2 4" xfId="11171"/>
    <cellStyle name="Note 2 2 3 2 5" xfId="11172"/>
    <cellStyle name="Note 2 2 3 3" xfId="11173"/>
    <cellStyle name="Note 2 2 3 3 2" xfId="11174"/>
    <cellStyle name="Note 2 2 3 4" xfId="11175"/>
    <cellStyle name="Note 2 2 3 5" xfId="11176"/>
    <cellStyle name="Note 2 2 3 6" xfId="11177"/>
    <cellStyle name="Note 2 2 4" xfId="11178"/>
    <cellStyle name="Note 2 2 4 2" xfId="11179"/>
    <cellStyle name="Note 2 2 4 2 2" xfId="11180"/>
    <cellStyle name="Note 2 2 4 2 3" xfId="11181"/>
    <cellStyle name="Note 2 2 4 2 4" xfId="11182"/>
    <cellStyle name="Note 2 2 4 3" xfId="11183"/>
    <cellStyle name="Note 2 2 4 4" xfId="11184"/>
    <cellStyle name="Note 2 2 4 5" xfId="11185"/>
    <cellStyle name="Note 2 2 5" xfId="11186"/>
    <cellStyle name="Note 2 2 5 2" xfId="11187"/>
    <cellStyle name="Note 2 2 5 3" xfId="11188"/>
    <cellStyle name="Note 2 2 6" xfId="11189"/>
    <cellStyle name="Note 2 2 6 2" xfId="11190"/>
    <cellStyle name="Note 2 2 7" xfId="11191"/>
    <cellStyle name="Note 2 2 7 2" xfId="11192"/>
    <cellStyle name="Note 2 2 8" xfId="11193"/>
    <cellStyle name="Note 2 2 8 2" xfId="11194"/>
    <cellStyle name="Note 2 2 9" xfId="11195"/>
    <cellStyle name="Note 2 2 9 2" xfId="11196"/>
    <cellStyle name="Note 2 3" xfId="11197"/>
    <cellStyle name="Note 2 3 2" xfId="11198"/>
    <cellStyle name="Note 2 3 2 2" xfId="11199"/>
    <cellStyle name="Note 2 3 2 2 2" xfId="11200"/>
    <cellStyle name="Note 2 3 2 2 2 2" xfId="11201"/>
    <cellStyle name="Note 2 3 2 2 3" xfId="11202"/>
    <cellStyle name="Note 2 3 2 2 4" xfId="11203"/>
    <cellStyle name="Note 2 3 2 3" xfId="11204"/>
    <cellStyle name="Note 2 3 2 3 2" xfId="11205"/>
    <cellStyle name="Note 2 3 2 4" xfId="11206"/>
    <cellStyle name="Note 2 3 2 5" xfId="11207"/>
    <cellStyle name="Note 2 3 3" xfId="11208"/>
    <cellStyle name="Note 2 3 3 2" xfId="11209"/>
    <cellStyle name="Note 2 3 3 2 2" xfId="11210"/>
    <cellStyle name="Note 2 3 3 3" xfId="11211"/>
    <cellStyle name="Note 2 3 3 4" xfId="11212"/>
    <cellStyle name="Note 2 3 3 5" xfId="11213"/>
    <cellStyle name="Note 2 3 4" xfId="11214"/>
    <cellStyle name="Note 2 3 4 2" xfId="11215"/>
    <cellStyle name="Note 2 3 5" xfId="11216"/>
    <cellStyle name="Note 2 3 6" xfId="11217"/>
    <cellStyle name="Note 2 3 7" xfId="11218"/>
    <cellStyle name="Note 2 4" xfId="11219"/>
    <cellStyle name="Note 2 4 2" xfId="11220"/>
    <cellStyle name="Note 2 4 2 2" xfId="11221"/>
    <cellStyle name="Note 2 4 2 2 2" xfId="11222"/>
    <cellStyle name="Note 2 4 2 2 3" xfId="11223"/>
    <cellStyle name="Note 2 4 2 3" xfId="11224"/>
    <cellStyle name="Note 2 4 2 4" xfId="11225"/>
    <cellStyle name="Note 2 4 2 5" xfId="11226"/>
    <cellStyle name="Note 2 4 3" xfId="11227"/>
    <cellStyle name="Note 2 4 3 2" xfId="11228"/>
    <cellStyle name="Note 2 4 3 3" xfId="11229"/>
    <cellStyle name="Note 2 4 4" xfId="11230"/>
    <cellStyle name="Note 2 4 4 2" xfId="11231"/>
    <cellStyle name="Note 2 4 5" xfId="11232"/>
    <cellStyle name="Note 2 4 6" xfId="11233"/>
    <cellStyle name="Note 2 4 7" xfId="11234"/>
    <cellStyle name="Note 2 5" xfId="11235"/>
    <cellStyle name="Note 2 5 2" xfId="11236"/>
    <cellStyle name="Note 2 5 2 2" xfId="11237"/>
    <cellStyle name="Note 2 5 2 3" xfId="11238"/>
    <cellStyle name="Note 2 5 2 4" xfId="11239"/>
    <cellStyle name="Note 2 5 2 5" xfId="11240"/>
    <cellStyle name="Note 2 5 3" xfId="11241"/>
    <cellStyle name="Note 2 5 4" xfId="11242"/>
    <cellStyle name="Note 2 5 5" xfId="11243"/>
    <cellStyle name="Note 2 6" xfId="11244"/>
    <cellStyle name="Note 2 6 2" xfId="11245"/>
    <cellStyle name="Note 2 6 2 2" xfId="11246"/>
    <cellStyle name="Note 2 6 2 3" xfId="11247"/>
    <cellStyle name="Note 2 6 2 4" xfId="11248"/>
    <cellStyle name="Note 2 6 3" xfId="11249"/>
    <cellStyle name="Note 2 6 4" xfId="11250"/>
    <cellStyle name="Note 2 6 5" xfId="11251"/>
    <cellStyle name="Note 2 7" xfId="11252"/>
    <cellStyle name="Note 2 7 2" xfId="11253"/>
    <cellStyle name="Note 2 7 2 2" xfId="11254"/>
    <cellStyle name="Note 2 7 2 3" xfId="11255"/>
    <cellStyle name="Note 2 7 2 4" xfId="11256"/>
    <cellStyle name="Note 2 7 3" xfId="11257"/>
    <cellStyle name="Note 2 7 4" xfId="11258"/>
    <cellStyle name="Note 2 7 5" xfId="11259"/>
    <cellStyle name="Note 2 8" xfId="11260"/>
    <cellStyle name="Note 2 8 2" xfId="11261"/>
    <cellStyle name="Note 2 9" xfId="11262"/>
    <cellStyle name="Note 2 9 2" xfId="11263"/>
    <cellStyle name="Note 20" xfId="1942"/>
    <cellStyle name="Note 20 10" xfId="11264"/>
    <cellStyle name="Note 20 10 2" xfId="11265"/>
    <cellStyle name="Note 20 11" xfId="11266"/>
    <cellStyle name="Note 20 2" xfId="11267"/>
    <cellStyle name="Note 20 2 10" xfId="11268"/>
    <cellStyle name="Note 20 2 2" xfId="11269"/>
    <cellStyle name="Note 20 2 2 2" xfId="11270"/>
    <cellStyle name="Note 20 2 3" xfId="11271"/>
    <cellStyle name="Note 20 2 3 2" xfId="11272"/>
    <cellStyle name="Note 20 2 4" xfId="11273"/>
    <cellStyle name="Note 20 2 4 2" xfId="11274"/>
    <cellStyle name="Note 20 2 5" xfId="11275"/>
    <cellStyle name="Note 20 2 5 2" xfId="11276"/>
    <cellStyle name="Note 20 2 6" xfId="11277"/>
    <cellStyle name="Note 20 2 6 2" xfId="11278"/>
    <cellStyle name="Note 20 2 7" xfId="11279"/>
    <cellStyle name="Note 20 2 7 2" xfId="11280"/>
    <cellStyle name="Note 20 2 8" xfId="11281"/>
    <cellStyle name="Note 20 2 8 2" xfId="11282"/>
    <cellStyle name="Note 20 2 9" xfId="11283"/>
    <cellStyle name="Note 20 2 9 2" xfId="11284"/>
    <cellStyle name="Note 20 3" xfId="11285"/>
    <cellStyle name="Note 20 3 2" xfId="11286"/>
    <cellStyle name="Note 20 4" xfId="11287"/>
    <cellStyle name="Note 20 4 2" xfId="11288"/>
    <cellStyle name="Note 20 5" xfId="11289"/>
    <cellStyle name="Note 20 5 2" xfId="11290"/>
    <cellStyle name="Note 20 6" xfId="11291"/>
    <cellStyle name="Note 20 6 2" xfId="11292"/>
    <cellStyle name="Note 20 7" xfId="11293"/>
    <cellStyle name="Note 20 7 2" xfId="11294"/>
    <cellStyle name="Note 20 8" xfId="11295"/>
    <cellStyle name="Note 20 8 2" xfId="11296"/>
    <cellStyle name="Note 20 9" xfId="11297"/>
    <cellStyle name="Note 20 9 2" xfId="11298"/>
    <cellStyle name="Note 21" xfId="1943"/>
    <cellStyle name="Note 21 10" xfId="11299"/>
    <cellStyle name="Note 21 10 2" xfId="11300"/>
    <cellStyle name="Note 21 11" xfId="11301"/>
    <cellStyle name="Note 21 2" xfId="11302"/>
    <cellStyle name="Note 21 2 10" xfId="11303"/>
    <cellStyle name="Note 21 2 2" xfId="11304"/>
    <cellStyle name="Note 21 2 2 2" xfId="11305"/>
    <cellStyle name="Note 21 2 3" xfId="11306"/>
    <cellStyle name="Note 21 2 3 2" xfId="11307"/>
    <cellStyle name="Note 21 2 4" xfId="11308"/>
    <cellStyle name="Note 21 2 4 2" xfId="11309"/>
    <cellStyle name="Note 21 2 5" xfId="11310"/>
    <cellStyle name="Note 21 2 5 2" xfId="11311"/>
    <cellStyle name="Note 21 2 6" xfId="11312"/>
    <cellStyle name="Note 21 2 6 2" xfId="11313"/>
    <cellStyle name="Note 21 2 7" xfId="11314"/>
    <cellStyle name="Note 21 2 7 2" xfId="11315"/>
    <cellStyle name="Note 21 2 8" xfId="11316"/>
    <cellStyle name="Note 21 2 8 2" xfId="11317"/>
    <cellStyle name="Note 21 2 9" xfId="11318"/>
    <cellStyle name="Note 21 2 9 2" xfId="11319"/>
    <cellStyle name="Note 21 3" xfId="11320"/>
    <cellStyle name="Note 21 3 2" xfId="11321"/>
    <cellStyle name="Note 21 4" xfId="11322"/>
    <cellStyle name="Note 21 4 2" xfId="11323"/>
    <cellStyle name="Note 21 5" xfId="11324"/>
    <cellStyle name="Note 21 5 2" xfId="11325"/>
    <cellStyle name="Note 21 6" xfId="11326"/>
    <cellStyle name="Note 21 6 2" xfId="11327"/>
    <cellStyle name="Note 21 7" xfId="11328"/>
    <cellStyle name="Note 21 7 2" xfId="11329"/>
    <cellStyle name="Note 21 8" xfId="11330"/>
    <cellStyle name="Note 21 8 2" xfId="11331"/>
    <cellStyle name="Note 21 9" xfId="11332"/>
    <cellStyle name="Note 21 9 2" xfId="11333"/>
    <cellStyle name="Note 22" xfId="1944"/>
    <cellStyle name="Note 22 10" xfId="11334"/>
    <cellStyle name="Note 22 2" xfId="11335"/>
    <cellStyle name="Note 22 2 2" xfId="11336"/>
    <cellStyle name="Note 22 3" xfId="11337"/>
    <cellStyle name="Note 22 3 2" xfId="11338"/>
    <cellStyle name="Note 22 4" xfId="11339"/>
    <cellStyle name="Note 22 4 2" xfId="11340"/>
    <cellStyle name="Note 22 5" xfId="11341"/>
    <cellStyle name="Note 22 5 2" xfId="11342"/>
    <cellStyle name="Note 22 6" xfId="11343"/>
    <cellStyle name="Note 22 6 2" xfId="11344"/>
    <cellStyle name="Note 22 7" xfId="11345"/>
    <cellStyle name="Note 22 7 2" xfId="11346"/>
    <cellStyle name="Note 22 8" xfId="11347"/>
    <cellStyle name="Note 22 8 2" xfId="11348"/>
    <cellStyle name="Note 22 9" xfId="11349"/>
    <cellStyle name="Note 22 9 2" xfId="11350"/>
    <cellStyle name="Note 23" xfId="1945"/>
    <cellStyle name="Note 23 2" xfId="11351"/>
    <cellStyle name="Note 23 2 2" xfId="11352"/>
    <cellStyle name="Note 23 3" xfId="11353"/>
    <cellStyle name="Note 23 4" xfId="11354"/>
    <cellStyle name="Note 24" xfId="1946"/>
    <cellStyle name="Note 25" xfId="1947"/>
    <cellStyle name="Note 26" xfId="1948"/>
    <cellStyle name="Note 27" xfId="1949"/>
    <cellStyle name="Note 28" xfId="1950"/>
    <cellStyle name="Note 29" xfId="1951"/>
    <cellStyle name="Note 3" xfId="1952"/>
    <cellStyle name="Note 3 10" xfId="11355"/>
    <cellStyle name="Note 3 10 2" xfId="11356"/>
    <cellStyle name="Note 3 11" xfId="11357"/>
    <cellStyle name="Note 3 12" xfId="11358"/>
    <cellStyle name="Note 3 2" xfId="11359"/>
    <cellStyle name="Note 3 2 10" xfId="11360"/>
    <cellStyle name="Note 3 2 11" xfId="11361"/>
    <cellStyle name="Note 3 2 12" xfId="11362"/>
    <cellStyle name="Note 3 2 2" xfId="11363"/>
    <cellStyle name="Note 3 2 2 2" xfId="11364"/>
    <cellStyle name="Note 3 2 2 2 2" xfId="11365"/>
    <cellStyle name="Note 3 2 2 2 2 2" xfId="11366"/>
    <cellStyle name="Note 3 2 2 2 2 2 2" xfId="11367"/>
    <cellStyle name="Note 3 2 2 2 2 3" xfId="11368"/>
    <cellStyle name="Note 3 2 2 2 3" xfId="11369"/>
    <cellStyle name="Note 3 2 2 2 3 2" xfId="11370"/>
    <cellStyle name="Note 3 2 2 2 4" xfId="11371"/>
    <cellStyle name="Note 3 2 2 3" xfId="11372"/>
    <cellStyle name="Note 3 2 2 3 2" xfId="11373"/>
    <cellStyle name="Note 3 2 2 3 2 2" xfId="11374"/>
    <cellStyle name="Note 3 2 2 3 3" xfId="11375"/>
    <cellStyle name="Note 3 2 2 4" xfId="11376"/>
    <cellStyle name="Note 3 2 2 4 2" xfId="11377"/>
    <cellStyle name="Note 3 2 2 5" xfId="11378"/>
    <cellStyle name="Note 3 2 2 6" xfId="11379"/>
    <cellStyle name="Note 3 2 3" xfId="11380"/>
    <cellStyle name="Note 3 2 3 2" xfId="11381"/>
    <cellStyle name="Note 3 2 3 2 2" xfId="11382"/>
    <cellStyle name="Note 3 2 3 2 2 2" xfId="11383"/>
    <cellStyle name="Note 3 2 3 2 3" xfId="11384"/>
    <cellStyle name="Note 3 2 3 3" xfId="11385"/>
    <cellStyle name="Note 3 2 3 3 2" xfId="11386"/>
    <cellStyle name="Note 3 2 3 4" xfId="11387"/>
    <cellStyle name="Note 3 2 3 5" xfId="11388"/>
    <cellStyle name="Note 3 2 4" xfId="11389"/>
    <cellStyle name="Note 3 2 4 2" xfId="11390"/>
    <cellStyle name="Note 3 2 4 2 2" xfId="11391"/>
    <cellStyle name="Note 3 2 4 3" xfId="11392"/>
    <cellStyle name="Note 3 2 4 4" xfId="11393"/>
    <cellStyle name="Note 3 2 5" xfId="11394"/>
    <cellStyle name="Note 3 2 5 2" xfId="11395"/>
    <cellStyle name="Note 3 2 5 3" xfId="11396"/>
    <cellStyle name="Note 3 2 6" xfId="11397"/>
    <cellStyle name="Note 3 2 6 2" xfId="11398"/>
    <cellStyle name="Note 3 2 7" xfId="11399"/>
    <cellStyle name="Note 3 2 7 2" xfId="11400"/>
    <cellStyle name="Note 3 2 8" xfId="11401"/>
    <cellStyle name="Note 3 2 8 2" xfId="11402"/>
    <cellStyle name="Note 3 2 9" xfId="11403"/>
    <cellStyle name="Note 3 2 9 2" xfId="11404"/>
    <cellStyle name="Note 3 3" xfId="11405"/>
    <cellStyle name="Note 3 3 2" xfId="11406"/>
    <cellStyle name="Note 3 3 2 2" xfId="11407"/>
    <cellStyle name="Note 3 3 2 2 2" xfId="11408"/>
    <cellStyle name="Note 3 3 2 2 2 2" xfId="11409"/>
    <cellStyle name="Note 3 3 2 2 3" xfId="11410"/>
    <cellStyle name="Note 3 3 2 3" xfId="11411"/>
    <cellStyle name="Note 3 3 2 3 2" xfId="11412"/>
    <cellStyle name="Note 3 3 2 4" xfId="11413"/>
    <cellStyle name="Note 3 3 3" xfId="11414"/>
    <cellStyle name="Note 3 3 3 2" xfId="11415"/>
    <cellStyle name="Note 3 3 3 2 2" xfId="11416"/>
    <cellStyle name="Note 3 3 3 3" xfId="11417"/>
    <cellStyle name="Note 3 3 4" xfId="11418"/>
    <cellStyle name="Note 3 3 4 2" xfId="11419"/>
    <cellStyle name="Note 3 3 5" xfId="11420"/>
    <cellStyle name="Note 3 3 6" xfId="11421"/>
    <cellStyle name="Note 3 3 7" xfId="11422"/>
    <cellStyle name="Note 3 4" xfId="11423"/>
    <cellStyle name="Note 3 4 2" xfId="11424"/>
    <cellStyle name="Note 3 4 2 2" xfId="11425"/>
    <cellStyle name="Note 3 4 2 2 2" xfId="11426"/>
    <cellStyle name="Note 3 4 2 3" xfId="11427"/>
    <cellStyle name="Note 3 4 2 4" xfId="11428"/>
    <cellStyle name="Note 3 4 3" xfId="11429"/>
    <cellStyle name="Note 3 4 3 2" xfId="11430"/>
    <cellStyle name="Note 3 4 4" xfId="11431"/>
    <cellStyle name="Note 3 4 5" xfId="11432"/>
    <cellStyle name="Note 3 5" xfId="11433"/>
    <cellStyle name="Note 3 5 2" xfId="11434"/>
    <cellStyle name="Note 3 5 2 2" xfId="11435"/>
    <cellStyle name="Note 3 5 3" xfId="11436"/>
    <cellStyle name="Note 3 5 4" xfId="11437"/>
    <cellStyle name="Note 3 6" xfId="11438"/>
    <cellStyle name="Note 3 6 2" xfId="11439"/>
    <cellStyle name="Note 3 6 3" xfId="11440"/>
    <cellStyle name="Note 3 7" xfId="11441"/>
    <cellStyle name="Note 3 7 2" xfId="11442"/>
    <cellStyle name="Note 3 8" xfId="11443"/>
    <cellStyle name="Note 3 8 2" xfId="11444"/>
    <cellStyle name="Note 3 9" xfId="11445"/>
    <cellStyle name="Note 3 9 2" xfId="11446"/>
    <cellStyle name="Note 30" xfId="1953"/>
    <cellStyle name="Note 31" xfId="1954"/>
    <cellStyle name="Note 32" xfId="1955"/>
    <cellStyle name="Note 33" xfId="1956"/>
    <cellStyle name="Note 34" xfId="1957"/>
    <cellStyle name="Note 35" xfId="15195"/>
    <cellStyle name="Note 4" xfId="1958"/>
    <cellStyle name="Note 4 10" xfId="11447"/>
    <cellStyle name="Note 4 10 2" xfId="11448"/>
    <cellStyle name="Note 4 11" xfId="11449"/>
    <cellStyle name="Note 4 12" xfId="11450"/>
    <cellStyle name="Note 4 13" xfId="11451"/>
    <cellStyle name="Note 4 2" xfId="11452"/>
    <cellStyle name="Note 4 2 10" xfId="11453"/>
    <cellStyle name="Note 4 2 11" xfId="11454"/>
    <cellStyle name="Note 4 2 12" xfId="11455"/>
    <cellStyle name="Note 4 2 2" xfId="11456"/>
    <cellStyle name="Note 4 2 2 2" xfId="11457"/>
    <cellStyle name="Note 4 2 2 2 2" xfId="11458"/>
    <cellStyle name="Note 4 2 2 2 2 2" xfId="11459"/>
    <cellStyle name="Note 4 2 2 2 2 2 2" xfId="11460"/>
    <cellStyle name="Note 4 2 2 2 2 3" xfId="11461"/>
    <cellStyle name="Note 4 2 2 2 3" xfId="11462"/>
    <cellStyle name="Note 4 2 2 2 3 2" xfId="11463"/>
    <cellStyle name="Note 4 2 2 2 4" xfId="11464"/>
    <cellStyle name="Note 4 2 2 3" xfId="11465"/>
    <cellStyle name="Note 4 2 2 3 2" xfId="11466"/>
    <cellStyle name="Note 4 2 2 3 2 2" xfId="11467"/>
    <cellStyle name="Note 4 2 2 3 3" xfId="11468"/>
    <cellStyle name="Note 4 2 2 4" xfId="11469"/>
    <cellStyle name="Note 4 2 2 4 2" xfId="11470"/>
    <cellStyle name="Note 4 2 2 5" xfId="11471"/>
    <cellStyle name="Note 4 2 2 6" xfId="11472"/>
    <cellStyle name="Note 4 2 3" xfId="11473"/>
    <cellStyle name="Note 4 2 3 2" xfId="11474"/>
    <cellStyle name="Note 4 2 3 2 2" xfId="11475"/>
    <cellStyle name="Note 4 2 3 2 2 2" xfId="11476"/>
    <cellStyle name="Note 4 2 3 2 3" xfId="11477"/>
    <cellStyle name="Note 4 2 3 3" xfId="11478"/>
    <cellStyle name="Note 4 2 3 3 2" xfId="11479"/>
    <cellStyle name="Note 4 2 3 4" xfId="11480"/>
    <cellStyle name="Note 4 2 3 5" xfId="11481"/>
    <cellStyle name="Note 4 2 4" xfId="11482"/>
    <cellStyle name="Note 4 2 4 2" xfId="11483"/>
    <cellStyle name="Note 4 2 4 2 2" xfId="11484"/>
    <cellStyle name="Note 4 2 4 3" xfId="11485"/>
    <cellStyle name="Note 4 2 4 4" xfId="11486"/>
    <cellStyle name="Note 4 2 5" xfId="11487"/>
    <cellStyle name="Note 4 2 5 2" xfId="11488"/>
    <cellStyle name="Note 4 2 5 3" xfId="11489"/>
    <cellStyle name="Note 4 2 6" xfId="11490"/>
    <cellStyle name="Note 4 2 6 2" xfId="11491"/>
    <cellStyle name="Note 4 2 7" xfId="11492"/>
    <cellStyle name="Note 4 2 7 2" xfId="11493"/>
    <cellStyle name="Note 4 2 8" xfId="11494"/>
    <cellStyle name="Note 4 2 8 2" xfId="11495"/>
    <cellStyle name="Note 4 2 9" xfId="11496"/>
    <cellStyle name="Note 4 2 9 2" xfId="11497"/>
    <cellStyle name="Note 4 3" xfId="11498"/>
    <cellStyle name="Note 4 3 2" xfId="11499"/>
    <cellStyle name="Note 4 3 2 2" xfId="11500"/>
    <cellStyle name="Note 4 3 2 2 2" xfId="11501"/>
    <cellStyle name="Note 4 3 2 2 2 2" xfId="11502"/>
    <cellStyle name="Note 4 3 2 2 3" xfId="11503"/>
    <cellStyle name="Note 4 3 2 3" xfId="11504"/>
    <cellStyle name="Note 4 3 2 3 2" xfId="11505"/>
    <cellStyle name="Note 4 3 2 4" xfId="11506"/>
    <cellStyle name="Note 4 3 3" xfId="11507"/>
    <cellStyle name="Note 4 3 3 2" xfId="11508"/>
    <cellStyle name="Note 4 3 3 2 2" xfId="11509"/>
    <cellStyle name="Note 4 3 3 3" xfId="11510"/>
    <cellStyle name="Note 4 3 4" xfId="11511"/>
    <cellStyle name="Note 4 3 4 2" xfId="11512"/>
    <cellStyle name="Note 4 3 5" xfId="11513"/>
    <cellStyle name="Note 4 3 6" xfId="11514"/>
    <cellStyle name="Note 4 3 7" xfId="11515"/>
    <cellStyle name="Note 4 4" xfId="11516"/>
    <cellStyle name="Note 4 4 2" xfId="11517"/>
    <cellStyle name="Note 4 4 2 2" xfId="11518"/>
    <cellStyle name="Note 4 4 2 2 2" xfId="11519"/>
    <cellStyle name="Note 4 4 2 3" xfId="11520"/>
    <cellStyle name="Note 4 4 3" xfId="11521"/>
    <cellStyle name="Note 4 4 3 2" xfId="11522"/>
    <cellStyle name="Note 4 4 4" xfId="11523"/>
    <cellStyle name="Note 4 4 5" xfId="11524"/>
    <cellStyle name="Note 4 5" xfId="11525"/>
    <cellStyle name="Note 4 5 2" xfId="11526"/>
    <cellStyle name="Note 4 5 2 2" xfId="11527"/>
    <cellStyle name="Note 4 5 3" xfId="11528"/>
    <cellStyle name="Note 4 5 4" xfId="11529"/>
    <cellStyle name="Note 4 6" xfId="11530"/>
    <cellStyle name="Note 4 6 2" xfId="11531"/>
    <cellStyle name="Note 4 6 3" xfId="11532"/>
    <cellStyle name="Note 4 7" xfId="11533"/>
    <cellStyle name="Note 4 7 2" xfId="11534"/>
    <cellStyle name="Note 4 8" xfId="11535"/>
    <cellStyle name="Note 4 8 2" xfId="11536"/>
    <cellStyle name="Note 4 9" xfId="11537"/>
    <cellStyle name="Note 4 9 2" xfId="11538"/>
    <cellStyle name="Note 5" xfId="1959"/>
    <cellStyle name="Note 5 10" xfId="11539"/>
    <cellStyle name="Note 5 10 2" xfId="11540"/>
    <cellStyle name="Note 5 11" xfId="11541"/>
    <cellStyle name="Note 5 12" xfId="11542"/>
    <cellStyle name="Note 5 13" xfId="11543"/>
    <cellStyle name="Note 5 2" xfId="11544"/>
    <cellStyle name="Note 5 2 10" xfId="11545"/>
    <cellStyle name="Note 5 2 11" xfId="11546"/>
    <cellStyle name="Note 5 2 12" xfId="11547"/>
    <cellStyle name="Note 5 2 2" xfId="11548"/>
    <cellStyle name="Note 5 2 2 2" xfId="11549"/>
    <cellStyle name="Note 5 2 2 3" xfId="11550"/>
    <cellStyle name="Note 5 2 3" xfId="11551"/>
    <cellStyle name="Note 5 2 3 2" xfId="11552"/>
    <cellStyle name="Note 5 2 4" xfId="11553"/>
    <cellStyle name="Note 5 2 4 2" xfId="11554"/>
    <cellStyle name="Note 5 2 5" xfId="11555"/>
    <cellStyle name="Note 5 2 5 2" xfId="11556"/>
    <cellStyle name="Note 5 2 6" xfId="11557"/>
    <cellStyle name="Note 5 2 6 2" xfId="11558"/>
    <cellStyle name="Note 5 2 7" xfId="11559"/>
    <cellStyle name="Note 5 2 7 2" xfId="11560"/>
    <cellStyle name="Note 5 2 8" xfId="11561"/>
    <cellStyle name="Note 5 2 8 2" xfId="11562"/>
    <cellStyle name="Note 5 2 9" xfId="11563"/>
    <cellStyle name="Note 5 2 9 2" xfId="11564"/>
    <cellStyle name="Note 5 3" xfId="11565"/>
    <cellStyle name="Note 5 3 2" xfId="11566"/>
    <cellStyle name="Note 5 3 3" xfId="11567"/>
    <cellStyle name="Note 5 3 4" xfId="11568"/>
    <cellStyle name="Note 5 4" xfId="11569"/>
    <cellStyle name="Note 5 4 2" xfId="11570"/>
    <cellStyle name="Note 5 5" xfId="11571"/>
    <cellStyle name="Note 5 5 2" xfId="11572"/>
    <cellStyle name="Note 5 6" xfId="11573"/>
    <cellStyle name="Note 5 6 2" xfId="11574"/>
    <cellStyle name="Note 5 7" xfId="11575"/>
    <cellStyle name="Note 5 7 2" xfId="11576"/>
    <cellStyle name="Note 5 8" xfId="11577"/>
    <cellStyle name="Note 5 8 2" xfId="11578"/>
    <cellStyle name="Note 5 9" xfId="11579"/>
    <cellStyle name="Note 5 9 2" xfId="11580"/>
    <cellStyle name="Note 6" xfId="1960"/>
    <cellStyle name="Note 6 10" xfId="11581"/>
    <cellStyle name="Note 6 10 2" xfId="11582"/>
    <cellStyle name="Note 6 11" xfId="11583"/>
    <cellStyle name="Note 6 12" xfId="11584"/>
    <cellStyle name="Note 6 13" xfId="11585"/>
    <cellStyle name="Note 6 2" xfId="11586"/>
    <cellStyle name="Note 6 2 10" xfId="11587"/>
    <cellStyle name="Note 6 2 11" xfId="11588"/>
    <cellStyle name="Note 6 2 12" xfId="11589"/>
    <cellStyle name="Note 6 2 2" xfId="11590"/>
    <cellStyle name="Note 6 2 2 2" xfId="11591"/>
    <cellStyle name="Note 6 2 2 3" xfId="11592"/>
    <cellStyle name="Note 6 2 3" xfId="11593"/>
    <cellStyle name="Note 6 2 3 2" xfId="11594"/>
    <cellStyle name="Note 6 2 4" xfId="11595"/>
    <cellStyle name="Note 6 2 4 2" xfId="11596"/>
    <cellStyle name="Note 6 2 5" xfId="11597"/>
    <cellStyle name="Note 6 2 5 2" xfId="11598"/>
    <cellStyle name="Note 6 2 6" xfId="11599"/>
    <cellStyle name="Note 6 2 6 2" xfId="11600"/>
    <cellStyle name="Note 6 2 7" xfId="11601"/>
    <cellStyle name="Note 6 2 7 2" xfId="11602"/>
    <cellStyle name="Note 6 2 8" xfId="11603"/>
    <cellStyle name="Note 6 2 8 2" xfId="11604"/>
    <cellStyle name="Note 6 2 9" xfId="11605"/>
    <cellStyle name="Note 6 2 9 2" xfId="11606"/>
    <cellStyle name="Note 6 3" xfId="11607"/>
    <cellStyle name="Note 6 3 2" xfId="11608"/>
    <cellStyle name="Note 6 3 3" xfId="11609"/>
    <cellStyle name="Note 6 3 4" xfId="11610"/>
    <cellStyle name="Note 6 4" xfId="11611"/>
    <cellStyle name="Note 6 4 2" xfId="11612"/>
    <cellStyle name="Note 6 5" xfId="11613"/>
    <cellStyle name="Note 6 5 2" xfId="11614"/>
    <cellStyle name="Note 6 6" xfId="11615"/>
    <cellStyle name="Note 6 6 2" xfId="11616"/>
    <cellStyle name="Note 6 7" xfId="11617"/>
    <cellStyle name="Note 6 7 2" xfId="11618"/>
    <cellStyle name="Note 6 8" xfId="11619"/>
    <cellStyle name="Note 6 8 2" xfId="11620"/>
    <cellStyle name="Note 6 9" xfId="11621"/>
    <cellStyle name="Note 6 9 2" xfId="11622"/>
    <cellStyle name="Note 7" xfId="1961"/>
    <cellStyle name="Note 7 10" xfId="11623"/>
    <cellStyle name="Note 7 10 2" xfId="11624"/>
    <cellStyle name="Note 7 11" xfId="11625"/>
    <cellStyle name="Note 7 12" xfId="11626"/>
    <cellStyle name="Note 7 13" xfId="11627"/>
    <cellStyle name="Note 7 2" xfId="11628"/>
    <cellStyle name="Note 7 2 10" xfId="11629"/>
    <cellStyle name="Note 7 2 11" xfId="11630"/>
    <cellStyle name="Note 7 2 12" xfId="11631"/>
    <cellStyle name="Note 7 2 2" xfId="11632"/>
    <cellStyle name="Note 7 2 2 2" xfId="11633"/>
    <cellStyle name="Note 7 2 3" xfId="11634"/>
    <cellStyle name="Note 7 2 3 2" xfId="11635"/>
    <cellStyle name="Note 7 2 4" xfId="11636"/>
    <cellStyle name="Note 7 2 4 2" xfId="11637"/>
    <cellStyle name="Note 7 2 5" xfId="11638"/>
    <cellStyle name="Note 7 2 5 2" xfId="11639"/>
    <cellStyle name="Note 7 2 6" xfId="11640"/>
    <cellStyle name="Note 7 2 6 2" xfId="11641"/>
    <cellStyle name="Note 7 2 7" xfId="11642"/>
    <cellStyle name="Note 7 2 7 2" xfId="11643"/>
    <cellStyle name="Note 7 2 8" xfId="11644"/>
    <cellStyle name="Note 7 2 8 2" xfId="11645"/>
    <cellStyle name="Note 7 2 9" xfId="11646"/>
    <cellStyle name="Note 7 2 9 2" xfId="11647"/>
    <cellStyle name="Note 7 3" xfId="11648"/>
    <cellStyle name="Note 7 3 2" xfId="11649"/>
    <cellStyle name="Note 7 3 3" xfId="11650"/>
    <cellStyle name="Note 7 4" xfId="11651"/>
    <cellStyle name="Note 7 4 2" xfId="11652"/>
    <cellStyle name="Note 7 5" xfId="11653"/>
    <cellStyle name="Note 7 5 2" xfId="11654"/>
    <cellStyle name="Note 7 6" xfId="11655"/>
    <cellStyle name="Note 7 6 2" xfId="11656"/>
    <cellStyle name="Note 7 7" xfId="11657"/>
    <cellStyle name="Note 7 7 2" xfId="11658"/>
    <cellStyle name="Note 7 8" xfId="11659"/>
    <cellStyle name="Note 7 8 2" xfId="11660"/>
    <cellStyle name="Note 7 9" xfId="11661"/>
    <cellStyle name="Note 7 9 2" xfId="11662"/>
    <cellStyle name="Note 8" xfId="1962"/>
    <cellStyle name="Note 8 10" xfId="11663"/>
    <cellStyle name="Note 8 10 2" xfId="11664"/>
    <cellStyle name="Note 8 11" xfId="11665"/>
    <cellStyle name="Note 8 12" xfId="11666"/>
    <cellStyle name="Note 8 13" xfId="11667"/>
    <cellStyle name="Note 8 2" xfId="11668"/>
    <cellStyle name="Note 8 2 10" xfId="11669"/>
    <cellStyle name="Note 8 2 11" xfId="11670"/>
    <cellStyle name="Note 8 2 12" xfId="11671"/>
    <cellStyle name="Note 8 2 2" xfId="11672"/>
    <cellStyle name="Note 8 2 2 2" xfId="11673"/>
    <cellStyle name="Note 8 2 3" xfId="11674"/>
    <cellStyle name="Note 8 2 3 2" xfId="11675"/>
    <cellStyle name="Note 8 2 4" xfId="11676"/>
    <cellStyle name="Note 8 2 4 2" xfId="11677"/>
    <cellStyle name="Note 8 2 5" xfId="11678"/>
    <cellStyle name="Note 8 2 5 2" xfId="11679"/>
    <cellStyle name="Note 8 2 6" xfId="11680"/>
    <cellStyle name="Note 8 2 6 2" xfId="11681"/>
    <cellStyle name="Note 8 2 7" xfId="11682"/>
    <cellStyle name="Note 8 2 7 2" xfId="11683"/>
    <cellStyle name="Note 8 2 8" xfId="11684"/>
    <cellStyle name="Note 8 2 8 2" xfId="11685"/>
    <cellStyle name="Note 8 2 9" xfId="11686"/>
    <cellStyle name="Note 8 2 9 2" xfId="11687"/>
    <cellStyle name="Note 8 3" xfId="11688"/>
    <cellStyle name="Note 8 3 2" xfId="11689"/>
    <cellStyle name="Note 8 3 3" xfId="11690"/>
    <cellStyle name="Note 8 4" xfId="11691"/>
    <cellStyle name="Note 8 4 2" xfId="11692"/>
    <cellStyle name="Note 8 5" xfId="11693"/>
    <cellStyle name="Note 8 5 2" xfId="11694"/>
    <cellStyle name="Note 8 6" xfId="11695"/>
    <cellStyle name="Note 8 6 2" xfId="11696"/>
    <cellStyle name="Note 8 7" xfId="11697"/>
    <cellStyle name="Note 8 7 2" xfId="11698"/>
    <cellStyle name="Note 8 8" xfId="11699"/>
    <cellStyle name="Note 8 8 2" xfId="11700"/>
    <cellStyle name="Note 8 9" xfId="11701"/>
    <cellStyle name="Note 8 9 2" xfId="11702"/>
    <cellStyle name="Note 9" xfId="1963"/>
    <cellStyle name="Note 9 10" xfId="11703"/>
    <cellStyle name="Note 9 10 2" xfId="11704"/>
    <cellStyle name="Note 9 11" xfId="11705"/>
    <cellStyle name="Note 9 12" xfId="11706"/>
    <cellStyle name="Note 9 13" xfId="11707"/>
    <cellStyle name="Note 9 2" xfId="1964"/>
    <cellStyle name="Note 9 2 10" xfId="11708"/>
    <cellStyle name="Note 9 2 11" xfId="11709"/>
    <cellStyle name="Note 9 2 2" xfId="11710"/>
    <cellStyle name="Note 9 2 2 2" xfId="11711"/>
    <cellStyle name="Note 9 2 3" xfId="11712"/>
    <cellStyle name="Note 9 2 3 2" xfId="11713"/>
    <cellStyle name="Note 9 2 4" xfId="11714"/>
    <cellStyle name="Note 9 2 4 2" xfId="11715"/>
    <cellStyle name="Note 9 2 5" xfId="11716"/>
    <cellStyle name="Note 9 2 5 2" xfId="11717"/>
    <cellStyle name="Note 9 2 6" xfId="11718"/>
    <cellStyle name="Note 9 2 6 2" xfId="11719"/>
    <cellStyle name="Note 9 2 7" xfId="11720"/>
    <cellStyle name="Note 9 2 7 2" xfId="11721"/>
    <cellStyle name="Note 9 2 8" xfId="11722"/>
    <cellStyle name="Note 9 2 8 2" xfId="11723"/>
    <cellStyle name="Note 9 2 9" xfId="11724"/>
    <cellStyle name="Note 9 2 9 2" xfId="11725"/>
    <cellStyle name="Note 9 3" xfId="1965"/>
    <cellStyle name="Note 9 3 2" xfId="11726"/>
    <cellStyle name="Note 9 4" xfId="1966"/>
    <cellStyle name="Note 9 4 2" xfId="11727"/>
    <cellStyle name="Note 9 5" xfId="1967"/>
    <cellStyle name="Note 9 5 2" xfId="11728"/>
    <cellStyle name="Note 9 6" xfId="11729"/>
    <cellStyle name="Note 9 6 2" xfId="11730"/>
    <cellStyle name="Note 9 7" xfId="11731"/>
    <cellStyle name="Note 9 7 2" xfId="11732"/>
    <cellStyle name="Note 9 8" xfId="11733"/>
    <cellStyle name="Note 9 8 2" xfId="11734"/>
    <cellStyle name="Note 9 9" xfId="11735"/>
    <cellStyle name="Note 9 9 2" xfId="11736"/>
    <cellStyle name="Output" xfId="15170" builtinId="21" customBuiltin="1"/>
    <cellStyle name="Output 10" xfId="1968"/>
    <cellStyle name="Output 11" xfId="1969"/>
    <cellStyle name="Output 12" xfId="1970"/>
    <cellStyle name="Output 13" xfId="1971"/>
    <cellStyle name="Output 14" xfId="1972"/>
    <cellStyle name="Output 15" xfId="1973"/>
    <cellStyle name="Output 16" xfId="1974"/>
    <cellStyle name="Output 17" xfId="1975"/>
    <cellStyle name="Output 17 2" xfId="11737"/>
    <cellStyle name="Output 18" xfId="1976"/>
    <cellStyle name="Output 19" xfId="1977"/>
    <cellStyle name="Output 2" xfId="1978"/>
    <cellStyle name="Output 2 2" xfId="1979"/>
    <cellStyle name="Output 2 2 2" xfId="1980"/>
    <cellStyle name="Output 2 2 2 2" xfId="1981"/>
    <cellStyle name="Output 2 2 2 3" xfId="1982"/>
    <cellStyle name="Output 2 2 2 4" xfId="1983"/>
    <cellStyle name="Output 2 2 2 5" xfId="1984"/>
    <cellStyle name="Output 2 2 3" xfId="1985"/>
    <cellStyle name="Output 2 2 4" xfId="1986"/>
    <cellStyle name="Output 2 2 5" xfId="1987"/>
    <cellStyle name="Output 2 3" xfId="1988"/>
    <cellStyle name="Output 2 3 2" xfId="11738"/>
    <cellStyle name="Output 2 4" xfId="1989"/>
    <cellStyle name="Output 2 4 2" xfId="11739"/>
    <cellStyle name="Output 2 5" xfId="1990"/>
    <cellStyle name="Output 2 5 2" xfId="11740"/>
    <cellStyle name="Output 2 6" xfId="1991"/>
    <cellStyle name="Output 2 6 2" xfId="11741"/>
    <cellStyle name="Output 2 7" xfId="1992"/>
    <cellStyle name="Output 2 8" xfId="1993"/>
    <cellStyle name="Output 2 9" xfId="1994"/>
    <cellStyle name="Output 20" xfId="1995"/>
    <cellStyle name="Output 21" xfId="1996"/>
    <cellStyle name="Output 22" xfId="1997"/>
    <cellStyle name="Output 3" xfId="1998"/>
    <cellStyle name="Output 3 2" xfId="11742"/>
    <cellStyle name="Output 3 3" xfId="11743"/>
    <cellStyle name="Output 4" xfId="1999"/>
    <cellStyle name="Output 5" xfId="2000"/>
    <cellStyle name="Output 6" xfId="2001"/>
    <cellStyle name="Output 7" xfId="2002"/>
    <cellStyle name="Output 8" xfId="2003"/>
    <cellStyle name="Output 9" xfId="2004"/>
    <cellStyle name="Output Amounts" xfId="25"/>
    <cellStyle name="OUTPUT AMOUNTS 10" xfId="11744"/>
    <cellStyle name="Output Amounts 11" xfId="11745"/>
    <cellStyle name="Output Amounts 2" xfId="11746"/>
    <cellStyle name="Output Amounts 2 10" xfId="11747"/>
    <cellStyle name="OUTPUT AMOUNTS 2 11" xfId="11748"/>
    <cellStyle name="OUTPUT AMOUNTS 2 2" xfId="11749"/>
    <cellStyle name="OUTPUT AMOUNTS 2 3" xfId="11750"/>
    <cellStyle name="Output Amounts 2 3 2" xfId="11751"/>
    <cellStyle name="Output Amounts 2 4" xfId="11752"/>
    <cellStyle name="Output Amounts 2 5" xfId="11753"/>
    <cellStyle name="Output Amounts 2 6" xfId="11754"/>
    <cellStyle name="Output Amounts 2 7" xfId="11755"/>
    <cellStyle name="Output Amounts 2 8" xfId="11756"/>
    <cellStyle name="Output Amounts 2 9" xfId="11757"/>
    <cellStyle name="Output Amounts 3" xfId="11758"/>
    <cellStyle name="OUTPUT AMOUNTS 3 2" xfId="11759"/>
    <cellStyle name="Output Amounts 3 3" xfId="11760"/>
    <cellStyle name="Output Amounts 3 4" xfId="11761"/>
    <cellStyle name="Output Amounts 3 5" xfId="11762"/>
    <cellStyle name="Output Amounts 3 6" xfId="11763"/>
    <cellStyle name="Output Amounts 3 7" xfId="11764"/>
    <cellStyle name="Output Amounts 3 8" xfId="11765"/>
    <cellStyle name="Output Amounts 3 9" xfId="11766"/>
    <cellStyle name="Output Amounts 4" xfId="11767"/>
    <cellStyle name="OUTPUT AMOUNTS 5" xfId="11768"/>
    <cellStyle name="OUTPUT AMOUNTS 6" xfId="11769"/>
    <cellStyle name="OUTPUT AMOUNTS 7" xfId="11770"/>
    <cellStyle name="OUTPUT AMOUNTS 8" xfId="11771"/>
    <cellStyle name="OUTPUT AMOUNTS 9" xfId="11772"/>
    <cellStyle name="Output Amounts_d1" xfId="11773"/>
    <cellStyle name="Output Column Headings" xfId="26"/>
    <cellStyle name="OUTPUT COLUMN HEADINGS 10" xfId="11774"/>
    <cellStyle name="OUTPUT COLUMN HEADINGS 10 2" xfId="11775"/>
    <cellStyle name="OUTPUT COLUMN HEADINGS 10 3" xfId="11776"/>
    <cellStyle name="Output Column Headings 11" xfId="11777"/>
    <cellStyle name="Output Column Headings 12" xfId="2005"/>
    <cellStyle name="Output Column Headings 2" xfId="2006"/>
    <cellStyle name="Output Column Headings 2 2" xfId="11778"/>
    <cellStyle name="OUTPUT COLUMN HEADINGS 2 2 2" xfId="11779"/>
    <cellStyle name="Output Column Headings 2 2 3" xfId="11780"/>
    <cellStyle name="Output Column Headings 2 2 4" xfId="11781"/>
    <cellStyle name="Output Column Headings 2 2 5" xfId="11782"/>
    <cellStyle name="Output Column Headings 2 2 6" xfId="11783"/>
    <cellStyle name="Output Column Headings 2 2 7" xfId="11784"/>
    <cellStyle name="OUTPUT COLUMN HEADINGS 2 3" xfId="11785"/>
    <cellStyle name="OUTPUT COLUMN HEADINGS 2 3 2" xfId="11786"/>
    <cellStyle name="Output Column Headings 2 4" xfId="11787"/>
    <cellStyle name="Output Column Headings 2 5" xfId="11788"/>
    <cellStyle name="Output Column Headings 2 6" xfId="11789"/>
    <cellStyle name="Output Column Headings 3" xfId="2007"/>
    <cellStyle name="Output Column Headings 4" xfId="2008"/>
    <cellStyle name="Output Column Headings 4 2" xfId="11790"/>
    <cellStyle name="Output Column Headings 5" xfId="2009"/>
    <cellStyle name="Output Column Headings 6" xfId="2010"/>
    <cellStyle name="Output Column Headings 7" xfId="2011"/>
    <cellStyle name="Output Column Headings 8" xfId="11791"/>
    <cellStyle name="Output Column Headings 9" xfId="11792"/>
    <cellStyle name="Output Column Headings_d1" xfId="11793"/>
    <cellStyle name="Output Line Items" xfId="27"/>
    <cellStyle name="OUTPUT LINE ITEMS 10" xfId="11794"/>
    <cellStyle name="OUTPUT LINE ITEMS 10 2" xfId="11795"/>
    <cellStyle name="OUTPUT LINE ITEMS 10 3" xfId="11796"/>
    <cellStyle name="Output Line Items 11" xfId="11797"/>
    <cellStyle name="Output Line Items 12" xfId="2012"/>
    <cellStyle name="Output Line Items 2" xfId="2013"/>
    <cellStyle name="Output Line Items 2 2" xfId="11798"/>
    <cellStyle name="Output Line Items 2 2 2" xfId="11799"/>
    <cellStyle name="Output Line Items 2 2 3" xfId="11800"/>
    <cellStyle name="Output Line Items 2 3" xfId="11801"/>
    <cellStyle name="OUTPUT LINE ITEMS 2 3 2" xfId="11802"/>
    <cellStyle name="Output Line Items 2 3 3" xfId="11803"/>
    <cellStyle name="Output Line Items 2 3 4" xfId="11804"/>
    <cellStyle name="Output Line Items 2 3 5" xfId="11805"/>
    <cellStyle name="Output Line Items 2 3 6" xfId="11806"/>
    <cellStyle name="Output Line Items 2 3 7" xfId="11807"/>
    <cellStyle name="OUTPUT LINE ITEMS 2 4" xfId="11808"/>
    <cellStyle name="Output Line Items 2 5" xfId="11809"/>
    <cellStyle name="Output Line Items 2 6" xfId="11810"/>
    <cellStyle name="Output Line Items 2 7" xfId="11811"/>
    <cellStyle name="Output Line Items 3" xfId="2014"/>
    <cellStyle name="Output Line Items 4" xfId="2015"/>
    <cellStyle name="Output Line Items 4 2" xfId="11812"/>
    <cellStyle name="Output Line Items 5" xfId="2016"/>
    <cellStyle name="Output Line Items 6" xfId="2017"/>
    <cellStyle name="Output Line Items 7" xfId="2018"/>
    <cellStyle name="Output Line Items 8" xfId="11813"/>
    <cellStyle name="Output Line Items 9" xfId="11814"/>
    <cellStyle name="Output Line Items_d1" xfId="11815"/>
    <cellStyle name="Output Report Heading" xfId="28"/>
    <cellStyle name="OUTPUT REPORT HEADING 10" xfId="11816"/>
    <cellStyle name="OUTPUT REPORT HEADING 10 2" xfId="11817"/>
    <cellStyle name="OUTPUT REPORT HEADING 10 3" xfId="11818"/>
    <cellStyle name="Output Report Heading 11" xfId="11819"/>
    <cellStyle name="Output Report Heading 12" xfId="2019"/>
    <cellStyle name="Output Report Heading 2" xfId="2020"/>
    <cellStyle name="Output Report Heading 2 2" xfId="11820"/>
    <cellStyle name="OUTPUT REPORT HEADING 2 2 2" xfId="11821"/>
    <cellStyle name="Output Report Heading 2 2 3" xfId="11822"/>
    <cellStyle name="Output Report Heading 2 2 4" xfId="11823"/>
    <cellStyle name="Output Report Heading 2 2 5" xfId="11824"/>
    <cellStyle name="Output Report Heading 2 2 6" xfId="11825"/>
    <cellStyle name="Output Report Heading 2 2 7" xfId="11826"/>
    <cellStyle name="OUTPUT REPORT HEADING 2 3" xfId="11827"/>
    <cellStyle name="OUTPUT REPORT HEADING 2 3 2" xfId="11828"/>
    <cellStyle name="Output Report Heading 2 4" xfId="11829"/>
    <cellStyle name="Output Report Heading 2 5" xfId="11830"/>
    <cellStyle name="Output Report Heading 2 6" xfId="11831"/>
    <cellStyle name="Output Report Heading 3" xfId="2021"/>
    <cellStyle name="Output Report Heading 4" xfId="2022"/>
    <cellStyle name="Output Report Heading 4 2" xfId="11832"/>
    <cellStyle name="Output Report Heading 5" xfId="2023"/>
    <cellStyle name="Output Report Heading 6" xfId="2024"/>
    <cellStyle name="Output Report Heading 7" xfId="2025"/>
    <cellStyle name="Output Report Heading 8" xfId="11833"/>
    <cellStyle name="Output Report Heading 9" xfId="11834"/>
    <cellStyle name="Output Report Heading_d1" xfId="11835"/>
    <cellStyle name="Output Report Title" xfId="29"/>
    <cellStyle name="OUTPUT REPORT TITLE 10" xfId="11836"/>
    <cellStyle name="OUTPUT REPORT TITLE 10 2" xfId="11837"/>
    <cellStyle name="OUTPUT REPORT TITLE 10 3" xfId="11838"/>
    <cellStyle name="OUTPUT REPORT TITLE 11" xfId="11839"/>
    <cellStyle name="Output Report Title 12" xfId="11840"/>
    <cellStyle name="Output Report Title 13" xfId="2026"/>
    <cellStyle name="Output Report Title 2" xfId="2027"/>
    <cellStyle name="Output Report Title 2 2" xfId="11841"/>
    <cellStyle name="OUTPUT REPORT TITLE 2 2 2" xfId="11842"/>
    <cellStyle name="Output Report Title 2 2 3" xfId="11843"/>
    <cellStyle name="Output Report Title 2 2 4" xfId="11844"/>
    <cellStyle name="Output Report Title 2 2 5" xfId="11845"/>
    <cellStyle name="Output Report Title 2 2 6" xfId="11846"/>
    <cellStyle name="Output Report Title 2 2 7" xfId="11847"/>
    <cellStyle name="OUTPUT REPORT TITLE 2 3" xfId="11848"/>
    <cellStyle name="OUTPUT REPORT TITLE 2 3 2" xfId="11849"/>
    <cellStyle name="Output Report Title 2 4" xfId="11850"/>
    <cellStyle name="Output Report Title 2 5" xfId="11851"/>
    <cellStyle name="Output Report Title 2 6" xfId="11852"/>
    <cellStyle name="Output Report Title 3" xfId="2028"/>
    <cellStyle name="Output Report Title 4" xfId="2029"/>
    <cellStyle name="Output Report Title 4 2" xfId="11853"/>
    <cellStyle name="Output Report Title 5" xfId="2030"/>
    <cellStyle name="Output Report Title 6" xfId="2031"/>
    <cellStyle name="Output Report Title 7" xfId="2032"/>
    <cellStyle name="Output Report Title 8" xfId="11854"/>
    <cellStyle name="Output Report Title 9" xfId="11855"/>
    <cellStyle name="Output Report Title_d1" xfId="11856"/>
    <cellStyle name="Percent" xfId="30" builtinId="5"/>
    <cellStyle name="Percent 10" xfId="11857"/>
    <cellStyle name="Percent 10 2" xfId="11858"/>
    <cellStyle name="Percent 10 2 2" xfId="11859"/>
    <cellStyle name="Percent 10 2 3" xfId="11860"/>
    <cellStyle name="Percent 10 3" xfId="11861"/>
    <cellStyle name="Percent 10 3 2" xfId="11862"/>
    <cellStyle name="Percent 10 4" xfId="11863"/>
    <cellStyle name="Percent 10 5" xfId="11864"/>
    <cellStyle name="Percent 10 6" xfId="11865"/>
    <cellStyle name="Percent 11" xfId="11866"/>
    <cellStyle name="Percent 11 2" xfId="11867"/>
    <cellStyle name="Percent 11 3" xfId="11868"/>
    <cellStyle name="Percent 12" xfId="11869"/>
    <cellStyle name="Percent 13" xfId="11870"/>
    <cellStyle name="Percent 13 2" xfId="11871"/>
    <cellStyle name="Percent 14" xfId="11872"/>
    <cellStyle name="Percent 15" xfId="11873"/>
    <cellStyle name="Percent 16" xfId="56"/>
    <cellStyle name="Percent 2" xfId="2033"/>
    <cellStyle name="Percent 2 2" xfId="2034"/>
    <cellStyle name="Percent 2 2 2" xfId="11874"/>
    <cellStyle name="Percent 2 2 2 2" xfId="11875"/>
    <cellStyle name="Percent 2 2 2 2 2" xfId="11876"/>
    <cellStyle name="Percent 2 2 2 2 2 2" xfId="11877"/>
    <cellStyle name="Percent 2 2 2 2 2 2 2" xfId="11878"/>
    <cellStyle name="Percent 2 2 2 2 2 3" xfId="11879"/>
    <cellStyle name="Percent 2 2 2 2 3" xfId="11880"/>
    <cellStyle name="Percent 2 2 2 2 3 2" xfId="11881"/>
    <cellStyle name="Percent 2 2 2 2 4" xfId="11882"/>
    <cellStyle name="Percent 2 2 2 3" xfId="11883"/>
    <cellStyle name="Percent 2 2 2 3 2" xfId="11884"/>
    <cellStyle name="Percent 2 2 2 3 2 2" xfId="11885"/>
    <cellStyle name="Percent 2 2 2 3 3" xfId="11886"/>
    <cellStyle name="Percent 2 2 2 4" xfId="11887"/>
    <cellStyle name="Percent 2 2 2 4 2" xfId="11888"/>
    <cellStyle name="Percent 2 2 2 5" xfId="11889"/>
    <cellStyle name="Percent 2 2 3" xfId="11890"/>
    <cellStyle name="Percent 2 2 3 2" xfId="11891"/>
    <cellStyle name="Percent 2 2 3 2 2" xfId="11892"/>
    <cellStyle name="Percent 2 2 3 2 2 2" xfId="11893"/>
    <cellStyle name="Percent 2 2 3 2 3" xfId="11894"/>
    <cellStyle name="Percent 2 2 3 3" xfId="11895"/>
    <cellStyle name="Percent 2 2 3 3 2" xfId="11896"/>
    <cellStyle name="Percent 2 2 3 4" xfId="11897"/>
    <cellStyle name="Percent 2 2 4" xfId="11898"/>
    <cellStyle name="Percent 2 2 4 2" xfId="11899"/>
    <cellStyle name="Percent 2 2 4 2 2" xfId="11900"/>
    <cellStyle name="Percent 2 2 4 3" xfId="11901"/>
    <cellStyle name="Percent 2 2 5" xfId="11902"/>
    <cellStyle name="Percent 2 2 5 2" xfId="11903"/>
    <cellStyle name="Percent 2 2 6" xfId="11904"/>
    <cellStyle name="Percent 2 2 7" xfId="11905"/>
    <cellStyle name="Percent 2 3" xfId="2035"/>
    <cellStyle name="Percent 2 3 2" xfId="11906"/>
    <cellStyle name="Percent 2 3 2 2" xfId="11907"/>
    <cellStyle name="Percent 2 3 2 2 2" xfId="11908"/>
    <cellStyle name="Percent 2 3 2 3" xfId="11909"/>
    <cellStyle name="Percent 2 3 2 4" xfId="11910"/>
    <cellStyle name="Percent 2 3 3" xfId="11911"/>
    <cellStyle name="Percent 2 3 3 2" xfId="11912"/>
    <cellStyle name="Percent 2 3 4" xfId="11913"/>
    <cellStyle name="Percent 2 3 5" xfId="11914"/>
    <cellStyle name="Percent 2 4" xfId="2036"/>
    <cellStyle name="Percent 2 4 2" xfId="11915"/>
    <cellStyle name="Percent 2 5" xfId="2037"/>
    <cellStyle name="Percent 3" xfId="2151"/>
    <cellStyle name="Percent 3 10" xfId="11916"/>
    <cellStyle name="Percent 3 2" xfId="11917"/>
    <cellStyle name="Percent 3 2 2" xfId="11918"/>
    <cellStyle name="Percent 3 2 2 2" xfId="11919"/>
    <cellStyle name="Percent 3 2 2 2 2" xfId="11920"/>
    <cellStyle name="Percent 3 2 2 2 2 2" xfId="11921"/>
    <cellStyle name="Percent 3 2 2 2 2 2 2" xfId="11922"/>
    <cellStyle name="Percent 3 2 2 2 2 2 2 2" xfId="11923"/>
    <cellStyle name="Percent 3 2 2 2 2 2 3" xfId="11924"/>
    <cellStyle name="Percent 3 2 2 2 2 3" xfId="11925"/>
    <cellStyle name="Percent 3 2 2 2 2 3 2" xfId="11926"/>
    <cellStyle name="Percent 3 2 2 2 2 4" xfId="11927"/>
    <cellStyle name="Percent 3 2 2 2 3" xfId="11928"/>
    <cellStyle name="Percent 3 2 2 2 3 2" xfId="11929"/>
    <cellStyle name="Percent 3 2 2 2 3 2 2" xfId="11930"/>
    <cellStyle name="Percent 3 2 2 2 3 3" xfId="11931"/>
    <cellStyle name="Percent 3 2 2 2 4" xfId="11932"/>
    <cellStyle name="Percent 3 2 2 2 4 2" xfId="11933"/>
    <cellStyle name="Percent 3 2 2 2 5" xfId="11934"/>
    <cellStyle name="Percent 3 2 2 2 6" xfId="11935"/>
    <cellStyle name="Percent 3 2 2 3" xfId="11936"/>
    <cellStyle name="Percent 3 2 2 3 2" xfId="11937"/>
    <cellStyle name="Percent 3 2 2 3 2 2" xfId="11938"/>
    <cellStyle name="Percent 3 2 2 3 2 2 2" xfId="11939"/>
    <cellStyle name="Percent 3 2 2 3 2 3" xfId="11940"/>
    <cellStyle name="Percent 3 2 2 3 3" xfId="11941"/>
    <cellStyle name="Percent 3 2 2 3 3 2" xfId="11942"/>
    <cellStyle name="Percent 3 2 2 3 4" xfId="11943"/>
    <cellStyle name="Percent 3 2 2 4" xfId="11944"/>
    <cellStyle name="Percent 3 2 2 4 2" xfId="11945"/>
    <cellStyle name="Percent 3 2 2 4 2 2" xfId="11946"/>
    <cellStyle name="Percent 3 2 2 4 3" xfId="11947"/>
    <cellStyle name="Percent 3 2 2 5" xfId="11948"/>
    <cellStyle name="Percent 3 2 2 5 2" xfId="11949"/>
    <cellStyle name="Percent 3 2 2 6" xfId="11950"/>
    <cellStyle name="Percent 3 2 2 7" xfId="11951"/>
    <cellStyle name="Percent 3 2 3" xfId="11952"/>
    <cellStyle name="Percent 3 2 3 2" xfId="11953"/>
    <cellStyle name="Percent 3 2 3 2 2" xfId="11954"/>
    <cellStyle name="Percent 3 2 3 2 2 2" xfId="11955"/>
    <cellStyle name="Percent 3 2 3 2 2 2 2" xfId="11956"/>
    <cellStyle name="Percent 3 2 3 2 2 3" xfId="11957"/>
    <cellStyle name="Percent 3 2 3 2 3" xfId="11958"/>
    <cellStyle name="Percent 3 2 3 2 3 2" xfId="11959"/>
    <cellStyle name="Percent 3 2 3 2 4" xfId="11960"/>
    <cellStyle name="Percent 3 2 3 3" xfId="11961"/>
    <cellStyle name="Percent 3 2 3 3 2" xfId="11962"/>
    <cellStyle name="Percent 3 2 3 3 2 2" xfId="11963"/>
    <cellStyle name="Percent 3 2 3 3 3" xfId="11964"/>
    <cellStyle name="Percent 3 2 3 4" xfId="11965"/>
    <cellStyle name="Percent 3 2 3 4 2" xfId="11966"/>
    <cellStyle name="Percent 3 2 3 5" xfId="11967"/>
    <cellStyle name="Percent 3 2 3 6" xfId="11968"/>
    <cellStyle name="Percent 3 2 4" xfId="11969"/>
    <cellStyle name="Percent 3 2 4 2" xfId="11970"/>
    <cellStyle name="Percent 3 2 4 2 2" xfId="11971"/>
    <cellStyle name="Percent 3 2 4 2 2 2" xfId="11972"/>
    <cellStyle name="Percent 3 2 4 2 2 2 2" xfId="11973"/>
    <cellStyle name="Percent 3 2 4 2 2 3" xfId="11974"/>
    <cellStyle name="Percent 3 2 4 2 3" xfId="11975"/>
    <cellStyle name="Percent 3 2 4 2 3 2" xfId="11976"/>
    <cellStyle name="Percent 3 2 4 2 4" xfId="11977"/>
    <cellStyle name="Percent 3 2 4 3" xfId="11978"/>
    <cellStyle name="Percent 3 2 4 3 2" xfId="11979"/>
    <cellStyle name="Percent 3 2 4 3 2 2" xfId="11980"/>
    <cellStyle name="Percent 3 2 4 3 3" xfId="11981"/>
    <cellStyle name="Percent 3 2 4 4" xfId="11982"/>
    <cellStyle name="Percent 3 2 4 4 2" xfId="11983"/>
    <cellStyle name="Percent 3 2 4 5" xfId="11984"/>
    <cellStyle name="Percent 3 2 5" xfId="11985"/>
    <cellStyle name="Percent 3 2 5 2" xfId="11986"/>
    <cellStyle name="Percent 3 2 5 2 2" xfId="11987"/>
    <cellStyle name="Percent 3 2 5 2 2 2" xfId="11988"/>
    <cellStyle name="Percent 3 2 5 2 3" xfId="11989"/>
    <cellStyle name="Percent 3 2 5 3" xfId="11990"/>
    <cellStyle name="Percent 3 2 5 3 2" xfId="11991"/>
    <cellStyle name="Percent 3 2 5 4" xfId="11992"/>
    <cellStyle name="Percent 3 2 6" xfId="11993"/>
    <cellStyle name="Percent 3 2 6 2" xfId="11994"/>
    <cellStyle name="Percent 3 2 6 2 2" xfId="11995"/>
    <cellStyle name="Percent 3 2 6 3" xfId="11996"/>
    <cellStyle name="Percent 3 2 7" xfId="11997"/>
    <cellStyle name="Percent 3 2 7 2" xfId="11998"/>
    <cellStyle name="Percent 3 2 8" xfId="11999"/>
    <cellStyle name="Percent 3 2 9" xfId="12000"/>
    <cellStyle name="Percent 3 3" xfId="12001"/>
    <cellStyle name="Percent 3 3 2" xfId="12002"/>
    <cellStyle name="Percent 3 3 2 2" xfId="12003"/>
    <cellStyle name="Percent 3 3 2 2 2" xfId="12004"/>
    <cellStyle name="Percent 3 3 2 2 2 2" xfId="12005"/>
    <cellStyle name="Percent 3 3 2 2 2 2 2" xfId="12006"/>
    <cellStyle name="Percent 3 3 2 2 2 3" xfId="12007"/>
    <cellStyle name="Percent 3 3 2 2 3" xfId="12008"/>
    <cellStyle name="Percent 3 3 2 2 3 2" xfId="12009"/>
    <cellStyle name="Percent 3 3 2 2 4" xfId="12010"/>
    <cellStyle name="Percent 3 3 2 3" xfId="12011"/>
    <cellStyle name="Percent 3 3 2 3 2" xfId="12012"/>
    <cellStyle name="Percent 3 3 2 3 2 2" xfId="12013"/>
    <cellStyle name="Percent 3 3 2 3 3" xfId="12014"/>
    <cellStyle name="Percent 3 3 2 4" xfId="12015"/>
    <cellStyle name="Percent 3 3 2 4 2" xfId="12016"/>
    <cellStyle name="Percent 3 3 2 5" xfId="12017"/>
    <cellStyle name="Percent 3 3 3" xfId="12018"/>
    <cellStyle name="Percent 3 3 3 2" xfId="12019"/>
    <cellStyle name="Percent 3 3 3 2 2" xfId="12020"/>
    <cellStyle name="Percent 3 3 3 2 2 2" xfId="12021"/>
    <cellStyle name="Percent 3 3 3 2 3" xfId="12022"/>
    <cellStyle name="Percent 3 3 3 3" xfId="12023"/>
    <cellStyle name="Percent 3 3 3 3 2" xfId="12024"/>
    <cellStyle name="Percent 3 3 3 4" xfId="12025"/>
    <cellStyle name="Percent 3 3 4" xfId="12026"/>
    <cellStyle name="Percent 3 3 4 2" xfId="12027"/>
    <cellStyle name="Percent 3 3 4 2 2" xfId="12028"/>
    <cellStyle name="Percent 3 3 4 3" xfId="12029"/>
    <cellStyle name="Percent 3 3 5" xfId="12030"/>
    <cellStyle name="Percent 3 3 5 2" xfId="12031"/>
    <cellStyle name="Percent 3 3 6" xfId="12032"/>
    <cellStyle name="Percent 3 3 7" xfId="12033"/>
    <cellStyle name="Percent 3 4" xfId="12034"/>
    <cellStyle name="Percent 3 4 2" xfId="12035"/>
    <cellStyle name="Percent 3 4 2 2" xfId="12036"/>
    <cellStyle name="Percent 3 4 2 2 2" xfId="12037"/>
    <cellStyle name="Percent 3 4 2 2 2 2" xfId="12038"/>
    <cellStyle name="Percent 3 4 2 2 3" xfId="12039"/>
    <cellStyle name="Percent 3 4 2 3" xfId="12040"/>
    <cellStyle name="Percent 3 4 2 3 2" xfId="12041"/>
    <cellStyle name="Percent 3 4 2 4" xfId="12042"/>
    <cellStyle name="Percent 3 4 2 5" xfId="12043"/>
    <cellStyle name="Percent 3 4 3" xfId="12044"/>
    <cellStyle name="Percent 3 4 3 2" xfId="12045"/>
    <cellStyle name="Percent 3 4 3 2 2" xfId="12046"/>
    <cellStyle name="Percent 3 4 3 3" xfId="12047"/>
    <cellStyle name="Percent 3 4 4" xfId="12048"/>
    <cellStyle name="Percent 3 4 4 2" xfId="12049"/>
    <cellStyle name="Percent 3 4 5" xfId="12050"/>
    <cellStyle name="Percent 3 4 6" xfId="12051"/>
    <cellStyle name="Percent 3 5" xfId="12052"/>
    <cellStyle name="Percent 3 5 2" xfId="12053"/>
    <cellStyle name="Percent 3 5 2 2" xfId="12054"/>
    <cellStyle name="Percent 3 5 2 2 2" xfId="12055"/>
    <cellStyle name="Percent 3 5 2 2 2 2" xfId="12056"/>
    <cellStyle name="Percent 3 5 2 2 3" xfId="12057"/>
    <cellStyle name="Percent 3 5 2 3" xfId="12058"/>
    <cellStyle name="Percent 3 5 2 3 2" xfId="12059"/>
    <cellStyle name="Percent 3 5 2 4" xfId="12060"/>
    <cellStyle name="Percent 3 5 3" xfId="12061"/>
    <cellStyle name="Percent 3 5 3 2" xfId="12062"/>
    <cellStyle name="Percent 3 5 3 2 2" xfId="12063"/>
    <cellStyle name="Percent 3 5 3 3" xfId="12064"/>
    <cellStyle name="Percent 3 5 4" xfId="12065"/>
    <cellStyle name="Percent 3 5 4 2" xfId="12066"/>
    <cellStyle name="Percent 3 5 5" xfId="12067"/>
    <cellStyle name="Percent 3 5 6" xfId="12068"/>
    <cellStyle name="Percent 3 6" xfId="12069"/>
    <cellStyle name="Percent 3 6 2" xfId="12070"/>
    <cellStyle name="Percent 3 6 2 2" xfId="12071"/>
    <cellStyle name="Percent 3 6 2 2 2" xfId="12072"/>
    <cellStyle name="Percent 3 6 2 3" xfId="12073"/>
    <cellStyle name="Percent 3 6 3" xfId="12074"/>
    <cellStyle name="Percent 3 6 3 2" xfId="12075"/>
    <cellStyle name="Percent 3 6 4" xfId="12076"/>
    <cellStyle name="Percent 3 7" xfId="12077"/>
    <cellStyle name="Percent 3 7 2" xfId="12078"/>
    <cellStyle name="Percent 3 7 2 2" xfId="12079"/>
    <cellStyle name="Percent 3 7 3" xfId="12080"/>
    <cellStyle name="Percent 3 8" xfId="12081"/>
    <cellStyle name="Percent 3 8 2" xfId="12082"/>
    <cellStyle name="Percent 3 9" xfId="12083"/>
    <cellStyle name="Percent 4" xfId="12084"/>
    <cellStyle name="Percent 4 2" xfId="12085"/>
    <cellStyle name="Percent 4 2 2" xfId="12086"/>
    <cellStyle name="Percent 4 2 2 2" xfId="12087"/>
    <cellStyle name="Percent 4 2 2 2 2" xfId="12088"/>
    <cellStyle name="Percent 4 2 2 2 2 2" xfId="12089"/>
    <cellStyle name="Percent 4 2 2 2 3" xfId="12090"/>
    <cellStyle name="Percent 4 2 2 2 4" xfId="12091"/>
    <cellStyle name="Percent 4 2 2 3" xfId="12092"/>
    <cellStyle name="Percent 4 2 2 3 2" xfId="12093"/>
    <cellStyle name="Percent 4 2 2 4" xfId="12094"/>
    <cellStyle name="Percent 4 2 2 5" xfId="12095"/>
    <cellStyle name="Percent 4 2 3" xfId="12096"/>
    <cellStyle name="Percent 4 2 3 2" xfId="12097"/>
    <cellStyle name="Percent 4 2 3 2 2" xfId="12098"/>
    <cellStyle name="Percent 4 2 3 3" xfId="12099"/>
    <cellStyle name="Percent 4 2 3 4" xfId="12100"/>
    <cellStyle name="Percent 4 2 4" xfId="12101"/>
    <cellStyle name="Percent 4 2 4 2" xfId="12102"/>
    <cellStyle name="Percent 4 2 5" xfId="12103"/>
    <cellStyle name="Percent 4 2 6" xfId="12104"/>
    <cellStyle name="Percent 4 3" xfId="12105"/>
    <cellStyle name="Percent 4 3 2" xfId="12106"/>
    <cellStyle name="Percent 4 3 2 2" xfId="12107"/>
    <cellStyle name="Percent 4 3 2 2 2" xfId="12108"/>
    <cellStyle name="Percent 4 3 2 3" xfId="12109"/>
    <cellStyle name="Percent 4 3 3" xfId="12110"/>
    <cellStyle name="Percent 4 3 3 2" xfId="12111"/>
    <cellStyle name="Percent 4 3 4" xfId="12112"/>
    <cellStyle name="Percent 4 3 5" xfId="12113"/>
    <cellStyle name="Percent 4 4" xfId="12114"/>
    <cellStyle name="Percent 4 4 2" xfId="12115"/>
    <cellStyle name="Percent 4 4 2 2" xfId="12116"/>
    <cellStyle name="Percent 4 4 3" xfId="12117"/>
    <cellStyle name="Percent 4 5" xfId="12118"/>
    <cellStyle name="Percent 4 5 2" xfId="12119"/>
    <cellStyle name="Percent 4 6" xfId="12120"/>
    <cellStyle name="Percent 4 7" xfId="12121"/>
    <cellStyle name="Percent 4 8" xfId="12122"/>
    <cellStyle name="Percent 5" xfId="12123"/>
    <cellStyle name="Percent 5 2" xfId="12124"/>
    <cellStyle name="Percent 5 2 2" xfId="12125"/>
    <cellStyle name="Percent 5 3" xfId="12126"/>
    <cellStyle name="Percent 6" xfId="12127"/>
    <cellStyle name="Percent 6 2" xfId="12128"/>
    <cellStyle name="Percent 6 3" xfId="12129"/>
    <cellStyle name="Percent 7" xfId="12130"/>
    <cellStyle name="Percent 7 2" xfId="12131"/>
    <cellStyle name="Percent 7 2 2" xfId="12132"/>
    <cellStyle name="Percent 7 2 2 2" xfId="12133"/>
    <cellStyle name="Percent 7 2 2 3" xfId="12134"/>
    <cellStyle name="Percent 7 2 3" xfId="12135"/>
    <cellStyle name="Percent 7 2 4" xfId="12136"/>
    <cellStyle name="Percent 7 3" xfId="12137"/>
    <cellStyle name="Percent 7 3 2" xfId="12138"/>
    <cellStyle name="Percent 7 3 3" xfId="12139"/>
    <cellStyle name="Percent 7 4" xfId="12140"/>
    <cellStyle name="Percent 7 5" xfId="12141"/>
    <cellStyle name="Percent 7 6" xfId="12142"/>
    <cellStyle name="Percent 8" xfId="12143"/>
    <cellStyle name="Percent 8 2" xfId="12144"/>
    <cellStyle name="Percent 8 2 2" xfId="12145"/>
    <cellStyle name="Percent 8 2 2 2" xfId="12146"/>
    <cellStyle name="Percent 8 2 3" xfId="12147"/>
    <cellStyle name="Percent 8 3" xfId="12148"/>
    <cellStyle name="Percent 8 3 2" xfId="12149"/>
    <cellStyle name="Percent 8 4" xfId="12150"/>
    <cellStyle name="Percent 8 5" xfId="12151"/>
    <cellStyle name="Percent 8 6" xfId="12152"/>
    <cellStyle name="Percent 9" xfId="12153"/>
    <cellStyle name="Percent 9 2" xfId="12154"/>
    <cellStyle name="Percent 9 2 2" xfId="12155"/>
    <cellStyle name="Percent 9 2 3" xfId="12156"/>
    <cellStyle name="Percent 9 3" xfId="12157"/>
    <cellStyle name="Percent 9 3 2" xfId="12158"/>
    <cellStyle name="Percent 9 4" xfId="12159"/>
    <cellStyle name="Percent 9 5" xfId="12160"/>
    <cellStyle name="Percent 9 6" xfId="12161"/>
    <cellStyle name="Project Overview Data Entry" xfId="12162"/>
    <cellStyle name="Project Overview Data Entry 2" xfId="12163"/>
    <cellStyle name="PSChar" xfId="12164"/>
    <cellStyle name="PSDate" xfId="12165"/>
    <cellStyle name="PSDec" xfId="12166"/>
    <cellStyle name="PSHeading" xfId="12167"/>
    <cellStyle name="PSInt" xfId="12168"/>
    <cellStyle name="PSSpacer" xfId="12169"/>
    <cellStyle name="ReportTitlePrompt" xfId="31"/>
    <cellStyle name="ReportTitlePrompt 2" xfId="12171"/>
    <cellStyle name="ReportTitlePrompt 2 2" xfId="12172"/>
    <cellStyle name="ReportTitlePrompt 2 3" xfId="12173"/>
    <cellStyle name="ReportTitlePrompt 3" xfId="12174"/>
    <cellStyle name="ReportTitlePrompt 4" xfId="12175"/>
    <cellStyle name="ReportTitlePrompt 5" xfId="12170"/>
    <cellStyle name="ReportTitleValue" xfId="32"/>
    <cellStyle name="ReportTitleValue 2" xfId="12176"/>
    <cellStyle name="ReportTitleValue 2 2" xfId="12177"/>
    <cellStyle name="Reset  - Style4" xfId="12178"/>
    <cellStyle name="RowAcctAbovePrompt" xfId="33"/>
    <cellStyle name="RowAcctAbovePrompt 2" xfId="12180"/>
    <cellStyle name="RowAcctAbovePrompt 2 2" xfId="12181"/>
    <cellStyle name="RowAcctAbovePrompt 2 3" xfId="12182"/>
    <cellStyle name="RowAcctAbovePrompt 3" xfId="12183"/>
    <cellStyle name="RowAcctAbovePrompt 4" xfId="12179"/>
    <cellStyle name="RowAcctSOBAbovePrompt" xfId="34"/>
    <cellStyle name="RowAcctSOBAbovePrompt 2" xfId="12185"/>
    <cellStyle name="RowAcctSOBAbovePrompt 2 2" xfId="12186"/>
    <cellStyle name="RowAcctSOBAbovePrompt 2 3" xfId="12187"/>
    <cellStyle name="RowAcctSOBAbovePrompt 3" xfId="12188"/>
    <cellStyle name="RowAcctSOBAbovePrompt 4" xfId="12184"/>
    <cellStyle name="RowAcctSOBValue" xfId="35"/>
    <cellStyle name="RowAcctSOBValue 2" xfId="12190"/>
    <cellStyle name="RowAcctSOBValue 2 2" xfId="12191"/>
    <cellStyle name="RowAcctSOBValue 2 3" xfId="12192"/>
    <cellStyle name="RowAcctSOBValue 3" xfId="12193"/>
    <cellStyle name="RowAcctSOBValue 4" xfId="12189"/>
    <cellStyle name="RowAcctValue" xfId="36"/>
    <cellStyle name="RowAcctValue 2" xfId="12194"/>
    <cellStyle name="RowAcctValue 2 2" xfId="12195"/>
    <cellStyle name="RowAttrAbovePrompt" xfId="37"/>
    <cellStyle name="RowAttrAbovePrompt 2" xfId="12197"/>
    <cellStyle name="RowAttrAbovePrompt 2 2" xfId="12198"/>
    <cellStyle name="RowAttrAbovePrompt 2 3" xfId="12199"/>
    <cellStyle name="RowAttrAbovePrompt 3" xfId="12200"/>
    <cellStyle name="RowAttrAbovePrompt 4" xfId="12196"/>
    <cellStyle name="RowAttrValue" xfId="38"/>
    <cellStyle name="RowAttrValue 2" xfId="12201"/>
    <cellStyle name="RowAttrValue 2 2" xfId="12202"/>
    <cellStyle name="RowColSetAbovePrompt" xfId="39"/>
    <cellStyle name="RowColSetAbovePrompt 2" xfId="12204"/>
    <cellStyle name="RowColSetAbovePrompt 2 2" xfId="12205"/>
    <cellStyle name="RowColSetAbovePrompt 2 3" xfId="12206"/>
    <cellStyle name="RowColSetAbovePrompt 3" xfId="12207"/>
    <cellStyle name="RowColSetAbovePrompt 4" xfId="12203"/>
    <cellStyle name="RowColSetLeftPrompt" xfId="40"/>
    <cellStyle name="RowColSetLeftPrompt 2" xfId="12209"/>
    <cellStyle name="RowColSetLeftPrompt 2 2" xfId="12210"/>
    <cellStyle name="RowColSetLeftPrompt 2 3" xfId="12211"/>
    <cellStyle name="RowColSetLeftPrompt 3" xfId="12212"/>
    <cellStyle name="RowColSetLeftPrompt 4" xfId="12208"/>
    <cellStyle name="RowColSetValue" xfId="41"/>
    <cellStyle name="RowColSetValue 2" xfId="12213"/>
    <cellStyle name="RowColSetValue 2 2" xfId="12214"/>
    <cellStyle name="RowColSetValue 3" xfId="12215"/>
    <cellStyle name="RowLeftPrompt" xfId="42"/>
    <cellStyle name="RowLeftPrompt 2" xfId="12217"/>
    <cellStyle name="RowLeftPrompt 2 2" xfId="12218"/>
    <cellStyle name="RowLeftPrompt 2 3" xfId="12219"/>
    <cellStyle name="RowLeftPrompt 3" xfId="12220"/>
    <cellStyle name="RowLeftPrompt 4" xfId="12216"/>
    <cellStyle name="SampleUsingFormatMask" xfId="43"/>
    <cellStyle name="SampleUsingFormatMask 2" xfId="12222"/>
    <cellStyle name="SampleUsingFormatMask 2 2" xfId="12223"/>
    <cellStyle name="SampleUsingFormatMask 2 3" xfId="12224"/>
    <cellStyle name="SampleUsingFormatMask 3" xfId="12225"/>
    <cellStyle name="SampleUsingFormatMask 4" xfId="12221"/>
    <cellStyle name="SampleWithNoFormatMask" xfId="44"/>
    <cellStyle name="SampleWithNoFormatMask 2" xfId="12227"/>
    <cellStyle name="SampleWithNoFormatMask 2 2" xfId="12228"/>
    <cellStyle name="SampleWithNoFormatMask 2 3" xfId="12229"/>
    <cellStyle name="SampleWithNoFormatMask 3" xfId="12230"/>
    <cellStyle name="SampleWithNoFormatMask 4" xfId="12226"/>
    <cellStyle name="SAPBEXaggData" xfId="12231"/>
    <cellStyle name="SAPBEXaggData 10" xfId="12232"/>
    <cellStyle name="SAPBEXaggData 10 2" xfId="12233"/>
    <cellStyle name="SAPBEXaggData 11" xfId="12234"/>
    <cellStyle name="SAPBEXaggData 11 2" xfId="12235"/>
    <cellStyle name="SAPBEXaggData 12" xfId="12236"/>
    <cellStyle name="SAPBEXaggData 2" xfId="12237"/>
    <cellStyle name="SAPBEXaggData 2 10" xfId="12238"/>
    <cellStyle name="SAPBEXaggData 2 10 2" xfId="12239"/>
    <cellStyle name="SAPBEXaggData 2 11" xfId="12240"/>
    <cellStyle name="SAPBEXaggData 2 2" xfId="12241"/>
    <cellStyle name="SAPBEXaggData 2 2 2" xfId="12242"/>
    <cellStyle name="SAPBEXaggData 2 3" xfId="12243"/>
    <cellStyle name="SAPBEXaggData 2 3 2" xfId="12244"/>
    <cellStyle name="SAPBEXaggData 2 4" xfId="12245"/>
    <cellStyle name="SAPBEXaggData 2 4 2" xfId="12246"/>
    <cellStyle name="SAPBEXaggData 2 5" xfId="12247"/>
    <cellStyle name="SAPBEXaggData 2 5 2" xfId="12248"/>
    <cellStyle name="SAPBEXaggData 2 6" xfId="12249"/>
    <cellStyle name="SAPBEXaggData 2 6 2" xfId="12250"/>
    <cellStyle name="SAPBEXaggData 2 7" xfId="12251"/>
    <cellStyle name="SAPBEXaggData 2 7 2" xfId="12252"/>
    <cellStyle name="SAPBEXaggData 2 8" xfId="12253"/>
    <cellStyle name="SAPBEXaggData 2 8 2" xfId="12254"/>
    <cellStyle name="SAPBEXaggData 2 9" xfId="12255"/>
    <cellStyle name="SAPBEXaggData 2 9 2" xfId="12256"/>
    <cellStyle name="SAPBEXaggData 3" xfId="12257"/>
    <cellStyle name="SAPBEXaggData 3 2" xfId="12258"/>
    <cellStyle name="SAPBEXaggData 4" xfId="12259"/>
    <cellStyle name="SAPBEXaggData 4 2" xfId="12260"/>
    <cellStyle name="SAPBEXaggData 5" xfId="12261"/>
    <cellStyle name="SAPBEXaggData 5 2" xfId="12262"/>
    <cellStyle name="SAPBEXaggData 6" xfId="12263"/>
    <cellStyle name="SAPBEXaggData 6 2" xfId="12264"/>
    <cellStyle name="SAPBEXaggData 7" xfId="12265"/>
    <cellStyle name="SAPBEXaggData 7 2" xfId="12266"/>
    <cellStyle name="SAPBEXaggData 8" xfId="12267"/>
    <cellStyle name="SAPBEXaggData 8 2" xfId="12268"/>
    <cellStyle name="SAPBEXaggData 9" xfId="12269"/>
    <cellStyle name="SAPBEXaggData 9 2" xfId="12270"/>
    <cellStyle name="SAPBEXaggDataEmph" xfId="12271"/>
    <cellStyle name="SAPBEXaggDataEmph 10" xfId="12272"/>
    <cellStyle name="SAPBEXaggDataEmph 10 2" xfId="12273"/>
    <cellStyle name="SAPBEXaggDataEmph 11" xfId="12274"/>
    <cellStyle name="SAPBEXaggDataEmph 2" xfId="12275"/>
    <cellStyle name="SAPBEXaggDataEmph 2 2" xfId="12276"/>
    <cellStyle name="SAPBEXaggDataEmph 3" xfId="12277"/>
    <cellStyle name="SAPBEXaggDataEmph 3 2" xfId="12278"/>
    <cellStyle name="SAPBEXaggDataEmph 4" xfId="12279"/>
    <cellStyle name="SAPBEXaggDataEmph 4 2" xfId="12280"/>
    <cellStyle name="SAPBEXaggDataEmph 5" xfId="12281"/>
    <cellStyle name="SAPBEXaggDataEmph 5 2" xfId="12282"/>
    <cellStyle name="SAPBEXaggDataEmph 6" xfId="12283"/>
    <cellStyle name="SAPBEXaggDataEmph 6 2" xfId="12284"/>
    <cellStyle name="SAPBEXaggDataEmph 7" xfId="12285"/>
    <cellStyle name="SAPBEXaggDataEmph 7 2" xfId="12286"/>
    <cellStyle name="SAPBEXaggDataEmph 8" xfId="12287"/>
    <cellStyle name="SAPBEXaggDataEmph 8 2" xfId="12288"/>
    <cellStyle name="SAPBEXaggDataEmph 9" xfId="12289"/>
    <cellStyle name="SAPBEXaggDataEmph 9 2" xfId="12290"/>
    <cellStyle name="SAPBEXaggItem" xfId="12291"/>
    <cellStyle name="SAPBEXaggItem 10" xfId="12292"/>
    <cellStyle name="SAPBEXaggItem 10 2" xfId="12293"/>
    <cellStyle name="SAPBEXaggItem 11" xfId="12294"/>
    <cellStyle name="SAPBEXaggItem 11 2" xfId="12295"/>
    <cellStyle name="SAPBEXaggItem 12" xfId="12296"/>
    <cellStyle name="SAPBEXaggItem 2" xfId="12297"/>
    <cellStyle name="SAPBEXaggItem 2 10" xfId="12298"/>
    <cellStyle name="SAPBEXaggItem 2 10 2" xfId="12299"/>
    <cellStyle name="SAPBEXaggItem 2 11" xfId="12300"/>
    <cellStyle name="SAPBEXaggItem 2 2" xfId="12301"/>
    <cellStyle name="SAPBEXaggItem 2 2 2" xfId="12302"/>
    <cellStyle name="SAPBEXaggItem 2 3" xfId="12303"/>
    <cellStyle name="SAPBEXaggItem 2 3 2" xfId="12304"/>
    <cellStyle name="SAPBEXaggItem 2 4" xfId="12305"/>
    <cellStyle name="SAPBEXaggItem 2 4 2" xfId="12306"/>
    <cellStyle name="SAPBEXaggItem 2 5" xfId="12307"/>
    <cellStyle name="SAPBEXaggItem 2 5 2" xfId="12308"/>
    <cellStyle name="SAPBEXaggItem 2 6" xfId="12309"/>
    <cellStyle name="SAPBEXaggItem 2 6 2" xfId="12310"/>
    <cellStyle name="SAPBEXaggItem 2 7" xfId="12311"/>
    <cellStyle name="SAPBEXaggItem 2 7 2" xfId="12312"/>
    <cellStyle name="SAPBEXaggItem 2 8" xfId="12313"/>
    <cellStyle name="SAPBEXaggItem 2 8 2" xfId="12314"/>
    <cellStyle name="SAPBEXaggItem 2 9" xfId="12315"/>
    <cellStyle name="SAPBEXaggItem 2 9 2" xfId="12316"/>
    <cellStyle name="SAPBEXaggItem 3" xfId="12317"/>
    <cellStyle name="SAPBEXaggItem 3 2" xfId="12318"/>
    <cellStyle name="SAPBEXaggItem 4" xfId="12319"/>
    <cellStyle name="SAPBEXaggItem 4 2" xfId="12320"/>
    <cellStyle name="SAPBEXaggItem 5" xfId="12321"/>
    <cellStyle name="SAPBEXaggItem 5 2" xfId="12322"/>
    <cellStyle name="SAPBEXaggItem 6" xfId="12323"/>
    <cellStyle name="SAPBEXaggItem 6 2" xfId="12324"/>
    <cellStyle name="SAPBEXaggItem 7" xfId="12325"/>
    <cellStyle name="SAPBEXaggItem 7 2" xfId="12326"/>
    <cellStyle name="SAPBEXaggItem 8" xfId="12327"/>
    <cellStyle name="SAPBEXaggItem 8 2" xfId="12328"/>
    <cellStyle name="SAPBEXaggItem 9" xfId="12329"/>
    <cellStyle name="SAPBEXaggItem 9 2" xfId="12330"/>
    <cellStyle name="SAPBEXaggItemX" xfId="12331"/>
    <cellStyle name="SAPBEXaggItemX 10" xfId="12332"/>
    <cellStyle name="SAPBEXaggItemX 10 2" xfId="12333"/>
    <cellStyle name="SAPBEXaggItemX 11" xfId="12334"/>
    <cellStyle name="SAPBEXaggItemX 11 2" xfId="12335"/>
    <cellStyle name="SAPBEXaggItemX 12" xfId="12336"/>
    <cellStyle name="SAPBEXaggItemX 2" xfId="12337"/>
    <cellStyle name="SAPBEXaggItemX 2 10" xfId="12338"/>
    <cellStyle name="SAPBEXaggItemX 2 10 2" xfId="12339"/>
    <cellStyle name="SAPBEXaggItemX 2 11" xfId="12340"/>
    <cellStyle name="SAPBEXaggItemX 2 2" xfId="12341"/>
    <cellStyle name="SAPBEXaggItemX 2 2 2" xfId="12342"/>
    <cellStyle name="SAPBEXaggItemX 2 3" xfId="12343"/>
    <cellStyle name="SAPBEXaggItemX 2 3 2" xfId="12344"/>
    <cellStyle name="SAPBEXaggItemX 2 4" xfId="12345"/>
    <cellStyle name="SAPBEXaggItemX 2 4 2" xfId="12346"/>
    <cellStyle name="SAPBEXaggItemX 2 5" xfId="12347"/>
    <cellStyle name="SAPBEXaggItemX 2 5 2" xfId="12348"/>
    <cellStyle name="SAPBEXaggItemX 2 6" xfId="12349"/>
    <cellStyle name="SAPBEXaggItemX 2 6 2" xfId="12350"/>
    <cellStyle name="SAPBEXaggItemX 2 7" xfId="12351"/>
    <cellStyle name="SAPBEXaggItemX 2 7 2" xfId="12352"/>
    <cellStyle name="SAPBEXaggItemX 2 8" xfId="12353"/>
    <cellStyle name="SAPBEXaggItemX 2 8 2" xfId="12354"/>
    <cellStyle name="SAPBEXaggItemX 2 9" xfId="12355"/>
    <cellStyle name="SAPBEXaggItemX 2 9 2" xfId="12356"/>
    <cellStyle name="SAPBEXaggItemX 3" xfId="12357"/>
    <cellStyle name="SAPBEXaggItemX 3 2" xfId="12358"/>
    <cellStyle name="SAPBEXaggItemX 4" xfId="12359"/>
    <cellStyle name="SAPBEXaggItemX 4 2" xfId="12360"/>
    <cellStyle name="SAPBEXaggItemX 5" xfId="12361"/>
    <cellStyle name="SAPBEXaggItemX 5 2" xfId="12362"/>
    <cellStyle name="SAPBEXaggItemX 6" xfId="12363"/>
    <cellStyle name="SAPBEXaggItemX 6 2" xfId="12364"/>
    <cellStyle name="SAPBEXaggItemX 7" xfId="12365"/>
    <cellStyle name="SAPBEXaggItemX 7 2" xfId="12366"/>
    <cellStyle name="SAPBEXaggItemX 8" xfId="12367"/>
    <cellStyle name="SAPBEXaggItemX 8 2" xfId="12368"/>
    <cellStyle name="SAPBEXaggItemX 9" xfId="12369"/>
    <cellStyle name="SAPBEXaggItemX 9 2" xfId="12370"/>
    <cellStyle name="SAPBEXchaText" xfId="12371"/>
    <cellStyle name="SAPBEXchaText 2" xfId="12372"/>
    <cellStyle name="SAPBEXexcBad7" xfId="12373"/>
    <cellStyle name="SAPBEXexcBad7 10" xfId="12374"/>
    <cellStyle name="SAPBEXexcBad7 10 2" xfId="12375"/>
    <cellStyle name="SAPBEXexcBad7 11" xfId="12376"/>
    <cellStyle name="SAPBEXexcBad7 11 2" xfId="12377"/>
    <cellStyle name="SAPBEXexcBad7 12" xfId="12378"/>
    <cellStyle name="SAPBEXexcBad7 2" xfId="12379"/>
    <cellStyle name="SAPBEXexcBad7 2 10" xfId="12380"/>
    <cellStyle name="SAPBEXexcBad7 2 10 2" xfId="12381"/>
    <cellStyle name="SAPBEXexcBad7 2 11" xfId="12382"/>
    <cellStyle name="SAPBEXexcBad7 2 2" xfId="12383"/>
    <cellStyle name="SAPBEXexcBad7 2 2 2" xfId="12384"/>
    <cellStyle name="SAPBEXexcBad7 2 3" xfId="12385"/>
    <cellStyle name="SAPBEXexcBad7 2 3 2" xfId="12386"/>
    <cellStyle name="SAPBEXexcBad7 2 4" xfId="12387"/>
    <cellStyle name="SAPBEXexcBad7 2 4 2" xfId="12388"/>
    <cellStyle name="SAPBEXexcBad7 2 5" xfId="12389"/>
    <cellStyle name="SAPBEXexcBad7 2 5 2" xfId="12390"/>
    <cellStyle name="SAPBEXexcBad7 2 6" xfId="12391"/>
    <cellStyle name="SAPBEXexcBad7 2 6 2" xfId="12392"/>
    <cellStyle name="SAPBEXexcBad7 2 7" xfId="12393"/>
    <cellStyle name="SAPBEXexcBad7 2 7 2" xfId="12394"/>
    <cellStyle name="SAPBEXexcBad7 2 8" xfId="12395"/>
    <cellStyle name="SAPBEXexcBad7 2 8 2" xfId="12396"/>
    <cellStyle name="SAPBEXexcBad7 2 9" xfId="12397"/>
    <cellStyle name="SAPBEXexcBad7 2 9 2" xfId="12398"/>
    <cellStyle name="SAPBEXexcBad7 3" xfId="12399"/>
    <cellStyle name="SAPBEXexcBad7 3 2" xfId="12400"/>
    <cellStyle name="SAPBEXexcBad7 4" xfId="12401"/>
    <cellStyle name="SAPBEXexcBad7 4 2" xfId="12402"/>
    <cellStyle name="SAPBEXexcBad7 5" xfId="12403"/>
    <cellStyle name="SAPBEXexcBad7 5 2" xfId="12404"/>
    <cellStyle name="SAPBEXexcBad7 6" xfId="12405"/>
    <cellStyle name="SAPBEXexcBad7 6 2" xfId="12406"/>
    <cellStyle name="SAPBEXexcBad7 7" xfId="12407"/>
    <cellStyle name="SAPBEXexcBad7 7 2" xfId="12408"/>
    <cellStyle name="SAPBEXexcBad7 8" xfId="12409"/>
    <cellStyle name="SAPBEXexcBad7 8 2" xfId="12410"/>
    <cellStyle name="SAPBEXexcBad7 9" xfId="12411"/>
    <cellStyle name="SAPBEXexcBad7 9 2" xfId="12412"/>
    <cellStyle name="SAPBEXexcBad8" xfId="12413"/>
    <cellStyle name="SAPBEXexcBad8 10" xfId="12414"/>
    <cellStyle name="SAPBEXexcBad8 10 2" xfId="12415"/>
    <cellStyle name="SAPBEXexcBad8 11" xfId="12416"/>
    <cellStyle name="SAPBEXexcBad8 2" xfId="12417"/>
    <cellStyle name="SAPBEXexcBad8 2 2" xfId="12418"/>
    <cellStyle name="SAPBEXexcBad8 3" xfId="12419"/>
    <cellStyle name="SAPBEXexcBad8 3 2" xfId="12420"/>
    <cellStyle name="SAPBEXexcBad8 4" xfId="12421"/>
    <cellStyle name="SAPBEXexcBad8 4 2" xfId="12422"/>
    <cellStyle name="SAPBEXexcBad8 5" xfId="12423"/>
    <cellStyle name="SAPBEXexcBad8 5 2" xfId="12424"/>
    <cellStyle name="SAPBEXexcBad8 6" xfId="12425"/>
    <cellStyle name="SAPBEXexcBad8 6 2" xfId="12426"/>
    <cellStyle name="SAPBEXexcBad8 7" xfId="12427"/>
    <cellStyle name="SAPBEXexcBad8 7 2" xfId="12428"/>
    <cellStyle name="SAPBEXexcBad8 8" xfId="12429"/>
    <cellStyle name="SAPBEXexcBad8 8 2" xfId="12430"/>
    <cellStyle name="SAPBEXexcBad8 9" xfId="12431"/>
    <cellStyle name="SAPBEXexcBad8 9 2" xfId="12432"/>
    <cellStyle name="SAPBEXexcBad9" xfId="12433"/>
    <cellStyle name="SAPBEXexcBad9 10" xfId="12434"/>
    <cellStyle name="SAPBEXexcBad9 10 2" xfId="12435"/>
    <cellStyle name="SAPBEXexcBad9 11" xfId="12436"/>
    <cellStyle name="SAPBEXexcBad9 2" xfId="12437"/>
    <cellStyle name="SAPBEXexcBad9 2 2" xfId="12438"/>
    <cellStyle name="SAPBEXexcBad9 3" xfId="12439"/>
    <cellStyle name="SAPBEXexcBad9 3 2" xfId="12440"/>
    <cellStyle name="SAPBEXexcBad9 4" xfId="12441"/>
    <cellStyle name="SAPBEXexcBad9 4 2" xfId="12442"/>
    <cellStyle name="SAPBEXexcBad9 5" xfId="12443"/>
    <cellStyle name="SAPBEXexcBad9 5 2" xfId="12444"/>
    <cellStyle name="SAPBEXexcBad9 6" xfId="12445"/>
    <cellStyle name="SAPBEXexcBad9 6 2" xfId="12446"/>
    <cellStyle name="SAPBEXexcBad9 7" xfId="12447"/>
    <cellStyle name="SAPBEXexcBad9 7 2" xfId="12448"/>
    <cellStyle name="SAPBEXexcBad9 8" xfId="12449"/>
    <cellStyle name="SAPBEXexcBad9 8 2" xfId="12450"/>
    <cellStyle name="SAPBEXexcBad9 9" xfId="12451"/>
    <cellStyle name="SAPBEXexcBad9 9 2" xfId="12452"/>
    <cellStyle name="SAPBEXexcCritical4" xfId="12453"/>
    <cellStyle name="SAPBEXexcCritical4 10" xfId="12454"/>
    <cellStyle name="SAPBEXexcCritical4 10 2" xfId="12455"/>
    <cellStyle name="SAPBEXexcCritical4 11" xfId="12456"/>
    <cellStyle name="SAPBEXexcCritical4 11 2" xfId="12457"/>
    <cellStyle name="SAPBEXexcCritical4 12" xfId="12458"/>
    <cellStyle name="SAPBEXexcCritical4 2" xfId="12459"/>
    <cellStyle name="SAPBEXexcCritical4 2 10" xfId="12460"/>
    <cellStyle name="SAPBEXexcCritical4 2 10 2" xfId="12461"/>
    <cellStyle name="SAPBEXexcCritical4 2 11" xfId="12462"/>
    <cellStyle name="SAPBEXexcCritical4 2 2" xfId="12463"/>
    <cellStyle name="SAPBEXexcCritical4 2 2 2" xfId="12464"/>
    <cellStyle name="SAPBEXexcCritical4 2 3" xfId="12465"/>
    <cellStyle name="SAPBEXexcCritical4 2 3 2" xfId="12466"/>
    <cellStyle name="SAPBEXexcCritical4 2 4" xfId="12467"/>
    <cellStyle name="SAPBEXexcCritical4 2 4 2" xfId="12468"/>
    <cellStyle name="SAPBEXexcCritical4 2 5" xfId="12469"/>
    <cellStyle name="SAPBEXexcCritical4 2 5 2" xfId="12470"/>
    <cellStyle name="SAPBEXexcCritical4 2 6" xfId="12471"/>
    <cellStyle name="SAPBEXexcCritical4 2 6 2" xfId="12472"/>
    <cellStyle name="SAPBEXexcCritical4 2 7" xfId="12473"/>
    <cellStyle name="SAPBEXexcCritical4 2 7 2" xfId="12474"/>
    <cellStyle name="SAPBEXexcCritical4 2 8" xfId="12475"/>
    <cellStyle name="SAPBEXexcCritical4 2 8 2" xfId="12476"/>
    <cellStyle name="SAPBEXexcCritical4 2 9" xfId="12477"/>
    <cellStyle name="SAPBEXexcCritical4 2 9 2" xfId="12478"/>
    <cellStyle name="SAPBEXexcCritical4 3" xfId="12479"/>
    <cellStyle name="SAPBEXexcCritical4 3 2" xfId="12480"/>
    <cellStyle name="SAPBEXexcCritical4 4" xfId="12481"/>
    <cellStyle name="SAPBEXexcCritical4 4 2" xfId="12482"/>
    <cellStyle name="SAPBEXexcCritical4 5" xfId="12483"/>
    <cellStyle name="SAPBEXexcCritical4 5 2" xfId="12484"/>
    <cellStyle name="SAPBEXexcCritical4 6" xfId="12485"/>
    <cellStyle name="SAPBEXexcCritical4 6 2" xfId="12486"/>
    <cellStyle name="SAPBEXexcCritical4 7" xfId="12487"/>
    <cellStyle name="SAPBEXexcCritical4 7 2" xfId="12488"/>
    <cellStyle name="SAPBEXexcCritical4 8" xfId="12489"/>
    <cellStyle name="SAPBEXexcCritical4 8 2" xfId="12490"/>
    <cellStyle name="SAPBEXexcCritical4 9" xfId="12491"/>
    <cellStyle name="SAPBEXexcCritical4 9 2" xfId="12492"/>
    <cellStyle name="SAPBEXexcCritical5" xfId="12493"/>
    <cellStyle name="SAPBEXexcCritical5 10" xfId="12494"/>
    <cellStyle name="SAPBEXexcCritical5 10 2" xfId="12495"/>
    <cellStyle name="SAPBEXexcCritical5 11" xfId="12496"/>
    <cellStyle name="SAPBEXexcCritical5 11 2" xfId="12497"/>
    <cellStyle name="SAPBEXexcCritical5 12" xfId="12498"/>
    <cellStyle name="SAPBEXexcCritical5 2" xfId="12499"/>
    <cellStyle name="SAPBEXexcCritical5 2 10" xfId="12500"/>
    <cellStyle name="SAPBEXexcCritical5 2 10 2" xfId="12501"/>
    <cellStyle name="SAPBEXexcCritical5 2 11" xfId="12502"/>
    <cellStyle name="SAPBEXexcCritical5 2 2" xfId="12503"/>
    <cellStyle name="SAPBEXexcCritical5 2 2 2" xfId="12504"/>
    <cellStyle name="SAPBEXexcCritical5 2 3" xfId="12505"/>
    <cellStyle name="SAPBEXexcCritical5 2 3 2" xfId="12506"/>
    <cellStyle name="SAPBEXexcCritical5 2 4" xfId="12507"/>
    <cellStyle name="SAPBEXexcCritical5 2 4 2" xfId="12508"/>
    <cellStyle name="SAPBEXexcCritical5 2 5" xfId="12509"/>
    <cellStyle name="SAPBEXexcCritical5 2 5 2" xfId="12510"/>
    <cellStyle name="SAPBEXexcCritical5 2 6" xfId="12511"/>
    <cellStyle name="SAPBEXexcCritical5 2 6 2" xfId="12512"/>
    <cellStyle name="SAPBEXexcCritical5 2 7" xfId="12513"/>
    <cellStyle name="SAPBEXexcCritical5 2 7 2" xfId="12514"/>
    <cellStyle name="SAPBEXexcCritical5 2 8" xfId="12515"/>
    <cellStyle name="SAPBEXexcCritical5 2 8 2" xfId="12516"/>
    <cellStyle name="SAPBEXexcCritical5 2 9" xfId="12517"/>
    <cellStyle name="SAPBEXexcCritical5 2 9 2" xfId="12518"/>
    <cellStyle name="SAPBEXexcCritical5 3" xfId="12519"/>
    <cellStyle name="SAPBEXexcCritical5 3 2" xfId="12520"/>
    <cellStyle name="SAPBEXexcCritical5 4" xfId="12521"/>
    <cellStyle name="SAPBEXexcCritical5 4 2" xfId="12522"/>
    <cellStyle name="SAPBEXexcCritical5 5" xfId="12523"/>
    <cellStyle name="SAPBEXexcCritical5 5 2" xfId="12524"/>
    <cellStyle name="SAPBEXexcCritical5 6" xfId="12525"/>
    <cellStyle name="SAPBEXexcCritical5 6 2" xfId="12526"/>
    <cellStyle name="SAPBEXexcCritical5 7" xfId="12527"/>
    <cellStyle name="SAPBEXexcCritical5 7 2" xfId="12528"/>
    <cellStyle name="SAPBEXexcCritical5 8" xfId="12529"/>
    <cellStyle name="SAPBEXexcCritical5 8 2" xfId="12530"/>
    <cellStyle name="SAPBEXexcCritical5 9" xfId="12531"/>
    <cellStyle name="SAPBEXexcCritical5 9 2" xfId="12532"/>
    <cellStyle name="SAPBEXexcCritical6" xfId="12533"/>
    <cellStyle name="SAPBEXexcCritical6 10" xfId="12534"/>
    <cellStyle name="SAPBEXexcCritical6 10 2" xfId="12535"/>
    <cellStyle name="SAPBEXexcCritical6 11" xfId="12536"/>
    <cellStyle name="SAPBEXexcCritical6 11 2" xfId="12537"/>
    <cellStyle name="SAPBEXexcCritical6 12" xfId="12538"/>
    <cellStyle name="SAPBEXexcCritical6 2" xfId="12539"/>
    <cellStyle name="SAPBEXexcCritical6 2 10" xfId="12540"/>
    <cellStyle name="SAPBEXexcCritical6 2 10 2" xfId="12541"/>
    <cellStyle name="SAPBEXexcCritical6 2 11" xfId="12542"/>
    <cellStyle name="SAPBEXexcCritical6 2 2" xfId="12543"/>
    <cellStyle name="SAPBEXexcCritical6 2 2 2" xfId="12544"/>
    <cellStyle name="SAPBEXexcCritical6 2 3" xfId="12545"/>
    <cellStyle name="SAPBEXexcCritical6 2 3 2" xfId="12546"/>
    <cellStyle name="SAPBEXexcCritical6 2 4" xfId="12547"/>
    <cellStyle name="SAPBEXexcCritical6 2 4 2" xfId="12548"/>
    <cellStyle name="SAPBEXexcCritical6 2 5" xfId="12549"/>
    <cellStyle name="SAPBEXexcCritical6 2 5 2" xfId="12550"/>
    <cellStyle name="SAPBEXexcCritical6 2 6" xfId="12551"/>
    <cellStyle name="SAPBEXexcCritical6 2 6 2" xfId="12552"/>
    <cellStyle name="SAPBEXexcCritical6 2 7" xfId="12553"/>
    <cellStyle name="SAPBEXexcCritical6 2 7 2" xfId="12554"/>
    <cellStyle name="SAPBEXexcCritical6 2 8" xfId="12555"/>
    <cellStyle name="SAPBEXexcCritical6 2 8 2" xfId="12556"/>
    <cellStyle name="SAPBEXexcCritical6 2 9" xfId="12557"/>
    <cellStyle name="SAPBEXexcCritical6 2 9 2" xfId="12558"/>
    <cellStyle name="SAPBEXexcCritical6 3" xfId="12559"/>
    <cellStyle name="SAPBEXexcCritical6 3 2" xfId="12560"/>
    <cellStyle name="SAPBEXexcCritical6 4" xfId="12561"/>
    <cellStyle name="SAPBEXexcCritical6 4 2" xfId="12562"/>
    <cellStyle name="SAPBEXexcCritical6 5" xfId="12563"/>
    <cellStyle name="SAPBEXexcCritical6 5 2" xfId="12564"/>
    <cellStyle name="SAPBEXexcCritical6 6" xfId="12565"/>
    <cellStyle name="SAPBEXexcCritical6 6 2" xfId="12566"/>
    <cellStyle name="SAPBEXexcCritical6 7" xfId="12567"/>
    <cellStyle name="SAPBEXexcCritical6 7 2" xfId="12568"/>
    <cellStyle name="SAPBEXexcCritical6 8" xfId="12569"/>
    <cellStyle name="SAPBEXexcCritical6 8 2" xfId="12570"/>
    <cellStyle name="SAPBEXexcCritical6 9" xfId="12571"/>
    <cellStyle name="SAPBEXexcCritical6 9 2" xfId="12572"/>
    <cellStyle name="SAPBEXexcGood1" xfId="12573"/>
    <cellStyle name="SAPBEXexcGood1 10" xfId="12574"/>
    <cellStyle name="SAPBEXexcGood1 10 2" xfId="12575"/>
    <cellStyle name="SAPBEXexcGood1 11" xfId="12576"/>
    <cellStyle name="SAPBEXexcGood1 2" xfId="12577"/>
    <cellStyle name="SAPBEXexcGood1 2 2" xfId="12578"/>
    <cellStyle name="SAPBEXexcGood1 3" xfId="12579"/>
    <cellStyle name="SAPBEXexcGood1 3 2" xfId="12580"/>
    <cellStyle name="SAPBEXexcGood1 4" xfId="12581"/>
    <cellStyle name="SAPBEXexcGood1 4 2" xfId="12582"/>
    <cellStyle name="SAPBEXexcGood1 5" xfId="12583"/>
    <cellStyle name="SAPBEXexcGood1 5 2" xfId="12584"/>
    <cellStyle name="SAPBEXexcGood1 6" xfId="12585"/>
    <cellStyle name="SAPBEXexcGood1 6 2" xfId="12586"/>
    <cellStyle name="SAPBEXexcGood1 7" xfId="12587"/>
    <cellStyle name="SAPBEXexcGood1 7 2" xfId="12588"/>
    <cellStyle name="SAPBEXexcGood1 8" xfId="12589"/>
    <cellStyle name="SAPBEXexcGood1 8 2" xfId="12590"/>
    <cellStyle name="SAPBEXexcGood1 9" xfId="12591"/>
    <cellStyle name="SAPBEXexcGood1 9 2" xfId="12592"/>
    <cellStyle name="SAPBEXexcGood2" xfId="12593"/>
    <cellStyle name="SAPBEXexcGood2 10" xfId="12594"/>
    <cellStyle name="SAPBEXexcGood2 10 2" xfId="12595"/>
    <cellStyle name="SAPBEXexcGood2 11" xfId="12596"/>
    <cellStyle name="SAPBEXexcGood2 2" xfId="12597"/>
    <cellStyle name="SAPBEXexcGood2 2 2" xfId="12598"/>
    <cellStyle name="SAPBEXexcGood2 3" xfId="12599"/>
    <cellStyle name="SAPBEXexcGood2 3 2" xfId="12600"/>
    <cellStyle name="SAPBEXexcGood2 4" xfId="12601"/>
    <cellStyle name="SAPBEXexcGood2 4 2" xfId="12602"/>
    <cellStyle name="SAPBEXexcGood2 5" xfId="12603"/>
    <cellStyle name="SAPBEXexcGood2 5 2" xfId="12604"/>
    <cellStyle name="SAPBEXexcGood2 6" xfId="12605"/>
    <cellStyle name="SAPBEXexcGood2 6 2" xfId="12606"/>
    <cellStyle name="SAPBEXexcGood2 7" xfId="12607"/>
    <cellStyle name="SAPBEXexcGood2 7 2" xfId="12608"/>
    <cellStyle name="SAPBEXexcGood2 8" xfId="12609"/>
    <cellStyle name="SAPBEXexcGood2 8 2" xfId="12610"/>
    <cellStyle name="SAPBEXexcGood2 9" xfId="12611"/>
    <cellStyle name="SAPBEXexcGood2 9 2" xfId="12612"/>
    <cellStyle name="SAPBEXexcGood3" xfId="12613"/>
    <cellStyle name="SAPBEXexcGood3 10" xfId="12614"/>
    <cellStyle name="SAPBEXexcGood3 10 2" xfId="12615"/>
    <cellStyle name="SAPBEXexcGood3 11" xfId="12616"/>
    <cellStyle name="SAPBEXexcGood3 11 2" xfId="12617"/>
    <cellStyle name="SAPBEXexcGood3 12" xfId="12618"/>
    <cellStyle name="SAPBEXexcGood3 2" xfId="12619"/>
    <cellStyle name="SAPBEXexcGood3 2 10" xfId="12620"/>
    <cellStyle name="SAPBEXexcGood3 2 10 2" xfId="12621"/>
    <cellStyle name="SAPBEXexcGood3 2 11" xfId="12622"/>
    <cellStyle name="SAPBEXexcGood3 2 2" xfId="12623"/>
    <cellStyle name="SAPBEXexcGood3 2 2 2" xfId="12624"/>
    <cellStyle name="SAPBEXexcGood3 2 3" xfId="12625"/>
    <cellStyle name="SAPBEXexcGood3 2 3 2" xfId="12626"/>
    <cellStyle name="SAPBEXexcGood3 2 4" xfId="12627"/>
    <cellStyle name="SAPBEXexcGood3 2 4 2" xfId="12628"/>
    <cellStyle name="SAPBEXexcGood3 2 5" xfId="12629"/>
    <cellStyle name="SAPBEXexcGood3 2 5 2" xfId="12630"/>
    <cellStyle name="SAPBEXexcGood3 2 6" xfId="12631"/>
    <cellStyle name="SAPBEXexcGood3 2 6 2" xfId="12632"/>
    <cellStyle name="SAPBEXexcGood3 2 7" xfId="12633"/>
    <cellStyle name="SAPBEXexcGood3 2 7 2" xfId="12634"/>
    <cellStyle name="SAPBEXexcGood3 2 8" xfId="12635"/>
    <cellStyle name="SAPBEXexcGood3 2 8 2" xfId="12636"/>
    <cellStyle name="SAPBEXexcGood3 2 9" xfId="12637"/>
    <cellStyle name="SAPBEXexcGood3 2 9 2" xfId="12638"/>
    <cellStyle name="SAPBEXexcGood3 3" xfId="12639"/>
    <cellStyle name="SAPBEXexcGood3 3 2" xfId="12640"/>
    <cellStyle name="SAPBEXexcGood3 4" xfId="12641"/>
    <cellStyle name="SAPBEXexcGood3 4 2" xfId="12642"/>
    <cellStyle name="SAPBEXexcGood3 5" xfId="12643"/>
    <cellStyle name="SAPBEXexcGood3 5 2" xfId="12644"/>
    <cellStyle name="SAPBEXexcGood3 6" xfId="12645"/>
    <cellStyle name="SAPBEXexcGood3 6 2" xfId="12646"/>
    <cellStyle name="SAPBEXexcGood3 7" xfId="12647"/>
    <cellStyle name="SAPBEXexcGood3 7 2" xfId="12648"/>
    <cellStyle name="SAPBEXexcGood3 8" xfId="12649"/>
    <cellStyle name="SAPBEXexcGood3 8 2" xfId="12650"/>
    <cellStyle name="SAPBEXexcGood3 9" xfId="12651"/>
    <cellStyle name="SAPBEXexcGood3 9 2" xfId="12652"/>
    <cellStyle name="SAPBEXfilterDrill" xfId="12653"/>
    <cellStyle name="SAPBEXfilterDrill 2" xfId="12654"/>
    <cellStyle name="SAPBEXfilterItem" xfId="12655"/>
    <cellStyle name="SAPBEXfilterItem 2" xfId="12656"/>
    <cellStyle name="SAPBEXfilterText" xfId="12657"/>
    <cellStyle name="SAPBEXfilterText 2" xfId="12658"/>
    <cellStyle name="SAPBEXformats" xfId="12659"/>
    <cellStyle name="SAPBEXformats 10" xfId="12660"/>
    <cellStyle name="SAPBEXformats 10 2" xfId="12661"/>
    <cellStyle name="SAPBEXformats 11" xfId="12662"/>
    <cellStyle name="SAPBEXformats 11 2" xfId="12663"/>
    <cellStyle name="SAPBEXformats 12" xfId="12664"/>
    <cellStyle name="SAPBEXformats 2" xfId="12665"/>
    <cellStyle name="SAPBEXformats 2 10" xfId="12666"/>
    <cellStyle name="SAPBEXformats 2 10 2" xfId="12667"/>
    <cellStyle name="SAPBEXformats 2 11" xfId="12668"/>
    <cellStyle name="SAPBEXformats 2 2" xfId="12669"/>
    <cellStyle name="SAPBEXformats 2 2 2" xfId="12670"/>
    <cellStyle name="SAPBEXformats 2 3" xfId="12671"/>
    <cellStyle name="SAPBEXformats 2 3 2" xfId="12672"/>
    <cellStyle name="SAPBEXformats 2 4" xfId="12673"/>
    <cellStyle name="SAPBEXformats 2 4 2" xfId="12674"/>
    <cellStyle name="SAPBEXformats 2 5" xfId="12675"/>
    <cellStyle name="SAPBEXformats 2 5 2" xfId="12676"/>
    <cellStyle name="SAPBEXformats 2 6" xfId="12677"/>
    <cellStyle name="SAPBEXformats 2 6 2" xfId="12678"/>
    <cellStyle name="SAPBEXformats 2 7" xfId="12679"/>
    <cellStyle name="SAPBEXformats 2 7 2" xfId="12680"/>
    <cellStyle name="SAPBEXformats 2 8" xfId="12681"/>
    <cellStyle name="SAPBEXformats 2 8 2" xfId="12682"/>
    <cellStyle name="SAPBEXformats 2 9" xfId="12683"/>
    <cellStyle name="SAPBEXformats 2 9 2" xfId="12684"/>
    <cellStyle name="SAPBEXformats 3" xfId="12685"/>
    <cellStyle name="SAPBEXformats 3 2" xfId="12686"/>
    <cellStyle name="SAPBEXformats 4" xfId="12687"/>
    <cellStyle name="SAPBEXformats 4 2" xfId="12688"/>
    <cellStyle name="SAPBEXformats 5" xfId="12689"/>
    <cellStyle name="SAPBEXformats 5 2" xfId="12690"/>
    <cellStyle name="SAPBEXformats 6" xfId="12691"/>
    <cellStyle name="SAPBEXformats 6 2" xfId="12692"/>
    <cellStyle name="SAPBEXformats 7" xfId="12693"/>
    <cellStyle name="SAPBEXformats 7 2" xfId="12694"/>
    <cellStyle name="SAPBEXformats 8" xfId="12695"/>
    <cellStyle name="SAPBEXformats 8 2" xfId="12696"/>
    <cellStyle name="SAPBEXformats 9" xfId="12697"/>
    <cellStyle name="SAPBEXformats 9 2" xfId="12698"/>
    <cellStyle name="SAPBEXheaderItem" xfId="12699"/>
    <cellStyle name="SAPBEXheaderItem 2" xfId="12700"/>
    <cellStyle name="SAPBEXheaderText" xfId="12701"/>
    <cellStyle name="SAPBEXheaderText 2" xfId="12702"/>
    <cellStyle name="SAPBEXHLevel0" xfId="12703"/>
    <cellStyle name="SAPBEXHLevel0 10" xfId="12704"/>
    <cellStyle name="SAPBEXHLevel0 10 2" xfId="12705"/>
    <cellStyle name="SAPBEXHLevel0 11" xfId="12706"/>
    <cellStyle name="SAPBEXHLevel0 11 2" xfId="12707"/>
    <cellStyle name="SAPBEXHLevel0 12" xfId="12708"/>
    <cellStyle name="SAPBEXHLevel0 2" xfId="12709"/>
    <cellStyle name="SAPBEXHLevel0 2 10" xfId="12710"/>
    <cellStyle name="SAPBEXHLevel0 2 10 2" xfId="12711"/>
    <cellStyle name="SAPBEXHLevel0 2 11" xfId="12712"/>
    <cellStyle name="SAPBEXHLevel0 2 2" xfId="12713"/>
    <cellStyle name="SAPBEXHLevel0 2 2 2" xfId="12714"/>
    <cellStyle name="SAPBEXHLevel0 2 3" xfId="12715"/>
    <cellStyle name="SAPBEXHLevel0 2 3 2" xfId="12716"/>
    <cellStyle name="SAPBEXHLevel0 2 4" xfId="12717"/>
    <cellStyle name="SAPBEXHLevel0 2 4 2" xfId="12718"/>
    <cellStyle name="SAPBEXHLevel0 2 5" xfId="12719"/>
    <cellStyle name="SAPBEXHLevel0 2 5 2" xfId="12720"/>
    <cellStyle name="SAPBEXHLevel0 2 6" xfId="12721"/>
    <cellStyle name="SAPBEXHLevel0 2 6 2" xfId="12722"/>
    <cellStyle name="SAPBEXHLevel0 2 7" xfId="12723"/>
    <cellStyle name="SAPBEXHLevel0 2 7 2" xfId="12724"/>
    <cellStyle name="SAPBEXHLevel0 2 8" xfId="12725"/>
    <cellStyle name="SAPBEXHLevel0 2 8 2" xfId="12726"/>
    <cellStyle name="SAPBEXHLevel0 2 9" xfId="12727"/>
    <cellStyle name="SAPBEXHLevel0 2 9 2" xfId="12728"/>
    <cellStyle name="SAPBEXHLevel0 3" xfId="12729"/>
    <cellStyle name="SAPBEXHLevel0 3 2" xfId="12730"/>
    <cellStyle name="SAPBEXHLevel0 4" xfId="12731"/>
    <cellStyle name="SAPBEXHLevel0 4 2" xfId="12732"/>
    <cellStyle name="SAPBEXHLevel0 5" xfId="12733"/>
    <cellStyle name="SAPBEXHLevel0 5 2" xfId="12734"/>
    <cellStyle name="SAPBEXHLevel0 6" xfId="12735"/>
    <cellStyle name="SAPBEXHLevel0 6 2" xfId="12736"/>
    <cellStyle name="SAPBEXHLevel0 7" xfId="12737"/>
    <cellStyle name="SAPBEXHLevel0 7 2" xfId="12738"/>
    <cellStyle name="SAPBEXHLevel0 8" xfId="12739"/>
    <cellStyle name="SAPBEXHLevel0 8 2" xfId="12740"/>
    <cellStyle name="SAPBEXHLevel0 9" xfId="12741"/>
    <cellStyle name="SAPBEXHLevel0 9 2" xfId="12742"/>
    <cellStyle name="SAPBEXHLevel0X" xfId="12743"/>
    <cellStyle name="SAPBEXHLevel0X 10" xfId="12744"/>
    <cellStyle name="SAPBEXHLevel0X 10 2" xfId="12745"/>
    <cellStyle name="SAPBEXHLevel0X 11" xfId="12746"/>
    <cellStyle name="SAPBEXHLevel0X 11 2" xfId="12747"/>
    <cellStyle name="SAPBEXHLevel0X 12" xfId="12748"/>
    <cellStyle name="SAPBEXHLevel0X 2" xfId="12749"/>
    <cellStyle name="SAPBEXHLevel0X 2 10" xfId="12750"/>
    <cellStyle name="SAPBEXHLevel0X 2 10 2" xfId="12751"/>
    <cellStyle name="SAPBEXHLevel0X 2 11" xfId="12752"/>
    <cellStyle name="SAPBEXHLevel0X 2 2" xfId="12753"/>
    <cellStyle name="SAPBEXHLevel0X 2 2 2" xfId="12754"/>
    <cellStyle name="SAPBEXHLevel0X 2 3" xfId="12755"/>
    <cellStyle name="SAPBEXHLevel0X 2 3 2" xfId="12756"/>
    <cellStyle name="SAPBEXHLevel0X 2 4" xfId="12757"/>
    <cellStyle name="SAPBEXHLevel0X 2 4 2" xfId="12758"/>
    <cellStyle name="SAPBEXHLevel0X 2 5" xfId="12759"/>
    <cellStyle name="SAPBEXHLevel0X 2 5 2" xfId="12760"/>
    <cellStyle name="SAPBEXHLevel0X 2 6" xfId="12761"/>
    <cellStyle name="SAPBEXHLevel0X 2 6 2" xfId="12762"/>
    <cellStyle name="SAPBEXHLevel0X 2 7" xfId="12763"/>
    <cellStyle name="SAPBEXHLevel0X 2 7 2" xfId="12764"/>
    <cellStyle name="SAPBEXHLevel0X 2 8" xfId="12765"/>
    <cellStyle name="SAPBEXHLevel0X 2 8 2" xfId="12766"/>
    <cellStyle name="SAPBEXHLevel0X 2 9" xfId="12767"/>
    <cellStyle name="SAPBEXHLevel0X 2 9 2" xfId="12768"/>
    <cellStyle name="SAPBEXHLevel0X 3" xfId="12769"/>
    <cellStyle name="SAPBEXHLevel0X 3 2" xfId="12770"/>
    <cellStyle name="SAPBEXHLevel0X 4" xfId="12771"/>
    <cellStyle name="SAPBEXHLevel0X 4 2" xfId="12772"/>
    <cellStyle name="SAPBEXHLevel0X 5" xfId="12773"/>
    <cellStyle name="SAPBEXHLevel0X 5 2" xfId="12774"/>
    <cellStyle name="SAPBEXHLevel0X 6" xfId="12775"/>
    <cellStyle name="SAPBEXHLevel0X 6 2" xfId="12776"/>
    <cellStyle name="SAPBEXHLevel0X 7" xfId="12777"/>
    <cellStyle name="SAPBEXHLevel0X 7 2" xfId="12778"/>
    <cellStyle name="SAPBEXHLevel0X 8" xfId="12779"/>
    <cellStyle name="SAPBEXHLevel0X 8 2" xfId="12780"/>
    <cellStyle name="SAPBEXHLevel0X 9" xfId="12781"/>
    <cellStyle name="SAPBEXHLevel0X 9 2" xfId="12782"/>
    <cellStyle name="SAPBEXHLevel1" xfId="12783"/>
    <cellStyle name="SAPBEXHLevel1 10" xfId="12784"/>
    <cellStyle name="SAPBEXHLevel1 10 2" xfId="12785"/>
    <cellStyle name="SAPBEXHLevel1 11" xfId="12786"/>
    <cellStyle name="SAPBEXHLevel1 11 2" xfId="12787"/>
    <cellStyle name="SAPBEXHLevel1 12" xfId="12788"/>
    <cellStyle name="SAPBEXHLevel1 2" xfId="12789"/>
    <cellStyle name="SAPBEXHLevel1 2 10" xfId="12790"/>
    <cellStyle name="SAPBEXHLevel1 2 10 2" xfId="12791"/>
    <cellStyle name="SAPBEXHLevel1 2 11" xfId="12792"/>
    <cellStyle name="SAPBEXHLevel1 2 2" xfId="12793"/>
    <cellStyle name="SAPBEXHLevel1 2 2 2" xfId="12794"/>
    <cellStyle name="SAPBEXHLevel1 2 3" xfId="12795"/>
    <cellStyle name="SAPBEXHLevel1 2 3 2" xfId="12796"/>
    <cellStyle name="SAPBEXHLevel1 2 4" xfId="12797"/>
    <cellStyle name="SAPBEXHLevel1 2 4 2" xfId="12798"/>
    <cellStyle name="SAPBEXHLevel1 2 5" xfId="12799"/>
    <cellStyle name="SAPBEXHLevel1 2 5 2" xfId="12800"/>
    <cellStyle name="SAPBEXHLevel1 2 6" xfId="12801"/>
    <cellStyle name="SAPBEXHLevel1 2 6 2" xfId="12802"/>
    <cellStyle name="SAPBEXHLevel1 2 7" xfId="12803"/>
    <cellStyle name="SAPBEXHLevel1 2 7 2" xfId="12804"/>
    <cellStyle name="SAPBEXHLevel1 2 8" xfId="12805"/>
    <cellStyle name="SAPBEXHLevel1 2 8 2" xfId="12806"/>
    <cellStyle name="SAPBEXHLevel1 2 9" xfId="12807"/>
    <cellStyle name="SAPBEXHLevel1 2 9 2" xfId="12808"/>
    <cellStyle name="SAPBEXHLevel1 3" xfId="12809"/>
    <cellStyle name="SAPBEXHLevel1 3 2" xfId="12810"/>
    <cellStyle name="SAPBEXHLevel1 4" xfId="12811"/>
    <cellStyle name="SAPBEXHLevel1 4 2" xfId="12812"/>
    <cellStyle name="SAPBEXHLevel1 5" xfId="12813"/>
    <cellStyle name="SAPBEXHLevel1 5 2" xfId="12814"/>
    <cellStyle name="SAPBEXHLevel1 6" xfId="12815"/>
    <cellStyle name="SAPBEXHLevel1 6 2" xfId="12816"/>
    <cellStyle name="SAPBEXHLevel1 7" xfId="12817"/>
    <cellStyle name="SAPBEXHLevel1 7 2" xfId="12818"/>
    <cellStyle name="SAPBEXHLevel1 8" xfId="12819"/>
    <cellStyle name="SAPBEXHLevel1 8 2" xfId="12820"/>
    <cellStyle name="SAPBEXHLevel1 9" xfId="12821"/>
    <cellStyle name="SAPBEXHLevel1 9 2" xfId="12822"/>
    <cellStyle name="SAPBEXHLevel1X" xfId="12823"/>
    <cellStyle name="SAPBEXHLevel1X 10" xfId="12824"/>
    <cellStyle name="SAPBEXHLevel1X 10 2" xfId="12825"/>
    <cellStyle name="SAPBEXHLevel1X 11" xfId="12826"/>
    <cellStyle name="SAPBEXHLevel1X 11 2" xfId="12827"/>
    <cellStyle name="SAPBEXHLevel1X 12" xfId="12828"/>
    <cellStyle name="SAPBEXHLevel1X 2" xfId="12829"/>
    <cellStyle name="SAPBEXHLevel1X 2 10" xfId="12830"/>
    <cellStyle name="SAPBEXHLevel1X 2 10 2" xfId="12831"/>
    <cellStyle name="SAPBEXHLevel1X 2 11" xfId="12832"/>
    <cellStyle name="SAPBEXHLevel1X 2 2" xfId="12833"/>
    <cellStyle name="SAPBEXHLevel1X 2 2 2" xfId="12834"/>
    <cellStyle name="SAPBEXHLevel1X 2 3" xfId="12835"/>
    <cellStyle name="SAPBEXHLevel1X 2 3 2" xfId="12836"/>
    <cellStyle name="SAPBEXHLevel1X 2 4" xfId="12837"/>
    <cellStyle name="SAPBEXHLevel1X 2 4 2" xfId="12838"/>
    <cellStyle name="SAPBEXHLevel1X 2 5" xfId="12839"/>
    <cellStyle name="SAPBEXHLevel1X 2 5 2" xfId="12840"/>
    <cellStyle name="SAPBEXHLevel1X 2 6" xfId="12841"/>
    <cellStyle name="SAPBEXHLevel1X 2 6 2" xfId="12842"/>
    <cellStyle name="SAPBEXHLevel1X 2 7" xfId="12843"/>
    <cellStyle name="SAPBEXHLevel1X 2 7 2" xfId="12844"/>
    <cellStyle name="SAPBEXHLevel1X 2 8" xfId="12845"/>
    <cellStyle name="SAPBEXHLevel1X 2 8 2" xfId="12846"/>
    <cellStyle name="SAPBEXHLevel1X 2 9" xfId="12847"/>
    <cellStyle name="SAPBEXHLevel1X 2 9 2" xfId="12848"/>
    <cellStyle name="SAPBEXHLevel1X 3" xfId="12849"/>
    <cellStyle name="SAPBEXHLevel1X 3 2" xfId="12850"/>
    <cellStyle name="SAPBEXHLevel1X 4" xfId="12851"/>
    <cellStyle name="SAPBEXHLevel1X 4 2" xfId="12852"/>
    <cellStyle name="SAPBEXHLevel1X 5" xfId="12853"/>
    <cellStyle name="SAPBEXHLevel1X 5 2" xfId="12854"/>
    <cellStyle name="SAPBEXHLevel1X 6" xfId="12855"/>
    <cellStyle name="SAPBEXHLevel1X 6 2" xfId="12856"/>
    <cellStyle name="SAPBEXHLevel1X 7" xfId="12857"/>
    <cellStyle name="SAPBEXHLevel1X 7 2" xfId="12858"/>
    <cellStyle name="SAPBEXHLevel1X 8" xfId="12859"/>
    <cellStyle name="SAPBEXHLevel1X 8 2" xfId="12860"/>
    <cellStyle name="SAPBEXHLevel1X 9" xfId="12861"/>
    <cellStyle name="SAPBEXHLevel1X 9 2" xfId="12862"/>
    <cellStyle name="SAPBEXHLevel2" xfId="12863"/>
    <cellStyle name="SAPBEXHLevel2 10" xfId="12864"/>
    <cellStyle name="SAPBEXHLevel2 10 2" xfId="12865"/>
    <cellStyle name="SAPBEXHLevel2 11" xfId="12866"/>
    <cellStyle name="SAPBEXHLevel2 11 2" xfId="12867"/>
    <cellStyle name="SAPBEXHLevel2 12" xfId="12868"/>
    <cellStyle name="SAPBEXHLevel2 2" xfId="12869"/>
    <cellStyle name="SAPBEXHLevel2 2 10" xfId="12870"/>
    <cellStyle name="SAPBEXHLevel2 2 10 2" xfId="12871"/>
    <cellStyle name="SAPBEXHLevel2 2 11" xfId="12872"/>
    <cellStyle name="SAPBEXHLevel2 2 2" xfId="12873"/>
    <cellStyle name="SAPBEXHLevel2 2 2 2" xfId="12874"/>
    <cellStyle name="SAPBEXHLevel2 2 3" xfId="12875"/>
    <cellStyle name="SAPBEXHLevel2 2 3 2" xfId="12876"/>
    <cellStyle name="SAPBEXHLevel2 2 4" xfId="12877"/>
    <cellStyle name="SAPBEXHLevel2 2 4 2" xfId="12878"/>
    <cellStyle name="SAPBEXHLevel2 2 5" xfId="12879"/>
    <cellStyle name="SAPBEXHLevel2 2 5 2" xfId="12880"/>
    <cellStyle name="SAPBEXHLevel2 2 6" xfId="12881"/>
    <cellStyle name="SAPBEXHLevel2 2 6 2" xfId="12882"/>
    <cellStyle name="SAPBEXHLevel2 2 7" xfId="12883"/>
    <cellStyle name="SAPBEXHLevel2 2 7 2" xfId="12884"/>
    <cellStyle name="SAPBEXHLevel2 2 8" xfId="12885"/>
    <cellStyle name="SAPBEXHLevel2 2 8 2" xfId="12886"/>
    <cellStyle name="SAPBEXHLevel2 2 9" xfId="12887"/>
    <cellStyle name="SAPBEXHLevel2 2 9 2" xfId="12888"/>
    <cellStyle name="SAPBEXHLevel2 3" xfId="12889"/>
    <cellStyle name="SAPBEXHLevel2 3 2" xfId="12890"/>
    <cellStyle name="SAPBEXHLevel2 4" xfId="12891"/>
    <cellStyle name="SAPBEXHLevel2 4 2" xfId="12892"/>
    <cellStyle name="SAPBEXHLevel2 5" xfId="12893"/>
    <cellStyle name="SAPBEXHLevel2 5 2" xfId="12894"/>
    <cellStyle name="SAPBEXHLevel2 6" xfId="12895"/>
    <cellStyle name="SAPBEXHLevel2 6 2" xfId="12896"/>
    <cellStyle name="SAPBEXHLevel2 7" xfId="12897"/>
    <cellStyle name="SAPBEXHLevel2 7 2" xfId="12898"/>
    <cellStyle name="SAPBEXHLevel2 8" xfId="12899"/>
    <cellStyle name="SAPBEXHLevel2 8 2" xfId="12900"/>
    <cellStyle name="SAPBEXHLevel2 9" xfId="12901"/>
    <cellStyle name="SAPBEXHLevel2 9 2" xfId="12902"/>
    <cellStyle name="SAPBEXHLevel2X" xfId="12903"/>
    <cellStyle name="SAPBEXHLevel2X 10" xfId="12904"/>
    <cellStyle name="SAPBEXHLevel2X 10 2" xfId="12905"/>
    <cellStyle name="SAPBEXHLevel2X 11" xfId="12906"/>
    <cellStyle name="SAPBEXHLevel2X 11 2" xfId="12907"/>
    <cellStyle name="SAPBEXHLevel2X 12" xfId="12908"/>
    <cellStyle name="SAPBEXHLevel2X 2" xfId="12909"/>
    <cellStyle name="SAPBEXHLevel2X 2 10" xfId="12910"/>
    <cellStyle name="SAPBEXHLevel2X 2 10 2" xfId="12911"/>
    <cellStyle name="SAPBEXHLevel2X 2 11" xfId="12912"/>
    <cellStyle name="SAPBEXHLevel2X 2 2" xfId="12913"/>
    <cellStyle name="SAPBEXHLevel2X 2 2 2" xfId="12914"/>
    <cellStyle name="SAPBEXHLevel2X 2 3" xfId="12915"/>
    <cellStyle name="SAPBEXHLevel2X 2 3 2" xfId="12916"/>
    <cellStyle name="SAPBEXHLevel2X 2 4" xfId="12917"/>
    <cellStyle name="SAPBEXHLevel2X 2 4 2" xfId="12918"/>
    <cellStyle name="SAPBEXHLevel2X 2 5" xfId="12919"/>
    <cellStyle name="SAPBEXHLevel2X 2 5 2" xfId="12920"/>
    <cellStyle name="SAPBEXHLevel2X 2 6" xfId="12921"/>
    <cellStyle name="SAPBEXHLevel2X 2 6 2" xfId="12922"/>
    <cellStyle name="SAPBEXHLevel2X 2 7" xfId="12923"/>
    <cellStyle name="SAPBEXHLevel2X 2 7 2" xfId="12924"/>
    <cellStyle name="SAPBEXHLevel2X 2 8" xfId="12925"/>
    <cellStyle name="SAPBEXHLevel2X 2 8 2" xfId="12926"/>
    <cellStyle name="SAPBEXHLevel2X 2 9" xfId="12927"/>
    <cellStyle name="SAPBEXHLevel2X 2 9 2" xfId="12928"/>
    <cellStyle name="SAPBEXHLevel2X 3" xfId="12929"/>
    <cellStyle name="SAPBEXHLevel2X 3 2" xfId="12930"/>
    <cellStyle name="SAPBEXHLevel2X 4" xfId="12931"/>
    <cellStyle name="SAPBEXHLevel2X 4 2" xfId="12932"/>
    <cellStyle name="SAPBEXHLevel2X 5" xfId="12933"/>
    <cellStyle name="SAPBEXHLevel2X 5 2" xfId="12934"/>
    <cellStyle name="SAPBEXHLevel2X 6" xfId="12935"/>
    <cellStyle name="SAPBEXHLevel2X 6 2" xfId="12936"/>
    <cellStyle name="SAPBEXHLevel2X 7" xfId="12937"/>
    <cellStyle name="SAPBEXHLevel2X 7 2" xfId="12938"/>
    <cellStyle name="SAPBEXHLevel2X 8" xfId="12939"/>
    <cellStyle name="SAPBEXHLevel2X 8 2" xfId="12940"/>
    <cellStyle name="SAPBEXHLevel2X 9" xfId="12941"/>
    <cellStyle name="SAPBEXHLevel2X 9 2" xfId="12942"/>
    <cellStyle name="SAPBEXHLevel3" xfId="12943"/>
    <cellStyle name="SAPBEXHLevel3 10" xfId="12944"/>
    <cellStyle name="SAPBEXHLevel3 10 2" xfId="12945"/>
    <cellStyle name="SAPBEXHLevel3 11" xfId="12946"/>
    <cellStyle name="SAPBEXHLevel3 11 2" xfId="12947"/>
    <cellStyle name="SAPBEXHLevel3 12" xfId="12948"/>
    <cellStyle name="SAPBEXHLevel3 2" xfId="12949"/>
    <cellStyle name="SAPBEXHLevel3 2 10" xfId="12950"/>
    <cellStyle name="SAPBEXHLevel3 2 10 2" xfId="12951"/>
    <cellStyle name="SAPBEXHLevel3 2 11" xfId="12952"/>
    <cellStyle name="SAPBEXHLevel3 2 2" xfId="12953"/>
    <cellStyle name="SAPBEXHLevel3 2 2 2" xfId="12954"/>
    <cellStyle name="SAPBEXHLevel3 2 3" xfId="12955"/>
    <cellStyle name="SAPBEXHLevel3 2 3 2" xfId="12956"/>
    <cellStyle name="SAPBEXHLevel3 2 4" xfId="12957"/>
    <cellStyle name="SAPBEXHLevel3 2 4 2" xfId="12958"/>
    <cellStyle name="SAPBEXHLevel3 2 5" xfId="12959"/>
    <cellStyle name="SAPBEXHLevel3 2 5 2" xfId="12960"/>
    <cellStyle name="SAPBEXHLevel3 2 6" xfId="12961"/>
    <cellStyle name="SAPBEXHLevel3 2 6 2" xfId="12962"/>
    <cellStyle name="SAPBEXHLevel3 2 7" xfId="12963"/>
    <cellStyle name="SAPBEXHLevel3 2 7 2" xfId="12964"/>
    <cellStyle name="SAPBEXHLevel3 2 8" xfId="12965"/>
    <cellStyle name="SAPBEXHLevel3 2 8 2" xfId="12966"/>
    <cellStyle name="SAPBEXHLevel3 2 9" xfId="12967"/>
    <cellStyle name="SAPBEXHLevel3 2 9 2" xfId="12968"/>
    <cellStyle name="SAPBEXHLevel3 3" xfId="12969"/>
    <cellStyle name="SAPBEXHLevel3 3 2" xfId="12970"/>
    <cellStyle name="SAPBEXHLevel3 4" xfId="12971"/>
    <cellStyle name="SAPBEXHLevel3 4 2" xfId="12972"/>
    <cellStyle name="SAPBEXHLevel3 5" xfId="12973"/>
    <cellStyle name="SAPBEXHLevel3 5 2" xfId="12974"/>
    <cellStyle name="SAPBEXHLevel3 6" xfId="12975"/>
    <cellStyle name="SAPBEXHLevel3 6 2" xfId="12976"/>
    <cellStyle name="SAPBEXHLevel3 7" xfId="12977"/>
    <cellStyle name="SAPBEXHLevel3 7 2" xfId="12978"/>
    <cellStyle name="SAPBEXHLevel3 8" xfId="12979"/>
    <cellStyle name="SAPBEXHLevel3 8 2" xfId="12980"/>
    <cellStyle name="SAPBEXHLevel3 9" xfId="12981"/>
    <cellStyle name="SAPBEXHLevel3 9 2" xfId="12982"/>
    <cellStyle name="SAPBEXHLevel3X" xfId="12983"/>
    <cellStyle name="SAPBEXHLevel3X 10" xfId="12984"/>
    <cellStyle name="SAPBEXHLevel3X 10 2" xfId="12985"/>
    <cellStyle name="SAPBEXHLevel3X 11" xfId="12986"/>
    <cellStyle name="SAPBEXHLevel3X 11 2" xfId="12987"/>
    <cellStyle name="SAPBEXHLevel3X 12" xfId="12988"/>
    <cellStyle name="SAPBEXHLevel3X 2" xfId="12989"/>
    <cellStyle name="SAPBEXHLevel3X 2 10" xfId="12990"/>
    <cellStyle name="SAPBEXHLevel3X 2 10 2" xfId="12991"/>
    <cellStyle name="SAPBEXHLevel3X 2 11" xfId="12992"/>
    <cellStyle name="SAPBEXHLevel3X 2 2" xfId="12993"/>
    <cellStyle name="SAPBEXHLevel3X 2 2 2" xfId="12994"/>
    <cellStyle name="SAPBEXHLevel3X 2 3" xfId="12995"/>
    <cellStyle name="SAPBEXHLevel3X 2 3 2" xfId="12996"/>
    <cellStyle name="SAPBEXHLevel3X 2 4" xfId="12997"/>
    <cellStyle name="SAPBEXHLevel3X 2 4 2" xfId="12998"/>
    <cellStyle name="SAPBEXHLevel3X 2 5" xfId="12999"/>
    <cellStyle name="SAPBEXHLevel3X 2 5 2" xfId="13000"/>
    <cellStyle name="SAPBEXHLevel3X 2 6" xfId="13001"/>
    <cellStyle name="SAPBEXHLevel3X 2 6 2" xfId="13002"/>
    <cellStyle name="SAPBEXHLevel3X 2 7" xfId="13003"/>
    <cellStyle name="SAPBEXHLevel3X 2 7 2" xfId="13004"/>
    <cellStyle name="SAPBEXHLevel3X 2 8" xfId="13005"/>
    <cellStyle name="SAPBEXHLevel3X 2 8 2" xfId="13006"/>
    <cellStyle name="SAPBEXHLevel3X 2 9" xfId="13007"/>
    <cellStyle name="SAPBEXHLevel3X 2 9 2" xfId="13008"/>
    <cellStyle name="SAPBEXHLevel3X 3" xfId="13009"/>
    <cellStyle name="SAPBEXHLevel3X 3 2" xfId="13010"/>
    <cellStyle name="SAPBEXHLevel3X 4" xfId="13011"/>
    <cellStyle name="SAPBEXHLevel3X 4 2" xfId="13012"/>
    <cellStyle name="SAPBEXHLevel3X 5" xfId="13013"/>
    <cellStyle name="SAPBEXHLevel3X 5 2" xfId="13014"/>
    <cellStyle name="SAPBEXHLevel3X 6" xfId="13015"/>
    <cellStyle name="SAPBEXHLevel3X 6 2" xfId="13016"/>
    <cellStyle name="SAPBEXHLevel3X 7" xfId="13017"/>
    <cellStyle name="SAPBEXHLevel3X 7 2" xfId="13018"/>
    <cellStyle name="SAPBEXHLevel3X 8" xfId="13019"/>
    <cellStyle name="SAPBEXHLevel3X 8 2" xfId="13020"/>
    <cellStyle name="SAPBEXHLevel3X 9" xfId="13021"/>
    <cellStyle name="SAPBEXHLevel3X 9 2" xfId="13022"/>
    <cellStyle name="SAPBEXresData" xfId="13023"/>
    <cellStyle name="SAPBEXresData 10" xfId="13024"/>
    <cellStyle name="SAPBEXresData 10 2" xfId="13025"/>
    <cellStyle name="SAPBEXresData 11" xfId="13026"/>
    <cellStyle name="SAPBEXresData 2" xfId="13027"/>
    <cellStyle name="SAPBEXresData 2 2" xfId="13028"/>
    <cellStyle name="SAPBEXresData 3" xfId="13029"/>
    <cellStyle name="SAPBEXresData 3 2" xfId="13030"/>
    <cellStyle name="SAPBEXresData 4" xfId="13031"/>
    <cellStyle name="SAPBEXresData 4 2" xfId="13032"/>
    <cellStyle name="SAPBEXresData 5" xfId="13033"/>
    <cellStyle name="SAPBEXresData 5 2" xfId="13034"/>
    <cellStyle name="SAPBEXresData 6" xfId="13035"/>
    <cellStyle name="SAPBEXresData 6 2" xfId="13036"/>
    <cellStyle name="SAPBEXresData 7" xfId="13037"/>
    <cellStyle name="SAPBEXresData 7 2" xfId="13038"/>
    <cellStyle name="SAPBEXresData 8" xfId="13039"/>
    <cellStyle name="SAPBEXresData 8 2" xfId="13040"/>
    <cellStyle name="SAPBEXresData 9" xfId="13041"/>
    <cellStyle name="SAPBEXresData 9 2" xfId="13042"/>
    <cellStyle name="SAPBEXresDataEmph" xfId="13043"/>
    <cellStyle name="SAPBEXresDataEmph 10" xfId="13044"/>
    <cellStyle name="SAPBEXresDataEmph 10 2" xfId="13045"/>
    <cellStyle name="SAPBEXresDataEmph 11" xfId="13046"/>
    <cellStyle name="SAPBEXresDataEmph 2" xfId="13047"/>
    <cellStyle name="SAPBEXresDataEmph 2 2" xfId="13048"/>
    <cellStyle name="SAPBEXresDataEmph 3" xfId="13049"/>
    <cellStyle name="SAPBEXresDataEmph 3 2" xfId="13050"/>
    <cellStyle name="SAPBEXresDataEmph 4" xfId="13051"/>
    <cellStyle name="SAPBEXresDataEmph 4 2" xfId="13052"/>
    <cellStyle name="SAPBEXresDataEmph 5" xfId="13053"/>
    <cellStyle name="SAPBEXresDataEmph 5 2" xfId="13054"/>
    <cellStyle name="SAPBEXresDataEmph 6" xfId="13055"/>
    <cellStyle name="SAPBEXresDataEmph 6 2" xfId="13056"/>
    <cellStyle name="SAPBEXresDataEmph 7" xfId="13057"/>
    <cellStyle name="SAPBEXresDataEmph 7 2" xfId="13058"/>
    <cellStyle name="SAPBEXresDataEmph 8" xfId="13059"/>
    <cellStyle name="SAPBEXresDataEmph 8 2" xfId="13060"/>
    <cellStyle name="SAPBEXresDataEmph 9" xfId="13061"/>
    <cellStyle name="SAPBEXresDataEmph 9 2" xfId="13062"/>
    <cellStyle name="SAPBEXresItem" xfId="13063"/>
    <cellStyle name="SAPBEXresItem 10" xfId="13064"/>
    <cellStyle name="SAPBEXresItem 10 2" xfId="13065"/>
    <cellStyle name="SAPBEXresItem 11" xfId="13066"/>
    <cellStyle name="SAPBEXresItem 11 2" xfId="13067"/>
    <cellStyle name="SAPBEXresItem 12" xfId="13068"/>
    <cellStyle name="SAPBEXresItem 2" xfId="13069"/>
    <cellStyle name="SAPBEXresItem 2 10" xfId="13070"/>
    <cellStyle name="SAPBEXresItem 2 10 2" xfId="13071"/>
    <cellStyle name="SAPBEXresItem 2 11" xfId="13072"/>
    <cellStyle name="SAPBEXresItem 2 2" xfId="13073"/>
    <cellStyle name="SAPBEXresItem 2 2 2" xfId="13074"/>
    <cellStyle name="SAPBEXresItem 2 3" xfId="13075"/>
    <cellStyle name="SAPBEXresItem 2 3 2" xfId="13076"/>
    <cellStyle name="SAPBEXresItem 2 4" xfId="13077"/>
    <cellStyle name="SAPBEXresItem 2 4 2" xfId="13078"/>
    <cellStyle name="SAPBEXresItem 2 5" xfId="13079"/>
    <cellStyle name="SAPBEXresItem 2 5 2" xfId="13080"/>
    <cellStyle name="SAPBEXresItem 2 6" xfId="13081"/>
    <cellStyle name="SAPBEXresItem 2 6 2" xfId="13082"/>
    <cellStyle name="SAPBEXresItem 2 7" xfId="13083"/>
    <cellStyle name="SAPBEXresItem 2 7 2" xfId="13084"/>
    <cellStyle name="SAPBEXresItem 2 8" xfId="13085"/>
    <cellStyle name="SAPBEXresItem 2 8 2" xfId="13086"/>
    <cellStyle name="SAPBEXresItem 2 9" xfId="13087"/>
    <cellStyle name="SAPBEXresItem 2 9 2" xfId="13088"/>
    <cellStyle name="SAPBEXresItem 3" xfId="13089"/>
    <cellStyle name="SAPBEXresItem 3 2" xfId="13090"/>
    <cellStyle name="SAPBEXresItem 4" xfId="13091"/>
    <cellStyle name="SAPBEXresItem 4 2" xfId="13092"/>
    <cellStyle name="SAPBEXresItem 5" xfId="13093"/>
    <cellStyle name="SAPBEXresItem 5 2" xfId="13094"/>
    <cellStyle name="SAPBEXresItem 6" xfId="13095"/>
    <cellStyle name="SAPBEXresItem 6 2" xfId="13096"/>
    <cellStyle name="SAPBEXresItem 7" xfId="13097"/>
    <cellStyle name="SAPBEXresItem 7 2" xfId="13098"/>
    <cellStyle name="SAPBEXresItem 8" xfId="13099"/>
    <cellStyle name="SAPBEXresItem 8 2" xfId="13100"/>
    <cellStyle name="SAPBEXresItem 9" xfId="13101"/>
    <cellStyle name="SAPBEXresItem 9 2" xfId="13102"/>
    <cellStyle name="SAPBEXresItemX" xfId="13103"/>
    <cellStyle name="SAPBEXresItemX 10" xfId="13104"/>
    <cellStyle name="SAPBEXresItemX 10 2" xfId="13105"/>
    <cellStyle name="SAPBEXresItemX 11" xfId="13106"/>
    <cellStyle name="SAPBEXresItemX 11 2" xfId="13107"/>
    <cellStyle name="SAPBEXresItemX 12" xfId="13108"/>
    <cellStyle name="SAPBEXresItemX 2" xfId="13109"/>
    <cellStyle name="SAPBEXresItemX 2 10" xfId="13110"/>
    <cellStyle name="SAPBEXresItemX 2 10 2" xfId="13111"/>
    <cellStyle name="SAPBEXresItemX 2 11" xfId="13112"/>
    <cellStyle name="SAPBEXresItemX 2 2" xfId="13113"/>
    <cellStyle name="SAPBEXresItemX 2 2 2" xfId="13114"/>
    <cellStyle name="SAPBEXresItemX 2 3" xfId="13115"/>
    <cellStyle name="SAPBEXresItemX 2 3 2" xfId="13116"/>
    <cellStyle name="SAPBEXresItemX 2 4" xfId="13117"/>
    <cellStyle name="SAPBEXresItemX 2 4 2" xfId="13118"/>
    <cellStyle name="SAPBEXresItemX 2 5" xfId="13119"/>
    <cellStyle name="SAPBEXresItemX 2 5 2" xfId="13120"/>
    <cellStyle name="SAPBEXresItemX 2 6" xfId="13121"/>
    <cellStyle name="SAPBEXresItemX 2 6 2" xfId="13122"/>
    <cellStyle name="SAPBEXresItemX 2 7" xfId="13123"/>
    <cellStyle name="SAPBEXresItemX 2 7 2" xfId="13124"/>
    <cellStyle name="SAPBEXresItemX 2 8" xfId="13125"/>
    <cellStyle name="SAPBEXresItemX 2 8 2" xfId="13126"/>
    <cellStyle name="SAPBEXresItemX 2 9" xfId="13127"/>
    <cellStyle name="SAPBEXresItemX 2 9 2" xfId="13128"/>
    <cellStyle name="SAPBEXresItemX 3" xfId="13129"/>
    <cellStyle name="SAPBEXresItemX 3 2" xfId="13130"/>
    <cellStyle name="SAPBEXresItemX 4" xfId="13131"/>
    <cellStyle name="SAPBEXresItemX 4 2" xfId="13132"/>
    <cellStyle name="SAPBEXresItemX 5" xfId="13133"/>
    <cellStyle name="SAPBEXresItemX 5 2" xfId="13134"/>
    <cellStyle name="SAPBEXresItemX 6" xfId="13135"/>
    <cellStyle name="SAPBEXresItemX 6 2" xfId="13136"/>
    <cellStyle name="SAPBEXresItemX 7" xfId="13137"/>
    <cellStyle name="SAPBEXresItemX 7 2" xfId="13138"/>
    <cellStyle name="SAPBEXresItemX 8" xfId="13139"/>
    <cellStyle name="SAPBEXresItemX 8 2" xfId="13140"/>
    <cellStyle name="SAPBEXresItemX 9" xfId="13141"/>
    <cellStyle name="SAPBEXresItemX 9 2" xfId="13142"/>
    <cellStyle name="SAPBEXstdData" xfId="13143"/>
    <cellStyle name="SAPBEXstdData 10" xfId="13144"/>
    <cellStyle name="SAPBEXstdData 10 2" xfId="13145"/>
    <cellStyle name="SAPBEXstdData 11" xfId="13146"/>
    <cellStyle name="SAPBEXstdData 11 2" xfId="13147"/>
    <cellStyle name="SAPBEXstdData 12" xfId="13148"/>
    <cellStyle name="SAPBEXstdData 2" xfId="13149"/>
    <cellStyle name="SAPBEXstdData 2 10" xfId="13150"/>
    <cellStyle name="SAPBEXstdData 2 10 2" xfId="13151"/>
    <cellStyle name="SAPBEXstdData 2 11" xfId="13152"/>
    <cellStyle name="SAPBEXstdData 2 2" xfId="13153"/>
    <cellStyle name="SAPBEXstdData 2 2 2" xfId="13154"/>
    <cellStyle name="SAPBEXstdData 2 3" xfId="13155"/>
    <cellStyle name="SAPBEXstdData 2 3 2" xfId="13156"/>
    <cellStyle name="SAPBEXstdData 2 4" xfId="13157"/>
    <cellStyle name="SAPBEXstdData 2 4 2" xfId="13158"/>
    <cellStyle name="SAPBEXstdData 2 5" xfId="13159"/>
    <cellStyle name="SAPBEXstdData 2 5 2" xfId="13160"/>
    <cellStyle name="SAPBEXstdData 2 6" xfId="13161"/>
    <cellStyle name="SAPBEXstdData 2 6 2" xfId="13162"/>
    <cellStyle name="SAPBEXstdData 2 7" xfId="13163"/>
    <cellStyle name="SAPBEXstdData 2 7 2" xfId="13164"/>
    <cellStyle name="SAPBEXstdData 2 8" xfId="13165"/>
    <cellStyle name="SAPBEXstdData 2 8 2" xfId="13166"/>
    <cellStyle name="SAPBEXstdData 2 9" xfId="13167"/>
    <cellStyle name="SAPBEXstdData 2 9 2" xfId="13168"/>
    <cellStyle name="SAPBEXstdData 3" xfId="13169"/>
    <cellStyle name="SAPBEXstdData 3 2" xfId="13170"/>
    <cellStyle name="SAPBEXstdData 4" xfId="13171"/>
    <cellStyle name="SAPBEXstdData 4 2" xfId="13172"/>
    <cellStyle name="SAPBEXstdData 5" xfId="13173"/>
    <cellStyle name="SAPBEXstdData 5 2" xfId="13174"/>
    <cellStyle name="SAPBEXstdData 6" xfId="13175"/>
    <cellStyle name="SAPBEXstdData 6 2" xfId="13176"/>
    <cellStyle name="SAPBEXstdData 7" xfId="13177"/>
    <cellStyle name="SAPBEXstdData 7 2" xfId="13178"/>
    <cellStyle name="SAPBEXstdData 8" xfId="13179"/>
    <cellStyle name="SAPBEXstdData 8 2" xfId="13180"/>
    <cellStyle name="SAPBEXstdData 9" xfId="13181"/>
    <cellStyle name="SAPBEXstdData 9 2" xfId="13182"/>
    <cellStyle name="SAPBEXstdDataEmph" xfId="13183"/>
    <cellStyle name="SAPBEXstdDataEmph 10" xfId="13184"/>
    <cellStyle name="SAPBEXstdDataEmph 10 2" xfId="13185"/>
    <cellStyle name="SAPBEXstdDataEmph 11" xfId="13186"/>
    <cellStyle name="SAPBEXstdDataEmph 11 2" xfId="13187"/>
    <cellStyle name="SAPBEXstdDataEmph 12" xfId="13188"/>
    <cellStyle name="SAPBEXstdDataEmph 2" xfId="13189"/>
    <cellStyle name="SAPBEXstdDataEmph 2 10" xfId="13190"/>
    <cellStyle name="SAPBEXstdDataEmph 2 10 2" xfId="13191"/>
    <cellStyle name="SAPBEXstdDataEmph 2 11" xfId="13192"/>
    <cellStyle name="SAPBEXstdDataEmph 2 2" xfId="13193"/>
    <cellStyle name="SAPBEXstdDataEmph 2 2 2" xfId="13194"/>
    <cellStyle name="SAPBEXstdDataEmph 2 3" xfId="13195"/>
    <cellStyle name="SAPBEXstdDataEmph 2 3 2" xfId="13196"/>
    <cellStyle name="SAPBEXstdDataEmph 2 4" xfId="13197"/>
    <cellStyle name="SAPBEXstdDataEmph 2 4 2" xfId="13198"/>
    <cellStyle name="SAPBEXstdDataEmph 2 5" xfId="13199"/>
    <cellStyle name="SAPBEXstdDataEmph 2 5 2" xfId="13200"/>
    <cellStyle name="SAPBEXstdDataEmph 2 6" xfId="13201"/>
    <cellStyle name="SAPBEXstdDataEmph 2 6 2" xfId="13202"/>
    <cellStyle name="SAPBEXstdDataEmph 2 7" xfId="13203"/>
    <cellStyle name="SAPBEXstdDataEmph 2 7 2" xfId="13204"/>
    <cellStyle name="SAPBEXstdDataEmph 2 8" xfId="13205"/>
    <cellStyle name="SAPBEXstdDataEmph 2 8 2" xfId="13206"/>
    <cellStyle name="SAPBEXstdDataEmph 2 9" xfId="13207"/>
    <cellStyle name="SAPBEXstdDataEmph 2 9 2" xfId="13208"/>
    <cellStyle name="SAPBEXstdDataEmph 3" xfId="13209"/>
    <cellStyle name="SAPBEXstdDataEmph 3 2" xfId="13210"/>
    <cellStyle name="SAPBEXstdDataEmph 4" xfId="13211"/>
    <cellStyle name="SAPBEXstdDataEmph 4 2" xfId="13212"/>
    <cellStyle name="SAPBEXstdDataEmph 5" xfId="13213"/>
    <cellStyle name="SAPBEXstdDataEmph 5 2" xfId="13214"/>
    <cellStyle name="SAPBEXstdDataEmph 6" xfId="13215"/>
    <cellStyle name="SAPBEXstdDataEmph 6 2" xfId="13216"/>
    <cellStyle name="SAPBEXstdDataEmph 7" xfId="13217"/>
    <cellStyle name="SAPBEXstdDataEmph 7 2" xfId="13218"/>
    <cellStyle name="SAPBEXstdDataEmph 8" xfId="13219"/>
    <cellStyle name="SAPBEXstdDataEmph 8 2" xfId="13220"/>
    <cellStyle name="SAPBEXstdDataEmph 9" xfId="13221"/>
    <cellStyle name="SAPBEXstdDataEmph 9 2" xfId="13222"/>
    <cellStyle name="SAPBEXstdItem" xfId="13223"/>
    <cellStyle name="SAPBEXstdItem 10" xfId="13224"/>
    <cellStyle name="SAPBEXstdItem 10 2" xfId="13225"/>
    <cellStyle name="SAPBEXstdItem 11" xfId="13226"/>
    <cellStyle name="SAPBEXstdItem 11 2" xfId="13227"/>
    <cellStyle name="SAPBEXstdItem 12" xfId="13228"/>
    <cellStyle name="SAPBEXstdItem 2" xfId="13229"/>
    <cellStyle name="SAPBEXstdItem 2 10" xfId="13230"/>
    <cellStyle name="SAPBEXstdItem 2 10 2" xfId="13231"/>
    <cellStyle name="SAPBEXstdItem 2 11" xfId="13232"/>
    <cellStyle name="SAPBEXstdItem 2 2" xfId="13233"/>
    <cellStyle name="SAPBEXstdItem 2 2 2" xfId="13234"/>
    <cellStyle name="SAPBEXstdItem 2 3" xfId="13235"/>
    <cellStyle name="SAPBEXstdItem 2 3 2" xfId="13236"/>
    <cellStyle name="SAPBEXstdItem 2 4" xfId="13237"/>
    <cellStyle name="SAPBEXstdItem 2 4 2" xfId="13238"/>
    <cellStyle name="SAPBEXstdItem 2 5" xfId="13239"/>
    <cellStyle name="SAPBEXstdItem 2 5 2" xfId="13240"/>
    <cellStyle name="SAPBEXstdItem 2 6" xfId="13241"/>
    <cellStyle name="SAPBEXstdItem 2 6 2" xfId="13242"/>
    <cellStyle name="SAPBEXstdItem 2 7" xfId="13243"/>
    <cellStyle name="SAPBEXstdItem 2 7 2" xfId="13244"/>
    <cellStyle name="SAPBEXstdItem 2 8" xfId="13245"/>
    <cellStyle name="SAPBEXstdItem 2 8 2" xfId="13246"/>
    <cellStyle name="SAPBEXstdItem 2 9" xfId="13247"/>
    <cellStyle name="SAPBEXstdItem 2 9 2" xfId="13248"/>
    <cellStyle name="SAPBEXstdItem 3" xfId="13249"/>
    <cellStyle name="SAPBEXstdItem 3 2" xfId="13250"/>
    <cellStyle name="SAPBEXstdItem 4" xfId="13251"/>
    <cellStyle name="SAPBEXstdItem 4 2" xfId="13252"/>
    <cellStyle name="SAPBEXstdItem 5" xfId="13253"/>
    <cellStyle name="SAPBEXstdItem 5 2" xfId="13254"/>
    <cellStyle name="SAPBEXstdItem 6" xfId="13255"/>
    <cellStyle name="SAPBEXstdItem 6 2" xfId="13256"/>
    <cellStyle name="SAPBEXstdItem 7" xfId="13257"/>
    <cellStyle name="SAPBEXstdItem 7 2" xfId="13258"/>
    <cellStyle name="SAPBEXstdItem 8" xfId="13259"/>
    <cellStyle name="SAPBEXstdItem 8 2" xfId="13260"/>
    <cellStyle name="SAPBEXstdItem 9" xfId="13261"/>
    <cellStyle name="SAPBEXstdItem 9 2" xfId="13262"/>
    <cellStyle name="SAPBEXstdItemX" xfId="13263"/>
    <cellStyle name="SAPBEXstdItemX 10" xfId="13264"/>
    <cellStyle name="SAPBEXstdItemX 10 2" xfId="13265"/>
    <cellStyle name="SAPBEXstdItemX 11" xfId="13266"/>
    <cellStyle name="SAPBEXstdItemX 11 2" xfId="13267"/>
    <cellStyle name="SAPBEXstdItemX 12" xfId="13268"/>
    <cellStyle name="SAPBEXstdItemX 2" xfId="13269"/>
    <cellStyle name="SAPBEXstdItemX 2 10" xfId="13270"/>
    <cellStyle name="SAPBEXstdItemX 2 10 2" xfId="13271"/>
    <cellStyle name="SAPBEXstdItemX 2 11" xfId="13272"/>
    <cellStyle name="SAPBEXstdItemX 2 2" xfId="13273"/>
    <cellStyle name="SAPBEXstdItemX 2 2 2" xfId="13274"/>
    <cellStyle name="SAPBEXstdItemX 2 3" xfId="13275"/>
    <cellStyle name="SAPBEXstdItemX 2 3 2" xfId="13276"/>
    <cellStyle name="SAPBEXstdItemX 2 4" xfId="13277"/>
    <cellStyle name="SAPBEXstdItemX 2 4 2" xfId="13278"/>
    <cellStyle name="SAPBEXstdItemX 2 5" xfId="13279"/>
    <cellStyle name="SAPBEXstdItemX 2 5 2" xfId="13280"/>
    <cellStyle name="SAPBEXstdItemX 2 6" xfId="13281"/>
    <cellStyle name="SAPBEXstdItemX 2 6 2" xfId="13282"/>
    <cellStyle name="SAPBEXstdItemX 2 7" xfId="13283"/>
    <cellStyle name="SAPBEXstdItemX 2 7 2" xfId="13284"/>
    <cellStyle name="SAPBEXstdItemX 2 8" xfId="13285"/>
    <cellStyle name="SAPBEXstdItemX 2 8 2" xfId="13286"/>
    <cellStyle name="SAPBEXstdItemX 2 9" xfId="13287"/>
    <cellStyle name="SAPBEXstdItemX 2 9 2" xfId="13288"/>
    <cellStyle name="SAPBEXstdItemX 3" xfId="13289"/>
    <cellStyle name="SAPBEXstdItemX 3 2" xfId="13290"/>
    <cellStyle name="SAPBEXstdItemX 4" xfId="13291"/>
    <cellStyle name="SAPBEXstdItemX 4 2" xfId="13292"/>
    <cellStyle name="SAPBEXstdItemX 5" xfId="13293"/>
    <cellStyle name="SAPBEXstdItemX 5 2" xfId="13294"/>
    <cellStyle name="SAPBEXstdItemX 6" xfId="13295"/>
    <cellStyle name="SAPBEXstdItemX 6 2" xfId="13296"/>
    <cellStyle name="SAPBEXstdItemX 7" xfId="13297"/>
    <cellStyle name="SAPBEXstdItemX 7 2" xfId="13298"/>
    <cellStyle name="SAPBEXstdItemX 8" xfId="13299"/>
    <cellStyle name="SAPBEXstdItemX 8 2" xfId="13300"/>
    <cellStyle name="SAPBEXstdItemX 9" xfId="13301"/>
    <cellStyle name="SAPBEXstdItemX 9 2" xfId="13302"/>
    <cellStyle name="SAPBEXtitle" xfId="13303"/>
    <cellStyle name="SAPBEXundefined" xfId="13304"/>
    <cellStyle name="SAPBEXundefined 10" xfId="13305"/>
    <cellStyle name="SAPBEXundefined 10 2" xfId="13306"/>
    <cellStyle name="SAPBEXundefined 11" xfId="13307"/>
    <cellStyle name="SAPBEXundefined 11 2" xfId="13308"/>
    <cellStyle name="SAPBEXundefined 12" xfId="13309"/>
    <cellStyle name="SAPBEXundefined 2" xfId="13310"/>
    <cellStyle name="SAPBEXundefined 2 10" xfId="13311"/>
    <cellStyle name="SAPBEXundefined 2 10 2" xfId="13312"/>
    <cellStyle name="SAPBEXundefined 2 11" xfId="13313"/>
    <cellStyle name="SAPBEXundefined 2 2" xfId="13314"/>
    <cellStyle name="SAPBEXundefined 2 2 2" xfId="13315"/>
    <cellStyle name="SAPBEXundefined 2 3" xfId="13316"/>
    <cellStyle name="SAPBEXundefined 2 3 2" xfId="13317"/>
    <cellStyle name="SAPBEXundefined 2 4" xfId="13318"/>
    <cellStyle name="SAPBEXundefined 2 4 2" xfId="13319"/>
    <cellStyle name="SAPBEXundefined 2 5" xfId="13320"/>
    <cellStyle name="SAPBEXundefined 2 5 2" xfId="13321"/>
    <cellStyle name="SAPBEXundefined 2 6" xfId="13322"/>
    <cellStyle name="SAPBEXundefined 2 6 2" xfId="13323"/>
    <cellStyle name="SAPBEXundefined 2 7" xfId="13324"/>
    <cellStyle name="SAPBEXundefined 2 7 2" xfId="13325"/>
    <cellStyle name="SAPBEXundefined 2 8" xfId="13326"/>
    <cellStyle name="SAPBEXundefined 2 8 2" xfId="13327"/>
    <cellStyle name="SAPBEXundefined 2 9" xfId="13328"/>
    <cellStyle name="SAPBEXundefined 2 9 2" xfId="13329"/>
    <cellStyle name="SAPBEXundefined 3" xfId="13330"/>
    <cellStyle name="SAPBEXundefined 3 2" xfId="13331"/>
    <cellStyle name="SAPBEXundefined 4" xfId="13332"/>
    <cellStyle name="SAPBEXundefined 4 2" xfId="13333"/>
    <cellStyle name="SAPBEXundefined 5" xfId="13334"/>
    <cellStyle name="SAPBEXundefined 5 2" xfId="13335"/>
    <cellStyle name="SAPBEXundefined 6" xfId="13336"/>
    <cellStyle name="SAPBEXundefined 6 2" xfId="13337"/>
    <cellStyle name="SAPBEXundefined 7" xfId="13338"/>
    <cellStyle name="SAPBEXundefined 7 2" xfId="13339"/>
    <cellStyle name="SAPBEXundefined 8" xfId="13340"/>
    <cellStyle name="SAPBEXundefined 8 2" xfId="13341"/>
    <cellStyle name="SAPBEXundefined 9" xfId="13342"/>
    <cellStyle name="SAPBEXundefined 9 2" xfId="13343"/>
    <cellStyle name="SAPDataCell" xfId="13344"/>
    <cellStyle name="SAPDataTotalCell" xfId="13345"/>
    <cellStyle name="SAPDimensionCell" xfId="13346"/>
    <cellStyle name="SAPEmphasized" xfId="13347"/>
    <cellStyle name="SAPHierarchyCell0" xfId="13348"/>
    <cellStyle name="SAPHierarchyCell1" xfId="13349"/>
    <cellStyle name="SAPHierarchyCell2" xfId="13350"/>
    <cellStyle name="SAPHierarchyCell3" xfId="13351"/>
    <cellStyle name="SAPHierarchyCell4" xfId="13352"/>
    <cellStyle name="SAPLocked" xfId="13353"/>
    <cellStyle name="SAPLocked 10" xfId="13354"/>
    <cellStyle name="SAPLocked 10 10" xfId="13355"/>
    <cellStyle name="SAPLocked 10 10 2" xfId="13356"/>
    <cellStyle name="SAPLocked 10 11" xfId="13357"/>
    <cellStyle name="SAPLocked 10 11 2" xfId="13358"/>
    <cellStyle name="SAPLocked 10 12" xfId="13359"/>
    <cellStyle name="SAPLocked 10 12 2" xfId="13360"/>
    <cellStyle name="SAPLocked 10 13" xfId="13361"/>
    <cellStyle name="SAPLocked 10 2" xfId="13362"/>
    <cellStyle name="SAPLocked 10 2 10" xfId="13363"/>
    <cellStyle name="SAPLocked 10 2 10 2" xfId="13364"/>
    <cellStyle name="SAPLocked 10 2 11" xfId="13365"/>
    <cellStyle name="SAPLocked 10 2 11 2" xfId="13366"/>
    <cellStyle name="SAPLocked 10 2 12" xfId="13367"/>
    <cellStyle name="SAPLocked 10 2 2" xfId="13368"/>
    <cellStyle name="SAPLocked 10 2 2 2" xfId="13369"/>
    <cellStyle name="SAPLocked 10 2 3" xfId="13370"/>
    <cellStyle name="SAPLocked 10 2 3 2" xfId="13371"/>
    <cellStyle name="SAPLocked 10 2 4" xfId="13372"/>
    <cellStyle name="SAPLocked 10 2 4 2" xfId="13373"/>
    <cellStyle name="SAPLocked 10 2 5" xfId="13374"/>
    <cellStyle name="SAPLocked 10 2 5 2" xfId="13375"/>
    <cellStyle name="SAPLocked 10 2 6" xfId="13376"/>
    <cellStyle name="SAPLocked 10 2 6 2" xfId="13377"/>
    <cellStyle name="SAPLocked 10 2 7" xfId="13378"/>
    <cellStyle name="SAPLocked 10 2 7 2" xfId="13379"/>
    <cellStyle name="SAPLocked 10 2 8" xfId="13380"/>
    <cellStyle name="SAPLocked 10 2 8 2" xfId="13381"/>
    <cellStyle name="SAPLocked 10 2 9" xfId="13382"/>
    <cellStyle name="SAPLocked 10 2 9 2" xfId="13383"/>
    <cellStyle name="SAPLocked 10 3" xfId="13384"/>
    <cellStyle name="SAPLocked 10 3 2" xfId="13385"/>
    <cellStyle name="SAPLocked 10 4" xfId="13386"/>
    <cellStyle name="SAPLocked 10 4 2" xfId="13387"/>
    <cellStyle name="SAPLocked 10 5" xfId="13388"/>
    <cellStyle name="SAPLocked 10 5 2" xfId="13389"/>
    <cellStyle name="SAPLocked 10 6" xfId="13390"/>
    <cellStyle name="SAPLocked 10 6 2" xfId="13391"/>
    <cellStyle name="SAPLocked 10 7" xfId="13392"/>
    <cellStyle name="SAPLocked 10 7 2" xfId="13393"/>
    <cellStyle name="SAPLocked 10 8" xfId="13394"/>
    <cellStyle name="SAPLocked 10 8 2" xfId="13395"/>
    <cellStyle name="SAPLocked 10 9" xfId="13396"/>
    <cellStyle name="SAPLocked 10 9 2" xfId="13397"/>
    <cellStyle name="SAPLocked 11" xfId="13398"/>
    <cellStyle name="SAPLocked 11 10" xfId="13399"/>
    <cellStyle name="SAPLocked 11 10 2" xfId="13400"/>
    <cellStyle name="SAPLocked 11 11" xfId="13401"/>
    <cellStyle name="SAPLocked 11 11 2" xfId="13402"/>
    <cellStyle name="SAPLocked 11 12" xfId="13403"/>
    <cellStyle name="SAPLocked 11 12 2" xfId="13404"/>
    <cellStyle name="SAPLocked 11 13" xfId="13405"/>
    <cellStyle name="SAPLocked 11 2" xfId="13406"/>
    <cellStyle name="SAPLocked 11 2 10" xfId="13407"/>
    <cellStyle name="SAPLocked 11 2 10 2" xfId="13408"/>
    <cellStyle name="SAPLocked 11 2 11" xfId="13409"/>
    <cellStyle name="SAPLocked 11 2 11 2" xfId="13410"/>
    <cellStyle name="SAPLocked 11 2 12" xfId="13411"/>
    <cellStyle name="SAPLocked 11 2 2" xfId="13412"/>
    <cellStyle name="SAPLocked 11 2 2 2" xfId="13413"/>
    <cellStyle name="SAPLocked 11 2 3" xfId="13414"/>
    <cellStyle name="SAPLocked 11 2 3 2" xfId="13415"/>
    <cellStyle name="SAPLocked 11 2 4" xfId="13416"/>
    <cellStyle name="SAPLocked 11 2 4 2" xfId="13417"/>
    <cellStyle name="SAPLocked 11 2 5" xfId="13418"/>
    <cellStyle name="SAPLocked 11 2 5 2" xfId="13419"/>
    <cellStyle name="SAPLocked 11 2 6" xfId="13420"/>
    <cellStyle name="SAPLocked 11 2 6 2" xfId="13421"/>
    <cellStyle name="SAPLocked 11 2 7" xfId="13422"/>
    <cellStyle name="SAPLocked 11 2 7 2" xfId="13423"/>
    <cellStyle name="SAPLocked 11 2 8" xfId="13424"/>
    <cellStyle name="SAPLocked 11 2 8 2" xfId="13425"/>
    <cellStyle name="SAPLocked 11 2 9" xfId="13426"/>
    <cellStyle name="SAPLocked 11 2 9 2" xfId="13427"/>
    <cellStyle name="SAPLocked 11 3" xfId="13428"/>
    <cellStyle name="SAPLocked 11 3 2" xfId="13429"/>
    <cellStyle name="SAPLocked 11 4" xfId="13430"/>
    <cellStyle name="SAPLocked 11 4 2" xfId="13431"/>
    <cellStyle name="SAPLocked 11 5" xfId="13432"/>
    <cellStyle name="SAPLocked 11 5 2" xfId="13433"/>
    <cellStyle name="SAPLocked 11 6" xfId="13434"/>
    <cellStyle name="SAPLocked 11 6 2" xfId="13435"/>
    <cellStyle name="SAPLocked 11 7" xfId="13436"/>
    <cellStyle name="SAPLocked 11 7 2" xfId="13437"/>
    <cellStyle name="SAPLocked 11 8" xfId="13438"/>
    <cellStyle name="SAPLocked 11 8 2" xfId="13439"/>
    <cellStyle name="SAPLocked 11 9" xfId="13440"/>
    <cellStyle name="SAPLocked 11 9 2" xfId="13441"/>
    <cellStyle name="SAPLocked 12" xfId="13442"/>
    <cellStyle name="SAPLocked 12 10" xfId="13443"/>
    <cellStyle name="SAPLocked 12 10 2" xfId="13444"/>
    <cellStyle name="SAPLocked 12 11" xfId="13445"/>
    <cellStyle name="SAPLocked 12 11 2" xfId="13446"/>
    <cellStyle name="SAPLocked 12 12" xfId="13447"/>
    <cellStyle name="SAPLocked 12 12 2" xfId="13448"/>
    <cellStyle name="SAPLocked 12 13" xfId="13449"/>
    <cellStyle name="SAPLocked 12 2" xfId="13450"/>
    <cellStyle name="SAPLocked 12 2 10" xfId="13451"/>
    <cellStyle name="SAPLocked 12 2 10 2" xfId="13452"/>
    <cellStyle name="SAPLocked 12 2 11" xfId="13453"/>
    <cellStyle name="SAPLocked 12 2 11 2" xfId="13454"/>
    <cellStyle name="SAPLocked 12 2 12" xfId="13455"/>
    <cellStyle name="SAPLocked 12 2 2" xfId="13456"/>
    <cellStyle name="SAPLocked 12 2 2 2" xfId="13457"/>
    <cellStyle name="SAPLocked 12 2 3" xfId="13458"/>
    <cellStyle name="SAPLocked 12 2 3 2" xfId="13459"/>
    <cellStyle name="SAPLocked 12 2 4" xfId="13460"/>
    <cellStyle name="SAPLocked 12 2 4 2" xfId="13461"/>
    <cellStyle name="SAPLocked 12 2 5" xfId="13462"/>
    <cellStyle name="SAPLocked 12 2 5 2" xfId="13463"/>
    <cellStyle name="SAPLocked 12 2 6" xfId="13464"/>
    <cellStyle name="SAPLocked 12 2 6 2" xfId="13465"/>
    <cellStyle name="SAPLocked 12 2 7" xfId="13466"/>
    <cellStyle name="SAPLocked 12 2 7 2" xfId="13467"/>
    <cellStyle name="SAPLocked 12 2 8" xfId="13468"/>
    <cellStyle name="SAPLocked 12 2 8 2" xfId="13469"/>
    <cellStyle name="SAPLocked 12 2 9" xfId="13470"/>
    <cellStyle name="SAPLocked 12 2 9 2" xfId="13471"/>
    <cellStyle name="SAPLocked 12 3" xfId="13472"/>
    <cellStyle name="SAPLocked 12 3 2" xfId="13473"/>
    <cellStyle name="SAPLocked 12 4" xfId="13474"/>
    <cellStyle name="SAPLocked 12 4 2" xfId="13475"/>
    <cellStyle name="SAPLocked 12 5" xfId="13476"/>
    <cellStyle name="SAPLocked 12 5 2" xfId="13477"/>
    <cellStyle name="SAPLocked 12 6" xfId="13478"/>
    <cellStyle name="SAPLocked 12 6 2" xfId="13479"/>
    <cellStyle name="SAPLocked 12 7" xfId="13480"/>
    <cellStyle name="SAPLocked 12 7 2" xfId="13481"/>
    <cellStyle name="SAPLocked 12 8" xfId="13482"/>
    <cellStyle name="SAPLocked 12 8 2" xfId="13483"/>
    <cellStyle name="SAPLocked 12 9" xfId="13484"/>
    <cellStyle name="SAPLocked 12 9 2" xfId="13485"/>
    <cellStyle name="SAPLocked 13" xfId="13486"/>
    <cellStyle name="SAPLocked 13 10" xfId="13487"/>
    <cellStyle name="SAPLocked 13 10 2" xfId="13488"/>
    <cellStyle name="SAPLocked 13 11" xfId="13489"/>
    <cellStyle name="SAPLocked 13 11 2" xfId="13490"/>
    <cellStyle name="SAPLocked 13 12" xfId="13491"/>
    <cellStyle name="SAPLocked 13 12 2" xfId="13492"/>
    <cellStyle name="SAPLocked 13 13" xfId="13493"/>
    <cellStyle name="SAPLocked 13 2" xfId="13494"/>
    <cellStyle name="SAPLocked 13 2 10" xfId="13495"/>
    <cellStyle name="SAPLocked 13 2 10 2" xfId="13496"/>
    <cellStyle name="SAPLocked 13 2 11" xfId="13497"/>
    <cellStyle name="SAPLocked 13 2 11 2" xfId="13498"/>
    <cellStyle name="SAPLocked 13 2 12" xfId="13499"/>
    <cellStyle name="SAPLocked 13 2 2" xfId="13500"/>
    <cellStyle name="SAPLocked 13 2 2 2" xfId="13501"/>
    <cellStyle name="SAPLocked 13 2 3" xfId="13502"/>
    <cellStyle name="SAPLocked 13 2 3 2" xfId="13503"/>
    <cellStyle name="SAPLocked 13 2 4" xfId="13504"/>
    <cellStyle name="SAPLocked 13 2 4 2" xfId="13505"/>
    <cellStyle name="SAPLocked 13 2 5" xfId="13506"/>
    <cellStyle name="SAPLocked 13 2 5 2" xfId="13507"/>
    <cellStyle name="SAPLocked 13 2 6" xfId="13508"/>
    <cellStyle name="SAPLocked 13 2 6 2" xfId="13509"/>
    <cellStyle name="SAPLocked 13 2 7" xfId="13510"/>
    <cellStyle name="SAPLocked 13 2 7 2" xfId="13511"/>
    <cellStyle name="SAPLocked 13 2 8" xfId="13512"/>
    <cellStyle name="SAPLocked 13 2 8 2" xfId="13513"/>
    <cellStyle name="SAPLocked 13 2 9" xfId="13514"/>
    <cellStyle name="SAPLocked 13 2 9 2" xfId="13515"/>
    <cellStyle name="SAPLocked 13 3" xfId="13516"/>
    <cellStyle name="SAPLocked 13 3 2" xfId="13517"/>
    <cellStyle name="SAPLocked 13 4" xfId="13518"/>
    <cellStyle name="SAPLocked 13 4 2" xfId="13519"/>
    <cellStyle name="SAPLocked 13 5" xfId="13520"/>
    <cellStyle name="SAPLocked 13 5 2" xfId="13521"/>
    <cellStyle name="SAPLocked 13 6" xfId="13522"/>
    <cellStyle name="SAPLocked 13 6 2" xfId="13523"/>
    <cellStyle name="SAPLocked 13 7" xfId="13524"/>
    <cellStyle name="SAPLocked 13 7 2" xfId="13525"/>
    <cellStyle name="SAPLocked 13 8" xfId="13526"/>
    <cellStyle name="SAPLocked 13 8 2" xfId="13527"/>
    <cellStyle name="SAPLocked 13 9" xfId="13528"/>
    <cellStyle name="SAPLocked 13 9 2" xfId="13529"/>
    <cellStyle name="SAPLocked 14" xfId="13530"/>
    <cellStyle name="SAPLocked 14 10" xfId="13531"/>
    <cellStyle name="SAPLocked 14 10 2" xfId="13532"/>
    <cellStyle name="SAPLocked 14 11" xfId="13533"/>
    <cellStyle name="SAPLocked 14 11 2" xfId="13534"/>
    <cellStyle name="SAPLocked 14 12" xfId="13535"/>
    <cellStyle name="SAPLocked 14 12 2" xfId="13536"/>
    <cellStyle name="SAPLocked 14 13" xfId="13537"/>
    <cellStyle name="SAPLocked 14 2" xfId="13538"/>
    <cellStyle name="SAPLocked 14 2 10" xfId="13539"/>
    <cellStyle name="SAPLocked 14 2 10 2" xfId="13540"/>
    <cellStyle name="SAPLocked 14 2 11" xfId="13541"/>
    <cellStyle name="SAPLocked 14 2 11 2" xfId="13542"/>
    <cellStyle name="SAPLocked 14 2 12" xfId="13543"/>
    <cellStyle name="SAPLocked 14 2 2" xfId="13544"/>
    <cellStyle name="SAPLocked 14 2 2 2" xfId="13545"/>
    <cellStyle name="SAPLocked 14 2 3" xfId="13546"/>
    <cellStyle name="SAPLocked 14 2 3 2" xfId="13547"/>
    <cellStyle name="SAPLocked 14 2 4" xfId="13548"/>
    <cellStyle name="SAPLocked 14 2 4 2" xfId="13549"/>
    <cellStyle name="SAPLocked 14 2 5" xfId="13550"/>
    <cellStyle name="SAPLocked 14 2 5 2" xfId="13551"/>
    <cellStyle name="SAPLocked 14 2 6" xfId="13552"/>
    <cellStyle name="SAPLocked 14 2 6 2" xfId="13553"/>
    <cellStyle name="SAPLocked 14 2 7" xfId="13554"/>
    <cellStyle name="SAPLocked 14 2 7 2" xfId="13555"/>
    <cellStyle name="SAPLocked 14 2 8" xfId="13556"/>
    <cellStyle name="SAPLocked 14 2 8 2" xfId="13557"/>
    <cellStyle name="SAPLocked 14 2 9" xfId="13558"/>
    <cellStyle name="SAPLocked 14 2 9 2" xfId="13559"/>
    <cellStyle name="SAPLocked 14 3" xfId="13560"/>
    <cellStyle name="SAPLocked 14 3 2" xfId="13561"/>
    <cellStyle name="SAPLocked 14 4" xfId="13562"/>
    <cellStyle name="SAPLocked 14 4 2" xfId="13563"/>
    <cellStyle name="SAPLocked 14 5" xfId="13564"/>
    <cellStyle name="SAPLocked 14 5 2" xfId="13565"/>
    <cellStyle name="SAPLocked 14 6" xfId="13566"/>
    <cellStyle name="SAPLocked 14 6 2" xfId="13567"/>
    <cellStyle name="SAPLocked 14 7" xfId="13568"/>
    <cellStyle name="SAPLocked 14 7 2" xfId="13569"/>
    <cellStyle name="SAPLocked 14 8" xfId="13570"/>
    <cellStyle name="SAPLocked 14 8 2" xfId="13571"/>
    <cellStyle name="SAPLocked 14 9" xfId="13572"/>
    <cellStyle name="SAPLocked 14 9 2" xfId="13573"/>
    <cellStyle name="SAPLocked 15" xfId="13574"/>
    <cellStyle name="SAPLocked 15 10" xfId="13575"/>
    <cellStyle name="SAPLocked 15 10 2" xfId="13576"/>
    <cellStyle name="SAPLocked 15 11" xfId="13577"/>
    <cellStyle name="SAPLocked 15 11 2" xfId="13578"/>
    <cellStyle name="SAPLocked 15 12" xfId="13579"/>
    <cellStyle name="SAPLocked 15 12 2" xfId="13580"/>
    <cellStyle name="SAPLocked 15 13" xfId="13581"/>
    <cellStyle name="SAPLocked 15 2" xfId="13582"/>
    <cellStyle name="SAPLocked 15 2 10" xfId="13583"/>
    <cellStyle name="SAPLocked 15 2 10 2" xfId="13584"/>
    <cellStyle name="SAPLocked 15 2 11" xfId="13585"/>
    <cellStyle name="SAPLocked 15 2 11 2" xfId="13586"/>
    <cellStyle name="SAPLocked 15 2 12" xfId="13587"/>
    <cellStyle name="SAPLocked 15 2 2" xfId="13588"/>
    <cellStyle name="SAPLocked 15 2 2 2" xfId="13589"/>
    <cellStyle name="SAPLocked 15 2 3" xfId="13590"/>
    <cellStyle name="SAPLocked 15 2 3 2" xfId="13591"/>
    <cellStyle name="SAPLocked 15 2 4" xfId="13592"/>
    <cellStyle name="SAPLocked 15 2 4 2" xfId="13593"/>
    <cellStyle name="SAPLocked 15 2 5" xfId="13594"/>
    <cellStyle name="SAPLocked 15 2 5 2" xfId="13595"/>
    <cellStyle name="SAPLocked 15 2 6" xfId="13596"/>
    <cellStyle name="SAPLocked 15 2 6 2" xfId="13597"/>
    <cellStyle name="SAPLocked 15 2 7" xfId="13598"/>
    <cellStyle name="SAPLocked 15 2 7 2" xfId="13599"/>
    <cellStyle name="SAPLocked 15 2 8" xfId="13600"/>
    <cellStyle name="SAPLocked 15 2 8 2" xfId="13601"/>
    <cellStyle name="SAPLocked 15 2 9" xfId="13602"/>
    <cellStyle name="SAPLocked 15 2 9 2" xfId="13603"/>
    <cellStyle name="SAPLocked 15 3" xfId="13604"/>
    <cellStyle name="SAPLocked 15 3 2" xfId="13605"/>
    <cellStyle name="SAPLocked 15 4" xfId="13606"/>
    <cellStyle name="SAPLocked 15 4 2" xfId="13607"/>
    <cellStyle name="SAPLocked 15 5" xfId="13608"/>
    <cellStyle name="SAPLocked 15 5 2" xfId="13609"/>
    <cellStyle name="SAPLocked 15 6" xfId="13610"/>
    <cellStyle name="SAPLocked 15 6 2" xfId="13611"/>
    <cellStyle name="SAPLocked 15 7" xfId="13612"/>
    <cellStyle name="SAPLocked 15 7 2" xfId="13613"/>
    <cellStyle name="SAPLocked 15 8" xfId="13614"/>
    <cellStyle name="SAPLocked 15 8 2" xfId="13615"/>
    <cellStyle name="SAPLocked 15 9" xfId="13616"/>
    <cellStyle name="SAPLocked 15 9 2" xfId="13617"/>
    <cellStyle name="SAPLocked 16" xfId="13618"/>
    <cellStyle name="SAPLocked 16 10" xfId="13619"/>
    <cellStyle name="SAPLocked 16 10 2" xfId="13620"/>
    <cellStyle name="SAPLocked 16 11" xfId="13621"/>
    <cellStyle name="SAPLocked 16 11 2" xfId="13622"/>
    <cellStyle name="SAPLocked 16 12" xfId="13623"/>
    <cellStyle name="SAPLocked 16 12 2" xfId="13624"/>
    <cellStyle name="SAPLocked 16 13" xfId="13625"/>
    <cellStyle name="SAPLocked 16 2" xfId="13626"/>
    <cellStyle name="SAPLocked 16 2 10" xfId="13627"/>
    <cellStyle name="SAPLocked 16 2 10 2" xfId="13628"/>
    <cellStyle name="SAPLocked 16 2 11" xfId="13629"/>
    <cellStyle name="SAPLocked 16 2 11 2" xfId="13630"/>
    <cellStyle name="SAPLocked 16 2 12" xfId="13631"/>
    <cellStyle name="SAPLocked 16 2 2" xfId="13632"/>
    <cellStyle name="SAPLocked 16 2 2 2" xfId="13633"/>
    <cellStyle name="SAPLocked 16 2 3" xfId="13634"/>
    <cellStyle name="SAPLocked 16 2 3 2" xfId="13635"/>
    <cellStyle name="SAPLocked 16 2 4" xfId="13636"/>
    <cellStyle name="SAPLocked 16 2 4 2" xfId="13637"/>
    <cellStyle name="SAPLocked 16 2 5" xfId="13638"/>
    <cellStyle name="SAPLocked 16 2 5 2" xfId="13639"/>
    <cellStyle name="SAPLocked 16 2 6" xfId="13640"/>
    <cellStyle name="SAPLocked 16 2 6 2" xfId="13641"/>
    <cellStyle name="SAPLocked 16 2 7" xfId="13642"/>
    <cellStyle name="SAPLocked 16 2 7 2" xfId="13643"/>
    <cellStyle name="SAPLocked 16 2 8" xfId="13644"/>
    <cellStyle name="SAPLocked 16 2 8 2" xfId="13645"/>
    <cellStyle name="SAPLocked 16 2 9" xfId="13646"/>
    <cellStyle name="SAPLocked 16 2 9 2" xfId="13647"/>
    <cellStyle name="SAPLocked 16 3" xfId="13648"/>
    <cellStyle name="SAPLocked 16 3 2" xfId="13649"/>
    <cellStyle name="SAPLocked 16 4" xfId="13650"/>
    <cellStyle name="SAPLocked 16 4 2" xfId="13651"/>
    <cellStyle name="SAPLocked 16 5" xfId="13652"/>
    <cellStyle name="SAPLocked 16 5 2" xfId="13653"/>
    <cellStyle name="SAPLocked 16 6" xfId="13654"/>
    <cellStyle name="SAPLocked 16 6 2" xfId="13655"/>
    <cellStyle name="SAPLocked 16 7" xfId="13656"/>
    <cellStyle name="SAPLocked 16 7 2" xfId="13657"/>
    <cellStyle name="SAPLocked 16 8" xfId="13658"/>
    <cellStyle name="SAPLocked 16 8 2" xfId="13659"/>
    <cellStyle name="SAPLocked 16 9" xfId="13660"/>
    <cellStyle name="SAPLocked 16 9 2" xfId="13661"/>
    <cellStyle name="SAPLocked 17" xfId="13662"/>
    <cellStyle name="SAPLocked 17 10" xfId="13663"/>
    <cellStyle name="SAPLocked 17 10 2" xfId="13664"/>
    <cellStyle name="SAPLocked 17 11" xfId="13665"/>
    <cellStyle name="SAPLocked 17 11 2" xfId="13666"/>
    <cellStyle name="SAPLocked 17 12" xfId="13667"/>
    <cellStyle name="SAPLocked 17 12 2" xfId="13668"/>
    <cellStyle name="SAPLocked 17 13" xfId="13669"/>
    <cellStyle name="SAPLocked 17 2" xfId="13670"/>
    <cellStyle name="SAPLocked 17 2 10" xfId="13671"/>
    <cellStyle name="SAPLocked 17 2 10 2" xfId="13672"/>
    <cellStyle name="SAPLocked 17 2 11" xfId="13673"/>
    <cellStyle name="SAPLocked 17 2 11 2" xfId="13674"/>
    <cellStyle name="SAPLocked 17 2 12" xfId="13675"/>
    <cellStyle name="SAPLocked 17 2 2" xfId="13676"/>
    <cellStyle name="SAPLocked 17 2 2 2" xfId="13677"/>
    <cellStyle name="SAPLocked 17 2 3" xfId="13678"/>
    <cellStyle name="SAPLocked 17 2 3 2" xfId="13679"/>
    <cellStyle name="SAPLocked 17 2 4" xfId="13680"/>
    <cellStyle name="SAPLocked 17 2 4 2" xfId="13681"/>
    <cellStyle name="SAPLocked 17 2 5" xfId="13682"/>
    <cellStyle name="SAPLocked 17 2 5 2" xfId="13683"/>
    <cellStyle name="SAPLocked 17 2 6" xfId="13684"/>
    <cellStyle name="SAPLocked 17 2 6 2" xfId="13685"/>
    <cellStyle name="SAPLocked 17 2 7" xfId="13686"/>
    <cellStyle name="SAPLocked 17 2 7 2" xfId="13687"/>
    <cellStyle name="SAPLocked 17 2 8" xfId="13688"/>
    <cellStyle name="SAPLocked 17 2 8 2" xfId="13689"/>
    <cellStyle name="SAPLocked 17 2 9" xfId="13690"/>
    <cellStyle name="SAPLocked 17 2 9 2" xfId="13691"/>
    <cellStyle name="SAPLocked 17 3" xfId="13692"/>
    <cellStyle name="SAPLocked 17 3 2" xfId="13693"/>
    <cellStyle name="SAPLocked 17 4" xfId="13694"/>
    <cellStyle name="SAPLocked 17 4 2" xfId="13695"/>
    <cellStyle name="SAPLocked 17 5" xfId="13696"/>
    <cellStyle name="SAPLocked 17 5 2" xfId="13697"/>
    <cellStyle name="SAPLocked 17 6" xfId="13698"/>
    <cellStyle name="SAPLocked 17 6 2" xfId="13699"/>
    <cellStyle name="SAPLocked 17 7" xfId="13700"/>
    <cellStyle name="SAPLocked 17 7 2" xfId="13701"/>
    <cellStyle name="SAPLocked 17 8" xfId="13702"/>
    <cellStyle name="SAPLocked 17 8 2" xfId="13703"/>
    <cellStyle name="SAPLocked 17 9" xfId="13704"/>
    <cellStyle name="SAPLocked 17 9 2" xfId="13705"/>
    <cellStyle name="SAPLocked 18" xfId="13706"/>
    <cellStyle name="SAPLocked 18 10" xfId="13707"/>
    <cellStyle name="SAPLocked 18 10 2" xfId="13708"/>
    <cellStyle name="SAPLocked 18 11" xfId="13709"/>
    <cellStyle name="SAPLocked 18 11 2" xfId="13710"/>
    <cellStyle name="SAPLocked 18 12" xfId="13711"/>
    <cellStyle name="SAPLocked 18 12 2" xfId="13712"/>
    <cellStyle name="SAPLocked 18 13" xfId="13713"/>
    <cellStyle name="SAPLocked 18 2" xfId="13714"/>
    <cellStyle name="SAPLocked 18 2 10" xfId="13715"/>
    <cellStyle name="SAPLocked 18 2 10 2" xfId="13716"/>
    <cellStyle name="SAPLocked 18 2 11" xfId="13717"/>
    <cellStyle name="SAPLocked 18 2 11 2" xfId="13718"/>
    <cellStyle name="SAPLocked 18 2 12" xfId="13719"/>
    <cellStyle name="SAPLocked 18 2 2" xfId="13720"/>
    <cellStyle name="SAPLocked 18 2 2 2" xfId="13721"/>
    <cellStyle name="SAPLocked 18 2 3" xfId="13722"/>
    <cellStyle name="SAPLocked 18 2 3 2" xfId="13723"/>
    <cellStyle name="SAPLocked 18 2 4" xfId="13724"/>
    <cellStyle name="SAPLocked 18 2 4 2" xfId="13725"/>
    <cellStyle name="SAPLocked 18 2 5" xfId="13726"/>
    <cellStyle name="SAPLocked 18 2 5 2" xfId="13727"/>
    <cellStyle name="SAPLocked 18 2 6" xfId="13728"/>
    <cellStyle name="SAPLocked 18 2 6 2" xfId="13729"/>
    <cellStyle name="SAPLocked 18 2 7" xfId="13730"/>
    <cellStyle name="SAPLocked 18 2 7 2" xfId="13731"/>
    <cellStyle name="SAPLocked 18 2 8" xfId="13732"/>
    <cellStyle name="SAPLocked 18 2 8 2" xfId="13733"/>
    <cellStyle name="SAPLocked 18 2 9" xfId="13734"/>
    <cellStyle name="SAPLocked 18 2 9 2" xfId="13735"/>
    <cellStyle name="SAPLocked 18 3" xfId="13736"/>
    <cellStyle name="SAPLocked 18 3 2" xfId="13737"/>
    <cellStyle name="SAPLocked 18 4" xfId="13738"/>
    <cellStyle name="SAPLocked 18 4 2" xfId="13739"/>
    <cellStyle name="SAPLocked 18 5" xfId="13740"/>
    <cellStyle name="SAPLocked 18 5 2" xfId="13741"/>
    <cellStyle name="SAPLocked 18 6" xfId="13742"/>
    <cellStyle name="SAPLocked 18 6 2" xfId="13743"/>
    <cellStyle name="SAPLocked 18 7" xfId="13744"/>
    <cellStyle name="SAPLocked 18 7 2" xfId="13745"/>
    <cellStyle name="SAPLocked 18 8" xfId="13746"/>
    <cellStyle name="SAPLocked 18 8 2" xfId="13747"/>
    <cellStyle name="SAPLocked 18 9" xfId="13748"/>
    <cellStyle name="SAPLocked 18 9 2" xfId="13749"/>
    <cellStyle name="SAPLocked 19" xfId="13750"/>
    <cellStyle name="SAPLocked 19 10" xfId="13751"/>
    <cellStyle name="SAPLocked 19 10 2" xfId="13752"/>
    <cellStyle name="SAPLocked 19 11" xfId="13753"/>
    <cellStyle name="SAPLocked 19 11 2" xfId="13754"/>
    <cellStyle name="SAPLocked 19 12" xfId="13755"/>
    <cellStyle name="SAPLocked 19 12 2" xfId="13756"/>
    <cellStyle name="SAPLocked 19 13" xfId="13757"/>
    <cellStyle name="SAPLocked 19 2" xfId="13758"/>
    <cellStyle name="SAPLocked 19 2 10" xfId="13759"/>
    <cellStyle name="SAPLocked 19 2 10 2" xfId="13760"/>
    <cellStyle name="SAPLocked 19 2 11" xfId="13761"/>
    <cellStyle name="SAPLocked 19 2 11 2" xfId="13762"/>
    <cellStyle name="SAPLocked 19 2 12" xfId="13763"/>
    <cellStyle name="SAPLocked 19 2 2" xfId="13764"/>
    <cellStyle name="SAPLocked 19 2 2 2" xfId="13765"/>
    <cellStyle name="SAPLocked 19 2 3" xfId="13766"/>
    <cellStyle name="SAPLocked 19 2 3 2" xfId="13767"/>
    <cellStyle name="SAPLocked 19 2 4" xfId="13768"/>
    <cellStyle name="SAPLocked 19 2 4 2" xfId="13769"/>
    <cellStyle name="SAPLocked 19 2 5" xfId="13770"/>
    <cellStyle name="SAPLocked 19 2 5 2" xfId="13771"/>
    <cellStyle name="SAPLocked 19 2 6" xfId="13772"/>
    <cellStyle name="SAPLocked 19 2 6 2" xfId="13773"/>
    <cellStyle name="SAPLocked 19 2 7" xfId="13774"/>
    <cellStyle name="SAPLocked 19 2 7 2" xfId="13775"/>
    <cellStyle name="SAPLocked 19 2 8" xfId="13776"/>
    <cellStyle name="SAPLocked 19 2 8 2" xfId="13777"/>
    <cellStyle name="SAPLocked 19 2 9" xfId="13778"/>
    <cellStyle name="SAPLocked 19 2 9 2" xfId="13779"/>
    <cellStyle name="SAPLocked 19 3" xfId="13780"/>
    <cellStyle name="SAPLocked 19 3 2" xfId="13781"/>
    <cellStyle name="SAPLocked 19 4" xfId="13782"/>
    <cellStyle name="SAPLocked 19 4 2" xfId="13783"/>
    <cellStyle name="SAPLocked 19 5" xfId="13784"/>
    <cellStyle name="SAPLocked 19 5 2" xfId="13785"/>
    <cellStyle name="SAPLocked 19 6" xfId="13786"/>
    <cellStyle name="SAPLocked 19 6 2" xfId="13787"/>
    <cellStyle name="SAPLocked 19 7" xfId="13788"/>
    <cellStyle name="SAPLocked 19 7 2" xfId="13789"/>
    <cellStyle name="SAPLocked 19 8" xfId="13790"/>
    <cellStyle name="SAPLocked 19 8 2" xfId="13791"/>
    <cellStyle name="SAPLocked 19 9" xfId="13792"/>
    <cellStyle name="SAPLocked 19 9 2" xfId="13793"/>
    <cellStyle name="SAPLocked 2" xfId="13794"/>
    <cellStyle name="SAPLocked 2 10" xfId="13795"/>
    <cellStyle name="SAPLocked 2 10 10" xfId="13796"/>
    <cellStyle name="SAPLocked 2 10 10 2" xfId="13797"/>
    <cellStyle name="SAPLocked 2 10 11" xfId="13798"/>
    <cellStyle name="SAPLocked 2 10 11 2" xfId="13799"/>
    <cellStyle name="SAPLocked 2 10 12" xfId="13800"/>
    <cellStyle name="SAPLocked 2 10 12 2" xfId="13801"/>
    <cellStyle name="SAPLocked 2 10 13" xfId="13802"/>
    <cellStyle name="SAPLocked 2 10 2" xfId="13803"/>
    <cellStyle name="SAPLocked 2 10 2 10" xfId="13804"/>
    <cellStyle name="SAPLocked 2 10 2 10 2" xfId="13805"/>
    <cellStyle name="SAPLocked 2 10 2 11" xfId="13806"/>
    <cellStyle name="SAPLocked 2 10 2 11 2" xfId="13807"/>
    <cellStyle name="SAPLocked 2 10 2 12" xfId="13808"/>
    <cellStyle name="SAPLocked 2 10 2 2" xfId="13809"/>
    <cellStyle name="SAPLocked 2 10 2 2 2" xfId="13810"/>
    <cellStyle name="SAPLocked 2 10 2 3" xfId="13811"/>
    <cellStyle name="SAPLocked 2 10 2 3 2" xfId="13812"/>
    <cellStyle name="SAPLocked 2 10 2 4" xfId="13813"/>
    <cellStyle name="SAPLocked 2 10 2 4 2" xfId="13814"/>
    <cellStyle name="SAPLocked 2 10 2 5" xfId="13815"/>
    <cellStyle name="SAPLocked 2 10 2 5 2" xfId="13816"/>
    <cellStyle name="SAPLocked 2 10 2 6" xfId="13817"/>
    <cellStyle name="SAPLocked 2 10 2 6 2" xfId="13818"/>
    <cellStyle name="SAPLocked 2 10 2 7" xfId="13819"/>
    <cellStyle name="SAPLocked 2 10 2 7 2" xfId="13820"/>
    <cellStyle name="SAPLocked 2 10 2 8" xfId="13821"/>
    <cellStyle name="SAPLocked 2 10 2 8 2" xfId="13822"/>
    <cellStyle name="SAPLocked 2 10 2 9" xfId="13823"/>
    <cellStyle name="SAPLocked 2 10 2 9 2" xfId="13824"/>
    <cellStyle name="SAPLocked 2 10 3" xfId="13825"/>
    <cellStyle name="SAPLocked 2 10 3 2" xfId="13826"/>
    <cellStyle name="SAPLocked 2 10 4" xfId="13827"/>
    <cellStyle name="SAPLocked 2 10 4 2" xfId="13828"/>
    <cellStyle name="SAPLocked 2 10 5" xfId="13829"/>
    <cellStyle name="SAPLocked 2 10 5 2" xfId="13830"/>
    <cellStyle name="SAPLocked 2 10 6" xfId="13831"/>
    <cellStyle name="SAPLocked 2 10 6 2" xfId="13832"/>
    <cellStyle name="SAPLocked 2 10 7" xfId="13833"/>
    <cellStyle name="SAPLocked 2 10 7 2" xfId="13834"/>
    <cellStyle name="SAPLocked 2 10 8" xfId="13835"/>
    <cellStyle name="SAPLocked 2 10 8 2" xfId="13836"/>
    <cellStyle name="SAPLocked 2 10 9" xfId="13837"/>
    <cellStyle name="SAPLocked 2 10 9 2" xfId="13838"/>
    <cellStyle name="SAPLocked 2 11" xfId="13839"/>
    <cellStyle name="SAPLocked 2 11 10" xfId="13840"/>
    <cellStyle name="SAPLocked 2 11 10 2" xfId="13841"/>
    <cellStyle name="SAPLocked 2 11 11" xfId="13842"/>
    <cellStyle name="SAPLocked 2 11 11 2" xfId="13843"/>
    <cellStyle name="SAPLocked 2 11 12" xfId="13844"/>
    <cellStyle name="SAPLocked 2 11 12 2" xfId="13845"/>
    <cellStyle name="SAPLocked 2 11 13" xfId="13846"/>
    <cellStyle name="SAPLocked 2 11 2" xfId="13847"/>
    <cellStyle name="SAPLocked 2 11 2 10" xfId="13848"/>
    <cellStyle name="SAPLocked 2 11 2 10 2" xfId="13849"/>
    <cellStyle name="SAPLocked 2 11 2 11" xfId="13850"/>
    <cellStyle name="SAPLocked 2 11 2 11 2" xfId="13851"/>
    <cellStyle name="SAPLocked 2 11 2 12" xfId="13852"/>
    <cellStyle name="SAPLocked 2 11 2 2" xfId="13853"/>
    <cellStyle name="SAPLocked 2 11 2 2 2" xfId="13854"/>
    <cellStyle name="SAPLocked 2 11 2 3" xfId="13855"/>
    <cellStyle name="SAPLocked 2 11 2 3 2" xfId="13856"/>
    <cellStyle name="SAPLocked 2 11 2 4" xfId="13857"/>
    <cellStyle name="SAPLocked 2 11 2 4 2" xfId="13858"/>
    <cellStyle name="SAPLocked 2 11 2 5" xfId="13859"/>
    <cellStyle name="SAPLocked 2 11 2 5 2" xfId="13860"/>
    <cellStyle name="SAPLocked 2 11 2 6" xfId="13861"/>
    <cellStyle name="SAPLocked 2 11 2 6 2" xfId="13862"/>
    <cellStyle name="SAPLocked 2 11 2 7" xfId="13863"/>
    <cellStyle name="SAPLocked 2 11 2 7 2" xfId="13864"/>
    <cellStyle name="SAPLocked 2 11 2 8" xfId="13865"/>
    <cellStyle name="SAPLocked 2 11 2 8 2" xfId="13866"/>
    <cellStyle name="SAPLocked 2 11 2 9" xfId="13867"/>
    <cellStyle name="SAPLocked 2 11 2 9 2" xfId="13868"/>
    <cellStyle name="SAPLocked 2 11 3" xfId="13869"/>
    <cellStyle name="SAPLocked 2 11 3 2" xfId="13870"/>
    <cellStyle name="SAPLocked 2 11 4" xfId="13871"/>
    <cellStyle name="SAPLocked 2 11 4 2" xfId="13872"/>
    <cellStyle name="SAPLocked 2 11 5" xfId="13873"/>
    <cellStyle name="SAPLocked 2 11 5 2" xfId="13874"/>
    <cellStyle name="SAPLocked 2 11 6" xfId="13875"/>
    <cellStyle name="SAPLocked 2 11 6 2" xfId="13876"/>
    <cellStyle name="SAPLocked 2 11 7" xfId="13877"/>
    <cellStyle name="SAPLocked 2 11 7 2" xfId="13878"/>
    <cellStyle name="SAPLocked 2 11 8" xfId="13879"/>
    <cellStyle name="SAPLocked 2 11 8 2" xfId="13880"/>
    <cellStyle name="SAPLocked 2 11 9" xfId="13881"/>
    <cellStyle name="SAPLocked 2 11 9 2" xfId="13882"/>
    <cellStyle name="SAPLocked 2 12" xfId="13883"/>
    <cellStyle name="SAPLocked 2 12 10" xfId="13884"/>
    <cellStyle name="SAPLocked 2 12 10 2" xfId="13885"/>
    <cellStyle name="SAPLocked 2 12 11" xfId="13886"/>
    <cellStyle name="SAPLocked 2 12 11 2" xfId="13887"/>
    <cellStyle name="SAPLocked 2 12 12" xfId="13888"/>
    <cellStyle name="SAPLocked 2 12 12 2" xfId="13889"/>
    <cellStyle name="SAPLocked 2 12 13" xfId="13890"/>
    <cellStyle name="SAPLocked 2 12 2" xfId="13891"/>
    <cellStyle name="SAPLocked 2 12 2 10" xfId="13892"/>
    <cellStyle name="SAPLocked 2 12 2 10 2" xfId="13893"/>
    <cellStyle name="SAPLocked 2 12 2 11" xfId="13894"/>
    <cellStyle name="SAPLocked 2 12 2 11 2" xfId="13895"/>
    <cellStyle name="SAPLocked 2 12 2 12" xfId="13896"/>
    <cellStyle name="SAPLocked 2 12 2 2" xfId="13897"/>
    <cellStyle name="SAPLocked 2 12 2 2 2" xfId="13898"/>
    <cellStyle name="SAPLocked 2 12 2 3" xfId="13899"/>
    <cellStyle name="SAPLocked 2 12 2 3 2" xfId="13900"/>
    <cellStyle name="SAPLocked 2 12 2 4" xfId="13901"/>
    <cellStyle name="SAPLocked 2 12 2 4 2" xfId="13902"/>
    <cellStyle name="SAPLocked 2 12 2 5" xfId="13903"/>
    <cellStyle name="SAPLocked 2 12 2 5 2" xfId="13904"/>
    <cellStyle name="SAPLocked 2 12 2 6" xfId="13905"/>
    <cellStyle name="SAPLocked 2 12 2 6 2" xfId="13906"/>
    <cellStyle name="SAPLocked 2 12 2 7" xfId="13907"/>
    <cellStyle name="SAPLocked 2 12 2 7 2" xfId="13908"/>
    <cellStyle name="SAPLocked 2 12 2 8" xfId="13909"/>
    <cellStyle name="SAPLocked 2 12 2 8 2" xfId="13910"/>
    <cellStyle name="SAPLocked 2 12 2 9" xfId="13911"/>
    <cellStyle name="SAPLocked 2 12 2 9 2" xfId="13912"/>
    <cellStyle name="SAPLocked 2 12 3" xfId="13913"/>
    <cellStyle name="SAPLocked 2 12 3 2" xfId="13914"/>
    <cellStyle name="SAPLocked 2 12 4" xfId="13915"/>
    <cellStyle name="SAPLocked 2 12 4 2" xfId="13916"/>
    <cellStyle name="SAPLocked 2 12 5" xfId="13917"/>
    <cellStyle name="SAPLocked 2 12 5 2" xfId="13918"/>
    <cellStyle name="SAPLocked 2 12 6" xfId="13919"/>
    <cellStyle name="SAPLocked 2 12 6 2" xfId="13920"/>
    <cellStyle name="SAPLocked 2 12 7" xfId="13921"/>
    <cellStyle name="SAPLocked 2 12 7 2" xfId="13922"/>
    <cellStyle name="SAPLocked 2 12 8" xfId="13923"/>
    <cellStyle name="SAPLocked 2 12 8 2" xfId="13924"/>
    <cellStyle name="SAPLocked 2 12 9" xfId="13925"/>
    <cellStyle name="SAPLocked 2 12 9 2" xfId="13926"/>
    <cellStyle name="SAPLocked 2 13" xfId="13927"/>
    <cellStyle name="SAPLocked 2 13 10" xfId="13928"/>
    <cellStyle name="SAPLocked 2 13 10 2" xfId="13929"/>
    <cellStyle name="SAPLocked 2 13 11" xfId="13930"/>
    <cellStyle name="SAPLocked 2 13 11 2" xfId="13931"/>
    <cellStyle name="SAPLocked 2 13 12" xfId="13932"/>
    <cellStyle name="SAPLocked 2 13 12 2" xfId="13933"/>
    <cellStyle name="SAPLocked 2 13 13" xfId="13934"/>
    <cellStyle name="SAPLocked 2 13 2" xfId="13935"/>
    <cellStyle name="SAPLocked 2 13 2 10" xfId="13936"/>
    <cellStyle name="SAPLocked 2 13 2 10 2" xfId="13937"/>
    <cellStyle name="SAPLocked 2 13 2 11" xfId="13938"/>
    <cellStyle name="SAPLocked 2 13 2 11 2" xfId="13939"/>
    <cellStyle name="SAPLocked 2 13 2 12" xfId="13940"/>
    <cellStyle name="SAPLocked 2 13 2 2" xfId="13941"/>
    <cellStyle name="SAPLocked 2 13 2 2 2" xfId="13942"/>
    <cellStyle name="SAPLocked 2 13 2 3" xfId="13943"/>
    <cellStyle name="SAPLocked 2 13 2 3 2" xfId="13944"/>
    <cellStyle name="SAPLocked 2 13 2 4" xfId="13945"/>
    <cellStyle name="SAPLocked 2 13 2 4 2" xfId="13946"/>
    <cellStyle name="SAPLocked 2 13 2 5" xfId="13947"/>
    <cellStyle name="SAPLocked 2 13 2 5 2" xfId="13948"/>
    <cellStyle name="SAPLocked 2 13 2 6" xfId="13949"/>
    <cellStyle name="SAPLocked 2 13 2 6 2" xfId="13950"/>
    <cellStyle name="SAPLocked 2 13 2 7" xfId="13951"/>
    <cellStyle name="SAPLocked 2 13 2 7 2" xfId="13952"/>
    <cellStyle name="SAPLocked 2 13 2 8" xfId="13953"/>
    <cellStyle name="SAPLocked 2 13 2 8 2" xfId="13954"/>
    <cellStyle name="SAPLocked 2 13 2 9" xfId="13955"/>
    <cellStyle name="SAPLocked 2 13 2 9 2" xfId="13956"/>
    <cellStyle name="SAPLocked 2 13 3" xfId="13957"/>
    <cellStyle name="SAPLocked 2 13 3 2" xfId="13958"/>
    <cellStyle name="SAPLocked 2 13 4" xfId="13959"/>
    <cellStyle name="SAPLocked 2 13 4 2" xfId="13960"/>
    <cellStyle name="SAPLocked 2 13 5" xfId="13961"/>
    <cellStyle name="SAPLocked 2 13 5 2" xfId="13962"/>
    <cellStyle name="SAPLocked 2 13 6" xfId="13963"/>
    <cellStyle name="SAPLocked 2 13 6 2" xfId="13964"/>
    <cellStyle name="SAPLocked 2 13 7" xfId="13965"/>
    <cellStyle name="SAPLocked 2 13 7 2" xfId="13966"/>
    <cellStyle name="SAPLocked 2 13 8" xfId="13967"/>
    <cellStyle name="SAPLocked 2 13 8 2" xfId="13968"/>
    <cellStyle name="SAPLocked 2 13 9" xfId="13969"/>
    <cellStyle name="SAPLocked 2 13 9 2" xfId="13970"/>
    <cellStyle name="SAPLocked 2 14" xfId="13971"/>
    <cellStyle name="SAPLocked 2 14 10" xfId="13972"/>
    <cellStyle name="SAPLocked 2 14 10 2" xfId="13973"/>
    <cellStyle name="SAPLocked 2 14 11" xfId="13974"/>
    <cellStyle name="SAPLocked 2 14 11 2" xfId="13975"/>
    <cellStyle name="SAPLocked 2 14 12" xfId="13976"/>
    <cellStyle name="SAPLocked 2 14 12 2" xfId="13977"/>
    <cellStyle name="SAPLocked 2 14 13" xfId="13978"/>
    <cellStyle name="SAPLocked 2 14 2" xfId="13979"/>
    <cellStyle name="SAPLocked 2 14 2 10" xfId="13980"/>
    <cellStyle name="SAPLocked 2 14 2 10 2" xfId="13981"/>
    <cellStyle name="SAPLocked 2 14 2 11" xfId="13982"/>
    <cellStyle name="SAPLocked 2 14 2 11 2" xfId="13983"/>
    <cellStyle name="SAPLocked 2 14 2 12" xfId="13984"/>
    <cellStyle name="SAPLocked 2 14 2 2" xfId="13985"/>
    <cellStyle name="SAPLocked 2 14 2 2 2" xfId="13986"/>
    <cellStyle name="SAPLocked 2 14 2 3" xfId="13987"/>
    <cellStyle name="SAPLocked 2 14 2 3 2" xfId="13988"/>
    <cellStyle name="SAPLocked 2 14 2 4" xfId="13989"/>
    <cellStyle name="SAPLocked 2 14 2 4 2" xfId="13990"/>
    <cellStyle name="SAPLocked 2 14 2 5" xfId="13991"/>
    <cellStyle name="SAPLocked 2 14 2 5 2" xfId="13992"/>
    <cellStyle name="SAPLocked 2 14 2 6" xfId="13993"/>
    <cellStyle name="SAPLocked 2 14 2 6 2" xfId="13994"/>
    <cellStyle name="SAPLocked 2 14 2 7" xfId="13995"/>
    <cellStyle name="SAPLocked 2 14 2 7 2" xfId="13996"/>
    <cellStyle name="SAPLocked 2 14 2 8" xfId="13997"/>
    <cellStyle name="SAPLocked 2 14 2 8 2" xfId="13998"/>
    <cellStyle name="SAPLocked 2 14 2 9" xfId="13999"/>
    <cellStyle name="SAPLocked 2 14 2 9 2" xfId="14000"/>
    <cellStyle name="SAPLocked 2 14 3" xfId="14001"/>
    <cellStyle name="SAPLocked 2 14 3 2" xfId="14002"/>
    <cellStyle name="SAPLocked 2 14 4" xfId="14003"/>
    <cellStyle name="SAPLocked 2 14 4 2" xfId="14004"/>
    <cellStyle name="SAPLocked 2 14 5" xfId="14005"/>
    <cellStyle name="SAPLocked 2 14 5 2" xfId="14006"/>
    <cellStyle name="SAPLocked 2 14 6" xfId="14007"/>
    <cellStyle name="SAPLocked 2 14 6 2" xfId="14008"/>
    <cellStyle name="SAPLocked 2 14 7" xfId="14009"/>
    <cellStyle name="SAPLocked 2 14 7 2" xfId="14010"/>
    <cellStyle name="SAPLocked 2 14 8" xfId="14011"/>
    <cellStyle name="SAPLocked 2 14 8 2" xfId="14012"/>
    <cellStyle name="SAPLocked 2 14 9" xfId="14013"/>
    <cellStyle name="SAPLocked 2 14 9 2" xfId="14014"/>
    <cellStyle name="SAPLocked 2 15" xfId="14015"/>
    <cellStyle name="SAPLocked 2 15 10" xfId="14016"/>
    <cellStyle name="SAPLocked 2 15 10 2" xfId="14017"/>
    <cellStyle name="SAPLocked 2 15 11" xfId="14018"/>
    <cellStyle name="SAPLocked 2 15 11 2" xfId="14019"/>
    <cellStyle name="SAPLocked 2 15 12" xfId="14020"/>
    <cellStyle name="SAPLocked 2 15 12 2" xfId="14021"/>
    <cellStyle name="SAPLocked 2 15 13" xfId="14022"/>
    <cellStyle name="SAPLocked 2 15 2" xfId="14023"/>
    <cellStyle name="SAPLocked 2 15 2 10" xfId="14024"/>
    <cellStyle name="SAPLocked 2 15 2 10 2" xfId="14025"/>
    <cellStyle name="SAPLocked 2 15 2 11" xfId="14026"/>
    <cellStyle name="SAPLocked 2 15 2 11 2" xfId="14027"/>
    <cellStyle name="SAPLocked 2 15 2 12" xfId="14028"/>
    <cellStyle name="SAPLocked 2 15 2 2" xfId="14029"/>
    <cellStyle name="SAPLocked 2 15 2 2 2" xfId="14030"/>
    <cellStyle name="SAPLocked 2 15 2 3" xfId="14031"/>
    <cellStyle name="SAPLocked 2 15 2 3 2" xfId="14032"/>
    <cellStyle name="SAPLocked 2 15 2 4" xfId="14033"/>
    <cellStyle name="SAPLocked 2 15 2 4 2" xfId="14034"/>
    <cellStyle name="SAPLocked 2 15 2 5" xfId="14035"/>
    <cellStyle name="SAPLocked 2 15 2 5 2" xfId="14036"/>
    <cellStyle name="SAPLocked 2 15 2 6" xfId="14037"/>
    <cellStyle name="SAPLocked 2 15 2 6 2" xfId="14038"/>
    <cellStyle name="SAPLocked 2 15 2 7" xfId="14039"/>
    <cellStyle name="SAPLocked 2 15 2 7 2" xfId="14040"/>
    <cellStyle name="SAPLocked 2 15 2 8" xfId="14041"/>
    <cellStyle name="SAPLocked 2 15 2 8 2" xfId="14042"/>
    <cellStyle name="SAPLocked 2 15 2 9" xfId="14043"/>
    <cellStyle name="SAPLocked 2 15 2 9 2" xfId="14044"/>
    <cellStyle name="SAPLocked 2 15 3" xfId="14045"/>
    <cellStyle name="SAPLocked 2 15 3 2" xfId="14046"/>
    <cellStyle name="SAPLocked 2 15 4" xfId="14047"/>
    <cellStyle name="SAPLocked 2 15 4 2" xfId="14048"/>
    <cellStyle name="SAPLocked 2 15 5" xfId="14049"/>
    <cellStyle name="SAPLocked 2 15 5 2" xfId="14050"/>
    <cellStyle name="SAPLocked 2 15 6" xfId="14051"/>
    <cellStyle name="SAPLocked 2 15 6 2" xfId="14052"/>
    <cellStyle name="SAPLocked 2 15 7" xfId="14053"/>
    <cellStyle name="SAPLocked 2 15 7 2" xfId="14054"/>
    <cellStyle name="SAPLocked 2 15 8" xfId="14055"/>
    <cellStyle name="SAPLocked 2 15 8 2" xfId="14056"/>
    <cellStyle name="SAPLocked 2 15 9" xfId="14057"/>
    <cellStyle name="SAPLocked 2 15 9 2" xfId="14058"/>
    <cellStyle name="SAPLocked 2 16" xfId="14059"/>
    <cellStyle name="SAPLocked 2 16 10" xfId="14060"/>
    <cellStyle name="SAPLocked 2 16 10 2" xfId="14061"/>
    <cellStyle name="SAPLocked 2 16 11" xfId="14062"/>
    <cellStyle name="SAPLocked 2 16 11 2" xfId="14063"/>
    <cellStyle name="SAPLocked 2 16 12" xfId="14064"/>
    <cellStyle name="SAPLocked 2 16 12 2" xfId="14065"/>
    <cellStyle name="SAPLocked 2 16 13" xfId="14066"/>
    <cellStyle name="SAPLocked 2 16 2" xfId="14067"/>
    <cellStyle name="SAPLocked 2 16 2 10" xfId="14068"/>
    <cellStyle name="SAPLocked 2 16 2 10 2" xfId="14069"/>
    <cellStyle name="SAPLocked 2 16 2 11" xfId="14070"/>
    <cellStyle name="SAPLocked 2 16 2 11 2" xfId="14071"/>
    <cellStyle name="SAPLocked 2 16 2 12" xfId="14072"/>
    <cellStyle name="SAPLocked 2 16 2 2" xfId="14073"/>
    <cellStyle name="SAPLocked 2 16 2 2 2" xfId="14074"/>
    <cellStyle name="SAPLocked 2 16 2 3" xfId="14075"/>
    <cellStyle name="SAPLocked 2 16 2 3 2" xfId="14076"/>
    <cellStyle name="SAPLocked 2 16 2 4" xfId="14077"/>
    <cellStyle name="SAPLocked 2 16 2 4 2" xfId="14078"/>
    <cellStyle name="SAPLocked 2 16 2 5" xfId="14079"/>
    <cellStyle name="SAPLocked 2 16 2 5 2" xfId="14080"/>
    <cellStyle name="SAPLocked 2 16 2 6" xfId="14081"/>
    <cellStyle name="SAPLocked 2 16 2 6 2" xfId="14082"/>
    <cellStyle name="SAPLocked 2 16 2 7" xfId="14083"/>
    <cellStyle name="SAPLocked 2 16 2 7 2" xfId="14084"/>
    <cellStyle name="SAPLocked 2 16 2 8" xfId="14085"/>
    <cellStyle name="SAPLocked 2 16 2 8 2" xfId="14086"/>
    <cellStyle name="SAPLocked 2 16 2 9" xfId="14087"/>
    <cellStyle name="SAPLocked 2 16 2 9 2" xfId="14088"/>
    <cellStyle name="SAPLocked 2 16 3" xfId="14089"/>
    <cellStyle name="SAPLocked 2 16 3 2" xfId="14090"/>
    <cellStyle name="SAPLocked 2 16 4" xfId="14091"/>
    <cellStyle name="SAPLocked 2 16 4 2" xfId="14092"/>
    <cellStyle name="SAPLocked 2 16 5" xfId="14093"/>
    <cellStyle name="SAPLocked 2 16 5 2" xfId="14094"/>
    <cellStyle name="SAPLocked 2 16 6" xfId="14095"/>
    <cellStyle name="SAPLocked 2 16 6 2" xfId="14096"/>
    <cellStyle name="SAPLocked 2 16 7" xfId="14097"/>
    <cellStyle name="SAPLocked 2 16 7 2" xfId="14098"/>
    <cellStyle name="SAPLocked 2 16 8" xfId="14099"/>
    <cellStyle name="SAPLocked 2 16 8 2" xfId="14100"/>
    <cellStyle name="SAPLocked 2 16 9" xfId="14101"/>
    <cellStyle name="SAPLocked 2 16 9 2" xfId="14102"/>
    <cellStyle name="SAPLocked 2 17" xfId="14103"/>
    <cellStyle name="SAPLocked 2 17 10" xfId="14104"/>
    <cellStyle name="SAPLocked 2 17 10 2" xfId="14105"/>
    <cellStyle name="SAPLocked 2 17 11" xfId="14106"/>
    <cellStyle name="SAPLocked 2 17 11 2" xfId="14107"/>
    <cellStyle name="SAPLocked 2 17 12" xfId="14108"/>
    <cellStyle name="SAPLocked 2 17 12 2" xfId="14109"/>
    <cellStyle name="SAPLocked 2 17 13" xfId="14110"/>
    <cellStyle name="SAPLocked 2 17 2" xfId="14111"/>
    <cellStyle name="SAPLocked 2 17 2 10" xfId="14112"/>
    <cellStyle name="SAPLocked 2 17 2 10 2" xfId="14113"/>
    <cellStyle name="SAPLocked 2 17 2 11" xfId="14114"/>
    <cellStyle name="SAPLocked 2 17 2 11 2" xfId="14115"/>
    <cellStyle name="SAPLocked 2 17 2 12" xfId="14116"/>
    <cellStyle name="SAPLocked 2 17 2 2" xfId="14117"/>
    <cellStyle name="SAPLocked 2 17 2 2 2" xfId="14118"/>
    <cellStyle name="SAPLocked 2 17 2 3" xfId="14119"/>
    <cellStyle name="SAPLocked 2 17 2 3 2" xfId="14120"/>
    <cellStyle name="SAPLocked 2 17 2 4" xfId="14121"/>
    <cellStyle name="SAPLocked 2 17 2 4 2" xfId="14122"/>
    <cellStyle name="SAPLocked 2 17 2 5" xfId="14123"/>
    <cellStyle name="SAPLocked 2 17 2 5 2" xfId="14124"/>
    <cellStyle name="SAPLocked 2 17 2 6" xfId="14125"/>
    <cellStyle name="SAPLocked 2 17 2 6 2" xfId="14126"/>
    <cellStyle name="SAPLocked 2 17 2 7" xfId="14127"/>
    <cellStyle name="SAPLocked 2 17 2 7 2" xfId="14128"/>
    <cellStyle name="SAPLocked 2 17 2 8" xfId="14129"/>
    <cellStyle name="SAPLocked 2 17 2 8 2" xfId="14130"/>
    <cellStyle name="SAPLocked 2 17 2 9" xfId="14131"/>
    <cellStyle name="SAPLocked 2 17 2 9 2" xfId="14132"/>
    <cellStyle name="SAPLocked 2 17 3" xfId="14133"/>
    <cellStyle name="SAPLocked 2 17 3 2" xfId="14134"/>
    <cellStyle name="SAPLocked 2 17 4" xfId="14135"/>
    <cellStyle name="SAPLocked 2 17 4 2" xfId="14136"/>
    <cellStyle name="SAPLocked 2 17 5" xfId="14137"/>
    <cellStyle name="SAPLocked 2 17 5 2" xfId="14138"/>
    <cellStyle name="SAPLocked 2 17 6" xfId="14139"/>
    <cellStyle name="SAPLocked 2 17 6 2" xfId="14140"/>
    <cellStyle name="SAPLocked 2 17 7" xfId="14141"/>
    <cellStyle name="SAPLocked 2 17 7 2" xfId="14142"/>
    <cellStyle name="SAPLocked 2 17 8" xfId="14143"/>
    <cellStyle name="SAPLocked 2 17 8 2" xfId="14144"/>
    <cellStyle name="SAPLocked 2 17 9" xfId="14145"/>
    <cellStyle name="SAPLocked 2 17 9 2" xfId="14146"/>
    <cellStyle name="SAPLocked 2 18" xfId="14147"/>
    <cellStyle name="SAPLocked 2 18 10" xfId="14148"/>
    <cellStyle name="SAPLocked 2 18 10 2" xfId="14149"/>
    <cellStyle name="SAPLocked 2 18 11" xfId="14150"/>
    <cellStyle name="SAPLocked 2 18 11 2" xfId="14151"/>
    <cellStyle name="SAPLocked 2 18 12" xfId="14152"/>
    <cellStyle name="SAPLocked 2 18 12 2" xfId="14153"/>
    <cellStyle name="SAPLocked 2 18 13" xfId="14154"/>
    <cellStyle name="SAPLocked 2 18 2" xfId="14155"/>
    <cellStyle name="SAPLocked 2 18 2 10" xfId="14156"/>
    <cellStyle name="SAPLocked 2 18 2 10 2" xfId="14157"/>
    <cellStyle name="SAPLocked 2 18 2 11" xfId="14158"/>
    <cellStyle name="SAPLocked 2 18 2 11 2" xfId="14159"/>
    <cellStyle name="SAPLocked 2 18 2 12" xfId="14160"/>
    <cellStyle name="SAPLocked 2 18 2 2" xfId="14161"/>
    <cellStyle name="SAPLocked 2 18 2 2 2" xfId="14162"/>
    <cellStyle name="SAPLocked 2 18 2 3" xfId="14163"/>
    <cellStyle name="SAPLocked 2 18 2 3 2" xfId="14164"/>
    <cellStyle name="SAPLocked 2 18 2 4" xfId="14165"/>
    <cellStyle name="SAPLocked 2 18 2 4 2" xfId="14166"/>
    <cellStyle name="SAPLocked 2 18 2 5" xfId="14167"/>
    <cellStyle name="SAPLocked 2 18 2 5 2" xfId="14168"/>
    <cellStyle name="SAPLocked 2 18 2 6" xfId="14169"/>
    <cellStyle name="SAPLocked 2 18 2 6 2" xfId="14170"/>
    <cellStyle name="SAPLocked 2 18 2 7" xfId="14171"/>
    <cellStyle name="SAPLocked 2 18 2 7 2" xfId="14172"/>
    <cellStyle name="SAPLocked 2 18 2 8" xfId="14173"/>
    <cellStyle name="SAPLocked 2 18 2 8 2" xfId="14174"/>
    <cellStyle name="SAPLocked 2 18 2 9" xfId="14175"/>
    <cellStyle name="SAPLocked 2 18 2 9 2" xfId="14176"/>
    <cellStyle name="SAPLocked 2 18 3" xfId="14177"/>
    <cellStyle name="SAPLocked 2 18 3 2" xfId="14178"/>
    <cellStyle name="SAPLocked 2 18 4" xfId="14179"/>
    <cellStyle name="SAPLocked 2 18 4 2" xfId="14180"/>
    <cellStyle name="SAPLocked 2 18 5" xfId="14181"/>
    <cellStyle name="SAPLocked 2 18 5 2" xfId="14182"/>
    <cellStyle name="SAPLocked 2 18 6" xfId="14183"/>
    <cellStyle name="SAPLocked 2 18 6 2" xfId="14184"/>
    <cellStyle name="SAPLocked 2 18 7" xfId="14185"/>
    <cellStyle name="SAPLocked 2 18 7 2" xfId="14186"/>
    <cellStyle name="SAPLocked 2 18 8" xfId="14187"/>
    <cellStyle name="SAPLocked 2 18 8 2" xfId="14188"/>
    <cellStyle name="SAPLocked 2 18 9" xfId="14189"/>
    <cellStyle name="SAPLocked 2 18 9 2" xfId="14190"/>
    <cellStyle name="SAPLocked 2 19" xfId="14191"/>
    <cellStyle name="SAPLocked 2 19 10" xfId="14192"/>
    <cellStyle name="SAPLocked 2 19 10 2" xfId="14193"/>
    <cellStyle name="SAPLocked 2 19 11" xfId="14194"/>
    <cellStyle name="SAPLocked 2 19 11 2" xfId="14195"/>
    <cellStyle name="SAPLocked 2 19 12" xfId="14196"/>
    <cellStyle name="SAPLocked 2 19 12 2" xfId="14197"/>
    <cellStyle name="SAPLocked 2 19 13" xfId="14198"/>
    <cellStyle name="SAPLocked 2 19 2" xfId="14199"/>
    <cellStyle name="SAPLocked 2 19 2 10" xfId="14200"/>
    <cellStyle name="SAPLocked 2 19 2 10 2" xfId="14201"/>
    <cellStyle name="SAPLocked 2 19 2 11" xfId="14202"/>
    <cellStyle name="SAPLocked 2 19 2 11 2" xfId="14203"/>
    <cellStyle name="SAPLocked 2 19 2 12" xfId="14204"/>
    <cellStyle name="SAPLocked 2 19 2 2" xfId="14205"/>
    <cellStyle name="SAPLocked 2 19 2 2 2" xfId="14206"/>
    <cellStyle name="SAPLocked 2 19 2 3" xfId="14207"/>
    <cellStyle name="SAPLocked 2 19 2 3 2" xfId="14208"/>
    <cellStyle name="SAPLocked 2 19 2 4" xfId="14209"/>
    <cellStyle name="SAPLocked 2 19 2 4 2" xfId="14210"/>
    <cellStyle name="SAPLocked 2 19 2 5" xfId="14211"/>
    <cellStyle name="SAPLocked 2 19 2 5 2" xfId="14212"/>
    <cellStyle name="SAPLocked 2 19 2 6" xfId="14213"/>
    <cellStyle name="SAPLocked 2 19 2 6 2" xfId="14214"/>
    <cellStyle name="SAPLocked 2 19 2 7" xfId="14215"/>
    <cellStyle name="SAPLocked 2 19 2 7 2" xfId="14216"/>
    <cellStyle name="SAPLocked 2 19 2 8" xfId="14217"/>
    <cellStyle name="SAPLocked 2 19 2 8 2" xfId="14218"/>
    <cellStyle name="SAPLocked 2 19 2 9" xfId="14219"/>
    <cellStyle name="SAPLocked 2 19 2 9 2" xfId="14220"/>
    <cellStyle name="SAPLocked 2 19 3" xfId="14221"/>
    <cellStyle name="SAPLocked 2 19 3 2" xfId="14222"/>
    <cellStyle name="SAPLocked 2 19 4" xfId="14223"/>
    <cellStyle name="SAPLocked 2 19 4 2" xfId="14224"/>
    <cellStyle name="SAPLocked 2 19 5" xfId="14225"/>
    <cellStyle name="SAPLocked 2 19 5 2" xfId="14226"/>
    <cellStyle name="SAPLocked 2 19 6" xfId="14227"/>
    <cellStyle name="SAPLocked 2 19 6 2" xfId="14228"/>
    <cellStyle name="SAPLocked 2 19 7" xfId="14229"/>
    <cellStyle name="SAPLocked 2 19 7 2" xfId="14230"/>
    <cellStyle name="SAPLocked 2 19 8" xfId="14231"/>
    <cellStyle name="SAPLocked 2 19 8 2" xfId="14232"/>
    <cellStyle name="SAPLocked 2 19 9" xfId="14233"/>
    <cellStyle name="SAPLocked 2 19 9 2" xfId="14234"/>
    <cellStyle name="SAPLocked 2 2" xfId="14235"/>
    <cellStyle name="SAPLocked 2 2 10" xfId="14236"/>
    <cellStyle name="SAPLocked 2 2 10 2" xfId="14237"/>
    <cellStyle name="SAPLocked 2 2 11" xfId="14238"/>
    <cellStyle name="SAPLocked 2 2 11 2" xfId="14239"/>
    <cellStyle name="SAPLocked 2 2 12" xfId="14240"/>
    <cellStyle name="SAPLocked 2 2 12 2" xfId="14241"/>
    <cellStyle name="SAPLocked 2 2 13" xfId="14242"/>
    <cellStyle name="SAPLocked 2 2 2" xfId="14243"/>
    <cellStyle name="SAPLocked 2 2 2 10" xfId="14244"/>
    <cellStyle name="SAPLocked 2 2 2 10 2" xfId="14245"/>
    <cellStyle name="SAPLocked 2 2 2 11" xfId="14246"/>
    <cellStyle name="SAPLocked 2 2 2 11 2" xfId="14247"/>
    <cellStyle name="SAPLocked 2 2 2 12" xfId="14248"/>
    <cellStyle name="SAPLocked 2 2 2 2" xfId="14249"/>
    <cellStyle name="SAPLocked 2 2 2 2 2" xfId="14250"/>
    <cellStyle name="SAPLocked 2 2 2 3" xfId="14251"/>
    <cellStyle name="SAPLocked 2 2 2 3 2" xfId="14252"/>
    <cellStyle name="SAPLocked 2 2 2 4" xfId="14253"/>
    <cellStyle name="SAPLocked 2 2 2 4 2" xfId="14254"/>
    <cellStyle name="SAPLocked 2 2 2 5" xfId="14255"/>
    <cellStyle name="SAPLocked 2 2 2 5 2" xfId="14256"/>
    <cellStyle name="SAPLocked 2 2 2 6" xfId="14257"/>
    <cellStyle name="SAPLocked 2 2 2 6 2" xfId="14258"/>
    <cellStyle name="SAPLocked 2 2 2 7" xfId="14259"/>
    <cellStyle name="SAPLocked 2 2 2 7 2" xfId="14260"/>
    <cellStyle name="SAPLocked 2 2 2 8" xfId="14261"/>
    <cellStyle name="SAPLocked 2 2 2 8 2" xfId="14262"/>
    <cellStyle name="SAPLocked 2 2 2 9" xfId="14263"/>
    <cellStyle name="SAPLocked 2 2 2 9 2" xfId="14264"/>
    <cellStyle name="SAPLocked 2 2 3" xfId="14265"/>
    <cellStyle name="SAPLocked 2 2 3 2" xfId="14266"/>
    <cellStyle name="SAPLocked 2 2 4" xfId="14267"/>
    <cellStyle name="SAPLocked 2 2 4 2" xfId="14268"/>
    <cellStyle name="SAPLocked 2 2 5" xfId="14269"/>
    <cellStyle name="SAPLocked 2 2 5 2" xfId="14270"/>
    <cellStyle name="SAPLocked 2 2 6" xfId="14271"/>
    <cellStyle name="SAPLocked 2 2 6 2" xfId="14272"/>
    <cellStyle name="SAPLocked 2 2 7" xfId="14273"/>
    <cellStyle name="SAPLocked 2 2 7 2" xfId="14274"/>
    <cellStyle name="SAPLocked 2 2 8" xfId="14275"/>
    <cellStyle name="SAPLocked 2 2 8 2" xfId="14276"/>
    <cellStyle name="SAPLocked 2 2 9" xfId="14277"/>
    <cellStyle name="SAPLocked 2 2 9 2" xfId="14278"/>
    <cellStyle name="SAPLocked 2 20" xfId="14279"/>
    <cellStyle name="SAPLocked 2 20 10" xfId="14280"/>
    <cellStyle name="SAPLocked 2 20 10 2" xfId="14281"/>
    <cellStyle name="SAPLocked 2 20 11" xfId="14282"/>
    <cellStyle name="SAPLocked 2 20 11 2" xfId="14283"/>
    <cellStyle name="SAPLocked 2 20 12" xfId="14284"/>
    <cellStyle name="SAPLocked 2 20 12 2" xfId="14285"/>
    <cellStyle name="SAPLocked 2 20 13" xfId="14286"/>
    <cellStyle name="SAPLocked 2 20 2" xfId="14287"/>
    <cellStyle name="SAPLocked 2 20 2 10" xfId="14288"/>
    <cellStyle name="SAPLocked 2 20 2 10 2" xfId="14289"/>
    <cellStyle name="SAPLocked 2 20 2 11" xfId="14290"/>
    <cellStyle name="SAPLocked 2 20 2 11 2" xfId="14291"/>
    <cellStyle name="SAPLocked 2 20 2 12" xfId="14292"/>
    <cellStyle name="SAPLocked 2 20 2 2" xfId="14293"/>
    <cellStyle name="SAPLocked 2 20 2 2 2" xfId="14294"/>
    <cellStyle name="SAPLocked 2 20 2 3" xfId="14295"/>
    <cellStyle name="SAPLocked 2 20 2 3 2" xfId="14296"/>
    <cellStyle name="SAPLocked 2 20 2 4" xfId="14297"/>
    <cellStyle name="SAPLocked 2 20 2 4 2" xfId="14298"/>
    <cellStyle name="SAPLocked 2 20 2 5" xfId="14299"/>
    <cellStyle name="SAPLocked 2 20 2 5 2" xfId="14300"/>
    <cellStyle name="SAPLocked 2 20 2 6" xfId="14301"/>
    <cellStyle name="SAPLocked 2 20 2 6 2" xfId="14302"/>
    <cellStyle name="SAPLocked 2 20 2 7" xfId="14303"/>
    <cellStyle name="SAPLocked 2 20 2 7 2" xfId="14304"/>
    <cellStyle name="SAPLocked 2 20 2 8" xfId="14305"/>
    <cellStyle name="SAPLocked 2 20 2 8 2" xfId="14306"/>
    <cellStyle name="SAPLocked 2 20 2 9" xfId="14307"/>
    <cellStyle name="SAPLocked 2 20 2 9 2" xfId="14308"/>
    <cellStyle name="SAPLocked 2 20 3" xfId="14309"/>
    <cellStyle name="SAPLocked 2 20 3 2" xfId="14310"/>
    <cellStyle name="SAPLocked 2 20 4" xfId="14311"/>
    <cellStyle name="SAPLocked 2 20 4 2" xfId="14312"/>
    <cellStyle name="SAPLocked 2 20 5" xfId="14313"/>
    <cellStyle name="SAPLocked 2 20 5 2" xfId="14314"/>
    <cellStyle name="SAPLocked 2 20 6" xfId="14315"/>
    <cellStyle name="SAPLocked 2 20 6 2" xfId="14316"/>
    <cellStyle name="SAPLocked 2 20 7" xfId="14317"/>
    <cellStyle name="SAPLocked 2 20 7 2" xfId="14318"/>
    <cellStyle name="SAPLocked 2 20 8" xfId="14319"/>
    <cellStyle name="SAPLocked 2 20 8 2" xfId="14320"/>
    <cellStyle name="SAPLocked 2 20 9" xfId="14321"/>
    <cellStyle name="SAPLocked 2 20 9 2" xfId="14322"/>
    <cellStyle name="SAPLocked 2 21" xfId="14323"/>
    <cellStyle name="SAPLocked 2 21 10" xfId="14324"/>
    <cellStyle name="SAPLocked 2 21 10 2" xfId="14325"/>
    <cellStyle name="SAPLocked 2 21 11" xfId="14326"/>
    <cellStyle name="SAPLocked 2 21 11 2" xfId="14327"/>
    <cellStyle name="SAPLocked 2 21 12" xfId="14328"/>
    <cellStyle name="SAPLocked 2 21 2" xfId="14329"/>
    <cellStyle name="SAPLocked 2 21 2 2" xfId="14330"/>
    <cellStyle name="SAPLocked 2 21 3" xfId="14331"/>
    <cellStyle name="SAPLocked 2 21 3 2" xfId="14332"/>
    <cellStyle name="SAPLocked 2 21 4" xfId="14333"/>
    <cellStyle name="SAPLocked 2 21 4 2" xfId="14334"/>
    <cellStyle name="SAPLocked 2 21 5" xfId="14335"/>
    <cellStyle name="SAPLocked 2 21 5 2" xfId="14336"/>
    <cellStyle name="SAPLocked 2 21 6" xfId="14337"/>
    <cellStyle name="SAPLocked 2 21 6 2" xfId="14338"/>
    <cellStyle name="SAPLocked 2 21 7" xfId="14339"/>
    <cellStyle name="SAPLocked 2 21 7 2" xfId="14340"/>
    <cellStyle name="SAPLocked 2 21 8" xfId="14341"/>
    <cellStyle name="SAPLocked 2 21 8 2" xfId="14342"/>
    <cellStyle name="SAPLocked 2 21 9" xfId="14343"/>
    <cellStyle name="SAPLocked 2 21 9 2" xfId="14344"/>
    <cellStyle name="SAPLocked 2 22" xfId="14345"/>
    <cellStyle name="SAPLocked 2 22 2" xfId="14346"/>
    <cellStyle name="SAPLocked 2 23" xfId="14347"/>
    <cellStyle name="SAPLocked 2 23 2" xfId="14348"/>
    <cellStyle name="SAPLocked 2 24" xfId="14349"/>
    <cellStyle name="SAPLocked 2 24 2" xfId="14350"/>
    <cellStyle name="SAPLocked 2 25" xfId="14351"/>
    <cellStyle name="SAPLocked 2 25 2" xfId="14352"/>
    <cellStyle name="SAPLocked 2 26" xfId="14353"/>
    <cellStyle name="SAPLocked 2 26 2" xfId="14354"/>
    <cellStyle name="SAPLocked 2 27" xfId="14355"/>
    <cellStyle name="SAPLocked 2 27 2" xfId="14356"/>
    <cellStyle name="SAPLocked 2 28" xfId="14357"/>
    <cellStyle name="SAPLocked 2 28 2" xfId="14358"/>
    <cellStyle name="SAPLocked 2 29" xfId="14359"/>
    <cellStyle name="SAPLocked 2 29 2" xfId="14360"/>
    <cellStyle name="SAPLocked 2 3" xfId="14361"/>
    <cellStyle name="SAPLocked 2 3 10" xfId="14362"/>
    <cellStyle name="SAPLocked 2 3 10 2" xfId="14363"/>
    <cellStyle name="SAPLocked 2 3 11" xfId="14364"/>
    <cellStyle name="SAPLocked 2 3 11 2" xfId="14365"/>
    <cellStyle name="SAPLocked 2 3 12" xfId="14366"/>
    <cellStyle name="SAPLocked 2 3 12 2" xfId="14367"/>
    <cellStyle name="SAPLocked 2 3 13" xfId="14368"/>
    <cellStyle name="SAPLocked 2 3 2" xfId="14369"/>
    <cellStyle name="SAPLocked 2 3 2 10" xfId="14370"/>
    <cellStyle name="SAPLocked 2 3 2 10 2" xfId="14371"/>
    <cellStyle name="SAPLocked 2 3 2 11" xfId="14372"/>
    <cellStyle name="SAPLocked 2 3 2 11 2" xfId="14373"/>
    <cellStyle name="SAPLocked 2 3 2 12" xfId="14374"/>
    <cellStyle name="SAPLocked 2 3 2 2" xfId="14375"/>
    <cellStyle name="SAPLocked 2 3 2 2 2" xfId="14376"/>
    <cellStyle name="SAPLocked 2 3 2 3" xfId="14377"/>
    <cellStyle name="SAPLocked 2 3 2 3 2" xfId="14378"/>
    <cellStyle name="SAPLocked 2 3 2 4" xfId="14379"/>
    <cellStyle name="SAPLocked 2 3 2 4 2" xfId="14380"/>
    <cellStyle name="SAPLocked 2 3 2 5" xfId="14381"/>
    <cellStyle name="SAPLocked 2 3 2 5 2" xfId="14382"/>
    <cellStyle name="SAPLocked 2 3 2 6" xfId="14383"/>
    <cellStyle name="SAPLocked 2 3 2 6 2" xfId="14384"/>
    <cellStyle name="SAPLocked 2 3 2 7" xfId="14385"/>
    <cellStyle name="SAPLocked 2 3 2 7 2" xfId="14386"/>
    <cellStyle name="SAPLocked 2 3 2 8" xfId="14387"/>
    <cellStyle name="SAPLocked 2 3 2 8 2" xfId="14388"/>
    <cellStyle name="SAPLocked 2 3 2 9" xfId="14389"/>
    <cellStyle name="SAPLocked 2 3 2 9 2" xfId="14390"/>
    <cellStyle name="SAPLocked 2 3 3" xfId="14391"/>
    <cellStyle name="SAPLocked 2 3 3 2" xfId="14392"/>
    <cellStyle name="SAPLocked 2 3 4" xfId="14393"/>
    <cellStyle name="SAPLocked 2 3 4 2" xfId="14394"/>
    <cellStyle name="SAPLocked 2 3 5" xfId="14395"/>
    <cellStyle name="SAPLocked 2 3 5 2" xfId="14396"/>
    <cellStyle name="SAPLocked 2 3 6" xfId="14397"/>
    <cellStyle name="SAPLocked 2 3 6 2" xfId="14398"/>
    <cellStyle name="SAPLocked 2 3 7" xfId="14399"/>
    <cellStyle name="SAPLocked 2 3 7 2" xfId="14400"/>
    <cellStyle name="SAPLocked 2 3 8" xfId="14401"/>
    <cellStyle name="SAPLocked 2 3 8 2" xfId="14402"/>
    <cellStyle name="SAPLocked 2 3 9" xfId="14403"/>
    <cellStyle name="SAPLocked 2 3 9 2" xfId="14404"/>
    <cellStyle name="SAPLocked 2 30" xfId="14405"/>
    <cellStyle name="SAPLocked 2 4" xfId="14406"/>
    <cellStyle name="SAPLocked 2 4 10" xfId="14407"/>
    <cellStyle name="SAPLocked 2 4 10 2" xfId="14408"/>
    <cellStyle name="SAPLocked 2 4 11" xfId="14409"/>
    <cellStyle name="SAPLocked 2 4 11 2" xfId="14410"/>
    <cellStyle name="SAPLocked 2 4 12" xfId="14411"/>
    <cellStyle name="SAPLocked 2 4 12 2" xfId="14412"/>
    <cellStyle name="SAPLocked 2 4 13" xfId="14413"/>
    <cellStyle name="SAPLocked 2 4 2" xfId="14414"/>
    <cellStyle name="SAPLocked 2 4 2 10" xfId="14415"/>
    <cellStyle name="SAPLocked 2 4 2 10 2" xfId="14416"/>
    <cellStyle name="SAPLocked 2 4 2 11" xfId="14417"/>
    <cellStyle name="SAPLocked 2 4 2 11 2" xfId="14418"/>
    <cellStyle name="SAPLocked 2 4 2 12" xfId="14419"/>
    <cellStyle name="SAPLocked 2 4 2 2" xfId="14420"/>
    <cellStyle name="SAPLocked 2 4 2 2 2" xfId="14421"/>
    <cellStyle name="SAPLocked 2 4 2 3" xfId="14422"/>
    <cellStyle name="SAPLocked 2 4 2 3 2" xfId="14423"/>
    <cellStyle name="SAPLocked 2 4 2 4" xfId="14424"/>
    <cellStyle name="SAPLocked 2 4 2 4 2" xfId="14425"/>
    <cellStyle name="SAPLocked 2 4 2 5" xfId="14426"/>
    <cellStyle name="SAPLocked 2 4 2 5 2" xfId="14427"/>
    <cellStyle name="SAPLocked 2 4 2 6" xfId="14428"/>
    <cellStyle name="SAPLocked 2 4 2 6 2" xfId="14429"/>
    <cellStyle name="SAPLocked 2 4 2 7" xfId="14430"/>
    <cellStyle name="SAPLocked 2 4 2 7 2" xfId="14431"/>
    <cellStyle name="SAPLocked 2 4 2 8" xfId="14432"/>
    <cellStyle name="SAPLocked 2 4 2 8 2" xfId="14433"/>
    <cellStyle name="SAPLocked 2 4 2 9" xfId="14434"/>
    <cellStyle name="SAPLocked 2 4 2 9 2" xfId="14435"/>
    <cellStyle name="SAPLocked 2 4 3" xfId="14436"/>
    <cellStyle name="SAPLocked 2 4 3 2" xfId="14437"/>
    <cellStyle name="SAPLocked 2 4 4" xfId="14438"/>
    <cellStyle name="SAPLocked 2 4 4 2" xfId="14439"/>
    <cellStyle name="SAPLocked 2 4 5" xfId="14440"/>
    <cellStyle name="SAPLocked 2 4 5 2" xfId="14441"/>
    <cellStyle name="SAPLocked 2 4 6" xfId="14442"/>
    <cellStyle name="SAPLocked 2 4 6 2" xfId="14443"/>
    <cellStyle name="SAPLocked 2 4 7" xfId="14444"/>
    <cellStyle name="SAPLocked 2 4 7 2" xfId="14445"/>
    <cellStyle name="SAPLocked 2 4 8" xfId="14446"/>
    <cellStyle name="SAPLocked 2 4 8 2" xfId="14447"/>
    <cellStyle name="SAPLocked 2 4 9" xfId="14448"/>
    <cellStyle name="SAPLocked 2 4 9 2" xfId="14449"/>
    <cellStyle name="SAPLocked 2 5" xfId="14450"/>
    <cellStyle name="SAPLocked 2 5 10" xfId="14451"/>
    <cellStyle name="SAPLocked 2 5 10 2" xfId="14452"/>
    <cellStyle name="SAPLocked 2 5 11" xfId="14453"/>
    <cellStyle name="SAPLocked 2 5 11 2" xfId="14454"/>
    <cellStyle name="SAPLocked 2 5 12" xfId="14455"/>
    <cellStyle name="SAPLocked 2 5 12 2" xfId="14456"/>
    <cellStyle name="SAPLocked 2 5 13" xfId="14457"/>
    <cellStyle name="SAPLocked 2 5 2" xfId="14458"/>
    <cellStyle name="SAPLocked 2 5 2 10" xfId="14459"/>
    <cellStyle name="SAPLocked 2 5 2 10 2" xfId="14460"/>
    <cellStyle name="SAPLocked 2 5 2 11" xfId="14461"/>
    <cellStyle name="SAPLocked 2 5 2 11 2" xfId="14462"/>
    <cellStyle name="SAPLocked 2 5 2 12" xfId="14463"/>
    <cellStyle name="SAPLocked 2 5 2 2" xfId="14464"/>
    <cellStyle name="SAPLocked 2 5 2 2 2" xfId="14465"/>
    <cellStyle name="SAPLocked 2 5 2 3" xfId="14466"/>
    <cellStyle name="SAPLocked 2 5 2 3 2" xfId="14467"/>
    <cellStyle name="SAPLocked 2 5 2 4" xfId="14468"/>
    <cellStyle name="SAPLocked 2 5 2 4 2" xfId="14469"/>
    <cellStyle name="SAPLocked 2 5 2 5" xfId="14470"/>
    <cellStyle name="SAPLocked 2 5 2 5 2" xfId="14471"/>
    <cellStyle name="SAPLocked 2 5 2 6" xfId="14472"/>
    <cellStyle name="SAPLocked 2 5 2 6 2" xfId="14473"/>
    <cellStyle name="SAPLocked 2 5 2 7" xfId="14474"/>
    <cellStyle name="SAPLocked 2 5 2 7 2" xfId="14475"/>
    <cellStyle name="SAPLocked 2 5 2 8" xfId="14476"/>
    <cellStyle name="SAPLocked 2 5 2 8 2" xfId="14477"/>
    <cellStyle name="SAPLocked 2 5 2 9" xfId="14478"/>
    <cellStyle name="SAPLocked 2 5 2 9 2" xfId="14479"/>
    <cellStyle name="SAPLocked 2 5 3" xfId="14480"/>
    <cellStyle name="SAPLocked 2 5 3 2" xfId="14481"/>
    <cellStyle name="SAPLocked 2 5 4" xfId="14482"/>
    <cellStyle name="SAPLocked 2 5 4 2" xfId="14483"/>
    <cellStyle name="SAPLocked 2 5 5" xfId="14484"/>
    <cellStyle name="SAPLocked 2 5 5 2" xfId="14485"/>
    <cellStyle name="SAPLocked 2 5 6" xfId="14486"/>
    <cellStyle name="SAPLocked 2 5 6 2" xfId="14487"/>
    <cellStyle name="SAPLocked 2 5 7" xfId="14488"/>
    <cellStyle name="SAPLocked 2 5 7 2" xfId="14489"/>
    <cellStyle name="SAPLocked 2 5 8" xfId="14490"/>
    <cellStyle name="SAPLocked 2 5 8 2" xfId="14491"/>
    <cellStyle name="SAPLocked 2 5 9" xfId="14492"/>
    <cellStyle name="SAPLocked 2 5 9 2" xfId="14493"/>
    <cellStyle name="SAPLocked 2 6" xfId="14494"/>
    <cellStyle name="SAPLocked 2 6 10" xfId="14495"/>
    <cellStyle name="SAPLocked 2 6 10 2" xfId="14496"/>
    <cellStyle name="SAPLocked 2 6 11" xfId="14497"/>
    <cellStyle name="SAPLocked 2 6 11 2" xfId="14498"/>
    <cellStyle name="SAPLocked 2 6 12" xfId="14499"/>
    <cellStyle name="SAPLocked 2 6 12 2" xfId="14500"/>
    <cellStyle name="SAPLocked 2 6 13" xfId="14501"/>
    <cellStyle name="SAPLocked 2 6 2" xfId="14502"/>
    <cellStyle name="SAPLocked 2 6 2 10" xfId="14503"/>
    <cellStyle name="SAPLocked 2 6 2 10 2" xfId="14504"/>
    <cellStyle name="SAPLocked 2 6 2 11" xfId="14505"/>
    <cellStyle name="SAPLocked 2 6 2 11 2" xfId="14506"/>
    <cellStyle name="SAPLocked 2 6 2 12" xfId="14507"/>
    <cellStyle name="SAPLocked 2 6 2 2" xfId="14508"/>
    <cellStyle name="SAPLocked 2 6 2 2 2" xfId="14509"/>
    <cellStyle name="SAPLocked 2 6 2 3" xfId="14510"/>
    <cellStyle name="SAPLocked 2 6 2 3 2" xfId="14511"/>
    <cellStyle name="SAPLocked 2 6 2 4" xfId="14512"/>
    <cellStyle name="SAPLocked 2 6 2 4 2" xfId="14513"/>
    <cellStyle name="SAPLocked 2 6 2 5" xfId="14514"/>
    <cellStyle name="SAPLocked 2 6 2 5 2" xfId="14515"/>
    <cellStyle name="SAPLocked 2 6 2 6" xfId="14516"/>
    <cellStyle name="SAPLocked 2 6 2 6 2" xfId="14517"/>
    <cellStyle name="SAPLocked 2 6 2 7" xfId="14518"/>
    <cellStyle name="SAPLocked 2 6 2 7 2" xfId="14519"/>
    <cellStyle name="SAPLocked 2 6 2 8" xfId="14520"/>
    <cellStyle name="SAPLocked 2 6 2 8 2" xfId="14521"/>
    <cellStyle name="SAPLocked 2 6 2 9" xfId="14522"/>
    <cellStyle name="SAPLocked 2 6 2 9 2" xfId="14523"/>
    <cellStyle name="SAPLocked 2 6 3" xfId="14524"/>
    <cellStyle name="SAPLocked 2 6 3 2" xfId="14525"/>
    <cellStyle name="SAPLocked 2 6 4" xfId="14526"/>
    <cellStyle name="SAPLocked 2 6 4 2" xfId="14527"/>
    <cellStyle name="SAPLocked 2 6 5" xfId="14528"/>
    <cellStyle name="SAPLocked 2 6 5 2" xfId="14529"/>
    <cellStyle name="SAPLocked 2 6 6" xfId="14530"/>
    <cellStyle name="SAPLocked 2 6 6 2" xfId="14531"/>
    <cellStyle name="SAPLocked 2 6 7" xfId="14532"/>
    <cellStyle name="SAPLocked 2 6 7 2" xfId="14533"/>
    <cellStyle name="SAPLocked 2 6 8" xfId="14534"/>
    <cellStyle name="SAPLocked 2 6 8 2" xfId="14535"/>
    <cellStyle name="SAPLocked 2 6 9" xfId="14536"/>
    <cellStyle name="SAPLocked 2 6 9 2" xfId="14537"/>
    <cellStyle name="SAPLocked 2 7" xfId="14538"/>
    <cellStyle name="SAPLocked 2 7 10" xfId="14539"/>
    <cellStyle name="SAPLocked 2 7 10 2" xfId="14540"/>
    <cellStyle name="SAPLocked 2 7 11" xfId="14541"/>
    <cellStyle name="SAPLocked 2 7 11 2" xfId="14542"/>
    <cellStyle name="SAPLocked 2 7 12" xfId="14543"/>
    <cellStyle name="SAPLocked 2 7 12 2" xfId="14544"/>
    <cellStyle name="SAPLocked 2 7 13" xfId="14545"/>
    <cellStyle name="SAPLocked 2 7 2" xfId="14546"/>
    <cellStyle name="SAPLocked 2 7 2 10" xfId="14547"/>
    <cellStyle name="SAPLocked 2 7 2 10 2" xfId="14548"/>
    <cellStyle name="SAPLocked 2 7 2 11" xfId="14549"/>
    <cellStyle name="SAPLocked 2 7 2 11 2" xfId="14550"/>
    <cellStyle name="SAPLocked 2 7 2 12" xfId="14551"/>
    <cellStyle name="SAPLocked 2 7 2 2" xfId="14552"/>
    <cellStyle name="SAPLocked 2 7 2 2 2" xfId="14553"/>
    <cellStyle name="SAPLocked 2 7 2 3" xfId="14554"/>
    <cellStyle name="SAPLocked 2 7 2 3 2" xfId="14555"/>
    <cellStyle name="SAPLocked 2 7 2 4" xfId="14556"/>
    <cellStyle name="SAPLocked 2 7 2 4 2" xfId="14557"/>
    <cellStyle name="SAPLocked 2 7 2 5" xfId="14558"/>
    <cellStyle name="SAPLocked 2 7 2 5 2" xfId="14559"/>
    <cellStyle name="SAPLocked 2 7 2 6" xfId="14560"/>
    <cellStyle name="SAPLocked 2 7 2 6 2" xfId="14561"/>
    <cellStyle name="SAPLocked 2 7 2 7" xfId="14562"/>
    <cellStyle name="SAPLocked 2 7 2 7 2" xfId="14563"/>
    <cellStyle name="SAPLocked 2 7 2 8" xfId="14564"/>
    <cellStyle name="SAPLocked 2 7 2 8 2" xfId="14565"/>
    <cellStyle name="SAPLocked 2 7 2 9" xfId="14566"/>
    <cellStyle name="SAPLocked 2 7 2 9 2" xfId="14567"/>
    <cellStyle name="SAPLocked 2 7 3" xfId="14568"/>
    <cellStyle name="SAPLocked 2 7 3 2" xfId="14569"/>
    <cellStyle name="SAPLocked 2 7 4" xfId="14570"/>
    <cellStyle name="SAPLocked 2 7 4 2" xfId="14571"/>
    <cellStyle name="SAPLocked 2 7 5" xfId="14572"/>
    <cellStyle name="SAPLocked 2 7 5 2" xfId="14573"/>
    <cellStyle name="SAPLocked 2 7 6" xfId="14574"/>
    <cellStyle name="SAPLocked 2 7 6 2" xfId="14575"/>
    <cellStyle name="SAPLocked 2 7 7" xfId="14576"/>
    <cellStyle name="SAPLocked 2 7 7 2" xfId="14577"/>
    <cellStyle name="SAPLocked 2 7 8" xfId="14578"/>
    <cellStyle name="SAPLocked 2 7 8 2" xfId="14579"/>
    <cellStyle name="SAPLocked 2 7 9" xfId="14580"/>
    <cellStyle name="SAPLocked 2 7 9 2" xfId="14581"/>
    <cellStyle name="SAPLocked 2 8" xfId="14582"/>
    <cellStyle name="SAPLocked 2 8 10" xfId="14583"/>
    <cellStyle name="SAPLocked 2 8 10 2" xfId="14584"/>
    <cellStyle name="SAPLocked 2 8 11" xfId="14585"/>
    <cellStyle name="SAPLocked 2 8 11 2" xfId="14586"/>
    <cellStyle name="SAPLocked 2 8 12" xfId="14587"/>
    <cellStyle name="SAPLocked 2 8 12 2" xfId="14588"/>
    <cellStyle name="SAPLocked 2 8 13" xfId="14589"/>
    <cellStyle name="SAPLocked 2 8 2" xfId="14590"/>
    <cellStyle name="SAPLocked 2 8 2 10" xfId="14591"/>
    <cellStyle name="SAPLocked 2 8 2 10 2" xfId="14592"/>
    <cellStyle name="SAPLocked 2 8 2 11" xfId="14593"/>
    <cellStyle name="SAPLocked 2 8 2 11 2" xfId="14594"/>
    <cellStyle name="SAPLocked 2 8 2 12" xfId="14595"/>
    <cellStyle name="SAPLocked 2 8 2 2" xfId="14596"/>
    <cellStyle name="SAPLocked 2 8 2 2 2" xfId="14597"/>
    <cellStyle name="SAPLocked 2 8 2 3" xfId="14598"/>
    <cellStyle name="SAPLocked 2 8 2 3 2" xfId="14599"/>
    <cellStyle name="SAPLocked 2 8 2 4" xfId="14600"/>
    <cellStyle name="SAPLocked 2 8 2 4 2" xfId="14601"/>
    <cellStyle name="SAPLocked 2 8 2 5" xfId="14602"/>
    <cellStyle name="SAPLocked 2 8 2 5 2" xfId="14603"/>
    <cellStyle name="SAPLocked 2 8 2 6" xfId="14604"/>
    <cellStyle name="SAPLocked 2 8 2 6 2" xfId="14605"/>
    <cellStyle name="SAPLocked 2 8 2 7" xfId="14606"/>
    <cellStyle name="SAPLocked 2 8 2 7 2" xfId="14607"/>
    <cellStyle name="SAPLocked 2 8 2 8" xfId="14608"/>
    <cellStyle name="SAPLocked 2 8 2 8 2" xfId="14609"/>
    <cellStyle name="SAPLocked 2 8 2 9" xfId="14610"/>
    <cellStyle name="SAPLocked 2 8 2 9 2" xfId="14611"/>
    <cellStyle name="SAPLocked 2 8 3" xfId="14612"/>
    <cellStyle name="SAPLocked 2 8 3 2" xfId="14613"/>
    <cellStyle name="SAPLocked 2 8 4" xfId="14614"/>
    <cellStyle name="SAPLocked 2 8 4 2" xfId="14615"/>
    <cellStyle name="SAPLocked 2 8 5" xfId="14616"/>
    <cellStyle name="SAPLocked 2 8 5 2" xfId="14617"/>
    <cellStyle name="SAPLocked 2 8 6" xfId="14618"/>
    <cellStyle name="SAPLocked 2 8 6 2" xfId="14619"/>
    <cellStyle name="SAPLocked 2 8 7" xfId="14620"/>
    <cellStyle name="SAPLocked 2 8 7 2" xfId="14621"/>
    <cellStyle name="SAPLocked 2 8 8" xfId="14622"/>
    <cellStyle name="SAPLocked 2 8 8 2" xfId="14623"/>
    <cellStyle name="SAPLocked 2 8 9" xfId="14624"/>
    <cellStyle name="SAPLocked 2 8 9 2" xfId="14625"/>
    <cellStyle name="SAPLocked 2 9" xfId="14626"/>
    <cellStyle name="SAPLocked 2 9 10" xfId="14627"/>
    <cellStyle name="SAPLocked 2 9 10 2" xfId="14628"/>
    <cellStyle name="SAPLocked 2 9 11" xfId="14629"/>
    <cellStyle name="SAPLocked 2 9 11 2" xfId="14630"/>
    <cellStyle name="SAPLocked 2 9 12" xfId="14631"/>
    <cellStyle name="SAPLocked 2 9 12 2" xfId="14632"/>
    <cellStyle name="SAPLocked 2 9 13" xfId="14633"/>
    <cellStyle name="SAPLocked 2 9 2" xfId="14634"/>
    <cellStyle name="SAPLocked 2 9 2 10" xfId="14635"/>
    <cellStyle name="SAPLocked 2 9 2 10 2" xfId="14636"/>
    <cellStyle name="SAPLocked 2 9 2 11" xfId="14637"/>
    <cellStyle name="SAPLocked 2 9 2 11 2" xfId="14638"/>
    <cellStyle name="SAPLocked 2 9 2 12" xfId="14639"/>
    <cellStyle name="SAPLocked 2 9 2 2" xfId="14640"/>
    <cellStyle name="SAPLocked 2 9 2 2 2" xfId="14641"/>
    <cellStyle name="SAPLocked 2 9 2 3" xfId="14642"/>
    <cellStyle name="SAPLocked 2 9 2 3 2" xfId="14643"/>
    <cellStyle name="SAPLocked 2 9 2 4" xfId="14644"/>
    <cellStyle name="SAPLocked 2 9 2 4 2" xfId="14645"/>
    <cellStyle name="SAPLocked 2 9 2 5" xfId="14646"/>
    <cellStyle name="SAPLocked 2 9 2 5 2" xfId="14647"/>
    <cellStyle name="SAPLocked 2 9 2 6" xfId="14648"/>
    <cellStyle name="SAPLocked 2 9 2 6 2" xfId="14649"/>
    <cellStyle name="SAPLocked 2 9 2 7" xfId="14650"/>
    <cellStyle name="SAPLocked 2 9 2 7 2" xfId="14651"/>
    <cellStyle name="SAPLocked 2 9 2 8" xfId="14652"/>
    <cellStyle name="SAPLocked 2 9 2 8 2" xfId="14653"/>
    <cellStyle name="SAPLocked 2 9 2 9" xfId="14654"/>
    <cellStyle name="SAPLocked 2 9 2 9 2" xfId="14655"/>
    <cellStyle name="SAPLocked 2 9 3" xfId="14656"/>
    <cellStyle name="SAPLocked 2 9 3 2" xfId="14657"/>
    <cellStyle name="SAPLocked 2 9 4" xfId="14658"/>
    <cellStyle name="SAPLocked 2 9 4 2" xfId="14659"/>
    <cellStyle name="SAPLocked 2 9 5" xfId="14660"/>
    <cellStyle name="SAPLocked 2 9 5 2" xfId="14661"/>
    <cellStyle name="SAPLocked 2 9 6" xfId="14662"/>
    <cellStyle name="SAPLocked 2 9 6 2" xfId="14663"/>
    <cellStyle name="SAPLocked 2 9 7" xfId="14664"/>
    <cellStyle name="SAPLocked 2 9 7 2" xfId="14665"/>
    <cellStyle name="SAPLocked 2 9 8" xfId="14666"/>
    <cellStyle name="SAPLocked 2 9 8 2" xfId="14667"/>
    <cellStyle name="SAPLocked 2 9 9" xfId="14668"/>
    <cellStyle name="SAPLocked 2 9 9 2" xfId="14669"/>
    <cellStyle name="SAPLocked 20" xfId="14670"/>
    <cellStyle name="SAPLocked 20 10" xfId="14671"/>
    <cellStyle name="SAPLocked 20 10 2" xfId="14672"/>
    <cellStyle name="SAPLocked 20 11" xfId="14673"/>
    <cellStyle name="SAPLocked 20 11 2" xfId="14674"/>
    <cellStyle name="SAPLocked 20 12" xfId="14675"/>
    <cellStyle name="SAPLocked 20 12 2" xfId="14676"/>
    <cellStyle name="SAPLocked 20 13" xfId="14677"/>
    <cellStyle name="SAPLocked 20 2" xfId="14678"/>
    <cellStyle name="SAPLocked 20 2 10" xfId="14679"/>
    <cellStyle name="SAPLocked 20 2 10 2" xfId="14680"/>
    <cellStyle name="SAPLocked 20 2 11" xfId="14681"/>
    <cellStyle name="SAPLocked 20 2 11 2" xfId="14682"/>
    <cellStyle name="SAPLocked 20 2 12" xfId="14683"/>
    <cellStyle name="SAPLocked 20 2 2" xfId="14684"/>
    <cellStyle name="SAPLocked 20 2 2 2" xfId="14685"/>
    <cellStyle name="SAPLocked 20 2 3" xfId="14686"/>
    <cellStyle name="SAPLocked 20 2 3 2" xfId="14687"/>
    <cellStyle name="SAPLocked 20 2 4" xfId="14688"/>
    <cellStyle name="SAPLocked 20 2 4 2" xfId="14689"/>
    <cellStyle name="SAPLocked 20 2 5" xfId="14690"/>
    <cellStyle name="SAPLocked 20 2 5 2" xfId="14691"/>
    <cellStyle name="SAPLocked 20 2 6" xfId="14692"/>
    <cellStyle name="SAPLocked 20 2 6 2" xfId="14693"/>
    <cellStyle name="SAPLocked 20 2 7" xfId="14694"/>
    <cellStyle name="SAPLocked 20 2 7 2" xfId="14695"/>
    <cellStyle name="SAPLocked 20 2 8" xfId="14696"/>
    <cellStyle name="SAPLocked 20 2 8 2" xfId="14697"/>
    <cellStyle name="SAPLocked 20 2 9" xfId="14698"/>
    <cellStyle name="SAPLocked 20 2 9 2" xfId="14699"/>
    <cellStyle name="SAPLocked 20 3" xfId="14700"/>
    <cellStyle name="SAPLocked 20 3 2" xfId="14701"/>
    <cellStyle name="SAPLocked 20 4" xfId="14702"/>
    <cellStyle name="SAPLocked 20 4 2" xfId="14703"/>
    <cellStyle name="SAPLocked 20 5" xfId="14704"/>
    <cellStyle name="SAPLocked 20 5 2" xfId="14705"/>
    <cellStyle name="SAPLocked 20 6" xfId="14706"/>
    <cellStyle name="SAPLocked 20 6 2" xfId="14707"/>
    <cellStyle name="SAPLocked 20 7" xfId="14708"/>
    <cellStyle name="SAPLocked 20 7 2" xfId="14709"/>
    <cellStyle name="SAPLocked 20 8" xfId="14710"/>
    <cellStyle name="SAPLocked 20 8 2" xfId="14711"/>
    <cellStyle name="SAPLocked 20 9" xfId="14712"/>
    <cellStyle name="SAPLocked 20 9 2" xfId="14713"/>
    <cellStyle name="SAPLocked 21" xfId="14714"/>
    <cellStyle name="SAPLocked 21 10" xfId="14715"/>
    <cellStyle name="SAPLocked 21 10 2" xfId="14716"/>
    <cellStyle name="SAPLocked 21 11" xfId="14717"/>
    <cellStyle name="SAPLocked 21 11 2" xfId="14718"/>
    <cellStyle name="SAPLocked 21 12" xfId="14719"/>
    <cellStyle name="SAPLocked 21 12 2" xfId="14720"/>
    <cellStyle name="SAPLocked 21 13" xfId="14721"/>
    <cellStyle name="SAPLocked 21 2" xfId="14722"/>
    <cellStyle name="SAPLocked 21 2 10" xfId="14723"/>
    <cellStyle name="SAPLocked 21 2 10 2" xfId="14724"/>
    <cellStyle name="SAPLocked 21 2 11" xfId="14725"/>
    <cellStyle name="SAPLocked 21 2 11 2" xfId="14726"/>
    <cellStyle name="SAPLocked 21 2 12" xfId="14727"/>
    <cellStyle name="SAPLocked 21 2 2" xfId="14728"/>
    <cellStyle name="SAPLocked 21 2 2 2" xfId="14729"/>
    <cellStyle name="SAPLocked 21 2 3" xfId="14730"/>
    <cellStyle name="SAPLocked 21 2 3 2" xfId="14731"/>
    <cellStyle name="SAPLocked 21 2 4" xfId="14732"/>
    <cellStyle name="SAPLocked 21 2 4 2" xfId="14733"/>
    <cellStyle name="SAPLocked 21 2 5" xfId="14734"/>
    <cellStyle name="SAPLocked 21 2 5 2" xfId="14735"/>
    <cellStyle name="SAPLocked 21 2 6" xfId="14736"/>
    <cellStyle name="SAPLocked 21 2 6 2" xfId="14737"/>
    <cellStyle name="SAPLocked 21 2 7" xfId="14738"/>
    <cellStyle name="SAPLocked 21 2 7 2" xfId="14739"/>
    <cellStyle name="SAPLocked 21 2 8" xfId="14740"/>
    <cellStyle name="SAPLocked 21 2 8 2" xfId="14741"/>
    <cellStyle name="SAPLocked 21 2 9" xfId="14742"/>
    <cellStyle name="SAPLocked 21 2 9 2" xfId="14743"/>
    <cellStyle name="SAPLocked 21 3" xfId="14744"/>
    <cellStyle name="SAPLocked 21 3 2" xfId="14745"/>
    <cellStyle name="SAPLocked 21 4" xfId="14746"/>
    <cellStyle name="SAPLocked 21 4 2" xfId="14747"/>
    <cellStyle name="SAPLocked 21 5" xfId="14748"/>
    <cellStyle name="SAPLocked 21 5 2" xfId="14749"/>
    <cellStyle name="SAPLocked 21 6" xfId="14750"/>
    <cellStyle name="SAPLocked 21 6 2" xfId="14751"/>
    <cellStyle name="SAPLocked 21 7" xfId="14752"/>
    <cellStyle name="SAPLocked 21 7 2" xfId="14753"/>
    <cellStyle name="SAPLocked 21 8" xfId="14754"/>
    <cellStyle name="SAPLocked 21 8 2" xfId="14755"/>
    <cellStyle name="SAPLocked 21 9" xfId="14756"/>
    <cellStyle name="SAPLocked 21 9 2" xfId="14757"/>
    <cellStyle name="SAPLocked 22" xfId="14758"/>
    <cellStyle name="SAPLocked 22 10" xfId="14759"/>
    <cellStyle name="SAPLocked 22 10 2" xfId="14760"/>
    <cellStyle name="SAPLocked 22 11" xfId="14761"/>
    <cellStyle name="SAPLocked 22 11 2" xfId="14762"/>
    <cellStyle name="SAPLocked 22 12" xfId="14763"/>
    <cellStyle name="SAPLocked 22 2" xfId="14764"/>
    <cellStyle name="SAPLocked 22 2 2" xfId="14765"/>
    <cellStyle name="SAPLocked 22 3" xfId="14766"/>
    <cellStyle name="SAPLocked 22 3 2" xfId="14767"/>
    <cellStyle name="SAPLocked 22 4" xfId="14768"/>
    <cellStyle name="SAPLocked 22 4 2" xfId="14769"/>
    <cellStyle name="SAPLocked 22 5" xfId="14770"/>
    <cellStyle name="SAPLocked 22 5 2" xfId="14771"/>
    <cellStyle name="SAPLocked 22 6" xfId="14772"/>
    <cellStyle name="SAPLocked 22 6 2" xfId="14773"/>
    <cellStyle name="SAPLocked 22 7" xfId="14774"/>
    <cellStyle name="SAPLocked 22 7 2" xfId="14775"/>
    <cellStyle name="SAPLocked 22 8" xfId="14776"/>
    <cellStyle name="SAPLocked 22 8 2" xfId="14777"/>
    <cellStyle name="SAPLocked 22 9" xfId="14778"/>
    <cellStyle name="SAPLocked 22 9 2" xfId="14779"/>
    <cellStyle name="SAPLocked 23" xfId="14780"/>
    <cellStyle name="SAPLocked 23 2" xfId="14781"/>
    <cellStyle name="SAPLocked 24" xfId="14782"/>
    <cellStyle name="SAPLocked 24 2" xfId="14783"/>
    <cellStyle name="SAPLocked 25" xfId="14784"/>
    <cellStyle name="SAPLocked 25 2" xfId="14785"/>
    <cellStyle name="SAPLocked 26" xfId="14786"/>
    <cellStyle name="SAPLocked 26 2" xfId="14787"/>
    <cellStyle name="SAPLocked 27" xfId="14788"/>
    <cellStyle name="SAPLocked 27 2" xfId="14789"/>
    <cellStyle name="SAPLocked 28" xfId="14790"/>
    <cellStyle name="SAPLocked 28 2" xfId="14791"/>
    <cellStyle name="SAPLocked 29" xfId="14792"/>
    <cellStyle name="SAPLocked 29 2" xfId="14793"/>
    <cellStyle name="SAPLocked 3" xfId="14794"/>
    <cellStyle name="SAPLocked 3 10" xfId="14795"/>
    <cellStyle name="SAPLocked 3 10 2" xfId="14796"/>
    <cellStyle name="SAPLocked 3 11" xfId="14797"/>
    <cellStyle name="SAPLocked 3 11 2" xfId="14798"/>
    <cellStyle name="SAPLocked 3 12" xfId="14799"/>
    <cellStyle name="SAPLocked 3 12 2" xfId="14800"/>
    <cellStyle name="SAPLocked 3 13" xfId="14801"/>
    <cellStyle name="SAPLocked 3 2" xfId="14802"/>
    <cellStyle name="SAPLocked 3 2 10" xfId="14803"/>
    <cellStyle name="SAPLocked 3 2 10 2" xfId="14804"/>
    <cellStyle name="SAPLocked 3 2 11" xfId="14805"/>
    <cellStyle name="SAPLocked 3 2 11 2" xfId="14806"/>
    <cellStyle name="SAPLocked 3 2 12" xfId="14807"/>
    <cellStyle name="SAPLocked 3 2 2" xfId="14808"/>
    <cellStyle name="SAPLocked 3 2 2 2" xfId="14809"/>
    <cellStyle name="SAPLocked 3 2 3" xfId="14810"/>
    <cellStyle name="SAPLocked 3 2 3 2" xfId="14811"/>
    <cellStyle name="SAPLocked 3 2 4" xfId="14812"/>
    <cellStyle name="SAPLocked 3 2 4 2" xfId="14813"/>
    <cellStyle name="SAPLocked 3 2 5" xfId="14814"/>
    <cellStyle name="SAPLocked 3 2 5 2" xfId="14815"/>
    <cellStyle name="SAPLocked 3 2 6" xfId="14816"/>
    <cellStyle name="SAPLocked 3 2 6 2" xfId="14817"/>
    <cellStyle name="SAPLocked 3 2 7" xfId="14818"/>
    <cellStyle name="SAPLocked 3 2 7 2" xfId="14819"/>
    <cellStyle name="SAPLocked 3 2 8" xfId="14820"/>
    <cellStyle name="SAPLocked 3 2 8 2" xfId="14821"/>
    <cellStyle name="SAPLocked 3 2 9" xfId="14822"/>
    <cellStyle name="SAPLocked 3 2 9 2" xfId="14823"/>
    <cellStyle name="SAPLocked 3 3" xfId="14824"/>
    <cellStyle name="SAPLocked 3 3 2" xfId="14825"/>
    <cellStyle name="SAPLocked 3 4" xfId="14826"/>
    <cellStyle name="SAPLocked 3 4 2" xfId="14827"/>
    <cellStyle name="SAPLocked 3 5" xfId="14828"/>
    <cellStyle name="SAPLocked 3 5 2" xfId="14829"/>
    <cellStyle name="SAPLocked 3 6" xfId="14830"/>
    <cellStyle name="SAPLocked 3 6 2" xfId="14831"/>
    <cellStyle name="SAPLocked 3 7" xfId="14832"/>
    <cellStyle name="SAPLocked 3 7 2" xfId="14833"/>
    <cellStyle name="SAPLocked 3 8" xfId="14834"/>
    <cellStyle name="SAPLocked 3 8 2" xfId="14835"/>
    <cellStyle name="SAPLocked 3 9" xfId="14836"/>
    <cellStyle name="SAPLocked 3 9 2" xfId="14837"/>
    <cellStyle name="SAPLocked 30" xfId="14838"/>
    <cellStyle name="SAPLocked 30 2" xfId="14839"/>
    <cellStyle name="SAPLocked 31" xfId="14840"/>
    <cellStyle name="SAPLocked 4" xfId="14841"/>
    <cellStyle name="SAPLocked 4 10" xfId="14842"/>
    <cellStyle name="SAPLocked 4 10 2" xfId="14843"/>
    <cellStyle name="SAPLocked 4 11" xfId="14844"/>
    <cellStyle name="SAPLocked 4 11 2" xfId="14845"/>
    <cellStyle name="SAPLocked 4 12" xfId="14846"/>
    <cellStyle name="SAPLocked 4 12 2" xfId="14847"/>
    <cellStyle name="SAPLocked 4 13" xfId="14848"/>
    <cellStyle name="SAPLocked 4 2" xfId="14849"/>
    <cellStyle name="SAPLocked 4 2 10" xfId="14850"/>
    <cellStyle name="SAPLocked 4 2 10 2" xfId="14851"/>
    <cellStyle name="SAPLocked 4 2 11" xfId="14852"/>
    <cellStyle name="SAPLocked 4 2 11 2" xfId="14853"/>
    <cellStyle name="SAPLocked 4 2 12" xfId="14854"/>
    <cellStyle name="SAPLocked 4 2 2" xfId="14855"/>
    <cellStyle name="SAPLocked 4 2 2 2" xfId="14856"/>
    <cellStyle name="SAPLocked 4 2 3" xfId="14857"/>
    <cellStyle name="SAPLocked 4 2 3 2" xfId="14858"/>
    <cellStyle name="SAPLocked 4 2 4" xfId="14859"/>
    <cellStyle name="SAPLocked 4 2 4 2" xfId="14860"/>
    <cellStyle name="SAPLocked 4 2 5" xfId="14861"/>
    <cellStyle name="SAPLocked 4 2 5 2" xfId="14862"/>
    <cellStyle name="SAPLocked 4 2 6" xfId="14863"/>
    <cellStyle name="SAPLocked 4 2 6 2" xfId="14864"/>
    <cellStyle name="SAPLocked 4 2 7" xfId="14865"/>
    <cellStyle name="SAPLocked 4 2 7 2" xfId="14866"/>
    <cellStyle name="SAPLocked 4 2 8" xfId="14867"/>
    <cellStyle name="SAPLocked 4 2 8 2" xfId="14868"/>
    <cellStyle name="SAPLocked 4 2 9" xfId="14869"/>
    <cellStyle name="SAPLocked 4 2 9 2" xfId="14870"/>
    <cellStyle name="SAPLocked 4 3" xfId="14871"/>
    <cellStyle name="SAPLocked 4 3 2" xfId="14872"/>
    <cellStyle name="SAPLocked 4 4" xfId="14873"/>
    <cellStyle name="SAPLocked 4 4 2" xfId="14874"/>
    <cellStyle name="SAPLocked 4 5" xfId="14875"/>
    <cellStyle name="SAPLocked 4 5 2" xfId="14876"/>
    <cellStyle name="SAPLocked 4 6" xfId="14877"/>
    <cellStyle name="SAPLocked 4 6 2" xfId="14878"/>
    <cellStyle name="SAPLocked 4 7" xfId="14879"/>
    <cellStyle name="SAPLocked 4 7 2" xfId="14880"/>
    <cellStyle name="SAPLocked 4 8" xfId="14881"/>
    <cellStyle name="SAPLocked 4 8 2" xfId="14882"/>
    <cellStyle name="SAPLocked 4 9" xfId="14883"/>
    <cellStyle name="SAPLocked 4 9 2" xfId="14884"/>
    <cellStyle name="SAPLocked 5" xfId="14885"/>
    <cellStyle name="SAPLocked 5 10" xfId="14886"/>
    <cellStyle name="SAPLocked 5 10 2" xfId="14887"/>
    <cellStyle name="SAPLocked 5 11" xfId="14888"/>
    <cellStyle name="SAPLocked 5 11 2" xfId="14889"/>
    <cellStyle name="SAPLocked 5 12" xfId="14890"/>
    <cellStyle name="SAPLocked 5 12 2" xfId="14891"/>
    <cellStyle name="SAPLocked 5 13" xfId="14892"/>
    <cellStyle name="SAPLocked 5 2" xfId="14893"/>
    <cellStyle name="SAPLocked 5 2 10" xfId="14894"/>
    <cellStyle name="SAPLocked 5 2 10 2" xfId="14895"/>
    <cellStyle name="SAPLocked 5 2 11" xfId="14896"/>
    <cellStyle name="SAPLocked 5 2 11 2" xfId="14897"/>
    <cellStyle name="SAPLocked 5 2 12" xfId="14898"/>
    <cellStyle name="SAPLocked 5 2 2" xfId="14899"/>
    <cellStyle name="SAPLocked 5 2 2 2" xfId="14900"/>
    <cellStyle name="SAPLocked 5 2 3" xfId="14901"/>
    <cellStyle name="SAPLocked 5 2 3 2" xfId="14902"/>
    <cellStyle name="SAPLocked 5 2 4" xfId="14903"/>
    <cellStyle name="SAPLocked 5 2 4 2" xfId="14904"/>
    <cellStyle name="SAPLocked 5 2 5" xfId="14905"/>
    <cellStyle name="SAPLocked 5 2 5 2" xfId="14906"/>
    <cellStyle name="SAPLocked 5 2 6" xfId="14907"/>
    <cellStyle name="SAPLocked 5 2 6 2" xfId="14908"/>
    <cellStyle name="SAPLocked 5 2 7" xfId="14909"/>
    <cellStyle name="SAPLocked 5 2 7 2" xfId="14910"/>
    <cellStyle name="SAPLocked 5 2 8" xfId="14911"/>
    <cellStyle name="SAPLocked 5 2 8 2" xfId="14912"/>
    <cellStyle name="SAPLocked 5 2 9" xfId="14913"/>
    <cellStyle name="SAPLocked 5 2 9 2" xfId="14914"/>
    <cellStyle name="SAPLocked 5 3" xfId="14915"/>
    <cellStyle name="SAPLocked 5 3 2" xfId="14916"/>
    <cellStyle name="SAPLocked 5 4" xfId="14917"/>
    <cellStyle name="SAPLocked 5 4 2" xfId="14918"/>
    <cellStyle name="SAPLocked 5 5" xfId="14919"/>
    <cellStyle name="SAPLocked 5 5 2" xfId="14920"/>
    <cellStyle name="SAPLocked 5 6" xfId="14921"/>
    <cellStyle name="SAPLocked 5 6 2" xfId="14922"/>
    <cellStyle name="SAPLocked 5 7" xfId="14923"/>
    <cellStyle name="SAPLocked 5 7 2" xfId="14924"/>
    <cellStyle name="SAPLocked 5 8" xfId="14925"/>
    <cellStyle name="SAPLocked 5 8 2" xfId="14926"/>
    <cellStyle name="SAPLocked 5 9" xfId="14927"/>
    <cellStyle name="SAPLocked 5 9 2" xfId="14928"/>
    <cellStyle name="SAPLocked 6" xfId="14929"/>
    <cellStyle name="SAPLocked 6 10" xfId="14930"/>
    <cellStyle name="SAPLocked 6 10 2" xfId="14931"/>
    <cellStyle name="SAPLocked 6 11" xfId="14932"/>
    <cellStyle name="SAPLocked 6 11 2" xfId="14933"/>
    <cellStyle name="SAPLocked 6 12" xfId="14934"/>
    <cellStyle name="SAPLocked 6 12 2" xfId="14935"/>
    <cellStyle name="SAPLocked 6 13" xfId="14936"/>
    <cellStyle name="SAPLocked 6 2" xfId="14937"/>
    <cellStyle name="SAPLocked 6 2 10" xfId="14938"/>
    <cellStyle name="SAPLocked 6 2 10 2" xfId="14939"/>
    <cellStyle name="SAPLocked 6 2 11" xfId="14940"/>
    <cellStyle name="SAPLocked 6 2 11 2" xfId="14941"/>
    <cellStyle name="SAPLocked 6 2 12" xfId="14942"/>
    <cellStyle name="SAPLocked 6 2 2" xfId="14943"/>
    <cellStyle name="SAPLocked 6 2 2 2" xfId="14944"/>
    <cellStyle name="SAPLocked 6 2 3" xfId="14945"/>
    <cellStyle name="SAPLocked 6 2 3 2" xfId="14946"/>
    <cellStyle name="SAPLocked 6 2 4" xfId="14947"/>
    <cellStyle name="SAPLocked 6 2 4 2" xfId="14948"/>
    <cellStyle name="SAPLocked 6 2 5" xfId="14949"/>
    <cellStyle name="SAPLocked 6 2 5 2" xfId="14950"/>
    <cellStyle name="SAPLocked 6 2 6" xfId="14951"/>
    <cellStyle name="SAPLocked 6 2 6 2" xfId="14952"/>
    <cellStyle name="SAPLocked 6 2 7" xfId="14953"/>
    <cellStyle name="SAPLocked 6 2 7 2" xfId="14954"/>
    <cellStyle name="SAPLocked 6 2 8" xfId="14955"/>
    <cellStyle name="SAPLocked 6 2 8 2" xfId="14956"/>
    <cellStyle name="SAPLocked 6 2 9" xfId="14957"/>
    <cellStyle name="SAPLocked 6 2 9 2" xfId="14958"/>
    <cellStyle name="SAPLocked 6 3" xfId="14959"/>
    <cellStyle name="SAPLocked 6 3 2" xfId="14960"/>
    <cellStyle name="SAPLocked 6 4" xfId="14961"/>
    <cellStyle name="SAPLocked 6 4 2" xfId="14962"/>
    <cellStyle name="SAPLocked 6 5" xfId="14963"/>
    <cellStyle name="SAPLocked 6 5 2" xfId="14964"/>
    <cellStyle name="SAPLocked 6 6" xfId="14965"/>
    <cellStyle name="SAPLocked 6 6 2" xfId="14966"/>
    <cellStyle name="SAPLocked 6 7" xfId="14967"/>
    <cellStyle name="SAPLocked 6 7 2" xfId="14968"/>
    <cellStyle name="SAPLocked 6 8" xfId="14969"/>
    <cellStyle name="SAPLocked 6 8 2" xfId="14970"/>
    <cellStyle name="SAPLocked 6 9" xfId="14971"/>
    <cellStyle name="SAPLocked 6 9 2" xfId="14972"/>
    <cellStyle name="SAPLocked 7" xfId="14973"/>
    <cellStyle name="SAPLocked 7 10" xfId="14974"/>
    <cellStyle name="SAPLocked 7 10 2" xfId="14975"/>
    <cellStyle name="SAPLocked 7 11" xfId="14976"/>
    <cellStyle name="SAPLocked 7 11 2" xfId="14977"/>
    <cellStyle name="SAPLocked 7 12" xfId="14978"/>
    <cellStyle name="SAPLocked 7 12 2" xfId="14979"/>
    <cellStyle name="SAPLocked 7 13" xfId="14980"/>
    <cellStyle name="SAPLocked 7 2" xfId="14981"/>
    <cellStyle name="SAPLocked 7 2 10" xfId="14982"/>
    <cellStyle name="SAPLocked 7 2 10 2" xfId="14983"/>
    <cellStyle name="SAPLocked 7 2 11" xfId="14984"/>
    <cellStyle name="SAPLocked 7 2 11 2" xfId="14985"/>
    <cellStyle name="SAPLocked 7 2 12" xfId="14986"/>
    <cellStyle name="SAPLocked 7 2 2" xfId="14987"/>
    <cellStyle name="SAPLocked 7 2 2 2" xfId="14988"/>
    <cellStyle name="SAPLocked 7 2 3" xfId="14989"/>
    <cellStyle name="SAPLocked 7 2 3 2" xfId="14990"/>
    <cellStyle name="SAPLocked 7 2 4" xfId="14991"/>
    <cellStyle name="SAPLocked 7 2 4 2" xfId="14992"/>
    <cellStyle name="SAPLocked 7 2 5" xfId="14993"/>
    <cellStyle name="SAPLocked 7 2 5 2" xfId="14994"/>
    <cellStyle name="SAPLocked 7 2 6" xfId="14995"/>
    <cellStyle name="SAPLocked 7 2 6 2" xfId="14996"/>
    <cellStyle name="SAPLocked 7 2 7" xfId="14997"/>
    <cellStyle name="SAPLocked 7 2 7 2" xfId="14998"/>
    <cellStyle name="SAPLocked 7 2 8" xfId="14999"/>
    <cellStyle name="SAPLocked 7 2 8 2" xfId="15000"/>
    <cellStyle name="SAPLocked 7 2 9" xfId="15001"/>
    <cellStyle name="SAPLocked 7 2 9 2" xfId="15002"/>
    <cellStyle name="SAPLocked 7 3" xfId="15003"/>
    <cellStyle name="SAPLocked 7 3 2" xfId="15004"/>
    <cellStyle name="SAPLocked 7 4" xfId="15005"/>
    <cellStyle name="SAPLocked 7 4 2" xfId="15006"/>
    <cellStyle name="SAPLocked 7 5" xfId="15007"/>
    <cellStyle name="SAPLocked 7 5 2" xfId="15008"/>
    <cellStyle name="SAPLocked 7 6" xfId="15009"/>
    <cellStyle name="SAPLocked 7 6 2" xfId="15010"/>
    <cellStyle name="SAPLocked 7 7" xfId="15011"/>
    <cellStyle name="SAPLocked 7 7 2" xfId="15012"/>
    <cellStyle name="SAPLocked 7 8" xfId="15013"/>
    <cellStyle name="SAPLocked 7 8 2" xfId="15014"/>
    <cellStyle name="SAPLocked 7 9" xfId="15015"/>
    <cellStyle name="SAPLocked 7 9 2" xfId="15016"/>
    <cellStyle name="SAPLocked 8" xfId="15017"/>
    <cellStyle name="SAPLocked 8 10" xfId="15018"/>
    <cellStyle name="SAPLocked 8 10 2" xfId="15019"/>
    <cellStyle name="SAPLocked 8 11" xfId="15020"/>
    <cellStyle name="SAPLocked 8 11 2" xfId="15021"/>
    <cellStyle name="SAPLocked 8 12" xfId="15022"/>
    <cellStyle name="SAPLocked 8 12 2" xfId="15023"/>
    <cellStyle name="SAPLocked 8 13" xfId="15024"/>
    <cellStyle name="SAPLocked 8 2" xfId="15025"/>
    <cellStyle name="SAPLocked 8 2 10" xfId="15026"/>
    <cellStyle name="SAPLocked 8 2 10 2" xfId="15027"/>
    <cellStyle name="SAPLocked 8 2 11" xfId="15028"/>
    <cellStyle name="SAPLocked 8 2 11 2" xfId="15029"/>
    <cellStyle name="SAPLocked 8 2 12" xfId="15030"/>
    <cellStyle name="SAPLocked 8 2 2" xfId="15031"/>
    <cellStyle name="SAPLocked 8 2 2 2" xfId="15032"/>
    <cellStyle name="SAPLocked 8 2 3" xfId="15033"/>
    <cellStyle name="SAPLocked 8 2 3 2" xfId="15034"/>
    <cellStyle name="SAPLocked 8 2 4" xfId="15035"/>
    <cellStyle name="SAPLocked 8 2 4 2" xfId="15036"/>
    <cellStyle name="SAPLocked 8 2 5" xfId="15037"/>
    <cellStyle name="SAPLocked 8 2 5 2" xfId="15038"/>
    <cellStyle name="SAPLocked 8 2 6" xfId="15039"/>
    <cellStyle name="SAPLocked 8 2 6 2" xfId="15040"/>
    <cellStyle name="SAPLocked 8 2 7" xfId="15041"/>
    <cellStyle name="SAPLocked 8 2 7 2" xfId="15042"/>
    <cellStyle name="SAPLocked 8 2 8" xfId="15043"/>
    <cellStyle name="SAPLocked 8 2 8 2" xfId="15044"/>
    <cellStyle name="SAPLocked 8 2 9" xfId="15045"/>
    <cellStyle name="SAPLocked 8 2 9 2" xfId="15046"/>
    <cellStyle name="SAPLocked 8 3" xfId="15047"/>
    <cellStyle name="SAPLocked 8 3 2" xfId="15048"/>
    <cellStyle name="SAPLocked 8 4" xfId="15049"/>
    <cellStyle name="SAPLocked 8 4 2" xfId="15050"/>
    <cellStyle name="SAPLocked 8 5" xfId="15051"/>
    <cellStyle name="SAPLocked 8 5 2" xfId="15052"/>
    <cellStyle name="SAPLocked 8 6" xfId="15053"/>
    <cellStyle name="SAPLocked 8 6 2" xfId="15054"/>
    <cellStyle name="SAPLocked 8 7" xfId="15055"/>
    <cellStyle name="SAPLocked 8 7 2" xfId="15056"/>
    <cellStyle name="SAPLocked 8 8" xfId="15057"/>
    <cellStyle name="SAPLocked 8 8 2" xfId="15058"/>
    <cellStyle name="SAPLocked 8 9" xfId="15059"/>
    <cellStyle name="SAPLocked 8 9 2" xfId="15060"/>
    <cellStyle name="SAPLocked 9" xfId="15061"/>
    <cellStyle name="SAPLocked 9 10" xfId="15062"/>
    <cellStyle name="SAPLocked 9 10 2" xfId="15063"/>
    <cellStyle name="SAPLocked 9 11" xfId="15064"/>
    <cellStyle name="SAPLocked 9 11 2" xfId="15065"/>
    <cellStyle name="SAPLocked 9 12" xfId="15066"/>
    <cellStyle name="SAPLocked 9 12 2" xfId="15067"/>
    <cellStyle name="SAPLocked 9 13" xfId="15068"/>
    <cellStyle name="SAPLocked 9 2" xfId="15069"/>
    <cellStyle name="SAPLocked 9 2 10" xfId="15070"/>
    <cellStyle name="SAPLocked 9 2 10 2" xfId="15071"/>
    <cellStyle name="SAPLocked 9 2 11" xfId="15072"/>
    <cellStyle name="SAPLocked 9 2 11 2" xfId="15073"/>
    <cellStyle name="SAPLocked 9 2 12" xfId="15074"/>
    <cellStyle name="SAPLocked 9 2 2" xfId="15075"/>
    <cellStyle name="SAPLocked 9 2 2 2" xfId="15076"/>
    <cellStyle name="SAPLocked 9 2 3" xfId="15077"/>
    <cellStyle name="SAPLocked 9 2 3 2" xfId="15078"/>
    <cellStyle name="SAPLocked 9 2 4" xfId="15079"/>
    <cellStyle name="SAPLocked 9 2 4 2" xfId="15080"/>
    <cellStyle name="SAPLocked 9 2 5" xfId="15081"/>
    <cellStyle name="SAPLocked 9 2 5 2" xfId="15082"/>
    <cellStyle name="SAPLocked 9 2 6" xfId="15083"/>
    <cellStyle name="SAPLocked 9 2 6 2" xfId="15084"/>
    <cellStyle name="SAPLocked 9 2 7" xfId="15085"/>
    <cellStyle name="SAPLocked 9 2 7 2" xfId="15086"/>
    <cellStyle name="SAPLocked 9 2 8" xfId="15087"/>
    <cellStyle name="SAPLocked 9 2 8 2" xfId="15088"/>
    <cellStyle name="SAPLocked 9 2 9" xfId="15089"/>
    <cellStyle name="SAPLocked 9 2 9 2" xfId="15090"/>
    <cellStyle name="SAPLocked 9 3" xfId="15091"/>
    <cellStyle name="SAPLocked 9 3 2" xfId="15092"/>
    <cellStyle name="SAPLocked 9 4" xfId="15093"/>
    <cellStyle name="SAPLocked 9 4 2" xfId="15094"/>
    <cellStyle name="SAPLocked 9 5" xfId="15095"/>
    <cellStyle name="SAPLocked 9 5 2" xfId="15096"/>
    <cellStyle name="SAPLocked 9 6" xfId="15097"/>
    <cellStyle name="SAPLocked 9 6 2" xfId="15098"/>
    <cellStyle name="SAPLocked 9 7" xfId="15099"/>
    <cellStyle name="SAPLocked 9 7 2" xfId="15100"/>
    <cellStyle name="SAPLocked 9 8" xfId="15101"/>
    <cellStyle name="SAPLocked 9 8 2" xfId="15102"/>
    <cellStyle name="SAPLocked 9 9" xfId="15103"/>
    <cellStyle name="SAPLocked 9 9 2" xfId="15104"/>
    <cellStyle name="SAPMemberCell" xfId="15105"/>
    <cellStyle name="SAPMemberTotalCell" xfId="15106"/>
    <cellStyle name="Standard_CORE_20040805_Movement types_Sets_V0.1_e" xfId="15107"/>
    <cellStyle name="STYL5 - Style5" xfId="45"/>
    <cellStyle name="STYL5 - Style5 2" xfId="15109"/>
    <cellStyle name="STYL5 - Style5 2 2" xfId="15110"/>
    <cellStyle name="STYL5 - Style5 3" xfId="15111"/>
    <cellStyle name="STYL5 - Style5 3 2" xfId="15112"/>
    <cellStyle name="STYL5 - Style5 4" xfId="15108"/>
    <cellStyle name="STYL6 - Style6" xfId="46"/>
    <cellStyle name="STYL6 - Style6 2" xfId="15114"/>
    <cellStyle name="STYL6 - Style6 2 2" xfId="15115"/>
    <cellStyle name="STYL6 - Style6 3" xfId="15116"/>
    <cellStyle name="STYL6 - Style6 3 2" xfId="15117"/>
    <cellStyle name="STYL6 - Style6 4" xfId="15113"/>
    <cellStyle name="STYLE1 - Style1" xfId="47"/>
    <cellStyle name="STYLE1 - Style1 2" xfId="15119"/>
    <cellStyle name="STYLE1 - Style1 2 2" xfId="15120"/>
    <cellStyle name="STYLE1 - Style1 3" xfId="15121"/>
    <cellStyle name="STYLE1 - Style1 3 2" xfId="15122"/>
    <cellStyle name="STYLE1 - Style1 4" xfId="15118"/>
    <cellStyle name="STYLE2 - Style2" xfId="48"/>
    <cellStyle name="STYLE2 - Style2 2" xfId="15124"/>
    <cellStyle name="STYLE2 - Style2 2 2" xfId="15125"/>
    <cellStyle name="STYLE2 - Style2 3" xfId="15126"/>
    <cellStyle name="STYLE2 - Style2 3 2" xfId="15127"/>
    <cellStyle name="STYLE2 - Style2 4" xfId="15123"/>
    <cellStyle name="STYLE3 - Style3" xfId="49"/>
    <cellStyle name="STYLE3 - Style3 2" xfId="15129"/>
    <cellStyle name="STYLE3 - Style3 2 2" xfId="15130"/>
    <cellStyle name="STYLE3 - Style3 3" xfId="15131"/>
    <cellStyle name="STYLE3 - Style3 3 2" xfId="15132"/>
    <cellStyle name="STYLE3 - Style3 4" xfId="15128"/>
    <cellStyle name="STYLE4 - Style4" xfId="50"/>
    <cellStyle name="STYLE4 - Style4 2" xfId="15134"/>
    <cellStyle name="STYLE4 - Style4 2 2" xfId="15135"/>
    <cellStyle name="STYLE4 - Style4 3" xfId="15136"/>
    <cellStyle name="STYLE4 - Style4 3 2" xfId="15137"/>
    <cellStyle name="STYLE4 - Style4 4" xfId="15133"/>
    <cellStyle name="Table  - Style5" xfId="15138"/>
    <cellStyle name="Text" xfId="15139"/>
    <cellStyle name="Title" xfId="15164" builtinId="15" customBuiltin="1"/>
    <cellStyle name="Title  - Style6" xfId="15140"/>
    <cellStyle name="Title 10" xfId="2038"/>
    <cellStyle name="Title 11" xfId="2039"/>
    <cellStyle name="Title 12" xfId="2040"/>
    <cellStyle name="Title 13" xfId="2041"/>
    <cellStyle name="Title 14" xfId="2042"/>
    <cellStyle name="Title 15" xfId="2043"/>
    <cellStyle name="Title 16" xfId="2044"/>
    <cellStyle name="Title 17" xfId="2045"/>
    <cellStyle name="Title 17 2" xfId="2046"/>
    <cellStyle name="Title 17 3" xfId="2047"/>
    <cellStyle name="Title 17 4" xfId="2048"/>
    <cellStyle name="Title 17 5" xfId="2049"/>
    <cellStyle name="Title 18" xfId="2050"/>
    <cellStyle name="Title 19" xfId="2051"/>
    <cellStyle name="Title 2" xfId="2052"/>
    <cellStyle name="Title 2 2" xfId="2053"/>
    <cellStyle name="Title 2 2 2" xfId="2054"/>
    <cellStyle name="Title 2 2 3" xfId="2055"/>
    <cellStyle name="Title 2 2 4" xfId="2056"/>
    <cellStyle name="Title 2 2 5" xfId="2057"/>
    <cellStyle name="Title 2 3" xfId="2058"/>
    <cellStyle name="Title 2 4" xfId="2059"/>
    <cellStyle name="Title 2 5" xfId="2060"/>
    <cellStyle name="Title 2 6" xfId="2061"/>
    <cellStyle name="Title 2 7" xfId="2062"/>
    <cellStyle name="Title 2 8" xfId="2063"/>
    <cellStyle name="Title 20" xfId="2064"/>
    <cellStyle name="Title 21" xfId="2065"/>
    <cellStyle name="Title 22" xfId="2066"/>
    <cellStyle name="Title 3" xfId="2067"/>
    <cellStyle name="Title 3 2" xfId="15141"/>
    <cellStyle name="Title 4" xfId="2068"/>
    <cellStyle name="Title 5" xfId="2069"/>
    <cellStyle name="Title 6" xfId="2070"/>
    <cellStyle name="Title 7" xfId="2071"/>
    <cellStyle name="Title 8" xfId="2072"/>
    <cellStyle name="Title 9" xfId="2073"/>
    <cellStyle name="Total" xfId="51" builtinId="25" customBuiltin="1"/>
    <cellStyle name="Total 10" xfId="2074"/>
    <cellStyle name="Total 11" xfId="2075"/>
    <cellStyle name="Total 12" xfId="2076"/>
    <cellStyle name="Total 13" xfId="2077"/>
    <cellStyle name="Total 14" xfId="2078"/>
    <cellStyle name="Total 15" xfId="2079"/>
    <cellStyle name="Total 16" xfId="2080"/>
    <cellStyle name="Total 17" xfId="2081"/>
    <cellStyle name="Total 17 2" xfId="15142"/>
    <cellStyle name="Total 17 3" xfId="15143"/>
    <cellStyle name="Total 17 4" xfId="15144"/>
    <cellStyle name="Total 18" xfId="2082"/>
    <cellStyle name="Total 19" xfId="2083"/>
    <cellStyle name="Total 2" xfId="2084"/>
    <cellStyle name="Total 2 2" xfId="2085"/>
    <cellStyle name="Total 2 2 2" xfId="2086"/>
    <cellStyle name="Total 2 2 2 2" xfId="2087"/>
    <cellStyle name="Total 2 2 2 3" xfId="2088"/>
    <cellStyle name="Total 2 2 2 4" xfId="2089"/>
    <cellStyle name="Total 2 2 2 5" xfId="2090"/>
    <cellStyle name="Total 2 2 3" xfId="2091"/>
    <cellStyle name="Total 2 2 4" xfId="2092"/>
    <cellStyle name="Total 2 2 5" xfId="2093"/>
    <cellStyle name="Total 2 3" xfId="2094"/>
    <cellStyle name="Total 2 3 2" xfId="15145"/>
    <cellStyle name="Total 2 4" xfId="2095"/>
    <cellStyle name="Total 2 4 2" xfId="15146"/>
    <cellStyle name="Total 2 5" xfId="2096"/>
    <cellStyle name="Total 2 5 2" xfId="15147"/>
    <cellStyle name="Total 2 6" xfId="2097"/>
    <cellStyle name="Total 2 6 2" xfId="15148"/>
    <cellStyle name="Total 2 7" xfId="2098"/>
    <cellStyle name="Total 2 7 2" xfId="15149"/>
    <cellStyle name="Total 2 8" xfId="2099"/>
    <cellStyle name="Total 2 9" xfId="2100"/>
    <cellStyle name="Total 20" xfId="2101"/>
    <cellStyle name="Total 21" xfId="2102"/>
    <cellStyle name="Total 22" xfId="2103"/>
    <cellStyle name="Total 23" xfId="2104"/>
    <cellStyle name="Total 24" xfId="2105"/>
    <cellStyle name="Total 3" xfId="2106"/>
    <cellStyle name="Total 3 2" xfId="15150"/>
    <cellStyle name="Total 3 2 2" xfId="15151"/>
    <cellStyle name="Total 3 3" xfId="15152"/>
    <cellStyle name="Total 4" xfId="2107"/>
    <cellStyle name="Total 4 2" xfId="15153"/>
    <cellStyle name="Total 5" xfId="2108"/>
    <cellStyle name="Total 6" xfId="2109"/>
    <cellStyle name="Total 7" xfId="2110"/>
    <cellStyle name="Total 8" xfId="2111"/>
    <cellStyle name="Total 9" xfId="2112"/>
    <cellStyle name="TotCol - Style7" xfId="15154"/>
    <cellStyle name="TotRow - Style8" xfId="15155"/>
    <cellStyle name="Undefiniert" xfId="15156"/>
    <cellStyle name="Undefiniert 2" xfId="15157"/>
    <cellStyle name="UploadThisRowValue" xfId="52"/>
    <cellStyle name="UploadThisRowValue 2" xfId="15159"/>
    <cellStyle name="UploadThisRowValue 2 2" xfId="15160"/>
    <cellStyle name="UploadThisRowValue 3" xfId="15161"/>
    <cellStyle name="UploadThisRowValue 4" xfId="15158"/>
    <cellStyle name="Warning Text" xfId="15174" builtinId="11" customBuiltin="1"/>
    <cellStyle name="Warning Text 10" xfId="2113"/>
    <cellStyle name="Warning Text 11" xfId="2114"/>
    <cellStyle name="Warning Text 12" xfId="2115"/>
    <cellStyle name="Warning Text 13" xfId="2116"/>
    <cellStyle name="Warning Text 14" xfId="2117"/>
    <cellStyle name="Warning Text 15" xfId="2118"/>
    <cellStyle name="Warning Text 16" xfId="2119"/>
    <cellStyle name="Warning Text 17" xfId="2120"/>
    <cellStyle name="Warning Text 18" xfId="2121"/>
    <cellStyle name="Warning Text 19" xfId="2122"/>
    <cellStyle name="Warning Text 2" xfId="2123"/>
    <cellStyle name="Warning Text 2 2" xfId="2124"/>
    <cellStyle name="Warning Text 2 2 2" xfId="2125"/>
    <cellStyle name="Warning Text 2 2 2 2" xfId="2126"/>
    <cellStyle name="Warning Text 2 2 2 3" xfId="2127"/>
    <cellStyle name="Warning Text 2 2 2 4" xfId="2128"/>
    <cellStyle name="Warning Text 2 2 2 5" xfId="2129"/>
    <cellStyle name="Warning Text 2 2 3" xfId="2130"/>
    <cellStyle name="Warning Text 2 2 4" xfId="2131"/>
    <cellStyle name="Warning Text 2 2 5" xfId="2132"/>
    <cellStyle name="Warning Text 2 3" xfId="2133"/>
    <cellStyle name="Warning Text 2 4" xfId="2134"/>
    <cellStyle name="Warning Text 2 5" xfId="2135"/>
    <cellStyle name="Warning Text 2 6" xfId="2136"/>
    <cellStyle name="Warning Text 2 7" xfId="2137"/>
    <cellStyle name="Warning Text 2 8" xfId="2138"/>
    <cellStyle name="Warning Text 2 9" xfId="2139"/>
    <cellStyle name="Warning Text 20" xfId="2140"/>
    <cellStyle name="Warning Text 21" xfId="2141"/>
    <cellStyle name="Warning Text 22" xfId="2142"/>
    <cellStyle name="Warning Text 3" xfId="2143"/>
    <cellStyle name="Warning Text 3 2" xfId="15162"/>
    <cellStyle name="Warning Text 4" xfId="2144"/>
    <cellStyle name="Warning Text 4 2" xfId="15163"/>
    <cellStyle name="Warning Text 5" xfId="2145"/>
    <cellStyle name="Warning Text 6" xfId="2146"/>
    <cellStyle name="Warning Text 7" xfId="2147"/>
    <cellStyle name="Warning Text 8" xfId="2148"/>
    <cellStyle name="Warning Text 9" xfId="214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WINDOWS/TEMP/1999/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LGE%20Forecast%20Period%20Calendar%20-%20Fin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5Plan/Utility%20Plan/Margin/100504%20Version%20of%20GM%202005%20Plan/KU-Whsle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5Plan/Utility%20Plan/Margin/100504%20Version%20of%20GM%202005%20Plan/KU-Whsle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Documents%20and%20Settings/e011661/Local%20Settings/Temporary%20Internet%20Files/OLK29/Rate%20Case%20KU%2012mosJune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Financials/LG&amp;E/2008/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Rate%20Case%202012/Billing%20Determinants/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6Plan/Utility%20Plan/Supporting%20Schedules/Gross%20Margin/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Monthly%20Reporting/Tax%20Report/LGE/LGELedger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My%20Documents/BellarExhibi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WINNT/Profiles/e004977/Temporary%20Internet%20Files/OLK2D/Rate%20Case%20LGE%20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eturns"/>
      <sheetName val="Billing Det"/>
      <sheetName val="RS"/>
      <sheetName val="GS"/>
      <sheetName val="PS Pri"/>
      <sheetName val="PS Sec"/>
      <sheetName val="TOD Sec"/>
      <sheetName val="TOD Pri"/>
      <sheetName val="RTS"/>
      <sheetName val="Special Contract"/>
      <sheetName val="Meters"/>
      <sheetName val="Services"/>
      <sheetName val="Book5"/>
    </sheetNames>
    <definedNames>
      <definedName name="Choices_Wrapper" refersTo="#REF!"/>
      <definedName name="Comp" refersTo="#REF!"/>
      <definedName name="test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0"/>
  <sheetViews>
    <sheetView topLeftCell="A3" zoomScale="85" zoomScaleNormal="85" zoomScaleSheetLayoutView="75" workbookViewId="0">
      <pane xSplit="6" ySplit="2" topLeftCell="G191" activePane="bottomRight" state="frozen"/>
      <selection activeCell="A3" sqref="A3"/>
      <selection pane="topRight" activeCell="G3" sqref="G3"/>
      <selection pane="bottomLeft" activeCell="A5" sqref="A5"/>
      <selection pane="bottomRight" activeCell="F19" sqref="F19"/>
    </sheetView>
  </sheetViews>
  <sheetFormatPr defaultColWidth="9.109375" defaultRowHeight="13.8"/>
  <cols>
    <col min="1" max="1" width="7.6640625" style="3" customWidth="1"/>
    <col min="2" max="2" width="55.88671875" style="3" customWidth="1"/>
    <col min="3" max="3" width="14.44140625" style="3" customWidth="1"/>
    <col min="4" max="4" width="12.44140625" style="3" customWidth="1"/>
    <col min="5" max="5" width="2.6640625" style="3" customWidth="1"/>
    <col min="6" max="6" width="17.5546875" style="19" customWidth="1"/>
    <col min="7" max="7" width="2.109375" style="3" customWidth="1"/>
    <col min="8" max="8" width="17.88671875" style="3" customWidth="1"/>
    <col min="9" max="9" width="19" style="3" hidden="1" customWidth="1"/>
    <col min="10" max="10" width="18" style="3" hidden="1" customWidth="1"/>
    <col min="11" max="11" width="18" style="3" customWidth="1"/>
    <col min="12" max="12" width="21.88671875" style="3" hidden="1" customWidth="1"/>
    <col min="13" max="13" width="22.33203125" style="3" hidden="1" customWidth="1"/>
    <col min="14" max="14" width="18.6640625" style="3" bestFit="1" customWidth="1"/>
    <col min="15" max="16" width="18.6640625" style="3" hidden="1" customWidth="1"/>
    <col min="17" max="17" width="17.5546875" style="3" hidden="1" customWidth="1"/>
    <col min="18" max="18" width="17.5546875" style="3" customWidth="1"/>
    <col min="19" max="19" width="16.33203125" style="3" customWidth="1"/>
    <col min="20" max="20" width="17.88671875" style="3" customWidth="1"/>
    <col min="21" max="21" width="16.33203125" style="3" customWidth="1"/>
    <col min="22" max="22" width="16.6640625" style="3" customWidth="1"/>
    <col min="23" max="23" width="16.6640625" style="2" customWidth="1"/>
    <col min="24" max="25" width="16.88671875" style="3" customWidth="1"/>
    <col min="26" max="28" width="17.5546875" style="3" customWidth="1"/>
    <col min="29" max="29" width="17.88671875" style="3" customWidth="1"/>
    <col min="30" max="30" width="15" style="3" customWidth="1"/>
    <col min="31" max="31" width="18.33203125" style="3" bestFit="1" customWidth="1"/>
    <col min="32" max="32" width="18.33203125" style="3" customWidth="1"/>
    <col min="33" max="33" width="14.6640625" style="3" customWidth="1"/>
    <col min="34" max="35" width="17.5546875" style="3" bestFit="1" customWidth="1"/>
    <col min="36" max="36" width="15.109375" style="3" bestFit="1" customWidth="1"/>
    <col min="37" max="37" width="17.5546875" style="3" bestFit="1" customWidth="1"/>
    <col min="38" max="16384" width="9.109375" style="3"/>
  </cols>
  <sheetData>
    <row r="1" spans="1:37" hidden="1"/>
    <row r="2" spans="1:37" ht="14.4" hidden="1" thickBot="1">
      <c r="A2" s="2"/>
      <c r="B2" s="2"/>
      <c r="C2" s="2">
        <v>1</v>
      </c>
      <c r="D2" s="2">
        <f>C2+1</f>
        <v>2</v>
      </c>
      <c r="E2" s="2">
        <f t="shared" ref="E2:AG2" si="0">D2+1</f>
        <v>3</v>
      </c>
      <c r="F2" s="36">
        <f t="shared" si="0"/>
        <v>4</v>
      </c>
      <c r="G2" s="2">
        <f t="shared" si="0"/>
        <v>5</v>
      </c>
      <c r="H2" s="2">
        <f t="shared" si="0"/>
        <v>6</v>
      </c>
      <c r="I2" s="2">
        <f t="shared" si="0"/>
        <v>7</v>
      </c>
      <c r="J2" s="2">
        <f t="shared" si="0"/>
        <v>8</v>
      </c>
      <c r="K2" s="2">
        <f t="shared" si="0"/>
        <v>9</v>
      </c>
      <c r="L2" s="2">
        <f t="shared" si="0"/>
        <v>10</v>
      </c>
      <c r="M2" s="2">
        <f t="shared" si="0"/>
        <v>11</v>
      </c>
      <c r="N2" s="2">
        <f t="shared" si="0"/>
        <v>12</v>
      </c>
      <c r="O2" s="2">
        <f t="shared" si="0"/>
        <v>13</v>
      </c>
      <c r="P2" s="2">
        <f t="shared" si="0"/>
        <v>14</v>
      </c>
      <c r="Q2" s="2">
        <f t="shared" si="0"/>
        <v>15</v>
      </c>
      <c r="R2" s="2">
        <f t="shared" si="0"/>
        <v>16</v>
      </c>
      <c r="S2" s="2">
        <f t="shared" si="0"/>
        <v>17</v>
      </c>
      <c r="T2" s="2">
        <f t="shared" si="0"/>
        <v>18</v>
      </c>
      <c r="U2" s="2">
        <f t="shared" si="0"/>
        <v>19</v>
      </c>
      <c r="V2" s="2">
        <f t="shared" si="0"/>
        <v>20</v>
      </c>
      <c r="W2" s="2">
        <f t="shared" si="0"/>
        <v>21</v>
      </c>
      <c r="X2" s="2">
        <f t="shared" si="0"/>
        <v>22</v>
      </c>
      <c r="Y2" s="2">
        <f t="shared" si="0"/>
        <v>23</v>
      </c>
      <c r="Z2" s="2">
        <f t="shared" si="0"/>
        <v>24</v>
      </c>
      <c r="AA2" s="2">
        <f t="shared" si="0"/>
        <v>25</v>
      </c>
      <c r="AB2" s="2">
        <f t="shared" si="0"/>
        <v>26</v>
      </c>
      <c r="AC2" s="2">
        <f t="shared" si="0"/>
        <v>27</v>
      </c>
      <c r="AD2" s="2">
        <f t="shared" si="0"/>
        <v>28</v>
      </c>
      <c r="AE2" s="2">
        <f t="shared" si="0"/>
        <v>29</v>
      </c>
      <c r="AF2" s="2">
        <f t="shared" si="0"/>
        <v>30</v>
      </c>
      <c r="AG2" s="2">
        <f t="shared" si="0"/>
        <v>31</v>
      </c>
    </row>
    <row r="3" spans="1:37" ht="48" customHeight="1" thickBot="1">
      <c r="A3" s="4"/>
      <c r="B3" s="4"/>
      <c r="C3" s="5"/>
      <c r="D3" s="6" t="s">
        <v>818</v>
      </c>
      <c r="E3" s="5"/>
      <c r="F3" s="31" t="s">
        <v>819</v>
      </c>
      <c r="G3" s="5"/>
      <c r="H3" s="152" t="s">
        <v>321</v>
      </c>
      <c r="I3" s="153"/>
      <c r="J3" s="154"/>
      <c r="K3" s="9" t="s">
        <v>322</v>
      </c>
      <c r="L3" s="7"/>
      <c r="M3" s="8"/>
      <c r="N3" s="9" t="s">
        <v>163</v>
      </c>
      <c r="O3" s="139"/>
      <c r="P3" s="139"/>
      <c r="Q3" s="138" t="s">
        <v>324</v>
      </c>
      <c r="R3" s="9" t="s">
        <v>325</v>
      </c>
      <c r="S3" s="155" t="s">
        <v>332</v>
      </c>
      <c r="T3" s="156"/>
      <c r="U3" s="157"/>
      <c r="V3" s="150" t="s">
        <v>331</v>
      </c>
      <c r="W3" s="151"/>
      <c r="X3" s="150" t="s">
        <v>333</v>
      </c>
      <c r="Y3" s="151"/>
      <c r="Z3" s="9" t="s">
        <v>330</v>
      </c>
      <c r="AA3" s="9" t="s">
        <v>329</v>
      </c>
      <c r="AB3" s="9" t="s">
        <v>328</v>
      </c>
      <c r="AC3" s="9" t="s">
        <v>922</v>
      </c>
      <c r="AD3" s="9" t="s">
        <v>327</v>
      </c>
      <c r="AE3" s="9" t="s">
        <v>326</v>
      </c>
      <c r="AF3" s="4"/>
      <c r="AG3" s="4"/>
    </row>
    <row r="4" spans="1:37" ht="14.4" thickBot="1">
      <c r="A4" s="10" t="s">
        <v>822</v>
      </c>
      <c r="B4" s="10"/>
      <c r="C4" s="11" t="s">
        <v>823</v>
      </c>
      <c r="D4" s="11" t="s">
        <v>824</v>
      </c>
      <c r="E4" s="12"/>
      <c r="F4" s="32" t="s">
        <v>825</v>
      </c>
      <c r="G4" s="13"/>
      <c r="H4" s="12" t="s">
        <v>1120</v>
      </c>
      <c r="I4" s="12" t="s">
        <v>168</v>
      </c>
      <c r="J4" s="12" t="s">
        <v>168</v>
      </c>
      <c r="K4" s="12" t="s">
        <v>827</v>
      </c>
      <c r="L4" s="12"/>
      <c r="M4" s="12"/>
      <c r="N4" s="12" t="s">
        <v>826</v>
      </c>
      <c r="O4" s="12"/>
      <c r="P4" s="12"/>
      <c r="Q4" s="12" t="s">
        <v>323</v>
      </c>
      <c r="R4" s="12" t="s">
        <v>182</v>
      </c>
      <c r="S4" s="12" t="s">
        <v>323</v>
      </c>
      <c r="T4" s="12" t="s">
        <v>826</v>
      </c>
      <c r="U4" s="12" t="s">
        <v>828</v>
      </c>
      <c r="V4" s="12" t="s">
        <v>826</v>
      </c>
      <c r="W4" s="12" t="s">
        <v>828</v>
      </c>
      <c r="X4" s="12" t="s">
        <v>826</v>
      </c>
      <c r="Y4" s="12" t="s">
        <v>828</v>
      </c>
      <c r="Z4" s="12" t="s">
        <v>828</v>
      </c>
      <c r="AA4" s="12"/>
      <c r="AB4" s="12"/>
      <c r="AC4" s="12"/>
      <c r="AD4" s="12"/>
      <c r="AE4" s="12"/>
      <c r="AF4" s="12" t="s">
        <v>829</v>
      </c>
      <c r="AG4" s="14" t="s">
        <v>830</v>
      </c>
    </row>
    <row r="5" spans="1:37">
      <c r="F5" s="37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  <c r="X5" s="15"/>
      <c r="Y5" s="15"/>
      <c r="Z5" s="15"/>
      <c r="AA5" s="15"/>
      <c r="AB5" s="15"/>
      <c r="AC5" s="15"/>
      <c r="AD5" s="15"/>
      <c r="AE5" s="15"/>
      <c r="AG5" s="17"/>
    </row>
    <row r="6" spans="1:37">
      <c r="A6" s="96" t="s">
        <v>831</v>
      </c>
      <c r="F6" s="3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5"/>
      <c r="Y6" s="15"/>
      <c r="Z6" s="15"/>
      <c r="AA6" s="15"/>
      <c r="AB6" s="15"/>
      <c r="AC6" s="15"/>
      <c r="AD6" s="15"/>
      <c r="AE6" s="15"/>
      <c r="AG6" s="17"/>
      <c r="AK6" s="106"/>
    </row>
    <row r="7" spans="1:37">
      <c r="A7" s="19"/>
      <c r="AG7" s="17"/>
      <c r="AH7" s="3" t="s">
        <v>1081</v>
      </c>
      <c r="AJ7" s="33">
        <v>0.69</v>
      </c>
    </row>
    <row r="8" spans="1:37">
      <c r="A8" s="18" t="s">
        <v>1027</v>
      </c>
      <c r="B8" s="19"/>
      <c r="AG8" s="17"/>
      <c r="AJ8" s="104"/>
    </row>
    <row r="9" spans="1:37">
      <c r="A9" s="20">
        <v>301</v>
      </c>
      <c r="B9" s="19" t="s">
        <v>1030</v>
      </c>
      <c r="C9" s="3" t="s">
        <v>1031</v>
      </c>
      <c r="D9" s="3" t="s">
        <v>1058</v>
      </c>
      <c r="F9" s="35">
        <v>2240.29</v>
      </c>
      <c r="H9" s="22">
        <f t="shared" ref="H9:Q13" si="1">IF(VLOOKUP($D9,$C$6:$AE$653,H$2,)=0,0,((VLOOKUP($D9,$C$6:$AE$653,H$2,)/VLOOKUP($D9,$C$6:$AE$653,4,))*$F9))</f>
        <v>1219.1995762098281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248.6638988126048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 t="shared" ref="R9:AE13" si="2">IF(VLOOKUP($D9,$C$6:$AE$653,R$2,)=0,0,((VLOOKUP($D9,$C$6:$AE$653,R$2,)/VLOOKUP($D9,$C$6:$AE$653,4,))*$F9))</f>
        <v>94.923759529600744</v>
      </c>
      <c r="S9" s="22">
        <f t="shared" si="2"/>
        <v>0</v>
      </c>
      <c r="T9" s="22">
        <f t="shared" si="2"/>
        <v>146.68451652370115</v>
      </c>
      <c r="U9" s="22">
        <f t="shared" si="2"/>
        <v>233.04541134851661</v>
      </c>
      <c r="V9" s="22">
        <f t="shared" si="2"/>
        <v>42.61589706263495</v>
      </c>
      <c r="W9" s="22">
        <f t="shared" si="2"/>
        <v>68.195462277910821</v>
      </c>
      <c r="X9" s="22">
        <f t="shared" si="2"/>
        <v>55.312695902393472</v>
      </c>
      <c r="Y9" s="22">
        <f t="shared" si="2"/>
        <v>32.315585129678077</v>
      </c>
      <c r="Z9" s="22">
        <f t="shared" si="2"/>
        <v>18.746151245726292</v>
      </c>
      <c r="AA9" s="22">
        <f t="shared" si="2"/>
        <v>20.958859191780697</v>
      </c>
      <c r="AB9" s="22">
        <f t="shared" si="2"/>
        <v>59.628186765624115</v>
      </c>
      <c r="AC9" s="22">
        <f t="shared" si="2"/>
        <v>0</v>
      </c>
      <c r="AD9" s="22">
        <f t="shared" si="2"/>
        <v>0</v>
      </c>
      <c r="AE9" s="22">
        <f t="shared" si="2"/>
        <v>0</v>
      </c>
      <c r="AF9" s="22">
        <f>SUM(H9:AE9)</f>
        <v>2240.29</v>
      </c>
      <c r="AG9" s="17" t="str">
        <f>IF(ABS(AF9-F9)&lt;1,"ok","err")</f>
        <v>ok</v>
      </c>
      <c r="AH9" s="3" t="s">
        <v>1082</v>
      </c>
      <c r="AJ9" s="33">
        <v>0.31</v>
      </c>
    </row>
    <row r="10" spans="1:37">
      <c r="A10" s="20">
        <v>302</v>
      </c>
      <c r="B10" s="19" t="s">
        <v>1029</v>
      </c>
      <c r="C10" s="3" t="s">
        <v>1031</v>
      </c>
      <c r="D10" s="3" t="s">
        <v>1058</v>
      </c>
      <c r="F10" s="38">
        <v>0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22">
        <f t="shared" si="1"/>
        <v>0</v>
      </c>
      <c r="Q10" s="22">
        <f t="shared" si="1"/>
        <v>0</v>
      </c>
      <c r="R10" s="22">
        <f t="shared" si="2"/>
        <v>0</v>
      </c>
      <c r="S10" s="22">
        <f t="shared" si="2"/>
        <v>0</v>
      </c>
      <c r="T10" s="22">
        <f t="shared" si="2"/>
        <v>0</v>
      </c>
      <c r="U10" s="22">
        <f t="shared" si="2"/>
        <v>0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2"/>
        <v>0</v>
      </c>
      <c r="AB10" s="22">
        <f t="shared" si="2"/>
        <v>0</v>
      </c>
      <c r="AC10" s="22">
        <f t="shared" si="2"/>
        <v>0</v>
      </c>
      <c r="AD10" s="22">
        <f t="shared" si="2"/>
        <v>0</v>
      </c>
      <c r="AE10" s="22">
        <f t="shared" si="2"/>
        <v>0</v>
      </c>
      <c r="AF10" s="22">
        <f>SUM(H10:AE10)</f>
        <v>0</v>
      </c>
      <c r="AG10" s="17" t="str">
        <f>IF(ABS(AF10-F10)&lt;1,"ok","err")</f>
        <v>ok</v>
      </c>
    </row>
    <row r="11" spans="1:37">
      <c r="A11" s="20">
        <v>303</v>
      </c>
      <c r="B11" s="19" t="s">
        <v>815</v>
      </c>
      <c r="C11" s="3" t="s">
        <v>1032</v>
      </c>
      <c r="D11" s="3" t="s">
        <v>1058</v>
      </c>
      <c r="F11" s="38"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2">
        <f t="shared" si="1"/>
        <v>0</v>
      </c>
      <c r="Q11" s="22">
        <f t="shared" si="1"/>
        <v>0</v>
      </c>
      <c r="R11" s="22">
        <f t="shared" si="2"/>
        <v>0</v>
      </c>
      <c r="S11" s="22">
        <f t="shared" si="2"/>
        <v>0</v>
      </c>
      <c r="T11" s="22">
        <f t="shared" si="2"/>
        <v>0</v>
      </c>
      <c r="U11" s="22">
        <f t="shared" si="2"/>
        <v>0</v>
      </c>
      <c r="V11" s="22">
        <f t="shared" si="2"/>
        <v>0</v>
      </c>
      <c r="W11" s="22">
        <f t="shared" si="2"/>
        <v>0</v>
      </c>
      <c r="X11" s="22">
        <f t="shared" si="2"/>
        <v>0</v>
      </c>
      <c r="Y11" s="22">
        <f t="shared" si="2"/>
        <v>0</v>
      </c>
      <c r="Z11" s="22">
        <f t="shared" si="2"/>
        <v>0</v>
      </c>
      <c r="AA11" s="22">
        <f t="shared" si="2"/>
        <v>0</v>
      </c>
      <c r="AB11" s="22">
        <f t="shared" si="2"/>
        <v>0</v>
      </c>
      <c r="AC11" s="22">
        <f t="shared" si="2"/>
        <v>0</v>
      </c>
      <c r="AD11" s="22">
        <f t="shared" si="2"/>
        <v>0</v>
      </c>
      <c r="AE11" s="22">
        <f t="shared" si="2"/>
        <v>0</v>
      </c>
      <c r="AF11" s="22">
        <f>SUM(H11:AE11)</f>
        <v>0</v>
      </c>
      <c r="AG11" s="17" t="str">
        <f>IF(ABS(AF11-F11)&lt;1,"ok","err")</f>
        <v>ok</v>
      </c>
    </row>
    <row r="12" spans="1:37">
      <c r="A12" s="20">
        <v>301</v>
      </c>
      <c r="B12" s="19" t="s">
        <v>813</v>
      </c>
      <c r="C12" s="3" t="s">
        <v>1031</v>
      </c>
      <c r="D12" s="3" t="s">
        <v>1058</v>
      </c>
      <c r="F12" s="105"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22">
        <f t="shared" si="1"/>
        <v>0</v>
      </c>
      <c r="Q12" s="22">
        <f t="shared" si="1"/>
        <v>0</v>
      </c>
      <c r="R12" s="22">
        <f t="shared" si="2"/>
        <v>0</v>
      </c>
      <c r="S12" s="22">
        <f t="shared" si="2"/>
        <v>0</v>
      </c>
      <c r="T12" s="22">
        <f t="shared" si="2"/>
        <v>0</v>
      </c>
      <c r="U12" s="22">
        <f t="shared" si="2"/>
        <v>0</v>
      </c>
      <c r="V12" s="22">
        <f t="shared" si="2"/>
        <v>0</v>
      </c>
      <c r="W12" s="22">
        <f t="shared" si="2"/>
        <v>0</v>
      </c>
      <c r="X12" s="22">
        <f t="shared" si="2"/>
        <v>0</v>
      </c>
      <c r="Y12" s="22">
        <f t="shared" si="2"/>
        <v>0</v>
      </c>
      <c r="Z12" s="22">
        <f t="shared" si="2"/>
        <v>0</v>
      </c>
      <c r="AA12" s="22">
        <f t="shared" si="2"/>
        <v>0</v>
      </c>
      <c r="AB12" s="22">
        <f t="shared" si="2"/>
        <v>0</v>
      </c>
      <c r="AC12" s="22">
        <f t="shared" si="2"/>
        <v>0</v>
      </c>
      <c r="AD12" s="22">
        <f t="shared" si="2"/>
        <v>0</v>
      </c>
      <c r="AE12" s="22">
        <f t="shared" si="2"/>
        <v>0</v>
      </c>
      <c r="AF12" s="22">
        <f>SUM(H12:AE12)</f>
        <v>0</v>
      </c>
      <c r="AG12" s="17" t="str">
        <f>IF(ABS(AF12-F12)&lt;1,"ok","err")</f>
        <v>ok</v>
      </c>
    </row>
    <row r="13" spans="1:37">
      <c r="A13" s="20">
        <v>302</v>
      </c>
      <c r="B13" s="19" t="s">
        <v>814</v>
      </c>
      <c r="C13" s="3" t="s">
        <v>1031</v>
      </c>
      <c r="D13" s="3" t="s">
        <v>1058</v>
      </c>
      <c r="F13" s="38"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  <c r="Q13" s="22">
        <f t="shared" si="1"/>
        <v>0</v>
      </c>
      <c r="R13" s="22">
        <f t="shared" si="2"/>
        <v>0</v>
      </c>
      <c r="S13" s="22">
        <f t="shared" si="2"/>
        <v>0</v>
      </c>
      <c r="T13" s="22">
        <f t="shared" si="2"/>
        <v>0</v>
      </c>
      <c r="U13" s="22">
        <f t="shared" si="2"/>
        <v>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22">
        <f t="shared" si="2"/>
        <v>0</v>
      </c>
      <c r="AA13" s="22">
        <f t="shared" si="2"/>
        <v>0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>SUM(H13:AE13)</f>
        <v>0</v>
      </c>
      <c r="AG13" s="17" t="str">
        <f>IF(ABS(AF13-F13)&lt;1,"ok","err")</f>
        <v>ok</v>
      </c>
    </row>
    <row r="14" spans="1:37">
      <c r="A14" s="19"/>
      <c r="B14" s="19"/>
      <c r="AG14" s="17"/>
    </row>
    <row r="15" spans="1:37">
      <c r="A15" s="19"/>
      <c r="B15" s="19" t="s">
        <v>833</v>
      </c>
      <c r="C15" s="3" t="s">
        <v>834</v>
      </c>
      <c r="F15" s="39">
        <f>SUM(F9:F14)</f>
        <v>2240.29</v>
      </c>
      <c r="G15" s="23">
        <f>SUM(G9:G11)</f>
        <v>0</v>
      </c>
      <c r="H15" s="23">
        <f>SUM(H9:H13)</f>
        <v>1219.1995762098281</v>
      </c>
      <c r="I15" s="23">
        <f>SUM(I9:I13)</f>
        <v>0</v>
      </c>
      <c r="J15" s="23">
        <f t="shared" ref="J15:AE15" si="3">SUM(J9:J13)</f>
        <v>0</v>
      </c>
      <c r="K15" s="23">
        <f t="shared" si="3"/>
        <v>0</v>
      </c>
      <c r="L15" s="23">
        <f t="shared" si="3"/>
        <v>0</v>
      </c>
      <c r="M15" s="23">
        <f t="shared" si="3"/>
        <v>0</v>
      </c>
      <c r="N15" s="23">
        <f t="shared" si="3"/>
        <v>248.6638988126048</v>
      </c>
      <c r="O15" s="23">
        <f t="shared" si="3"/>
        <v>0</v>
      </c>
      <c r="P15" s="23">
        <f t="shared" si="3"/>
        <v>0</v>
      </c>
      <c r="Q15" s="23">
        <f t="shared" si="3"/>
        <v>0</v>
      </c>
      <c r="R15" s="23">
        <f t="shared" si="3"/>
        <v>94.923759529600744</v>
      </c>
      <c r="S15" s="23">
        <f t="shared" si="3"/>
        <v>0</v>
      </c>
      <c r="T15" s="23">
        <f t="shared" si="3"/>
        <v>146.68451652370115</v>
      </c>
      <c r="U15" s="23">
        <f t="shared" si="3"/>
        <v>233.04541134851661</v>
      </c>
      <c r="V15" s="23">
        <f t="shared" si="3"/>
        <v>42.61589706263495</v>
      </c>
      <c r="W15" s="23">
        <f t="shared" si="3"/>
        <v>68.195462277910821</v>
      </c>
      <c r="X15" s="23">
        <f t="shared" si="3"/>
        <v>55.312695902393472</v>
      </c>
      <c r="Y15" s="23">
        <f t="shared" si="3"/>
        <v>32.315585129678077</v>
      </c>
      <c r="Z15" s="23">
        <f t="shared" si="3"/>
        <v>18.746151245726292</v>
      </c>
      <c r="AA15" s="23">
        <f t="shared" si="3"/>
        <v>20.958859191780697</v>
      </c>
      <c r="AB15" s="23">
        <f t="shared" si="3"/>
        <v>59.628186765624115</v>
      </c>
      <c r="AC15" s="23">
        <f t="shared" si="3"/>
        <v>0</v>
      </c>
      <c r="AD15" s="23">
        <f t="shared" si="3"/>
        <v>0</v>
      </c>
      <c r="AE15" s="23">
        <f t="shared" si="3"/>
        <v>0</v>
      </c>
      <c r="AF15" s="22">
        <f>SUM(H15:AE15)</f>
        <v>2240.29</v>
      </c>
      <c r="AG15" s="17" t="str">
        <f>IF(ABS(AF15-F15)&lt;1,"ok","err")</f>
        <v>ok</v>
      </c>
    </row>
    <row r="16" spans="1:37">
      <c r="A16" s="19"/>
      <c r="B16" s="19"/>
      <c r="F16" s="39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2"/>
      <c r="AG16" s="17"/>
    </row>
    <row r="17" spans="1:33">
      <c r="A17" s="18" t="s">
        <v>171</v>
      </c>
      <c r="B17" s="19"/>
      <c r="W17" s="3"/>
      <c r="AG17" s="17"/>
    </row>
    <row r="18" spans="1:33">
      <c r="A18" s="19"/>
      <c r="B18" s="19"/>
      <c r="F18" s="39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2"/>
      <c r="AG18" s="17"/>
    </row>
    <row r="19" spans="1:33">
      <c r="A19" s="19"/>
      <c r="B19" s="19" t="s">
        <v>172</v>
      </c>
      <c r="C19" s="3" t="s">
        <v>173</v>
      </c>
      <c r="D19" s="3" t="s">
        <v>599</v>
      </c>
      <c r="F19" s="39">
        <v>1886824024.6169143</v>
      </c>
      <c r="G19" s="23"/>
      <c r="H19" s="22">
        <f t="shared" ref="H19:AE19" si="4">IF(VLOOKUP($D19,$C$6:$AE$653,H$2,)=0,0,((VLOOKUP($D19,$C$6:$AE$653,H$2,)/VLOOKUP($D19,$C$6:$AE$653,4,))*$F19))</f>
        <v>1886824024.6169143</v>
      </c>
      <c r="I19" s="22">
        <f t="shared" si="4"/>
        <v>0</v>
      </c>
      <c r="J19" s="22">
        <f t="shared" si="4"/>
        <v>0</v>
      </c>
      <c r="K19" s="22">
        <f t="shared" si="4"/>
        <v>0</v>
      </c>
      <c r="L19" s="22">
        <f t="shared" si="4"/>
        <v>0</v>
      </c>
      <c r="M19" s="22">
        <f t="shared" si="4"/>
        <v>0</v>
      </c>
      <c r="N19" s="22">
        <f t="shared" si="4"/>
        <v>0</v>
      </c>
      <c r="O19" s="22">
        <f t="shared" si="4"/>
        <v>0</v>
      </c>
      <c r="P19" s="22">
        <f t="shared" si="4"/>
        <v>0</v>
      </c>
      <c r="Q19" s="22">
        <f t="shared" si="4"/>
        <v>0</v>
      </c>
      <c r="R19" s="22">
        <f t="shared" si="4"/>
        <v>0</v>
      </c>
      <c r="S19" s="22">
        <f t="shared" si="4"/>
        <v>0</v>
      </c>
      <c r="T19" s="22">
        <f t="shared" si="4"/>
        <v>0</v>
      </c>
      <c r="U19" s="22">
        <f t="shared" si="4"/>
        <v>0</v>
      </c>
      <c r="V19" s="22">
        <f t="shared" si="4"/>
        <v>0</v>
      </c>
      <c r="W19" s="22">
        <f t="shared" si="4"/>
        <v>0</v>
      </c>
      <c r="X19" s="22">
        <f t="shared" si="4"/>
        <v>0</v>
      </c>
      <c r="Y19" s="22">
        <f t="shared" si="4"/>
        <v>0</v>
      </c>
      <c r="Z19" s="22">
        <f t="shared" si="4"/>
        <v>0</v>
      </c>
      <c r="AA19" s="22">
        <f t="shared" si="4"/>
        <v>0</v>
      </c>
      <c r="AB19" s="22">
        <f t="shared" si="4"/>
        <v>0</v>
      </c>
      <c r="AC19" s="22">
        <f t="shared" si="4"/>
        <v>0</v>
      </c>
      <c r="AD19" s="22">
        <f t="shared" si="4"/>
        <v>0</v>
      </c>
      <c r="AE19" s="22">
        <f t="shared" si="4"/>
        <v>0</v>
      </c>
      <c r="AF19" s="22">
        <f>SUM(H19:AE19)</f>
        <v>1886824024.6169143</v>
      </c>
      <c r="AG19" s="17" t="str">
        <f>IF(ABS(AF19-F19)&lt;1,"ok","err")</f>
        <v>ok</v>
      </c>
    </row>
    <row r="20" spans="1:33">
      <c r="A20" s="19"/>
      <c r="B20" s="19"/>
      <c r="AG20" s="17"/>
    </row>
    <row r="21" spans="1:33">
      <c r="A21" s="18" t="s">
        <v>278</v>
      </c>
      <c r="B21" s="19"/>
      <c r="F21" s="39"/>
      <c r="W21" s="3"/>
      <c r="AG21" s="17"/>
    </row>
    <row r="22" spans="1:33">
      <c r="A22" s="19"/>
      <c r="B22" s="19"/>
      <c r="F22" s="39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2"/>
      <c r="AG22" s="17"/>
    </row>
    <row r="23" spans="1:33">
      <c r="A23" s="19"/>
      <c r="B23" s="19" t="s">
        <v>279</v>
      </c>
      <c r="C23" s="3" t="s">
        <v>280</v>
      </c>
      <c r="D23" s="3" t="s">
        <v>599</v>
      </c>
      <c r="F23" s="39">
        <v>157809727.40153846</v>
      </c>
      <c r="G23" s="23"/>
      <c r="H23" s="22">
        <f t="shared" ref="H23:AE23" si="5">IF(VLOOKUP($D23,$C$6:$AE$653,H$2,)=0,0,((VLOOKUP($D23,$C$6:$AE$653,H$2,)/VLOOKUP($D23,$C$6:$AE$653,4,))*$F23))</f>
        <v>157809727.40153846</v>
      </c>
      <c r="I23" s="22">
        <f t="shared" si="5"/>
        <v>0</v>
      </c>
      <c r="J23" s="22">
        <f t="shared" si="5"/>
        <v>0</v>
      </c>
      <c r="K23" s="22">
        <f t="shared" si="5"/>
        <v>0</v>
      </c>
      <c r="L23" s="22">
        <f t="shared" si="5"/>
        <v>0</v>
      </c>
      <c r="M23" s="22">
        <f t="shared" si="5"/>
        <v>0</v>
      </c>
      <c r="N23" s="22">
        <f t="shared" si="5"/>
        <v>0</v>
      </c>
      <c r="O23" s="22">
        <f t="shared" si="5"/>
        <v>0</v>
      </c>
      <c r="P23" s="22">
        <f t="shared" si="5"/>
        <v>0</v>
      </c>
      <c r="Q23" s="22">
        <f t="shared" si="5"/>
        <v>0</v>
      </c>
      <c r="R23" s="22">
        <f t="shared" si="5"/>
        <v>0</v>
      </c>
      <c r="S23" s="22">
        <f t="shared" si="5"/>
        <v>0</v>
      </c>
      <c r="T23" s="22">
        <f t="shared" si="5"/>
        <v>0</v>
      </c>
      <c r="U23" s="22">
        <f t="shared" si="5"/>
        <v>0</v>
      </c>
      <c r="V23" s="22">
        <f t="shared" si="5"/>
        <v>0</v>
      </c>
      <c r="W23" s="22">
        <f t="shared" si="5"/>
        <v>0</v>
      </c>
      <c r="X23" s="22">
        <f t="shared" si="5"/>
        <v>0</v>
      </c>
      <c r="Y23" s="22">
        <f t="shared" si="5"/>
        <v>0</v>
      </c>
      <c r="Z23" s="22">
        <f t="shared" si="5"/>
        <v>0</v>
      </c>
      <c r="AA23" s="22">
        <f t="shared" si="5"/>
        <v>0</v>
      </c>
      <c r="AB23" s="22">
        <f t="shared" si="5"/>
        <v>0</v>
      </c>
      <c r="AC23" s="22">
        <f t="shared" si="5"/>
        <v>0</v>
      </c>
      <c r="AD23" s="22">
        <f t="shared" si="5"/>
        <v>0</v>
      </c>
      <c r="AE23" s="22">
        <f t="shared" si="5"/>
        <v>0</v>
      </c>
      <c r="AF23" s="22">
        <f>SUM(H23:AE23)</f>
        <v>157809727.40153846</v>
      </c>
      <c r="AG23" s="17" t="str">
        <f>IF(ABS(AF23-F23)&lt;1,"ok","err")</f>
        <v>ok</v>
      </c>
    </row>
    <row r="24" spans="1:33">
      <c r="A24" s="19"/>
      <c r="B24" s="19"/>
      <c r="AG24" s="17"/>
    </row>
    <row r="25" spans="1:33">
      <c r="A25" s="18" t="s">
        <v>174</v>
      </c>
      <c r="B25" s="19"/>
      <c r="W25" s="3"/>
      <c r="AG25" s="17"/>
    </row>
    <row r="26" spans="1:33">
      <c r="A26" s="19"/>
      <c r="B26" s="19"/>
      <c r="F26" s="39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2"/>
      <c r="AG26" s="17"/>
    </row>
    <row r="27" spans="1:33">
      <c r="A27" s="19"/>
      <c r="B27" s="19" t="s">
        <v>175</v>
      </c>
      <c r="C27" s="3" t="s">
        <v>176</v>
      </c>
      <c r="D27" s="3" t="s">
        <v>599</v>
      </c>
      <c r="F27" s="39">
        <v>409932113.80153787</v>
      </c>
      <c r="G27" s="23"/>
      <c r="H27" s="22">
        <f t="shared" ref="H27:AE27" si="6">IF(VLOOKUP($D27,$C$6:$AE$653,H$2,)=0,0,((VLOOKUP($D27,$C$6:$AE$653,H$2,)/VLOOKUP($D27,$C$6:$AE$653,4,))*$F27))</f>
        <v>409932113.80153787</v>
      </c>
      <c r="I27" s="22">
        <f t="shared" si="6"/>
        <v>0</v>
      </c>
      <c r="J27" s="22">
        <f t="shared" si="6"/>
        <v>0</v>
      </c>
      <c r="K27" s="22">
        <f t="shared" si="6"/>
        <v>0</v>
      </c>
      <c r="L27" s="22">
        <f t="shared" si="6"/>
        <v>0</v>
      </c>
      <c r="M27" s="22">
        <f t="shared" si="6"/>
        <v>0</v>
      </c>
      <c r="N27" s="22">
        <f t="shared" si="6"/>
        <v>0</v>
      </c>
      <c r="O27" s="22">
        <f t="shared" si="6"/>
        <v>0</v>
      </c>
      <c r="P27" s="22">
        <f t="shared" si="6"/>
        <v>0</v>
      </c>
      <c r="Q27" s="22">
        <f t="shared" si="6"/>
        <v>0</v>
      </c>
      <c r="R27" s="22">
        <f t="shared" si="6"/>
        <v>0</v>
      </c>
      <c r="S27" s="22">
        <f t="shared" si="6"/>
        <v>0</v>
      </c>
      <c r="T27" s="22">
        <f t="shared" si="6"/>
        <v>0</v>
      </c>
      <c r="U27" s="22">
        <f t="shared" si="6"/>
        <v>0</v>
      </c>
      <c r="V27" s="22">
        <f t="shared" si="6"/>
        <v>0</v>
      </c>
      <c r="W27" s="22">
        <f t="shared" si="6"/>
        <v>0</v>
      </c>
      <c r="X27" s="22">
        <f t="shared" si="6"/>
        <v>0</v>
      </c>
      <c r="Y27" s="22">
        <f t="shared" si="6"/>
        <v>0</v>
      </c>
      <c r="Z27" s="22">
        <f t="shared" si="6"/>
        <v>0</v>
      </c>
      <c r="AA27" s="22">
        <f t="shared" si="6"/>
        <v>0</v>
      </c>
      <c r="AB27" s="22">
        <f t="shared" si="6"/>
        <v>0</v>
      </c>
      <c r="AC27" s="22">
        <f t="shared" si="6"/>
        <v>0</v>
      </c>
      <c r="AD27" s="22">
        <f t="shared" si="6"/>
        <v>0</v>
      </c>
      <c r="AE27" s="22">
        <f t="shared" si="6"/>
        <v>0</v>
      </c>
      <c r="AF27" s="22">
        <f>SUM(H27:AE27)</f>
        <v>409932113.80153787</v>
      </c>
      <c r="AG27" s="17" t="str">
        <f>IF(ABS(AF27-F27)&lt;1,"ok","err")</f>
        <v>ok</v>
      </c>
    </row>
    <row r="28" spans="1:33">
      <c r="A28" s="19"/>
      <c r="B28" s="19"/>
      <c r="F28" s="39"/>
      <c r="AG28" s="17"/>
    </row>
    <row r="29" spans="1:33">
      <c r="A29" s="19"/>
      <c r="B29" s="24" t="s">
        <v>177</v>
      </c>
      <c r="C29" s="3" t="s">
        <v>178</v>
      </c>
      <c r="F29" s="39">
        <f>SUM(F19:F28)</f>
        <v>2454565865.8199906</v>
      </c>
      <c r="G29" s="23"/>
      <c r="H29" s="23">
        <f t="shared" ref="H29:Q29" si="7">H19+H23+H27</f>
        <v>2454565865.8199906</v>
      </c>
      <c r="I29" s="23">
        <f t="shared" si="7"/>
        <v>0</v>
      </c>
      <c r="J29" s="23">
        <f t="shared" si="7"/>
        <v>0</v>
      </c>
      <c r="K29" s="23">
        <f t="shared" si="7"/>
        <v>0</v>
      </c>
      <c r="L29" s="23">
        <f t="shared" si="7"/>
        <v>0</v>
      </c>
      <c r="M29" s="23">
        <f t="shared" si="7"/>
        <v>0</v>
      </c>
      <c r="N29" s="23">
        <f t="shared" si="7"/>
        <v>0</v>
      </c>
      <c r="O29" s="23">
        <f t="shared" si="7"/>
        <v>0</v>
      </c>
      <c r="P29" s="23">
        <f t="shared" si="7"/>
        <v>0</v>
      </c>
      <c r="Q29" s="23">
        <f t="shared" si="7"/>
        <v>0</v>
      </c>
      <c r="R29" s="23"/>
      <c r="S29" s="23">
        <f>S19+S23+S27</f>
        <v>0</v>
      </c>
      <c r="T29" s="23">
        <f>T19+T23+T27</f>
        <v>0</v>
      </c>
      <c r="U29" s="23"/>
      <c r="V29" s="23"/>
      <c r="W29" s="23"/>
      <c r="X29" s="23">
        <f>X19+X23+X27</f>
        <v>0</v>
      </c>
      <c r="Y29" s="23">
        <f>Y19+Y23+Y27</f>
        <v>0</v>
      </c>
      <c r="Z29" s="23"/>
      <c r="AA29" s="23"/>
      <c r="AB29" s="23">
        <f>AB19+AB23+AB27</f>
        <v>0</v>
      </c>
      <c r="AC29" s="23">
        <f>AC19+AC23+AC27</f>
        <v>0</v>
      </c>
      <c r="AD29" s="23">
        <f>AD19+AD23+AD27</f>
        <v>0</v>
      </c>
      <c r="AE29" s="23">
        <f>AE19+AE23+AE27</f>
        <v>0</v>
      </c>
      <c r="AF29" s="22">
        <f>SUM(H29:AE29)</f>
        <v>2454565865.8199906</v>
      </c>
      <c r="AG29" s="17" t="str">
        <f>IF(ABS(AF29-F29)&lt;1,"ok","err")</f>
        <v>ok</v>
      </c>
    </row>
    <row r="30" spans="1:33">
      <c r="A30" s="19"/>
      <c r="B30" s="19"/>
      <c r="AG30" s="17"/>
    </row>
    <row r="31" spans="1:33">
      <c r="A31" s="18" t="s">
        <v>1025</v>
      </c>
      <c r="B31" s="19"/>
      <c r="W31" s="3"/>
      <c r="AG31" s="17"/>
    </row>
    <row r="32" spans="1:33">
      <c r="A32" s="19"/>
      <c r="B32" s="19"/>
      <c r="W32" s="3"/>
      <c r="AF32" s="22"/>
      <c r="AG32" s="17"/>
    </row>
    <row r="33" spans="1:33">
      <c r="A33" s="19"/>
      <c r="B33" s="19" t="s">
        <v>1028</v>
      </c>
      <c r="C33" s="3" t="s">
        <v>1056</v>
      </c>
      <c r="D33" s="3" t="s">
        <v>1057</v>
      </c>
      <c r="F33" s="39">
        <v>500625106.82999992</v>
      </c>
      <c r="G33" s="23"/>
      <c r="H33" s="22">
        <f t="shared" ref="H33:AE33" si="8">IF(VLOOKUP($D33,$C$6:$AE$653,H$2,)=0,0,((VLOOKUP($D33,$C$6:$AE$653,H$2,)/VLOOKUP($D33,$C$6:$AE$653,4,))*$F33))</f>
        <v>0</v>
      </c>
      <c r="I33" s="22">
        <f t="shared" si="8"/>
        <v>0</v>
      </c>
      <c r="J33" s="22">
        <f t="shared" si="8"/>
        <v>0</v>
      </c>
      <c r="K33" s="22">
        <f t="shared" si="8"/>
        <v>0</v>
      </c>
      <c r="L33" s="22">
        <f t="shared" si="8"/>
        <v>0</v>
      </c>
      <c r="M33" s="22">
        <f t="shared" si="8"/>
        <v>0</v>
      </c>
      <c r="N33" s="22">
        <f t="shared" si="8"/>
        <v>500625106.82999992</v>
      </c>
      <c r="O33" s="22">
        <f t="shared" si="8"/>
        <v>0</v>
      </c>
      <c r="P33" s="22">
        <f t="shared" si="8"/>
        <v>0</v>
      </c>
      <c r="Q33" s="22">
        <f t="shared" si="8"/>
        <v>0</v>
      </c>
      <c r="R33" s="22">
        <f t="shared" si="8"/>
        <v>0</v>
      </c>
      <c r="S33" s="22">
        <f t="shared" si="8"/>
        <v>0</v>
      </c>
      <c r="T33" s="22">
        <f t="shared" si="8"/>
        <v>0</v>
      </c>
      <c r="U33" s="22">
        <f t="shared" si="8"/>
        <v>0</v>
      </c>
      <c r="V33" s="22">
        <f t="shared" si="8"/>
        <v>0</v>
      </c>
      <c r="W33" s="22">
        <f t="shared" si="8"/>
        <v>0</v>
      </c>
      <c r="X33" s="22">
        <f t="shared" si="8"/>
        <v>0</v>
      </c>
      <c r="Y33" s="22">
        <f t="shared" si="8"/>
        <v>0</v>
      </c>
      <c r="Z33" s="22">
        <f t="shared" si="8"/>
        <v>0</v>
      </c>
      <c r="AA33" s="22">
        <f t="shared" si="8"/>
        <v>0</v>
      </c>
      <c r="AB33" s="22">
        <f t="shared" si="8"/>
        <v>0</v>
      </c>
      <c r="AC33" s="22">
        <f t="shared" si="8"/>
        <v>0</v>
      </c>
      <c r="AD33" s="22">
        <f t="shared" si="8"/>
        <v>0</v>
      </c>
      <c r="AE33" s="22">
        <f t="shared" si="8"/>
        <v>0</v>
      </c>
      <c r="AF33" s="22">
        <f>SUM(H33:AE33)</f>
        <v>500625106.82999992</v>
      </c>
      <c r="AG33" s="17" t="str">
        <f>IF(ABS(AF33-F33)&lt;1,"ok","err")</f>
        <v>ok</v>
      </c>
    </row>
    <row r="34" spans="1:33">
      <c r="A34" s="19"/>
      <c r="B34" s="19"/>
      <c r="F34" s="39"/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17"/>
    </row>
    <row r="35" spans="1:33">
      <c r="A35" s="19"/>
      <c r="B35" s="24" t="s">
        <v>1028</v>
      </c>
      <c r="C35" s="3" t="s">
        <v>1107</v>
      </c>
      <c r="F35" s="39">
        <f>SUM(F33:F33)</f>
        <v>500625106.82999992</v>
      </c>
      <c r="G35" s="23"/>
      <c r="H35" s="39">
        <f>SUM(H33:H33)</f>
        <v>0</v>
      </c>
      <c r="I35" s="39">
        <f>SUM(I33:I33)</f>
        <v>0</v>
      </c>
      <c r="J35" s="39">
        <f>SUM(J33:J33)</f>
        <v>0</v>
      </c>
      <c r="K35" s="39">
        <f>SUM(K33:K33)</f>
        <v>0</v>
      </c>
      <c r="L35" s="23">
        <f>L24+L28+L33</f>
        <v>0</v>
      </c>
      <c r="M35" s="23">
        <f>M24+M28+M33</f>
        <v>0</v>
      </c>
      <c r="N35" s="39">
        <f>SUM(N33:N33)</f>
        <v>500625106.82999992</v>
      </c>
      <c r="O35" s="39">
        <f>SUM(O33:O33)</f>
        <v>0</v>
      </c>
      <c r="P35" s="39">
        <f>SUM(P33:P33)</f>
        <v>0</v>
      </c>
      <c r="Q35" s="23">
        <f>Q24+Q28+Q33</f>
        <v>0</v>
      </c>
      <c r="R35" s="39">
        <f t="shared" ref="R35:AE35" si="9">SUM(R33:R33)</f>
        <v>0</v>
      </c>
      <c r="S35" s="39">
        <f t="shared" si="9"/>
        <v>0</v>
      </c>
      <c r="T35" s="39">
        <f t="shared" si="9"/>
        <v>0</v>
      </c>
      <c r="U35" s="39">
        <f t="shared" si="9"/>
        <v>0</v>
      </c>
      <c r="V35" s="39">
        <f t="shared" si="9"/>
        <v>0</v>
      </c>
      <c r="W35" s="39">
        <f t="shared" si="9"/>
        <v>0</v>
      </c>
      <c r="X35" s="39">
        <f t="shared" si="9"/>
        <v>0</v>
      </c>
      <c r="Y35" s="39">
        <f t="shared" si="9"/>
        <v>0</v>
      </c>
      <c r="Z35" s="39">
        <f t="shared" si="9"/>
        <v>0</v>
      </c>
      <c r="AA35" s="39">
        <f t="shared" si="9"/>
        <v>0</v>
      </c>
      <c r="AB35" s="39">
        <f t="shared" si="9"/>
        <v>0</v>
      </c>
      <c r="AC35" s="39">
        <f t="shared" si="9"/>
        <v>0</v>
      </c>
      <c r="AD35" s="39">
        <f t="shared" si="9"/>
        <v>0</v>
      </c>
      <c r="AE35" s="39">
        <f t="shared" si="9"/>
        <v>0</v>
      </c>
      <c r="AF35" s="22">
        <f>SUM(H35:AE35)</f>
        <v>500625106.82999992</v>
      </c>
      <c r="AG35" s="17" t="str">
        <f>IF(ABS(AF35-F35)&lt;1,"ok","err")</f>
        <v>ok</v>
      </c>
    </row>
    <row r="36" spans="1:33">
      <c r="A36" s="19"/>
      <c r="B36" s="19"/>
      <c r="W36" s="3"/>
      <c r="AG36" s="17"/>
    </row>
    <row r="37" spans="1:33">
      <c r="A37" s="18" t="s">
        <v>835</v>
      </c>
      <c r="B37" s="19"/>
      <c r="W37" s="3"/>
      <c r="AG37" s="17"/>
    </row>
    <row r="38" spans="1:33">
      <c r="A38" s="108"/>
      <c r="B38" s="1" t="s">
        <v>281</v>
      </c>
      <c r="C38" s="3" t="s">
        <v>836</v>
      </c>
      <c r="D38" s="3" t="s">
        <v>837</v>
      </c>
      <c r="F38" s="35">
        <f>4103253+31522131+155480834</f>
        <v>191106218</v>
      </c>
      <c r="H38" s="22">
        <f t="shared" ref="H38:Q46" si="10">IF(VLOOKUP($D38,$C$6:$AE$653,H$2,)=0,0,((VLOOKUP($D38,$C$6:$AE$653,H$2,)/VLOOKUP($D38,$C$6:$AE$653,4,))*$F38))</f>
        <v>0</v>
      </c>
      <c r="I38" s="22">
        <f t="shared" si="10"/>
        <v>0</v>
      </c>
      <c r="J38" s="22">
        <f t="shared" si="10"/>
        <v>0</v>
      </c>
      <c r="K38" s="22">
        <f t="shared" si="10"/>
        <v>0</v>
      </c>
      <c r="L38" s="22">
        <f t="shared" si="10"/>
        <v>0</v>
      </c>
      <c r="M38" s="22">
        <f t="shared" si="10"/>
        <v>0</v>
      </c>
      <c r="N38" s="22">
        <f t="shared" si="10"/>
        <v>0</v>
      </c>
      <c r="O38" s="22">
        <f t="shared" si="10"/>
        <v>0</v>
      </c>
      <c r="P38" s="22">
        <f t="shared" si="10"/>
        <v>0</v>
      </c>
      <c r="Q38" s="22">
        <f t="shared" si="10"/>
        <v>0</v>
      </c>
      <c r="R38" s="22">
        <f t="shared" ref="R38:AE46" si="11">IF(VLOOKUP($D38,$C$6:$AE$653,R$2,)=0,0,((VLOOKUP($D38,$C$6:$AE$653,R$2,)/VLOOKUP($D38,$C$6:$AE$653,4,))*$F38))</f>
        <v>191106218</v>
      </c>
      <c r="S38" s="22">
        <f t="shared" si="11"/>
        <v>0</v>
      </c>
      <c r="T38" s="22">
        <f t="shared" si="11"/>
        <v>0</v>
      </c>
      <c r="U38" s="22">
        <f t="shared" si="11"/>
        <v>0</v>
      </c>
      <c r="V38" s="22">
        <f t="shared" si="11"/>
        <v>0</v>
      </c>
      <c r="W38" s="22">
        <f t="shared" si="11"/>
        <v>0</v>
      </c>
      <c r="X38" s="22">
        <f t="shared" si="11"/>
        <v>0</v>
      </c>
      <c r="Y38" s="22">
        <f t="shared" si="11"/>
        <v>0</v>
      </c>
      <c r="Z38" s="22">
        <f t="shared" si="11"/>
        <v>0</v>
      </c>
      <c r="AA38" s="22">
        <f t="shared" si="11"/>
        <v>0</v>
      </c>
      <c r="AB38" s="22">
        <f t="shared" si="11"/>
        <v>0</v>
      </c>
      <c r="AC38" s="22">
        <f t="shared" si="11"/>
        <v>0</v>
      </c>
      <c r="AD38" s="22">
        <f t="shared" si="11"/>
        <v>0</v>
      </c>
      <c r="AE38" s="22">
        <f t="shared" si="11"/>
        <v>0</v>
      </c>
      <c r="AF38" s="22">
        <f t="shared" ref="AF38:AF45" si="12">SUM(H38:AE38)</f>
        <v>191106218</v>
      </c>
      <c r="AG38" s="17" t="str">
        <f t="shared" ref="AG38:AG46" si="13">IF(ABS(AF38-F38)&lt;1,"ok","err")</f>
        <v>ok</v>
      </c>
    </row>
    <row r="39" spans="1:33">
      <c r="A39" s="108"/>
      <c r="B39" s="1" t="s">
        <v>282</v>
      </c>
      <c r="C39" s="3" t="s">
        <v>839</v>
      </c>
      <c r="D39" s="3" t="s">
        <v>840</v>
      </c>
      <c r="F39" s="38">
        <v>592409823</v>
      </c>
      <c r="H39" s="22">
        <f t="shared" si="10"/>
        <v>0</v>
      </c>
      <c r="I39" s="22">
        <f t="shared" si="10"/>
        <v>0</v>
      </c>
      <c r="J39" s="22">
        <f t="shared" si="10"/>
        <v>0</v>
      </c>
      <c r="K39" s="22">
        <f t="shared" si="10"/>
        <v>0</v>
      </c>
      <c r="L39" s="22">
        <f t="shared" si="10"/>
        <v>0</v>
      </c>
      <c r="M39" s="22">
        <f t="shared" si="10"/>
        <v>0</v>
      </c>
      <c r="N39" s="22">
        <f t="shared" si="10"/>
        <v>0</v>
      </c>
      <c r="O39" s="22">
        <f t="shared" si="10"/>
        <v>0</v>
      </c>
      <c r="P39" s="22">
        <f t="shared" si="10"/>
        <v>0</v>
      </c>
      <c r="Q39" s="22">
        <f t="shared" si="10"/>
        <v>0</v>
      </c>
      <c r="R39" s="22">
        <f t="shared" si="11"/>
        <v>0</v>
      </c>
      <c r="S39" s="22">
        <f t="shared" si="11"/>
        <v>0</v>
      </c>
      <c r="T39" s="22">
        <f t="shared" si="11"/>
        <v>160552907.88425824</v>
      </c>
      <c r="U39" s="22">
        <f t="shared" si="11"/>
        <v>258754764.83514175</v>
      </c>
      <c r="V39" s="22">
        <f t="shared" si="11"/>
        <v>66280813.342441745</v>
      </c>
      <c r="W39" s="22">
        <f t="shared" si="11"/>
        <v>106821336.93815827</v>
      </c>
      <c r="X39" s="22">
        <f t="shared" si="11"/>
        <v>0</v>
      </c>
      <c r="Y39" s="22">
        <f t="shared" si="11"/>
        <v>0</v>
      </c>
      <c r="Z39" s="22">
        <f t="shared" si="11"/>
        <v>0</v>
      </c>
      <c r="AA39" s="22">
        <f t="shared" si="11"/>
        <v>0</v>
      </c>
      <c r="AB39" s="22">
        <f t="shared" si="11"/>
        <v>0</v>
      </c>
      <c r="AC39" s="22">
        <f t="shared" si="11"/>
        <v>0</v>
      </c>
      <c r="AD39" s="22">
        <f t="shared" si="11"/>
        <v>0</v>
      </c>
      <c r="AE39" s="22">
        <f t="shared" si="11"/>
        <v>0</v>
      </c>
      <c r="AF39" s="22">
        <f t="shared" si="12"/>
        <v>592409823</v>
      </c>
      <c r="AG39" s="17" t="str">
        <f t="shared" si="13"/>
        <v>ok</v>
      </c>
    </row>
    <row r="40" spans="1:33">
      <c r="A40" s="108"/>
      <c r="B40" s="1" t="s">
        <v>283</v>
      </c>
      <c r="C40" s="3" t="s">
        <v>842</v>
      </c>
      <c r="D40" s="3" t="s">
        <v>841</v>
      </c>
      <c r="F40" s="38">
        <v>395177380</v>
      </c>
      <c r="H40" s="22">
        <f t="shared" si="10"/>
        <v>0</v>
      </c>
      <c r="I40" s="22">
        <f t="shared" si="10"/>
        <v>0</v>
      </c>
      <c r="J40" s="22">
        <f t="shared" si="10"/>
        <v>0</v>
      </c>
      <c r="K40" s="22">
        <f t="shared" si="10"/>
        <v>0</v>
      </c>
      <c r="L40" s="22">
        <f t="shared" si="10"/>
        <v>0</v>
      </c>
      <c r="M40" s="22">
        <f t="shared" si="10"/>
        <v>0</v>
      </c>
      <c r="N40" s="22">
        <f t="shared" si="10"/>
        <v>0</v>
      </c>
      <c r="O40" s="22">
        <f t="shared" si="10"/>
        <v>0</v>
      </c>
      <c r="P40" s="22">
        <f t="shared" si="10"/>
        <v>0</v>
      </c>
      <c r="Q40" s="22">
        <f t="shared" si="10"/>
        <v>0</v>
      </c>
      <c r="R40" s="22">
        <f t="shared" si="11"/>
        <v>0</v>
      </c>
      <c r="S40" s="22">
        <f t="shared" si="11"/>
        <v>0</v>
      </c>
      <c r="T40" s="22">
        <f t="shared" si="11"/>
        <v>134761177.13427201</v>
      </c>
      <c r="U40" s="22">
        <f t="shared" si="11"/>
        <v>210426264.29572806</v>
      </c>
      <c r="V40" s="22">
        <f t="shared" si="11"/>
        <v>19516072.017728001</v>
      </c>
      <c r="W40" s="22">
        <f t="shared" si="11"/>
        <v>30473866.552271999</v>
      </c>
      <c r="X40" s="22">
        <f t="shared" si="11"/>
        <v>0</v>
      </c>
      <c r="Y40" s="22">
        <f t="shared" si="11"/>
        <v>0</v>
      </c>
      <c r="Z40" s="22">
        <f t="shared" si="11"/>
        <v>0</v>
      </c>
      <c r="AA40" s="22">
        <f t="shared" si="11"/>
        <v>0</v>
      </c>
      <c r="AB40" s="22">
        <f t="shared" si="11"/>
        <v>0</v>
      </c>
      <c r="AC40" s="22">
        <f t="shared" si="11"/>
        <v>0</v>
      </c>
      <c r="AD40" s="22">
        <f t="shared" si="11"/>
        <v>0</v>
      </c>
      <c r="AE40" s="22">
        <f t="shared" si="11"/>
        <v>0</v>
      </c>
      <c r="AF40" s="22">
        <f t="shared" si="12"/>
        <v>395177380.00000006</v>
      </c>
      <c r="AG40" s="17" t="str">
        <f t="shared" si="13"/>
        <v>ok</v>
      </c>
    </row>
    <row r="41" spans="1:33">
      <c r="A41" s="108"/>
      <c r="B41" s="1" t="s">
        <v>1109</v>
      </c>
      <c r="C41" s="3" t="s">
        <v>843</v>
      </c>
      <c r="D41" s="3" t="s">
        <v>844</v>
      </c>
      <c r="F41" s="38">
        <v>176418522.19999999</v>
      </c>
      <c r="H41" s="22">
        <f t="shared" si="10"/>
        <v>0</v>
      </c>
      <c r="I41" s="22">
        <f t="shared" si="10"/>
        <v>0</v>
      </c>
      <c r="J41" s="22">
        <f t="shared" si="10"/>
        <v>0</v>
      </c>
      <c r="K41" s="22">
        <f t="shared" si="10"/>
        <v>0</v>
      </c>
      <c r="L41" s="22">
        <f t="shared" si="10"/>
        <v>0</v>
      </c>
      <c r="M41" s="22">
        <f t="shared" si="10"/>
        <v>0</v>
      </c>
      <c r="N41" s="22">
        <f t="shared" si="10"/>
        <v>0</v>
      </c>
      <c r="O41" s="22">
        <f t="shared" si="10"/>
        <v>0</v>
      </c>
      <c r="P41" s="22">
        <f t="shared" si="10"/>
        <v>0</v>
      </c>
      <c r="Q41" s="22">
        <f t="shared" si="10"/>
        <v>0</v>
      </c>
      <c r="R41" s="22">
        <f t="shared" si="11"/>
        <v>0</v>
      </c>
      <c r="S41" s="22">
        <f t="shared" si="11"/>
        <v>0</v>
      </c>
      <c r="T41" s="22">
        <f t="shared" si="11"/>
        <v>0</v>
      </c>
      <c r="U41" s="22">
        <f t="shared" si="11"/>
        <v>0</v>
      </c>
      <c r="V41" s="22">
        <f t="shared" si="11"/>
        <v>0</v>
      </c>
      <c r="W41" s="22">
        <f t="shared" si="11"/>
        <v>0</v>
      </c>
      <c r="X41" s="22">
        <f t="shared" si="11"/>
        <v>111358843.91509177</v>
      </c>
      <c r="Y41" s="22">
        <f t="shared" si="11"/>
        <v>65059678.284908235</v>
      </c>
      <c r="Z41" s="22">
        <f t="shared" si="11"/>
        <v>0</v>
      </c>
      <c r="AA41" s="22">
        <f t="shared" si="11"/>
        <v>0</v>
      </c>
      <c r="AB41" s="22">
        <f t="shared" si="11"/>
        <v>0</v>
      </c>
      <c r="AC41" s="22">
        <f t="shared" si="11"/>
        <v>0</v>
      </c>
      <c r="AD41" s="22">
        <f t="shared" si="11"/>
        <v>0</v>
      </c>
      <c r="AE41" s="22">
        <f t="shared" si="11"/>
        <v>0</v>
      </c>
      <c r="AF41" s="22">
        <f t="shared" si="12"/>
        <v>176418522.19999999</v>
      </c>
      <c r="AG41" s="17" t="str">
        <f t="shared" si="13"/>
        <v>ok</v>
      </c>
    </row>
    <row r="42" spans="1:33">
      <c r="A42" s="108"/>
      <c r="B42" s="1" t="s">
        <v>284</v>
      </c>
      <c r="C42" s="3" t="s">
        <v>845</v>
      </c>
      <c r="D42" s="3" t="s">
        <v>846</v>
      </c>
      <c r="F42" s="38">
        <v>37740878.409999996</v>
      </c>
      <c r="H42" s="22">
        <f t="shared" si="10"/>
        <v>0</v>
      </c>
      <c r="I42" s="22">
        <f t="shared" si="10"/>
        <v>0</v>
      </c>
      <c r="J42" s="22">
        <f t="shared" si="10"/>
        <v>0</v>
      </c>
      <c r="K42" s="22">
        <f t="shared" si="10"/>
        <v>0</v>
      </c>
      <c r="L42" s="22">
        <f t="shared" si="10"/>
        <v>0</v>
      </c>
      <c r="M42" s="22">
        <f t="shared" si="10"/>
        <v>0</v>
      </c>
      <c r="N42" s="22">
        <f t="shared" si="10"/>
        <v>0</v>
      </c>
      <c r="O42" s="22">
        <f t="shared" si="10"/>
        <v>0</v>
      </c>
      <c r="P42" s="22">
        <f t="shared" si="10"/>
        <v>0</v>
      </c>
      <c r="Q42" s="22">
        <f t="shared" si="10"/>
        <v>0</v>
      </c>
      <c r="R42" s="22">
        <f t="shared" si="11"/>
        <v>0</v>
      </c>
      <c r="S42" s="22">
        <f t="shared" si="11"/>
        <v>0</v>
      </c>
      <c r="T42" s="22">
        <f t="shared" si="11"/>
        <v>0</v>
      </c>
      <c r="U42" s="22">
        <f t="shared" si="11"/>
        <v>0</v>
      </c>
      <c r="V42" s="22">
        <f t="shared" si="11"/>
        <v>0</v>
      </c>
      <c r="W42" s="22">
        <f t="shared" si="11"/>
        <v>0</v>
      </c>
      <c r="X42" s="22">
        <f t="shared" si="11"/>
        <v>0</v>
      </c>
      <c r="Y42" s="22">
        <f t="shared" si="11"/>
        <v>0</v>
      </c>
      <c r="Z42" s="22">
        <f t="shared" si="11"/>
        <v>37740878.409999996</v>
      </c>
      <c r="AA42" s="22">
        <f t="shared" si="11"/>
        <v>0</v>
      </c>
      <c r="AB42" s="22">
        <f t="shared" si="11"/>
        <v>0</v>
      </c>
      <c r="AC42" s="22">
        <f t="shared" si="11"/>
        <v>0</v>
      </c>
      <c r="AD42" s="22">
        <f t="shared" si="11"/>
        <v>0</v>
      </c>
      <c r="AE42" s="22">
        <f t="shared" si="11"/>
        <v>0</v>
      </c>
      <c r="AF42" s="22">
        <f t="shared" si="12"/>
        <v>37740878.409999996</v>
      </c>
      <c r="AG42" s="17" t="str">
        <f t="shared" si="13"/>
        <v>ok</v>
      </c>
    </row>
    <row r="43" spans="1:33">
      <c r="A43" s="108"/>
      <c r="B43" s="1" t="s">
        <v>285</v>
      </c>
      <c r="C43" s="3" t="s">
        <v>847</v>
      </c>
      <c r="D43" s="3" t="s">
        <v>848</v>
      </c>
      <c r="F43" s="38">
        <f>43691863.6799999-1652764.79</f>
        <v>42039098.889999904</v>
      </c>
      <c r="H43" s="22">
        <f t="shared" si="10"/>
        <v>0</v>
      </c>
      <c r="I43" s="22">
        <f t="shared" si="10"/>
        <v>0</v>
      </c>
      <c r="J43" s="22">
        <f t="shared" si="10"/>
        <v>0</v>
      </c>
      <c r="K43" s="22">
        <f t="shared" si="10"/>
        <v>0</v>
      </c>
      <c r="L43" s="22">
        <f t="shared" si="10"/>
        <v>0</v>
      </c>
      <c r="M43" s="22">
        <f t="shared" si="10"/>
        <v>0</v>
      </c>
      <c r="N43" s="22">
        <f t="shared" si="10"/>
        <v>0</v>
      </c>
      <c r="O43" s="22">
        <f t="shared" si="10"/>
        <v>0</v>
      </c>
      <c r="P43" s="22">
        <f t="shared" si="10"/>
        <v>0</v>
      </c>
      <c r="Q43" s="22">
        <f t="shared" si="10"/>
        <v>0</v>
      </c>
      <c r="R43" s="22">
        <f t="shared" si="11"/>
        <v>0</v>
      </c>
      <c r="S43" s="22">
        <f t="shared" si="11"/>
        <v>0</v>
      </c>
      <c r="T43" s="22">
        <f t="shared" si="11"/>
        <v>0</v>
      </c>
      <c r="U43" s="22">
        <f t="shared" si="11"/>
        <v>0</v>
      </c>
      <c r="V43" s="22">
        <f t="shared" si="11"/>
        <v>0</v>
      </c>
      <c r="W43" s="22">
        <f t="shared" si="11"/>
        <v>0</v>
      </c>
      <c r="X43" s="22">
        <f t="shared" si="11"/>
        <v>0</v>
      </c>
      <c r="Y43" s="22">
        <f t="shared" si="11"/>
        <v>0</v>
      </c>
      <c r="Z43" s="22">
        <f t="shared" si="11"/>
        <v>0</v>
      </c>
      <c r="AA43" s="22">
        <f t="shared" si="11"/>
        <v>42039098.889999904</v>
      </c>
      <c r="AB43" s="22">
        <f t="shared" si="11"/>
        <v>0</v>
      </c>
      <c r="AC43" s="22">
        <f t="shared" si="11"/>
        <v>0</v>
      </c>
      <c r="AD43" s="22">
        <f t="shared" si="11"/>
        <v>0</v>
      </c>
      <c r="AE43" s="22">
        <f t="shared" si="11"/>
        <v>0</v>
      </c>
      <c r="AF43" s="22">
        <f t="shared" si="12"/>
        <v>42039098.889999904</v>
      </c>
      <c r="AG43" s="17" t="str">
        <f t="shared" si="13"/>
        <v>ok</v>
      </c>
    </row>
    <row r="44" spans="1:33">
      <c r="A44" s="108"/>
      <c r="B44" s="1" t="s">
        <v>286</v>
      </c>
      <c r="C44" s="3" t="s">
        <v>849</v>
      </c>
      <c r="D44" s="3" t="s">
        <v>848</v>
      </c>
      <c r="F44" s="38">
        <v>156536.14999999997</v>
      </c>
      <c r="H44" s="22">
        <f t="shared" si="10"/>
        <v>0</v>
      </c>
      <c r="I44" s="22">
        <f t="shared" si="10"/>
        <v>0</v>
      </c>
      <c r="J44" s="22">
        <f t="shared" si="10"/>
        <v>0</v>
      </c>
      <c r="K44" s="22">
        <f t="shared" si="10"/>
        <v>0</v>
      </c>
      <c r="L44" s="22">
        <f t="shared" si="10"/>
        <v>0</v>
      </c>
      <c r="M44" s="22">
        <f t="shared" si="10"/>
        <v>0</v>
      </c>
      <c r="N44" s="22">
        <f t="shared" si="10"/>
        <v>0</v>
      </c>
      <c r="O44" s="22">
        <f t="shared" si="10"/>
        <v>0</v>
      </c>
      <c r="P44" s="22">
        <f t="shared" si="10"/>
        <v>0</v>
      </c>
      <c r="Q44" s="22">
        <f t="shared" si="10"/>
        <v>0</v>
      </c>
      <c r="R44" s="22">
        <f t="shared" si="11"/>
        <v>0</v>
      </c>
      <c r="S44" s="22">
        <f t="shared" si="11"/>
        <v>0</v>
      </c>
      <c r="T44" s="22">
        <f t="shared" si="11"/>
        <v>0</v>
      </c>
      <c r="U44" s="22">
        <f t="shared" si="11"/>
        <v>0</v>
      </c>
      <c r="V44" s="22">
        <f t="shared" si="11"/>
        <v>0</v>
      </c>
      <c r="W44" s="22">
        <f t="shared" si="11"/>
        <v>0</v>
      </c>
      <c r="X44" s="22">
        <f t="shared" si="11"/>
        <v>0</v>
      </c>
      <c r="Y44" s="22">
        <f t="shared" si="11"/>
        <v>0</v>
      </c>
      <c r="Z44" s="22">
        <f t="shared" si="11"/>
        <v>0</v>
      </c>
      <c r="AA44" s="22">
        <f t="shared" si="11"/>
        <v>156536.14999999997</v>
      </c>
      <c r="AB44" s="22">
        <f t="shared" si="11"/>
        <v>0</v>
      </c>
      <c r="AC44" s="22">
        <f t="shared" si="11"/>
        <v>0</v>
      </c>
      <c r="AD44" s="22">
        <f t="shared" si="11"/>
        <v>0</v>
      </c>
      <c r="AE44" s="22">
        <f t="shared" si="11"/>
        <v>0</v>
      </c>
      <c r="AF44" s="22">
        <f t="shared" si="12"/>
        <v>156536.14999999997</v>
      </c>
      <c r="AG44" s="17" t="str">
        <f t="shared" si="13"/>
        <v>ok</v>
      </c>
    </row>
    <row r="45" spans="1:33">
      <c r="A45" s="108"/>
      <c r="B45" s="1" t="s">
        <v>287</v>
      </c>
      <c r="C45" s="3" t="s">
        <v>850</v>
      </c>
      <c r="D45" s="3" t="s">
        <v>851</v>
      </c>
      <c r="F45" s="38">
        <f>120047049.5</f>
        <v>120047049.5</v>
      </c>
      <c r="H45" s="22">
        <f t="shared" si="10"/>
        <v>0</v>
      </c>
      <c r="I45" s="22">
        <f t="shared" si="10"/>
        <v>0</v>
      </c>
      <c r="J45" s="22">
        <f t="shared" si="10"/>
        <v>0</v>
      </c>
      <c r="K45" s="22">
        <f t="shared" si="10"/>
        <v>0</v>
      </c>
      <c r="L45" s="22">
        <f t="shared" si="10"/>
        <v>0</v>
      </c>
      <c r="M45" s="22">
        <f t="shared" si="10"/>
        <v>0</v>
      </c>
      <c r="N45" s="22">
        <f t="shared" si="10"/>
        <v>0</v>
      </c>
      <c r="O45" s="22">
        <f t="shared" si="10"/>
        <v>0</v>
      </c>
      <c r="P45" s="22">
        <f t="shared" si="10"/>
        <v>0</v>
      </c>
      <c r="Q45" s="22">
        <f t="shared" si="10"/>
        <v>0</v>
      </c>
      <c r="R45" s="22">
        <f t="shared" si="11"/>
        <v>0</v>
      </c>
      <c r="S45" s="22">
        <f t="shared" si="11"/>
        <v>0</v>
      </c>
      <c r="T45" s="22">
        <f t="shared" si="11"/>
        <v>0</v>
      </c>
      <c r="U45" s="22">
        <f t="shared" si="11"/>
        <v>0</v>
      </c>
      <c r="V45" s="22">
        <f t="shared" si="11"/>
        <v>0</v>
      </c>
      <c r="W45" s="22">
        <f t="shared" si="11"/>
        <v>0</v>
      </c>
      <c r="X45" s="22">
        <f t="shared" si="11"/>
        <v>0</v>
      </c>
      <c r="Y45" s="22">
        <f t="shared" si="11"/>
        <v>0</v>
      </c>
      <c r="Z45" s="22">
        <f t="shared" si="11"/>
        <v>0</v>
      </c>
      <c r="AA45" s="22">
        <f t="shared" si="11"/>
        <v>0</v>
      </c>
      <c r="AB45" s="22">
        <f t="shared" si="11"/>
        <v>120047049.5</v>
      </c>
      <c r="AC45" s="22">
        <f t="shared" si="11"/>
        <v>0</v>
      </c>
      <c r="AD45" s="22">
        <f t="shared" si="11"/>
        <v>0</v>
      </c>
      <c r="AE45" s="22">
        <f t="shared" si="11"/>
        <v>0</v>
      </c>
      <c r="AF45" s="22">
        <f t="shared" si="12"/>
        <v>120047049.5</v>
      </c>
      <c r="AG45" s="17" t="str">
        <f t="shared" si="13"/>
        <v>ok</v>
      </c>
    </row>
    <row r="46" spans="1:33">
      <c r="A46" s="108"/>
      <c r="B46" s="1" t="s">
        <v>812</v>
      </c>
      <c r="C46" s="19" t="s">
        <v>1090</v>
      </c>
      <c r="D46" s="19" t="s">
        <v>840</v>
      </c>
      <c r="F46" s="38"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1"/>
        <v>0</v>
      </c>
      <c r="S46" s="22">
        <f t="shared" si="11"/>
        <v>0</v>
      </c>
      <c r="T46" s="22">
        <f t="shared" si="11"/>
        <v>0</v>
      </c>
      <c r="U46" s="22">
        <f t="shared" si="11"/>
        <v>0</v>
      </c>
      <c r="V46" s="22">
        <f t="shared" si="11"/>
        <v>0</v>
      </c>
      <c r="W46" s="22">
        <f t="shared" si="11"/>
        <v>0</v>
      </c>
      <c r="X46" s="22">
        <f t="shared" si="11"/>
        <v>0</v>
      </c>
      <c r="Y46" s="22">
        <f t="shared" si="11"/>
        <v>0</v>
      </c>
      <c r="Z46" s="22">
        <f t="shared" si="11"/>
        <v>0</v>
      </c>
      <c r="AA46" s="22">
        <f t="shared" si="11"/>
        <v>0</v>
      </c>
      <c r="AB46" s="22">
        <f t="shared" si="11"/>
        <v>0</v>
      </c>
      <c r="AC46" s="22">
        <f t="shared" si="11"/>
        <v>0</v>
      </c>
      <c r="AD46" s="22">
        <f t="shared" si="11"/>
        <v>0</v>
      </c>
      <c r="AE46" s="22">
        <f t="shared" si="11"/>
        <v>0</v>
      </c>
      <c r="AF46" s="22">
        <f>SUM(H46:AE46)</f>
        <v>0</v>
      </c>
      <c r="AG46" s="17" t="str">
        <f t="shared" si="13"/>
        <v>ok</v>
      </c>
    </row>
    <row r="47" spans="1:33">
      <c r="A47" s="19"/>
      <c r="B47" s="19"/>
      <c r="W47" s="3"/>
      <c r="AF47" s="22"/>
      <c r="AG47" s="17"/>
    </row>
    <row r="48" spans="1:33">
      <c r="A48" s="19"/>
      <c r="B48" s="24" t="s">
        <v>852</v>
      </c>
      <c r="C48" s="3" t="s">
        <v>832</v>
      </c>
      <c r="F48" s="35">
        <f>SUM(F38:F47)</f>
        <v>1555095506.1500001</v>
      </c>
      <c r="G48" s="25"/>
      <c r="H48" s="21">
        <f t="shared" ref="H48:M48" si="14">SUM(H38:H47)</f>
        <v>0</v>
      </c>
      <c r="I48" s="21">
        <f t="shared" si="14"/>
        <v>0</v>
      </c>
      <c r="J48" s="21">
        <f t="shared" si="14"/>
        <v>0</v>
      </c>
      <c r="K48" s="21">
        <f t="shared" si="14"/>
        <v>0</v>
      </c>
      <c r="L48" s="21">
        <f t="shared" si="14"/>
        <v>0</v>
      </c>
      <c r="M48" s="21">
        <f t="shared" si="14"/>
        <v>0</v>
      </c>
      <c r="N48" s="21">
        <f>SUM(N38:N47)</f>
        <v>0</v>
      </c>
      <c r="O48" s="21">
        <f>SUM(O38:O47)</f>
        <v>0</v>
      </c>
      <c r="P48" s="21">
        <f>SUM(P38:P47)</f>
        <v>0</v>
      </c>
      <c r="Q48" s="21">
        <f t="shared" ref="Q48:AE48" si="15">SUM(Q38:Q47)</f>
        <v>0</v>
      </c>
      <c r="R48" s="21">
        <f t="shared" si="15"/>
        <v>191106218</v>
      </c>
      <c r="S48" s="21">
        <f t="shared" si="15"/>
        <v>0</v>
      </c>
      <c r="T48" s="21">
        <f t="shared" si="15"/>
        <v>295314085.01853025</v>
      </c>
      <c r="U48" s="21">
        <f>SUM(U38:U47)</f>
        <v>469181029.13086981</v>
      </c>
      <c r="V48" s="21">
        <f>SUM(V38:V47)</f>
        <v>85796885.360169739</v>
      </c>
      <c r="W48" s="21">
        <f>SUM(W38:W47)</f>
        <v>137295203.49043027</v>
      </c>
      <c r="X48" s="21">
        <f t="shared" si="15"/>
        <v>111358843.91509177</v>
      </c>
      <c r="Y48" s="21">
        <f t="shared" si="15"/>
        <v>65059678.284908235</v>
      </c>
      <c r="Z48" s="21">
        <f>SUM(Z38:Z47)</f>
        <v>37740878.409999996</v>
      </c>
      <c r="AA48" s="21">
        <f>SUM(AA38:AA47)</f>
        <v>42195635.039999902</v>
      </c>
      <c r="AB48" s="21">
        <f t="shared" si="15"/>
        <v>120047049.5</v>
      </c>
      <c r="AC48" s="21">
        <f t="shared" si="15"/>
        <v>0</v>
      </c>
      <c r="AD48" s="21">
        <f t="shared" si="15"/>
        <v>0</v>
      </c>
      <c r="AE48" s="21">
        <f t="shared" si="15"/>
        <v>0</v>
      </c>
      <c r="AF48" s="22">
        <f>SUM(H48:AE48)</f>
        <v>1555095506.1500001</v>
      </c>
      <c r="AG48" s="17" t="str">
        <f>IF(ABS(AF48-F48)&lt;1,"ok","err")</f>
        <v>ok</v>
      </c>
    </row>
    <row r="49" spans="1:33">
      <c r="A49" s="19"/>
      <c r="B49" s="19"/>
      <c r="W49" s="3"/>
      <c r="AG49" s="17"/>
    </row>
    <row r="50" spans="1:33">
      <c r="A50" s="19"/>
      <c r="B50" s="24" t="s">
        <v>795</v>
      </c>
      <c r="C50" s="3" t="s">
        <v>1058</v>
      </c>
      <c r="F50" s="39">
        <f>F29+F35+F48</f>
        <v>4510286478.7999907</v>
      </c>
      <c r="G50" s="23"/>
      <c r="H50" s="39">
        <f>H29+H35+H48</f>
        <v>2454565865.8199906</v>
      </c>
      <c r="I50" s="39">
        <f>I29+I35+I48</f>
        <v>0</v>
      </c>
      <c r="J50" s="39">
        <f>J29+J35+J48</f>
        <v>0</v>
      </c>
      <c r="K50" s="39">
        <f>K29+K35+K48</f>
        <v>0</v>
      </c>
      <c r="L50" s="23">
        <f>L29+L33+L48</f>
        <v>0</v>
      </c>
      <c r="M50" s="23">
        <f>M29+M33+M48</f>
        <v>0</v>
      </c>
      <c r="N50" s="39">
        <f>N29+N35+N48</f>
        <v>500625106.82999992</v>
      </c>
      <c r="O50" s="39">
        <f>O29+O35+O48</f>
        <v>0</v>
      </c>
      <c r="P50" s="39">
        <f>P29+P35+P48</f>
        <v>0</v>
      </c>
      <c r="Q50" s="23">
        <f>Q29+Q33+Q48</f>
        <v>0</v>
      </c>
      <c r="R50" s="39">
        <f t="shared" ref="R50:AE50" si="16">R29+R35+R48</f>
        <v>191106218</v>
      </c>
      <c r="S50" s="39">
        <f t="shared" si="16"/>
        <v>0</v>
      </c>
      <c r="T50" s="39">
        <f t="shared" si="16"/>
        <v>295314085.01853025</v>
      </c>
      <c r="U50" s="39">
        <f t="shared" si="16"/>
        <v>469181029.13086981</v>
      </c>
      <c r="V50" s="39">
        <f t="shared" si="16"/>
        <v>85796885.360169739</v>
      </c>
      <c r="W50" s="39">
        <f t="shared" si="16"/>
        <v>137295203.49043027</v>
      </c>
      <c r="X50" s="39">
        <f t="shared" si="16"/>
        <v>111358843.91509177</v>
      </c>
      <c r="Y50" s="39">
        <f t="shared" si="16"/>
        <v>65059678.284908235</v>
      </c>
      <c r="Z50" s="39">
        <f t="shared" si="16"/>
        <v>37740878.409999996</v>
      </c>
      <c r="AA50" s="39">
        <f t="shared" si="16"/>
        <v>42195635.039999902</v>
      </c>
      <c r="AB50" s="39">
        <f t="shared" si="16"/>
        <v>120047049.5</v>
      </c>
      <c r="AC50" s="39">
        <f t="shared" si="16"/>
        <v>0</v>
      </c>
      <c r="AD50" s="39">
        <f t="shared" si="16"/>
        <v>0</v>
      </c>
      <c r="AE50" s="39">
        <f t="shared" si="16"/>
        <v>0</v>
      </c>
      <c r="AF50" s="22">
        <f>SUM(H50:AE50)</f>
        <v>4510286478.7999907</v>
      </c>
      <c r="AG50" s="17" t="str">
        <f>IF(ABS(AF50-F50)&lt;1,"ok","err")</f>
        <v>ok</v>
      </c>
    </row>
    <row r="51" spans="1:33">
      <c r="A51" s="19"/>
      <c r="B51" s="19"/>
      <c r="W51" s="3"/>
      <c r="AG51" s="17"/>
    </row>
    <row r="52" spans="1:33">
      <c r="A52" s="19"/>
      <c r="B52" s="19"/>
      <c r="F52" s="39"/>
      <c r="W52" s="3"/>
      <c r="AG52" s="17"/>
    </row>
    <row r="53" spans="1:33">
      <c r="A53" s="19"/>
      <c r="B53" s="19"/>
      <c r="F53" s="39"/>
      <c r="W53" s="3"/>
      <c r="AG53" s="17"/>
    </row>
    <row r="54" spans="1:33">
      <c r="A54" s="19"/>
      <c r="B54" s="19"/>
      <c r="W54" s="3"/>
      <c r="AG54" s="17"/>
    </row>
    <row r="55" spans="1:33">
      <c r="A55" s="19"/>
      <c r="B55" s="19"/>
      <c r="W55" s="3"/>
      <c r="AG55" s="17"/>
    </row>
    <row r="56" spans="1:33">
      <c r="A56" s="18" t="s">
        <v>1035</v>
      </c>
      <c r="B56" s="19"/>
      <c r="W56" s="3"/>
      <c r="AG56" s="17"/>
    </row>
    <row r="57" spans="1:33">
      <c r="A57" s="19"/>
      <c r="B57" s="19"/>
      <c r="F57" s="39"/>
      <c r="W57" s="3"/>
      <c r="AG57" s="17"/>
    </row>
    <row r="58" spans="1:33">
      <c r="A58" s="18" t="s">
        <v>853</v>
      </c>
      <c r="B58" s="19"/>
      <c r="F58" s="39"/>
      <c r="W58" s="3"/>
      <c r="AG58" s="17"/>
    </row>
    <row r="59" spans="1:33">
      <c r="A59" s="19"/>
      <c r="B59" s="19"/>
      <c r="W59" s="3"/>
      <c r="AF59" s="22"/>
      <c r="AG59" s="17"/>
    </row>
    <row r="60" spans="1:33">
      <c r="A60" s="19"/>
      <c r="B60" s="19" t="s">
        <v>854</v>
      </c>
      <c r="C60" s="3" t="s">
        <v>855</v>
      </c>
      <c r="D60" s="3" t="s">
        <v>1058</v>
      </c>
      <c r="F60" s="35">
        <v>16149223.722307688</v>
      </c>
      <c r="G60" s="21"/>
      <c r="H60" s="22">
        <f t="shared" ref="H60:AE60" si="17">IF(VLOOKUP($D60,$C$6:$AE$653,H$2,)=0,0,((VLOOKUP($D60,$C$6:$AE$653,H$2,)/VLOOKUP($D60,$C$6:$AE$653,4,))*$F60))</f>
        <v>8788650.8971406538</v>
      </c>
      <c r="I60" s="22">
        <f t="shared" si="17"/>
        <v>0</v>
      </c>
      <c r="J60" s="22">
        <f t="shared" si="17"/>
        <v>0</v>
      </c>
      <c r="K60" s="22">
        <f t="shared" si="17"/>
        <v>0</v>
      </c>
      <c r="L60" s="22">
        <f t="shared" si="17"/>
        <v>0</v>
      </c>
      <c r="M60" s="22">
        <f t="shared" si="17"/>
        <v>0</v>
      </c>
      <c r="N60" s="22">
        <f t="shared" si="17"/>
        <v>1792504.065806675</v>
      </c>
      <c r="O60" s="22">
        <f t="shared" si="17"/>
        <v>0</v>
      </c>
      <c r="P60" s="22">
        <f t="shared" si="17"/>
        <v>0</v>
      </c>
      <c r="Q60" s="22">
        <f t="shared" si="17"/>
        <v>0</v>
      </c>
      <c r="R60" s="22">
        <f t="shared" si="17"/>
        <v>684261.87199249142</v>
      </c>
      <c r="S60" s="22">
        <f t="shared" si="17"/>
        <v>0</v>
      </c>
      <c r="T60" s="22">
        <f t="shared" si="17"/>
        <v>1057381.4434469594</v>
      </c>
      <c r="U60" s="22">
        <f t="shared" si="17"/>
        <v>1679917.548765748</v>
      </c>
      <c r="V60" s="22">
        <f t="shared" si="17"/>
        <v>307198.46796232933</v>
      </c>
      <c r="W60" s="22">
        <f t="shared" si="17"/>
        <v>491589.82862583711</v>
      </c>
      <c r="X60" s="22">
        <f t="shared" si="17"/>
        <v>398723.8709326578</v>
      </c>
      <c r="Y60" s="22">
        <f t="shared" si="17"/>
        <v>232948.24061904964</v>
      </c>
      <c r="Z60" s="22">
        <f t="shared" si="17"/>
        <v>135132.41160718069</v>
      </c>
      <c r="AA60" s="22">
        <f t="shared" si="17"/>
        <v>151082.8089454541</v>
      </c>
      <c r="AB60" s="22">
        <f t="shared" si="17"/>
        <v>429832.26646265003</v>
      </c>
      <c r="AC60" s="22">
        <f t="shared" si="17"/>
        <v>0</v>
      </c>
      <c r="AD60" s="22">
        <f t="shared" si="17"/>
        <v>0</v>
      </c>
      <c r="AE60" s="22">
        <f t="shared" si="17"/>
        <v>0</v>
      </c>
      <c r="AF60" s="22">
        <f>SUM(H60:AE60)</f>
        <v>16149223.722307688</v>
      </c>
      <c r="AG60" s="17" t="str">
        <f>IF(ABS(AF60-F60)&lt;1,"ok","err")</f>
        <v>ok</v>
      </c>
    </row>
    <row r="61" spans="1:33">
      <c r="A61" s="19"/>
      <c r="B61" s="19"/>
      <c r="F61" s="39"/>
      <c r="O61" s="22"/>
      <c r="P61" s="22"/>
      <c r="W61" s="3"/>
      <c r="AF61" s="22"/>
      <c r="AG61" s="17"/>
    </row>
    <row r="62" spans="1:33">
      <c r="A62" s="19"/>
      <c r="B62" s="19" t="s">
        <v>179</v>
      </c>
      <c r="C62" s="3" t="s">
        <v>180</v>
      </c>
      <c r="D62" s="3" t="s">
        <v>1058</v>
      </c>
      <c r="F62" s="35">
        <v>183181103.76410741</v>
      </c>
      <c r="H62" s="22">
        <f t="shared" ref="H62:Q67" si="18">IF(VLOOKUP($D62,$C$6:$AE$653,H$2,)=0,0,((VLOOKUP($D62,$C$6:$AE$653,H$2,)/VLOOKUP($D62,$C$6:$AE$653,4,))*$F62))</f>
        <v>99689916.96559298</v>
      </c>
      <c r="I62" s="22">
        <f t="shared" si="18"/>
        <v>0</v>
      </c>
      <c r="J62" s="22">
        <f t="shared" si="18"/>
        <v>0</v>
      </c>
      <c r="K62" s="22">
        <f t="shared" si="18"/>
        <v>0</v>
      </c>
      <c r="L62" s="22">
        <f t="shared" si="18"/>
        <v>0</v>
      </c>
      <c r="M62" s="22">
        <f t="shared" si="18"/>
        <v>0</v>
      </c>
      <c r="N62" s="22">
        <f t="shared" si="18"/>
        <v>20332424.574844893</v>
      </c>
      <c r="O62" s="22">
        <f t="shared" si="18"/>
        <v>0</v>
      </c>
      <c r="P62" s="22">
        <f t="shared" si="18"/>
        <v>0</v>
      </c>
      <c r="Q62" s="22">
        <f t="shared" si="18"/>
        <v>0</v>
      </c>
      <c r="R62" s="22">
        <f t="shared" ref="R62:AE67" si="19">IF(VLOOKUP($D62,$C$6:$AE$653,R$2,)=0,0,((VLOOKUP($D62,$C$6:$AE$653,R$2,)/VLOOKUP($D62,$C$6:$AE$653,4,))*$F62))</f>
        <v>7761601.86586155</v>
      </c>
      <c r="S62" s="22">
        <f t="shared" si="19"/>
        <v>0</v>
      </c>
      <c r="T62" s="22">
        <f t="shared" si="19"/>
        <v>11993907.771724209</v>
      </c>
      <c r="U62" s="22">
        <f t="shared" si="19"/>
        <v>19055352.511497047</v>
      </c>
      <c r="V62" s="22">
        <f t="shared" si="19"/>
        <v>3484560.9549795128</v>
      </c>
      <c r="W62" s="22">
        <f t="shared" si="19"/>
        <v>5576117.4007701036</v>
      </c>
      <c r="X62" s="22">
        <f t="shared" si="19"/>
        <v>4522736.2027098536</v>
      </c>
      <c r="Y62" s="22">
        <f t="shared" si="19"/>
        <v>2642338.5154767488</v>
      </c>
      <c r="Z62" s="22">
        <f t="shared" si="19"/>
        <v>1532810.7863361614</v>
      </c>
      <c r="AA62" s="22">
        <f t="shared" si="19"/>
        <v>1713736.5967740319</v>
      </c>
      <c r="AB62" s="22">
        <f t="shared" si="19"/>
        <v>4875599.6175403036</v>
      </c>
      <c r="AC62" s="22">
        <f t="shared" si="19"/>
        <v>0</v>
      </c>
      <c r="AD62" s="22">
        <f t="shared" si="19"/>
        <v>0</v>
      </c>
      <c r="AE62" s="22">
        <f t="shared" si="19"/>
        <v>0</v>
      </c>
      <c r="AF62" s="22">
        <f t="shared" ref="AF62:AF67" si="20">SUM(H62:AE62)</f>
        <v>183181103.76410741</v>
      </c>
      <c r="AG62" s="17" t="str">
        <f t="shared" ref="AG62:AG67" si="21">IF(ABS(AF62-F62)&lt;1,"ok","err")</f>
        <v>ok</v>
      </c>
    </row>
    <row r="63" spans="1:33">
      <c r="A63" s="20">
        <v>106</v>
      </c>
      <c r="B63" s="19" t="s">
        <v>1033</v>
      </c>
      <c r="C63" s="3" t="s">
        <v>1034</v>
      </c>
      <c r="D63" s="3" t="s">
        <v>1058</v>
      </c>
      <c r="F63" s="38">
        <v>0</v>
      </c>
      <c r="H63" s="22">
        <f t="shared" si="18"/>
        <v>0</v>
      </c>
      <c r="I63" s="22">
        <f t="shared" si="18"/>
        <v>0</v>
      </c>
      <c r="J63" s="22">
        <f t="shared" si="18"/>
        <v>0</v>
      </c>
      <c r="K63" s="22">
        <f t="shared" si="18"/>
        <v>0</v>
      </c>
      <c r="L63" s="22">
        <f t="shared" si="18"/>
        <v>0</v>
      </c>
      <c r="M63" s="22">
        <f t="shared" si="18"/>
        <v>0</v>
      </c>
      <c r="N63" s="22">
        <f t="shared" si="18"/>
        <v>0</v>
      </c>
      <c r="O63" s="22">
        <f t="shared" si="18"/>
        <v>0</v>
      </c>
      <c r="P63" s="22">
        <f t="shared" si="18"/>
        <v>0</v>
      </c>
      <c r="Q63" s="22">
        <f t="shared" si="18"/>
        <v>0</v>
      </c>
      <c r="R63" s="22">
        <f t="shared" si="19"/>
        <v>0</v>
      </c>
      <c r="S63" s="22">
        <f t="shared" si="19"/>
        <v>0</v>
      </c>
      <c r="T63" s="22">
        <f t="shared" si="19"/>
        <v>0</v>
      </c>
      <c r="U63" s="22">
        <f t="shared" si="19"/>
        <v>0</v>
      </c>
      <c r="V63" s="22">
        <f t="shared" si="19"/>
        <v>0</v>
      </c>
      <c r="W63" s="22">
        <f t="shared" si="19"/>
        <v>0</v>
      </c>
      <c r="X63" s="22">
        <f t="shared" si="19"/>
        <v>0</v>
      </c>
      <c r="Y63" s="22">
        <f t="shared" si="19"/>
        <v>0</v>
      </c>
      <c r="Z63" s="22">
        <f t="shared" si="19"/>
        <v>0</v>
      </c>
      <c r="AA63" s="22">
        <f t="shared" si="19"/>
        <v>0</v>
      </c>
      <c r="AB63" s="22">
        <f t="shared" si="19"/>
        <v>0</v>
      </c>
      <c r="AC63" s="22">
        <f t="shared" si="19"/>
        <v>0</v>
      </c>
      <c r="AD63" s="22">
        <f t="shared" si="19"/>
        <v>0</v>
      </c>
      <c r="AE63" s="22">
        <f t="shared" si="19"/>
        <v>0</v>
      </c>
      <c r="AF63" s="22">
        <f t="shared" si="20"/>
        <v>0</v>
      </c>
      <c r="AG63" s="17" t="str">
        <f t="shared" si="21"/>
        <v>ok</v>
      </c>
    </row>
    <row r="64" spans="1:33">
      <c r="A64" s="20">
        <v>105</v>
      </c>
      <c r="B64" s="19" t="s">
        <v>1084</v>
      </c>
      <c r="C64" s="3" t="s">
        <v>138</v>
      </c>
      <c r="D64" s="3" t="s">
        <v>832</v>
      </c>
      <c r="F64" s="38">
        <v>2908740.8100000005</v>
      </c>
      <c r="H64" s="22">
        <f t="shared" si="18"/>
        <v>0</v>
      </c>
      <c r="I64" s="22">
        <f t="shared" si="18"/>
        <v>0</v>
      </c>
      <c r="J64" s="22">
        <f t="shared" si="18"/>
        <v>0</v>
      </c>
      <c r="K64" s="22">
        <f t="shared" si="18"/>
        <v>0</v>
      </c>
      <c r="L64" s="22">
        <f t="shared" si="18"/>
        <v>0</v>
      </c>
      <c r="M64" s="22">
        <f t="shared" si="18"/>
        <v>0</v>
      </c>
      <c r="N64" s="22">
        <f t="shared" si="18"/>
        <v>0</v>
      </c>
      <c r="O64" s="22">
        <f t="shared" si="18"/>
        <v>0</v>
      </c>
      <c r="P64" s="22">
        <f t="shared" si="18"/>
        <v>0</v>
      </c>
      <c r="Q64" s="22">
        <f t="shared" si="18"/>
        <v>0</v>
      </c>
      <c r="R64" s="22">
        <f t="shared" si="19"/>
        <v>357456.15182025882</v>
      </c>
      <c r="S64" s="22">
        <f t="shared" si="19"/>
        <v>0</v>
      </c>
      <c r="T64" s="22">
        <f t="shared" si="19"/>
        <v>552372.58899155527</v>
      </c>
      <c r="U64" s="22">
        <f t="shared" si="19"/>
        <v>877583.40327884827</v>
      </c>
      <c r="V64" s="22">
        <f t="shared" si="19"/>
        <v>160479.46948021426</v>
      </c>
      <c r="W64" s="22">
        <f t="shared" si="19"/>
        <v>256804.90994316348</v>
      </c>
      <c r="X64" s="22">
        <f t="shared" si="19"/>
        <v>208292.03902220255</v>
      </c>
      <c r="Y64" s="22">
        <f t="shared" si="19"/>
        <v>121691.39487856619</v>
      </c>
      <c r="Z64" s="22">
        <f t="shared" si="19"/>
        <v>70592.727457747547</v>
      </c>
      <c r="AA64" s="22">
        <f t="shared" si="19"/>
        <v>78925.162576397372</v>
      </c>
      <c r="AB64" s="22">
        <f t="shared" si="19"/>
        <v>224542.96255104648</v>
      </c>
      <c r="AC64" s="22">
        <f t="shared" si="19"/>
        <v>0</v>
      </c>
      <c r="AD64" s="22">
        <f t="shared" si="19"/>
        <v>0</v>
      </c>
      <c r="AE64" s="22">
        <f t="shared" si="19"/>
        <v>0</v>
      </c>
      <c r="AF64" s="22">
        <f t="shared" si="20"/>
        <v>2908740.81</v>
      </c>
      <c r="AG64" s="17" t="str">
        <f t="shared" si="21"/>
        <v>ok</v>
      </c>
    </row>
    <row r="65" spans="1:33">
      <c r="A65" s="20">
        <v>105</v>
      </c>
      <c r="B65" s="19" t="s">
        <v>1085</v>
      </c>
      <c r="C65" s="3" t="s">
        <v>138</v>
      </c>
      <c r="D65" s="3" t="s">
        <v>599</v>
      </c>
      <c r="F65" s="38">
        <v>211410</v>
      </c>
      <c r="H65" s="22">
        <f t="shared" si="18"/>
        <v>211410</v>
      </c>
      <c r="I65" s="22">
        <f t="shared" si="18"/>
        <v>0</v>
      </c>
      <c r="J65" s="22">
        <f t="shared" si="18"/>
        <v>0</v>
      </c>
      <c r="K65" s="22">
        <f t="shared" si="18"/>
        <v>0</v>
      </c>
      <c r="L65" s="22">
        <f t="shared" si="18"/>
        <v>0</v>
      </c>
      <c r="M65" s="22">
        <f t="shared" si="18"/>
        <v>0</v>
      </c>
      <c r="N65" s="22">
        <f t="shared" si="18"/>
        <v>0</v>
      </c>
      <c r="O65" s="22">
        <f t="shared" si="18"/>
        <v>0</v>
      </c>
      <c r="P65" s="22">
        <f t="shared" si="18"/>
        <v>0</v>
      </c>
      <c r="Q65" s="22">
        <f t="shared" si="18"/>
        <v>0</v>
      </c>
      <c r="R65" s="22">
        <f t="shared" si="19"/>
        <v>0</v>
      </c>
      <c r="S65" s="22">
        <f t="shared" si="19"/>
        <v>0</v>
      </c>
      <c r="T65" s="22">
        <f t="shared" si="19"/>
        <v>0</v>
      </c>
      <c r="U65" s="22">
        <f t="shared" si="19"/>
        <v>0</v>
      </c>
      <c r="V65" s="22">
        <f t="shared" si="19"/>
        <v>0</v>
      </c>
      <c r="W65" s="22">
        <f t="shared" si="19"/>
        <v>0</v>
      </c>
      <c r="X65" s="22">
        <f t="shared" si="19"/>
        <v>0</v>
      </c>
      <c r="Y65" s="22">
        <f t="shared" si="19"/>
        <v>0</v>
      </c>
      <c r="Z65" s="22">
        <f t="shared" si="19"/>
        <v>0</v>
      </c>
      <c r="AA65" s="22">
        <f t="shared" si="19"/>
        <v>0</v>
      </c>
      <c r="AB65" s="22">
        <f t="shared" si="19"/>
        <v>0</v>
      </c>
      <c r="AC65" s="22">
        <f t="shared" si="19"/>
        <v>0</v>
      </c>
      <c r="AD65" s="22">
        <f t="shared" si="19"/>
        <v>0</v>
      </c>
      <c r="AE65" s="22">
        <f t="shared" si="19"/>
        <v>0</v>
      </c>
      <c r="AF65" s="22">
        <f t="shared" si="20"/>
        <v>211410</v>
      </c>
      <c r="AG65" s="17" t="str">
        <f t="shared" si="21"/>
        <v>ok</v>
      </c>
    </row>
    <row r="66" spans="1:33">
      <c r="A66" s="19"/>
      <c r="B66" s="19" t="s">
        <v>695</v>
      </c>
      <c r="D66" s="3" t="s">
        <v>599</v>
      </c>
      <c r="F66" s="38">
        <v>0</v>
      </c>
      <c r="H66" s="3">
        <f t="shared" si="18"/>
        <v>0</v>
      </c>
      <c r="I66" s="3">
        <f t="shared" si="18"/>
        <v>0</v>
      </c>
      <c r="J66" s="3">
        <f t="shared" si="18"/>
        <v>0</v>
      </c>
      <c r="K66" s="3">
        <f t="shared" si="18"/>
        <v>0</v>
      </c>
      <c r="L66" s="3">
        <f t="shared" si="18"/>
        <v>0</v>
      </c>
      <c r="M66" s="3">
        <f t="shared" si="18"/>
        <v>0</v>
      </c>
      <c r="N66" s="3">
        <f t="shared" si="18"/>
        <v>0</v>
      </c>
      <c r="O66" s="22">
        <f t="shared" si="18"/>
        <v>0</v>
      </c>
      <c r="P66" s="22">
        <f t="shared" si="18"/>
        <v>0</v>
      </c>
      <c r="Q66" s="3">
        <f t="shared" si="18"/>
        <v>0</v>
      </c>
      <c r="R66" s="3">
        <f t="shared" si="19"/>
        <v>0</v>
      </c>
      <c r="S66" s="3">
        <f t="shared" si="19"/>
        <v>0</v>
      </c>
      <c r="T66" s="3">
        <f t="shared" si="19"/>
        <v>0</v>
      </c>
      <c r="U66" s="3">
        <f t="shared" si="19"/>
        <v>0</v>
      </c>
      <c r="V66" s="3">
        <f t="shared" si="19"/>
        <v>0</v>
      </c>
      <c r="W66" s="3">
        <f t="shared" si="19"/>
        <v>0</v>
      </c>
      <c r="X66" s="3">
        <f t="shared" si="19"/>
        <v>0</v>
      </c>
      <c r="Y66" s="3">
        <f t="shared" si="19"/>
        <v>0</v>
      </c>
      <c r="Z66" s="3">
        <f t="shared" si="19"/>
        <v>0</v>
      </c>
      <c r="AA66" s="3">
        <f t="shared" si="19"/>
        <v>0</v>
      </c>
      <c r="AB66" s="3">
        <f t="shared" si="19"/>
        <v>0</v>
      </c>
      <c r="AC66" s="3">
        <f t="shared" si="19"/>
        <v>0</v>
      </c>
      <c r="AD66" s="3">
        <f t="shared" si="19"/>
        <v>0</v>
      </c>
      <c r="AE66" s="3">
        <f t="shared" si="19"/>
        <v>0</v>
      </c>
      <c r="AF66" s="22">
        <f t="shared" si="20"/>
        <v>0</v>
      </c>
      <c r="AG66" s="17" t="str">
        <f t="shared" si="21"/>
        <v>ok</v>
      </c>
    </row>
    <row r="67" spans="1:33">
      <c r="A67" s="20"/>
      <c r="B67" s="19" t="s">
        <v>21</v>
      </c>
      <c r="D67" s="3" t="s">
        <v>832</v>
      </c>
      <c r="F67" s="35">
        <v>0</v>
      </c>
      <c r="H67" s="22">
        <f t="shared" si="18"/>
        <v>0</v>
      </c>
      <c r="I67" s="22">
        <f t="shared" si="18"/>
        <v>0</v>
      </c>
      <c r="J67" s="22">
        <f t="shared" si="18"/>
        <v>0</v>
      </c>
      <c r="K67" s="22">
        <f t="shared" si="18"/>
        <v>0</v>
      </c>
      <c r="L67" s="22">
        <f t="shared" si="18"/>
        <v>0</v>
      </c>
      <c r="M67" s="22">
        <f t="shared" si="18"/>
        <v>0</v>
      </c>
      <c r="N67" s="22">
        <f t="shared" si="18"/>
        <v>0</v>
      </c>
      <c r="O67" s="22">
        <f t="shared" si="18"/>
        <v>0</v>
      </c>
      <c r="P67" s="22">
        <f t="shared" si="18"/>
        <v>0</v>
      </c>
      <c r="Q67" s="22">
        <f t="shared" si="18"/>
        <v>0</v>
      </c>
      <c r="R67" s="22">
        <f t="shared" si="19"/>
        <v>0</v>
      </c>
      <c r="S67" s="22">
        <f t="shared" si="19"/>
        <v>0</v>
      </c>
      <c r="T67" s="22">
        <f t="shared" si="19"/>
        <v>0</v>
      </c>
      <c r="U67" s="22">
        <f t="shared" si="19"/>
        <v>0</v>
      </c>
      <c r="V67" s="22">
        <f t="shared" si="19"/>
        <v>0</v>
      </c>
      <c r="W67" s="22">
        <f t="shared" si="19"/>
        <v>0</v>
      </c>
      <c r="X67" s="22">
        <f t="shared" si="19"/>
        <v>0</v>
      </c>
      <c r="Y67" s="22">
        <f t="shared" si="19"/>
        <v>0</v>
      </c>
      <c r="Z67" s="22">
        <f t="shared" si="19"/>
        <v>0</v>
      </c>
      <c r="AA67" s="22">
        <f t="shared" si="19"/>
        <v>0</v>
      </c>
      <c r="AB67" s="22">
        <f t="shared" si="19"/>
        <v>0</v>
      </c>
      <c r="AC67" s="22">
        <f t="shared" si="19"/>
        <v>0</v>
      </c>
      <c r="AD67" s="22">
        <f t="shared" si="19"/>
        <v>0</v>
      </c>
      <c r="AE67" s="22">
        <f t="shared" si="19"/>
        <v>0</v>
      </c>
      <c r="AF67" s="22">
        <f t="shared" si="20"/>
        <v>0</v>
      </c>
      <c r="AG67" s="17" t="str">
        <f t="shared" si="21"/>
        <v>ok</v>
      </c>
    </row>
    <row r="68" spans="1:33">
      <c r="A68" s="19"/>
      <c r="B68" s="19"/>
      <c r="W68" s="3"/>
      <c r="AF68" s="22"/>
      <c r="AG68" s="17"/>
    </row>
    <row r="69" spans="1:33" s="19" customFormat="1">
      <c r="B69" s="19" t="s">
        <v>856</v>
      </c>
      <c r="C69" s="19" t="s">
        <v>857</v>
      </c>
      <c r="F69" s="39">
        <f>F15+SUM(F50:F67)</f>
        <v>4712739197.3864069</v>
      </c>
      <c r="G69" s="39"/>
      <c r="H69" s="39">
        <f t="shared" ref="H69:AE69" si="22">H15+SUM(H50:H67)</f>
        <v>2563257062.8823004</v>
      </c>
      <c r="I69" s="39">
        <f t="shared" si="22"/>
        <v>0</v>
      </c>
      <c r="J69" s="39">
        <f t="shared" si="22"/>
        <v>0</v>
      </c>
      <c r="K69" s="39">
        <f t="shared" si="22"/>
        <v>0</v>
      </c>
      <c r="L69" s="39">
        <f t="shared" si="22"/>
        <v>0</v>
      </c>
      <c r="M69" s="39">
        <f t="shared" si="22"/>
        <v>0</v>
      </c>
      <c r="N69" s="39">
        <f t="shared" si="22"/>
        <v>522750284.13455033</v>
      </c>
      <c r="O69" s="39">
        <f t="shared" si="22"/>
        <v>0</v>
      </c>
      <c r="P69" s="39">
        <f t="shared" si="22"/>
        <v>0</v>
      </c>
      <c r="Q69" s="39">
        <f t="shared" si="22"/>
        <v>0</v>
      </c>
      <c r="R69" s="39">
        <f t="shared" si="22"/>
        <v>199909632.81343386</v>
      </c>
      <c r="S69" s="39">
        <f t="shared" si="22"/>
        <v>0</v>
      </c>
      <c r="T69" s="39">
        <f t="shared" si="22"/>
        <v>308917893.50720954</v>
      </c>
      <c r="U69" s="39">
        <f t="shared" si="22"/>
        <v>490794115.63982272</v>
      </c>
      <c r="V69" s="39">
        <f t="shared" si="22"/>
        <v>89749166.868488848</v>
      </c>
      <c r="W69" s="39">
        <f t="shared" si="22"/>
        <v>143619783.82523164</v>
      </c>
      <c r="X69" s="39">
        <f t="shared" si="22"/>
        <v>116488651.34045239</v>
      </c>
      <c r="Y69" s="39">
        <f t="shared" si="22"/>
        <v>68056688.751467735</v>
      </c>
      <c r="Z69" s="39">
        <f t="shared" si="22"/>
        <v>39479433.081552334</v>
      </c>
      <c r="AA69" s="39">
        <f t="shared" si="22"/>
        <v>44139400.567154981</v>
      </c>
      <c r="AB69" s="39">
        <f t="shared" si="22"/>
        <v>125577083.97474076</v>
      </c>
      <c r="AC69" s="39">
        <f t="shared" si="22"/>
        <v>0</v>
      </c>
      <c r="AD69" s="39">
        <f t="shared" si="22"/>
        <v>0</v>
      </c>
      <c r="AE69" s="39">
        <f t="shared" si="22"/>
        <v>0</v>
      </c>
      <c r="AF69" s="39">
        <f>SUM(H69:AE69)</f>
        <v>4712739197.3864059</v>
      </c>
      <c r="AG69" s="43" t="str">
        <f>IF(ABS(AF69-F69)&lt;1,"ok","err")</f>
        <v>ok</v>
      </c>
    </row>
    <row r="70" spans="1:33">
      <c r="A70" s="19"/>
      <c r="B70" s="19"/>
      <c r="AG70" s="17"/>
    </row>
    <row r="71" spans="1:33">
      <c r="A71" s="18"/>
      <c r="B71" s="19"/>
      <c r="F71" s="39"/>
      <c r="AG71" s="17"/>
    </row>
    <row r="72" spans="1:33">
      <c r="A72" s="18" t="s">
        <v>858</v>
      </c>
      <c r="B72" s="19"/>
      <c r="AG72" s="17"/>
    </row>
    <row r="73" spans="1:33">
      <c r="A73" s="18"/>
      <c r="B73" s="19"/>
      <c r="AG73" s="17"/>
    </row>
    <row r="74" spans="1:33">
      <c r="A74" s="19"/>
      <c r="B74" s="19" t="s">
        <v>295</v>
      </c>
      <c r="C74" s="3" t="s">
        <v>121</v>
      </c>
      <c r="D74" s="3" t="s">
        <v>599</v>
      </c>
      <c r="F74" s="35">
        <v>24531730.054615289</v>
      </c>
      <c r="H74" s="22">
        <f t="shared" ref="H74:Q77" si="23">IF(VLOOKUP($D74,$C$6:$AE$653,H$2,)=0,0,((VLOOKUP($D74,$C$6:$AE$653,H$2,)/VLOOKUP($D74,$C$6:$AE$653,4,))*$F74))</f>
        <v>24531730.054615289</v>
      </c>
      <c r="I74" s="22">
        <f t="shared" si="23"/>
        <v>0</v>
      </c>
      <c r="J74" s="22">
        <f t="shared" si="23"/>
        <v>0</v>
      </c>
      <c r="K74" s="22">
        <f t="shared" si="23"/>
        <v>0</v>
      </c>
      <c r="L74" s="22">
        <f t="shared" si="23"/>
        <v>0</v>
      </c>
      <c r="M74" s="22">
        <f t="shared" si="23"/>
        <v>0</v>
      </c>
      <c r="N74" s="22">
        <f t="shared" si="23"/>
        <v>0</v>
      </c>
      <c r="O74" s="22">
        <f t="shared" si="23"/>
        <v>0</v>
      </c>
      <c r="P74" s="22">
        <f t="shared" si="23"/>
        <v>0</v>
      </c>
      <c r="Q74" s="22">
        <f t="shared" si="23"/>
        <v>0</v>
      </c>
      <c r="R74" s="22">
        <f t="shared" ref="R74:AE77" si="24">IF(VLOOKUP($D74,$C$6:$AE$653,R$2,)=0,0,((VLOOKUP($D74,$C$6:$AE$653,R$2,)/VLOOKUP($D74,$C$6:$AE$653,4,))*$F74))</f>
        <v>0</v>
      </c>
      <c r="S74" s="22">
        <f t="shared" si="24"/>
        <v>0</v>
      </c>
      <c r="T74" s="22">
        <f t="shared" si="24"/>
        <v>0</v>
      </c>
      <c r="U74" s="22">
        <f t="shared" si="24"/>
        <v>0</v>
      </c>
      <c r="V74" s="22">
        <f t="shared" si="24"/>
        <v>0</v>
      </c>
      <c r="W74" s="22">
        <f t="shared" si="24"/>
        <v>0</v>
      </c>
      <c r="X74" s="22">
        <f t="shared" si="24"/>
        <v>0</v>
      </c>
      <c r="Y74" s="22">
        <f t="shared" si="24"/>
        <v>0</v>
      </c>
      <c r="Z74" s="22">
        <f t="shared" si="24"/>
        <v>0</v>
      </c>
      <c r="AA74" s="22">
        <f t="shared" si="24"/>
        <v>0</v>
      </c>
      <c r="AB74" s="22">
        <f t="shared" si="24"/>
        <v>0</v>
      </c>
      <c r="AC74" s="22">
        <f t="shared" si="24"/>
        <v>0</v>
      </c>
      <c r="AD74" s="22">
        <f t="shared" si="24"/>
        <v>0</v>
      </c>
      <c r="AE74" s="22">
        <f t="shared" si="24"/>
        <v>0</v>
      </c>
      <c r="AF74" s="22">
        <f t="shared" ref="AF74:AF77" si="25">SUM(H74:AE74)</f>
        <v>24531730.054615289</v>
      </c>
      <c r="AG74" s="17" t="str">
        <f t="shared" ref="AG74:AG77" si="26">IF(ABS(AF74-F74)&lt;1,"ok","err")</f>
        <v>ok</v>
      </c>
    </row>
    <row r="75" spans="1:33">
      <c r="A75" s="19"/>
      <c r="B75" s="19" t="s">
        <v>22</v>
      </c>
      <c r="C75" s="3" t="s">
        <v>122</v>
      </c>
      <c r="D75" s="3" t="s">
        <v>1057</v>
      </c>
      <c r="F75" s="38">
        <v>12182687.259999998</v>
      </c>
      <c r="H75" s="22">
        <f t="shared" si="23"/>
        <v>0</v>
      </c>
      <c r="I75" s="22">
        <f t="shared" si="23"/>
        <v>0</v>
      </c>
      <c r="J75" s="22">
        <f t="shared" si="23"/>
        <v>0</v>
      </c>
      <c r="K75" s="22">
        <f t="shared" si="23"/>
        <v>0</v>
      </c>
      <c r="L75" s="22">
        <f t="shared" si="23"/>
        <v>0</v>
      </c>
      <c r="M75" s="22">
        <f t="shared" si="23"/>
        <v>0</v>
      </c>
      <c r="N75" s="22">
        <f t="shared" si="23"/>
        <v>12182687.259999998</v>
      </c>
      <c r="O75" s="22">
        <f t="shared" si="23"/>
        <v>0</v>
      </c>
      <c r="P75" s="22">
        <f t="shared" si="23"/>
        <v>0</v>
      </c>
      <c r="Q75" s="22">
        <f t="shared" si="23"/>
        <v>0</v>
      </c>
      <c r="R75" s="22">
        <f t="shared" si="24"/>
        <v>0</v>
      </c>
      <c r="S75" s="22">
        <f t="shared" si="24"/>
        <v>0</v>
      </c>
      <c r="T75" s="22">
        <f t="shared" si="24"/>
        <v>0</v>
      </c>
      <c r="U75" s="22">
        <f t="shared" si="24"/>
        <v>0</v>
      </c>
      <c r="V75" s="22">
        <f t="shared" si="24"/>
        <v>0</v>
      </c>
      <c r="W75" s="22">
        <f t="shared" si="24"/>
        <v>0</v>
      </c>
      <c r="X75" s="22">
        <f t="shared" si="24"/>
        <v>0</v>
      </c>
      <c r="Y75" s="22">
        <f t="shared" si="24"/>
        <v>0</v>
      </c>
      <c r="Z75" s="22">
        <f t="shared" si="24"/>
        <v>0</v>
      </c>
      <c r="AA75" s="22">
        <f t="shared" si="24"/>
        <v>0</v>
      </c>
      <c r="AB75" s="22">
        <f t="shared" si="24"/>
        <v>0</v>
      </c>
      <c r="AC75" s="22">
        <f t="shared" si="24"/>
        <v>0</v>
      </c>
      <c r="AD75" s="22">
        <f t="shared" si="24"/>
        <v>0</v>
      </c>
      <c r="AE75" s="22">
        <f t="shared" si="24"/>
        <v>0</v>
      </c>
      <c r="AF75" s="22">
        <f t="shared" si="25"/>
        <v>12182687.259999998</v>
      </c>
      <c r="AG75" s="17" t="str">
        <f t="shared" si="26"/>
        <v>ok</v>
      </c>
    </row>
    <row r="76" spans="1:33">
      <c r="A76" s="19"/>
      <c r="B76" s="19" t="s">
        <v>1083</v>
      </c>
      <c r="C76" s="3" t="s">
        <v>123</v>
      </c>
      <c r="D76" s="3" t="s">
        <v>832</v>
      </c>
      <c r="F76" s="38">
        <v>26191268.868461445</v>
      </c>
      <c r="H76" s="22">
        <f t="shared" si="23"/>
        <v>0</v>
      </c>
      <c r="I76" s="22">
        <f t="shared" si="23"/>
        <v>0</v>
      </c>
      <c r="J76" s="22">
        <f t="shared" si="23"/>
        <v>0</v>
      </c>
      <c r="K76" s="22">
        <f t="shared" si="23"/>
        <v>0</v>
      </c>
      <c r="L76" s="22">
        <f t="shared" si="23"/>
        <v>0</v>
      </c>
      <c r="M76" s="22">
        <f t="shared" si="23"/>
        <v>0</v>
      </c>
      <c r="N76" s="22">
        <f t="shared" si="23"/>
        <v>0</v>
      </c>
      <c r="O76" s="22">
        <f t="shared" si="23"/>
        <v>0</v>
      </c>
      <c r="P76" s="22">
        <f t="shared" si="23"/>
        <v>0</v>
      </c>
      <c r="Q76" s="22">
        <f t="shared" si="23"/>
        <v>0</v>
      </c>
      <c r="R76" s="22">
        <f t="shared" si="24"/>
        <v>3218653.9786643866</v>
      </c>
      <c r="S76" s="22">
        <f t="shared" si="24"/>
        <v>0</v>
      </c>
      <c r="T76" s="22">
        <f t="shared" si="24"/>
        <v>4973746.352410811</v>
      </c>
      <c r="U76" s="22">
        <f t="shared" si="24"/>
        <v>7902052.5963520752</v>
      </c>
      <c r="V76" s="22">
        <f t="shared" si="24"/>
        <v>1445010.4727702925</v>
      </c>
      <c r="W76" s="22">
        <f t="shared" si="24"/>
        <v>2312356.748988722</v>
      </c>
      <c r="X76" s="22">
        <f t="shared" si="24"/>
        <v>1875530.7377114049</v>
      </c>
      <c r="Y76" s="22">
        <f t="shared" si="24"/>
        <v>1095749.7592377914</v>
      </c>
      <c r="Z76" s="22">
        <f t="shared" si="24"/>
        <v>635640.37697944161</v>
      </c>
      <c r="AA76" s="22">
        <f t="shared" si="24"/>
        <v>710668.39177240222</v>
      </c>
      <c r="AB76" s="22">
        <f t="shared" si="24"/>
        <v>2021859.4535741145</v>
      </c>
      <c r="AC76" s="22">
        <f t="shared" si="24"/>
        <v>0</v>
      </c>
      <c r="AD76" s="22">
        <f t="shared" si="24"/>
        <v>0</v>
      </c>
      <c r="AE76" s="22">
        <f t="shared" si="24"/>
        <v>0</v>
      </c>
      <c r="AF76" s="22">
        <f t="shared" si="25"/>
        <v>26191268.868461438</v>
      </c>
      <c r="AG76" s="17" t="str">
        <f t="shared" si="26"/>
        <v>ok</v>
      </c>
    </row>
    <row r="77" spans="1:33">
      <c r="A77" s="19"/>
      <c r="B77" s="19" t="s">
        <v>1094</v>
      </c>
      <c r="C77" s="3" t="s">
        <v>124</v>
      </c>
      <c r="D77" s="3" t="s">
        <v>1058</v>
      </c>
      <c r="F77" s="38">
        <f>18562957</f>
        <v>18562957</v>
      </c>
      <c r="H77" s="22">
        <f t="shared" si="23"/>
        <v>10102240.918631634</v>
      </c>
      <c r="I77" s="22">
        <f t="shared" si="23"/>
        <v>0</v>
      </c>
      <c r="J77" s="22">
        <f t="shared" si="23"/>
        <v>0</v>
      </c>
      <c r="K77" s="22">
        <f t="shared" si="23"/>
        <v>0</v>
      </c>
      <c r="L77" s="22">
        <f t="shared" si="23"/>
        <v>0</v>
      </c>
      <c r="M77" s="22">
        <f t="shared" si="23"/>
        <v>0</v>
      </c>
      <c r="N77" s="22">
        <f t="shared" si="23"/>
        <v>2060419.5265393024</v>
      </c>
      <c r="O77" s="22">
        <f t="shared" si="23"/>
        <v>0</v>
      </c>
      <c r="P77" s="22">
        <f t="shared" si="23"/>
        <v>0</v>
      </c>
      <c r="Q77" s="22">
        <f t="shared" si="23"/>
        <v>0</v>
      </c>
      <c r="R77" s="22">
        <f t="shared" si="24"/>
        <v>786534.6300819621</v>
      </c>
      <c r="S77" s="22">
        <f t="shared" si="24"/>
        <v>0</v>
      </c>
      <c r="T77" s="22">
        <f t="shared" si="24"/>
        <v>1215422.2769352423</v>
      </c>
      <c r="U77" s="22">
        <f t="shared" si="24"/>
        <v>1931005.338554306</v>
      </c>
      <c r="V77" s="22">
        <f t="shared" si="24"/>
        <v>353113.68826808978</v>
      </c>
      <c r="W77" s="22">
        <f t="shared" si="24"/>
        <v>565064.9843814777</v>
      </c>
      <c r="X77" s="22">
        <f t="shared" si="24"/>
        <v>458318.87639109505</v>
      </c>
      <c r="Y77" s="22">
        <f t="shared" si="24"/>
        <v>267765.69872295711</v>
      </c>
      <c r="Z77" s="22">
        <f t="shared" si="24"/>
        <v>155329.8900990111</v>
      </c>
      <c r="AA77" s="22">
        <f t="shared" si="24"/>
        <v>173664.30325809598</v>
      </c>
      <c r="AB77" s="22">
        <f t="shared" si="24"/>
        <v>494076.86813682585</v>
      </c>
      <c r="AC77" s="22">
        <f t="shared" si="24"/>
        <v>0</v>
      </c>
      <c r="AD77" s="22">
        <f t="shared" si="24"/>
        <v>0</v>
      </c>
      <c r="AE77" s="22">
        <f t="shared" si="24"/>
        <v>0</v>
      </c>
      <c r="AF77" s="22">
        <f t="shared" si="25"/>
        <v>18562957</v>
      </c>
      <c r="AG77" s="17" t="str">
        <f t="shared" si="26"/>
        <v>ok</v>
      </c>
    </row>
    <row r="78" spans="1:33">
      <c r="A78" s="19"/>
      <c r="B78" s="19"/>
      <c r="F78" s="38"/>
      <c r="AF78" s="22"/>
      <c r="AG78" s="17"/>
    </row>
    <row r="79" spans="1:33">
      <c r="A79" s="109" t="s">
        <v>859</v>
      </c>
      <c r="B79" s="19"/>
      <c r="C79" s="3" t="s">
        <v>860</v>
      </c>
      <c r="F79" s="35">
        <f>SUM(F74:F77)</f>
        <v>81468643.183076739</v>
      </c>
      <c r="G79" s="21"/>
      <c r="H79" s="21">
        <f t="shared" ref="H79:AE79" si="27">SUM(H74:H77)</f>
        <v>34633970.973246925</v>
      </c>
      <c r="I79" s="21">
        <f t="shared" si="27"/>
        <v>0</v>
      </c>
      <c r="J79" s="21">
        <f t="shared" si="27"/>
        <v>0</v>
      </c>
      <c r="K79" s="21">
        <f t="shared" si="27"/>
        <v>0</v>
      </c>
      <c r="L79" s="21">
        <f t="shared" si="27"/>
        <v>0</v>
      </c>
      <c r="M79" s="21">
        <f t="shared" si="27"/>
        <v>0</v>
      </c>
      <c r="N79" s="21">
        <f t="shared" si="27"/>
        <v>14243106.786539301</v>
      </c>
      <c r="O79" s="21">
        <f t="shared" si="27"/>
        <v>0</v>
      </c>
      <c r="P79" s="21">
        <f t="shared" si="27"/>
        <v>0</v>
      </c>
      <c r="Q79" s="21">
        <f t="shared" si="27"/>
        <v>0</v>
      </c>
      <c r="R79" s="21">
        <f t="shared" si="27"/>
        <v>4005188.6087463489</v>
      </c>
      <c r="S79" s="21">
        <f t="shared" si="27"/>
        <v>0</v>
      </c>
      <c r="T79" s="21">
        <f t="shared" si="27"/>
        <v>6189168.6293460531</v>
      </c>
      <c r="U79" s="21">
        <f t="shared" si="27"/>
        <v>9833057.9349063821</v>
      </c>
      <c r="V79" s="21">
        <f t="shared" si="27"/>
        <v>1798124.1610383824</v>
      </c>
      <c r="W79" s="21">
        <f t="shared" si="27"/>
        <v>2877421.7333701998</v>
      </c>
      <c r="X79" s="21">
        <f t="shared" si="27"/>
        <v>2333849.6141025</v>
      </c>
      <c r="Y79" s="21">
        <f t="shared" si="27"/>
        <v>1363515.4579607486</v>
      </c>
      <c r="Z79" s="21">
        <f t="shared" si="27"/>
        <v>790970.26707845274</v>
      </c>
      <c r="AA79" s="21">
        <f t="shared" si="27"/>
        <v>884332.6950304982</v>
      </c>
      <c r="AB79" s="21">
        <f t="shared" si="27"/>
        <v>2515936.3217109405</v>
      </c>
      <c r="AC79" s="21">
        <f t="shared" si="27"/>
        <v>0</v>
      </c>
      <c r="AD79" s="21">
        <f t="shared" si="27"/>
        <v>0</v>
      </c>
      <c r="AE79" s="21">
        <f t="shared" si="27"/>
        <v>0</v>
      </c>
      <c r="AF79" s="22">
        <f>SUM(H79:AE79)</f>
        <v>81468643.183076739</v>
      </c>
      <c r="AG79" s="17" t="str">
        <f>IF(ABS(AF79-F79)&lt;1,"ok","err")</f>
        <v>ok</v>
      </c>
    </row>
    <row r="80" spans="1:33">
      <c r="A80" s="109"/>
      <c r="B80" s="19"/>
      <c r="F80" s="35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2"/>
      <c r="AG80" s="17"/>
    </row>
    <row r="81" spans="1:37">
      <c r="A81" s="24" t="s">
        <v>1036</v>
      </c>
      <c r="B81" s="19"/>
      <c r="F81" s="35">
        <f>F69+F79</f>
        <v>4794207840.5694838</v>
      </c>
      <c r="G81" s="21"/>
      <c r="H81" s="21">
        <f t="shared" ref="H81:AE81" si="28">H69+H79</f>
        <v>2597891033.8555474</v>
      </c>
      <c r="I81" s="21">
        <f t="shared" si="28"/>
        <v>0</v>
      </c>
      <c r="J81" s="21">
        <f t="shared" si="28"/>
        <v>0</v>
      </c>
      <c r="K81" s="21">
        <f t="shared" si="28"/>
        <v>0</v>
      </c>
      <c r="L81" s="21">
        <f t="shared" si="28"/>
        <v>0</v>
      </c>
      <c r="M81" s="21">
        <f t="shared" si="28"/>
        <v>0</v>
      </c>
      <c r="N81" s="21">
        <f t="shared" si="28"/>
        <v>536993390.92108965</v>
      </c>
      <c r="O81" s="21">
        <f t="shared" si="28"/>
        <v>0</v>
      </c>
      <c r="P81" s="21">
        <f t="shared" si="28"/>
        <v>0</v>
      </c>
      <c r="Q81" s="21">
        <f t="shared" si="28"/>
        <v>0</v>
      </c>
      <c r="R81" s="21">
        <f t="shared" si="28"/>
        <v>203914821.42218021</v>
      </c>
      <c r="S81" s="21">
        <f t="shared" si="28"/>
        <v>0</v>
      </c>
      <c r="T81" s="21">
        <f t="shared" si="28"/>
        <v>315107062.13655561</v>
      </c>
      <c r="U81" s="21">
        <f t="shared" si="28"/>
        <v>500627173.57472908</v>
      </c>
      <c r="V81" s="21">
        <f t="shared" si="28"/>
        <v>91547291.029527232</v>
      </c>
      <c r="W81" s="21">
        <f t="shared" si="28"/>
        <v>146497205.55860186</v>
      </c>
      <c r="X81" s="21">
        <f t="shared" si="28"/>
        <v>118822500.95455489</v>
      </c>
      <c r="Y81" s="21">
        <f t="shared" si="28"/>
        <v>69420204.209428489</v>
      </c>
      <c r="Z81" s="21">
        <f t="shared" si="28"/>
        <v>40270403.348630786</v>
      </c>
      <c r="AA81" s="21">
        <f t="shared" si="28"/>
        <v>45023733.262185477</v>
      </c>
      <c r="AB81" s="21">
        <f t="shared" si="28"/>
        <v>128093020.2964517</v>
      </c>
      <c r="AC81" s="21">
        <f t="shared" si="28"/>
        <v>0</v>
      </c>
      <c r="AD81" s="21">
        <f t="shared" si="28"/>
        <v>0</v>
      </c>
      <c r="AE81" s="21">
        <f t="shared" si="28"/>
        <v>0</v>
      </c>
      <c r="AF81" s="22">
        <f>SUM(H81:AE81)</f>
        <v>4794207840.5694818</v>
      </c>
      <c r="AG81" s="17" t="str">
        <f>IF(ABS(AF81-F81)&lt;1,"ok","err")</f>
        <v>ok</v>
      </c>
    </row>
    <row r="82" spans="1:37">
      <c r="A82" s="24"/>
      <c r="B82" s="19"/>
      <c r="F82" s="35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2"/>
      <c r="AG82" s="17"/>
    </row>
    <row r="83" spans="1:37">
      <c r="A83" s="24"/>
      <c r="B83" s="19"/>
      <c r="F83" s="64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3"/>
      <c r="AA83" s="23"/>
      <c r="AB83" s="21"/>
      <c r="AC83" s="21"/>
      <c r="AD83" s="21"/>
      <c r="AE83" s="21"/>
      <c r="AF83" s="22"/>
      <c r="AG83" s="17"/>
    </row>
    <row r="84" spans="1:37">
      <c r="A84" s="24"/>
      <c r="B84" s="19"/>
      <c r="F84" s="35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2"/>
      <c r="AG84" s="17"/>
    </row>
    <row r="85" spans="1:37">
      <c r="A85" s="24"/>
      <c r="B85" s="19"/>
      <c r="F85" s="35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2"/>
      <c r="AG85" s="17"/>
    </row>
    <row r="86" spans="1:37">
      <c r="A86" s="24"/>
      <c r="B86" s="19"/>
      <c r="F86" s="35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2"/>
      <c r="AG86" s="17"/>
    </row>
    <row r="87" spans="1:37">
      <c r="A87" s="24"/>
      <c r="B87" s="19"/>
      <c r="F87" s="35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2"/>
      <c r="AG87" s="17"/>
    </row>
    <row r="88" spans="1:37">
      <c r="A88" s="24"/>
      <c r="B88" s="19"/>
      <c r="F88" s="35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2"/>
      <c r="AG88" s="17"/>
    </row>
    <row r="89" spans="1:37">
      <c r="A89" s="24"/>
      <c r="B89" s="19"/>
      <c r="F89" s="35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2"/>
      <c r="AG89" s="17"/>
    </row>
    <row r="90" spans="1:37">
      <c r="A90" s="24"/>
      <c r="B90" s="19"/>
      <c r="F90" s="35"/>
      <c r="G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2"/>
      <c r="AG90" s="17"/>
      <c r="AH90" s="21"/>
      <c r="AI90" s="21"/>
      <c r="AJ90" s="21"/>
      <c r="AK90" s="21"/>
    </row>
    <row r="91" spans="1:37">
      <c r="A91" s="19"/>
      <c r="B91" s="19"/>
      <c r="AG91" s="17"/>
      <c r="AH91" s="23"/>
    </row>
    <row r="92" spans="1:37">
      <c r="A92" s="18" t="s">
        <v>862</v>
      </c>
      <c r="B92" s="19"/>
      <c r="AG92" s="17"/>
      <c r="AH92" s="23"/>
      <c r="AI92" s="23"/>
    </row>
    <row r="93" spans="1:37">
      <c r="A93" s="19"/>
      <c r="B93" s="19"/>
      <c r="AG93" s="17"/>
      <c r="AI93" s="23"/>
    </row>
    <row r="94" spans="1:37">
      <c r="A94" s="18" t="s">
        <v>863</v>
      </c>
      <c r="B94" s="19"/>
      <c r="AG94" s="17"/>
    </row>
    <row r="95" spans="1:37">
      <c r="A95" s="19" t="s">
        <v>831</v>
      </c>
      <c r="B95" s="19"/>
      <c r="F95" s="39">
        <f>F69</f>
        <v>4712739197.3864069</v>
      </c>
      <c r="G95" s="23"/>
      <c r="H95" s="23">
        <f t="shared" ref="H95:AE95" si="29">H69</f>
        <v>2563257062.8823004</v>
      </c>
      <c r="I95" s="23">
        <f t="shared" si="29"/>
        <v>0</v>
      </c>
      <c r="J95" s="23">
        <f t="shared" si="29"/>
        <v>0</v>
      </c>
      <c r="K95" s="23">
        <f t="shared" si="29"/>
        <v>0</v>
      </c>
      <c r="L95" s="23">
        <f t="shared" si="29"/>
        <v>0</v>
      </c>
      <c r="M95" s="23">
        <f t="shared" si="29"/>
        <v>0</v>
      </c>
      <c r="N95" s="23">
        <f t="shared" si="29"/>
        <v>522750284.13455033</v>
      </c>
      <c r="O95" s="23">
        <f t="shared" si="29"/>
        <v>0</v>
      </c>
      <c r="P95" s="23">
        <f t="shared" si="29"/>
        <v>0</v>
      </c>
      <c r="Q95" s="23">
        <f t="shared" si="29"/>
        <v>0</v>
      </c>
      <c r="R95" s="23">
        <f t="shared" si="29"/>
        <v>199909632.81343386</v>
      </c>
      <c r="S95" s="23">
        <f t="shared" si="29"/>
        <v>0</v>
      </c>
      <c r="T95" s="23">
        <f t="shared" si="29"/>
        <v>308917893.50720954</v>
      </c>
      <c r="U95" s="23">
        <f t="shared" si="29"/>
        <v>490794115.63982272</v>
      </c>
      <c r="V95" s="23">
        <f t="shared" si="29"/>
        <v>89749166.868488848</v>
      </c>
      <c r="W95" s="23">
        <f t="shared" si="29"/>
        <v>143619783.82523164</v>
      </c>
      <c r="X95" s="23">
        <f t="shared" si="29"/>
        <v>116488651.34045239</v>
      </c>
      <c r="Y95" s="23">
        <f t="shared" si="29"/>
        <v>68056688.751467735</v>
      </c>
      <c r="Z95" s="23">
        <f t="shared" si="29"/>
        <v>39479433.081552334</v>
      </c>
      <c r="AA95" s="23">
        <f t="shared" si="29"/>
        <v>44139400.567154981</v>
      </c>
      <c r="AB95" s="23">
        <f t="shared" si="29"/>
        <v>125577083.97474076</v>
      </c>
      <c r="AC95" s="23">
        <f t="shared" si="29"/>
        <v>0</v>
      </c>
      <c r="AD95" s="23">
        <f t="shared" si="29"/>
        <v>0</v>
      </c>
      <c r="AE95" s="23">
        <f t="shared" si="29"/>
        <v>0</v>
      </c>
      <c r="AF95" s="22">
        <f>SUM(H95:AE95)</f>
        <v>4712739197.3864059</v>
      </c>
      <c r="AG95" s="17" t="str">
        <f>IF(ABS(AF95-F95)&lt;1,"ok","err")</f>
        <v>ok</v>
      </c>
    </row>
    <row r="96" spans="1:37">
      <c r="A96" s="19" t="s">
        <v>858</v>
      </c>
      <c r="B96" s="19"/>
      <c r="F96" s="38">
        <f>F79</f>
        <v>81468643.183076739</v>
      </c>
      <c r="G96" s="26"/>
      <c r="H96" s="26">
        <f t="shared" ref="H96:AE96" si="30">H79</f>
        <v>34633970.973246925</v>
      </c>
      <c r="I96" s="26">
        <f t="shared" si="30"/>
        <v>0</v>
      </c>
      <c r="J96" s="26">
        <f t="shared" si="30"/>
        <v>0</v>
      </c>
      <c r="K96" s="26">
        <f>K79</f>
        <v>0</v>
      </c>
      <c r="L96" s="26">
        <f t="shared" si="30"/>
        <v>0</v>
      </c>
      <c r="M96" s="26">
        <f t="shared" si="30"/>
        <v>0</v>
      </c>
      <c r="N96" s="26">
        <f>N79</f>
        <v>14243106.786539301</v>
      </c>
      <c r="O96" s="26">
        <f>O79</f>
        <v>0</v>
      </c>
      <c r="P96" s="26">
        <f>P79</f>
        <v>0</v>
      </c>
      <c r="Q96" s="26">
        <f t="shared" si="30"/>
        <v>0</v>
      </c>
      <c r="R96" s="26">
        <f>R79</f>
        <v>4005188.6087463489</v>
      </c>
      <c r="S96" s="26">
        <f t="shared" si="30"/>
        <v>0</v>
      </c>
      <c r="T96" s="26">
        <f t="shared" si="30"/>
        <v>6189168.6293460531</v>
      </c>
      <c r="U96" s="26">
        <f>U79</f>
        <v>9833057.9349063821</v>
      </c>
      <c r="V96" s="26">
        <f>V79</f>
        <v>1798124.1610383824</v>
      </c>
      <c r="W96" s="26">
        <f>W79</f>
        <v>2877421.7333701998</v>
      </c>
      <c r="X96" s="26">
        <f t="shared" si="30"/>
        <v>2333849.6141025</v>
      </c>
      <c r="Y96" s="26">
        <f t="shared" si="30"/>
        <v>1363515.4579607486</v>
      </c>
      <c r="Z96" s="26">
        <f>Z79</f>
        <v>790970.26707845274</v>
      </c>
      <c r="AA96" s="26">
        <f>AA79</f>
        <v>884332.6950304982</v>
      </c>
      <c r="AB96" s="26">
        <f t="shared" si="30"/>
        <v>2515936.3217109405</v>
      </c>
      <c r="AC96" s="26">
        <f t="shared" si="30"/>
        <v>0</v>
      </c>
      <c r="AD96" s="26">
        <f t="shared" si="30"/>
        <v>0</v>
      </c>
      <c r="AE96" s="22">
        <f t="shared" si="30"/>
        <v>0</v>
      </c>
      <c r="AF96" s="22">
        <f>SUM(H96:AE96)</f>
        <v>81468643.183076739</v>
      </c>
      <c r="AG96" s="17" t="str">
        <f>IF(ABS(AF96-F96)&lt;1,"ok","err")</f>
        <v>ok</v>
      </c>
    </row>
    <row r="97" spans="1:33">
      <c r="A97" s="19"/>
      <c r="B97" s="19"/>
      <c r="W97" s="3"/>
      <c r="AF97" s="22"/>
      <c r="AG97" s="17"/>
    </row>
    <row r="98" spans="1:33">
      <c r="A98" s="109" t="s">
        <v>864</v>
      </c>
      <c r="B98" s="19"/>
      <c r="C98" s="3" t="s">
        <v>865</v>
      </c>
      <c r="F98" s="39">
        <f>F95+F96</f>
        <v>4794207840.5694838</v>
      </c>
      <c r="G98" s="23"/>
      <c r="H98" s="23">
        <f t="shared" ref="H98:AE98" si="31">H95+H96</f>
        <v>2597891033.8555474</v>
      </c>
      <c r="I98" s="23">
        <f t="shared" si="31"/>
        <v>0</v>
      </c>
      <c r="J98" s="23">
        <f t="shared" si="31"/>
        <v>0</v>
      </c>
      <c r="K98" s="23">
        <f>K95+K96</f>
        <v>0</v>
      </c>
      <c r="L98" s="23">
        <f t="shared" si="31"/>
        <v>0</v>
      </c>
      <c r="M98" s="23">
        <f t="shared" si="31"/>
        <v>0</v>
      </c>
      <c r="N98" s="23">
        <f t="shared" si="31"/>
        <v>536993390.92108965</v>
      </c>
      <c r="O98" s="23">
        <f>O95+O96</f>
        <v>0</v>
      </c>
      <c r="P98" s="23">
        <f>P95+P96</f>
        <v>0</v>
      </c>
      <c r="Q98" s="23">
        <f t="shared" si="31"/>
        <v>0</v>
      </c>
      <c r="R98" s="23">
        <f>R95+R96</f>
        <v>203914821.42218021</v>
      </c>
      <c r="S98" s="23">
        <f t="shared" si="31"/>
        <v>0</v>
      </c>
      <c r="T98" s="23">
        <f t="shared" si="31"/>
        <v>315107062.13655561</v>
      </c>
      <c r="U98" s="23">
        <f>U95+U96</f>
        <v>500627173.57472908</v>
      </c>
      <c r="V98" s="23">
        <f>V95+V96</f>
        <v>91547291.029527232</v>
      </c>
      <c r="W98" s="23">
        <f>W95+W96</f>
        <v>146497205.55860186</v>
      </c>
      <c r="X98" s="23">
        <f t="shared" si="31"/>
        <v>118822500.95455489</v>
      </c>
      <c r="Y98" s="23">
        <f t="shared" si="31"/>
        <v>69420204.209428489</v>
      </c>
      <c r="Z98" s="23">
        <f>Z95+Z96</f>
        <v>40270403.348630786</v>
      </c>
      <c r="AA98" s="23">
        <f>AA95+AA96</f>
        <v>45023733.262185477</v>
      </c>
      <c r="AB98" s="23">
        <f t="shared" si="31"/>
        <v>128093020.2964517</v>
      </c>
      <c r="AC98" s="23">
        <f t="shared" si="31"/>
        <v>0</v>
      </c>
      <c r="AD98" s="23">
        <f t="shared" si="31"/>
        <v>0</v>
      </c>
      <c r="AE98" s="23">
        <f t="shared" si="31"/>
        <v>0</v>
      </c>
      <c r="AF98" s="22">
        <f>SUM(H98:AE98)</f>
        <v>4794207840.5694818</v>
      </c>
      <c r="AG98" s="17" t="str">
        <f>IF(ABS(AF98-F98)&lt;1,"ok","err")</f>
        <v>ok</v>
      </c>
    </row>
    <row r="99" spans="1:33">
      <c r="A99" s="19"/>
      <c r="B99" s="19"/>
      <c r="W99" s="3"/>
      <c r="AG99" s="17"/>
    </row>
    <row r="100" spans="1:33">
      <c r="A100" s="110" t="s">
        <v>696</v>
      </c>
      <c r="B100" s="19"/>
      <c r="W100" s="3"/>
      <c r="AG100" s="17"/>
    </row>
    <row r="101" spans="1:33">
      <c r="A101" s="27" t="s">
        <v>588</v>
      </c>
      <c r="B101" s="19"/>
      <c r="C101" s="3" t="s">
        <v>1</v>
      </c>
      <c r="D101" s="3" t="s">
        <v>599</v>
      </c>
      <c r="F101" s="35">
        <v>950254731.48259103</v>
      </c>
      <c r="H101" s="22">
        <f t="shared" ref="H101:Q106" si="32">IF(VLOOKUP($D101,$C$6:$AE$653,H$2,)=0,0,((VLOOKUP($D101,$C$6:$AE$653,H$2,)/VLOOKUP($D101,$C$6:$AE$653,4,))*$F101))</f>
        <v>950254731.48259103</v>
      </c>
      <c r="I101" s="22">
        <f t="shared" si="32"/>
        <v>0</v>
      </c>
      <c r="J101" s="22">
        <f t="shared" si="32"/>
        <v>0</v>
      </c>
      <c r="K101" s="22">
        <f t="shared" si="32"/>
        <v>0</v>
      </c>
      <c r="L101" s="22">
        <f t="shared" si="32"/>
        <v>0</v>
      </c>
      <c r="M101" s="22">
        <f t="shared" si="32"/>
        <v>0</v>
      </c>
      <c r="N101" s="22">
        <f t="shared" si="32"/>
        <v>0</v>
      </c>
      <c r="O101" s="22">
        <f t="shared" si="32"/>
        <v>0</v>
      </c>
      <c r="P101" s="22">
        <f t="shared" si="32"/>
        <v>0</v>
      </c>
      <c r="Q101" s="22">
        <f t="shared" si="32"/>
        <v>0</v>
      </c>
      <c r="R101" s="22">
        <f t="shared" ref="R101:AE106" si="33">IF(VLOOKUP($D101,$C$6:$AE$653,R$2,)=0,0,((VLOOKUP($D101,$C$6:$AE$653,R$2,)/VLOOKUP($D101,$C$6:$AE$653,4,))*$F101))</f>
        <v>0</v>
      </c>
      <c r="S101" s="22">
        <f t="shared" si="33"/>
        <v>0</v>
      </c>
      <c r="T101" s="22">
        <f t="shared" si="33"/>
        <v>0</v>
      </c>
      <c r="U101" s="22">
        <f t="shared" si="33"/>
        <v>0</v>
      </c>
      <c r="V101" s="22">
        <f t="shared" si="33"/>
        <v>0</v>
      </c>
      <c r="W101" s="22">
        <f t="shared" si="33"/>
        <v>0</v>
      </c>
      <c r="X101" s="22">
        <f t="shared" si="33"/>
        <v>0</v>
      </c>
      <c r="Y101" s="22">
        <f t="shared" si="33"/>
        <v>0</v>
      </c>
      <c r="Z101" s="22">
        <f t="shared" si="33"/>
        <v>0</v>
      </c>
      <c r="AA101" s="22">
        <f t="shared" si="33"/>
        <v>0</v>
      </c>
      <c r="AB101" s="22">
        <f t="shared" si="33"/>
        <v>0</v>
      </c>
      <c r="AC101" s="22">
        <f t="shared" si="33"/>
        <v>0</v>
      </c>
      <c r="AD101" s="22">
        <f t="shared" si="33"/>
        <v>0</v>
      </c>
      <c r="AE101" s="22">
        <f t="shared" si="33"/>
        <v>0</v>
      </c>
      <c r="AF101" s="22">
        <f t="shared" ref="AF101:AF106" si="34">SUM(H101:AE101)</f>
        <v>950254731.48259103</v>
      </c>
      <c r="AG101" s="17" t="str">
        <f t="shared" ref="AG101:AG106" si="35">IF(ABS(AF101-F101)&lt;1,"ok","err")</f>
        <v>ok</v>
      </c>
    </row>
    <row r="102" spans="1:33">
      <c r="A102" s="19" t="s">
        <v>584</v>
      </c>
      <c r="B102" s="19"/>
      <c r="C102" s="3" t="s">
        <v>2</v>
      </c>
      <c r="D102" s="3" t="s">
        <v>1056</v>
      </c>
      <c r="F102" s="38">
        <v>169958084.459353</v>
      </c>
      <c r="H102" s="22">
        <f t="shared" si="32"/>
        <v>0</v>
      </c>
      <c r="I102" s="22">
        <f t="shared" si="32"/>
        <v>0</v>
      </c>
      <c r="J102" s="22">
        <f t="shared" si="32"/>
        <v>0</v>
      </c>
      <c r="K102" s="22">
        <f t="shared" si="32"/>
        <v>0</v>
      </c>
      <c r="L102" s="22">
        <f t="shared" si="32"/>
        <v>0</v>
      </c>
      <c r="M102" s="22">
        <f t="shared" si="32"/>
        <v>0</v>
      </c>
      <c r="N102" s="22">
        <f t="shared" si="32"/>
        <v>169958084.459353</v>
      </c>
      <c r="O102" s="22">
        <f t="shared" si="32"/>
        <v>0</v>
      </c>
      <c r="P102" s="22">
        <f t="shared" si="32"/>
        <v>0</v>
      </c>
      <c r="Q102" s="22">
        <f t="shared" si="32"/>
        <v>0</v>
      </c>
      <c r="R102" s="22">
        <f t="shared" si="33"/>
        <v>0</v>
      </c>
      <c r="S102" s="22">
        <f t="shared" si="33"/>
        <v>0</v>
      </c>
      <c r="T102" s="22">
        <f t="shared" si="33"/>
        <v>0</v>
      </c>
      <c r="U102" s="22">
        <f t="shared" si="33"/>
        <v>0</v>
      </c>
      <c r="V102" s="22">
        <f t="shared" si="33"/>
        <v>0</v>
      </c>
      <c r="W102" s="22">
        <f t="shared" si="33"/>
        <v>0</v>
      </c>
      <c r="X102" s="22">
        <f t="shared" si="33"/>
        <v>0</v>
      </c>
      <c r="Y102" s="22">
        <f t="shared" si="33"/>
        <v>0</v>
      </c>
      <c r="Z102" s="22">
        <f t="shared" si="33"/>
        <v>0</v>
      </c>
      <c r="AA102" s="22">
        <f t="shared" si="33"/>
        <v>0</v>
      </c>
      <c r="AB102" s="22">
        <f t="shared" si="33"/>
        <v>0</v>
      </c>
      <c r="AC102" s="22">
        <f t="shared" si="33"/>
        <v>0</v>
      </c>
      <c r="AD102" s="22">
        <f t="shared" si="33"/>
        <v>0</v>
      </c>
      <c r="AE102" s="22">
        <f t="shared" si="33"/>
        <v>0</v>
      </c>
      <c r="AF102" s="22">
        <f t="shared" si="34"/>
        <v>169958084.459353</v>
      </c>
      <c r="AG102" s="17" t="str">
        <f t="shared" si="35"/>
        <v>ok</v>
      </c>
    </row>
    <row r="103" spans="1:33">
      <c r="A103" s="19" t="s">
        <v>294</v>
      </c>
      <c r="B103" s="19"/>
      <c r="C103" s="3" t="s">
        <v>23</v>
      </c>
      <c r="D103" s="3" t="s">
        <v>832</v>
      </c>
      <c r="F103" s="38">
        <v>554753935.69383299</v>
      </c>
      <c r="H103" s="22">
        <f t="shared" si="32"/>
        <v>0</v>
      </c>
      <c r="I103" s="22">
        <f t="shared" si="32"/>
        <v>0</v>
      </c>
      <c r="J103" s="22">
        <f t="shared" si="32"/>
        <v>0</v>
      </c>
      <c r="K103" s="22">
        <f t="shared" si="32"/>
        <v>0</v>
      </c>
      <c r="L103" s="22">
        <f t="shared" si="32"/>
        <v>0</v>
      </c>
      <c r="M103" s="22">
        <f t="shared" si="32"/>
        <v>0</v>
      </c>
      <c r="N103" s="22">
        <f t="shared" si="32"/>
        <v>0</v>
      </c>
      <c r="O103" s="22">
        <f t="shared" si="32"/>
        <v>0</v>
      </c>
      <c r="P103" s="22">
        <f t="shared" si="32"/>
        <v>0</v>
      </c>
      <c r="Q103" s="22">
        <f t="shared" si="32"/>
        <v>0</v>
      </c>
      <c r="R103" s="22">
        <f t="shared" si="33"/>
        <v>68173900.671562701</v>
      </c>
      <c r="S103" s="22">
        <f t="shared" si="33"/>
        <v>0</v>
      </c>
      <c r="T103" s="22">
        <f t="shared" si="33"/>
        <v>105348289.08061329</v>
      </c>
      <c r="U103" s="22">
        <f t="shared" si="33"/>
        <v>167372371.30060041</v>
      </c>
      <c r="V103" s="22">
        <f t="shared" si="33"/>
        <v>30606583.09126113</v>
      </c>
      <c r="W103" s="22">
        <f t="shared" si="33"/>
        <v>48977734.285121903</v>
      </c>
      <c r="X103" s="22">
        <f t="shared" si="33"/>
        <v>39725378.082504466</v>
      </c>
      <c r="Y103" s="22">
        <f t="shared" si="33"/>
        <v>23208936.326285094</v>
      </c>
      <c r="Z103" s="22">
        <f t="shared" si="33"/>
        <v>13463418.003389429</v>
      </c>
      <c r="AA103" s="22">
        <f t="shared" si="33"/>
        <v>15052576.844937949</v>
      </c>
      <c r="AB103" s="22">
        <f t="shared" si="33"/>
        <v>42824748.007556565</v>
      </c>
      <c r="AC103" s="22">
        <f t="shared" si="33"/>
        <v>0</v>
      </c>
      <c r="AD103" s="22">
        <f t="shared" si="33"/>
        <v>0</v>
      </c>
      <c r="AE103" s="22">
        <f t="shared" si="33"/>
        <v>0</v>
      </c>
      <c r="AF103" s="22">
        <f t="shared" si="34"/>
        <v>554753935.69383299</v>
      </c>
      <c r="AG103" s="17" t="str">
        <f t="shared" si="35"/>
        <v>ok</v>
      </c>
    </row>
    <row r="104" spans="1:33">
      <c r="A104" s="27" t="s">
        <v>585</v>
      </c>
      <c r="B104" s="19"/>
      <c r="C104" s="3" t="s">
        <v>24</v>
      </c>
      <c r="D104" s="3" t="s">
        <v>1058</v>
      </c>
      <c r="F104" s="38">
        <v>93098152.631876007</v>
      </c>
      <c r="H104" s="22">
        <f t="shared" si="32"/>
        <v>50665417.528400846</v>
      </c>
      <c r="I104" s="22">
        <f t="shared" si="32"/>
        <v>0</v>
      </c>
      <c r="J104" s="22">
        <f t="shared" si="32"/>
        <v>0</v>
      </c>
      <c r="K104" s="22">
        <f t="shared" si="32"/>
        <v>0</v>
      </c>
      <c r="L104" s="22">
        <f t="shared" si="32"/>
        <v>0</v>
      </c>
      <c r="M104" s="22">
        <f t="shared" si="32"/>
        <v>0</v>
      </c>
      <c r="N104" s="22">
        <f t="shared" si="32"/>
        <v>10333550.391107067</v>
      </c>
      <c r="O104" s="22">
        <f t="shared" si="32"/>
        <v>0</v>
      </c>
      <c r="P104" s="22">
        <f t="shared" si="32"/>
        <v>0</v>
      </c>
      <c r="Q104" s="22">
        <f t="shared" si="32"/>
        <v>0</v>
      </c>
      <c r="R104" s="22">
        <f t="shared" si="33"/>
        <v>3944679.7749747867</v>
      </c>
      <c r="S104" s="22">
        <f t="shared" si="33"/>
        <v>0</v>
      </c>
      <c r="T104" s="22">
        <f t="shared" si="33"/>
        <v>6095665.0737433406</v>
      </c>
      <c r="U104" s="22">
        <f t="shared" si="33"/>
        <v>9684503.9150656965</v>
      </c>
      <c r="V104" s="22">
        <f t="shared" si="33"/>
        <v>1770958.7996560736</v>
      </c>
      <c r="W104" s="22">
        <f t="shared" si="33"/>
        <v>2833950.7634950317</v>
      </c>
      <c r="X104" s="22">
        <f t="shared" si="33"/>
        <v>2298590.7206663289</v>
      </c>
      <c r="Y104" s="22">
        <f t="shared" si="33"/>
        <v>1342915.9960501329</v>
      </c>
      <c r="Z104" s="22">
        <f t="shared" si="33"/>
        <v>779020.59551882069</v>
      </c>
      <c r="AA104" s="22">
        <f t="shared" si="33"/>
        <v>870972.54017399391</v>
      </c>
      <c r="AB104" s="22">
        <f t="shared" si="33"/>
        <v>2477926.5330238864</v>
      </c>
      <c r="AC104" s="22">
        <f t="shared" si="33"/>
        <v>0</v>
      </c>
      <c r="AD104" s="22">
        <f t="shared" si="33"/>
        <v>0</v>
      </c>
      <c r="AE104" s="22">
        <f t="shared" si="33"/>
        <v>0</v>
      </c>
      <c r="AF104" s="22">
        <f t="shared" si="34"/>
        <v>93098152.631876022</v>
      </c>
      <c r="AG104" s="17" t="str">
        <f t="shared" si="35"/>
        <v>ok</v>
      </c>
    </row>
    <row r="105" spans="1:33">
      <c r="A105" s="27" t="s">
        <v>293</v>
      </c>
      <c r="B105" s="19"/>
      <c r="C105" s="3" t="s">
        <v>866</v>
      </c>
      <c r="D105" s="3" t="s">
        <v>1058</v>
      </c>
      <c r="F105" s="38">
        <v>0</v>
      </c>
      <c r="H105" s="22">
        <f t="shared" si="32"/>
        <v>0</v>
      </c>
      <c r="I105" s="22">
        <f t="shared" si="32"/>
        <v>0</v>
      </c>
      <c r="J105" s="22">
        <f t="shared" si="32"/>
        <v>0</v>
      </c>
      <c r="K105" s="22">
        <f t="shared" si="32"/>
        <v>0</v>
      </c>
      <c r="L105" s="22">
        <f t="shared" si="32"/>
        <v>0</v>
      </c>
      <c r="M105" s="22">
        <f t="shared" si="32"/>
        <v>0</v>
      </c>
      <c r="N105" s="22">
        <f t="shared" si="32"/>
        <v>0</v>
      </c>
      <c r="O105" s="22">
        <f t="shared" si="32"/>
        <v>0</v>
      </c>
      <c r="P105" s="22">
        <f t="shared" si="32"/>
        <v>0</v>
      </c>
      <c r="Q105" s="22">
        <f t="shared" si="32"/>
        <v>0</v>
      </c>
      <c r="R105" s="22">
        <f t="shared" si="33"/>
        <v>0</v>
      </c>
      <c r="S105" s="22">
        <f t="shared" si="33"/>
        <v>0</v>
      </c>
      <c r="T105" s="22">
        <f t="shared" si="33"/>
        <v>0</v>
      </c>
      <c r="U105" s="22">
        <f t="shared" si="33"/>
        <v>0</v>
      </c>
      <c r="V105" s="22">
        <f t="shared" si="33"/>
        <v>0</v>
      </c>
      <c r="W105" s="22">
        <f t="shared" si="33"/>
        <v>0</v>
      </c>
      <c r="X105" s="22">
        <f t="shared" si="33"/>
        <v>0</v>
      </c>
      <c r="Y105" s="22">
        <f t="shared" si="33"/>
        <v>0</v>
      </c>
      <c r="Z105" s="22">
        <f t="shared" si="33"/>
        <v>0</v>
      </c>
      <c r="AA105" s="22">
        <f t="shared" si="33"/>
        <v>0</v>
      </c>
      <c r="AB105" s="22">
        <f t="shared" si="33"/>
        <v>0</v>
      </c>
      <c r="AC105" s="22">
        <f t="shared" si="33"/>
        <v>0</v>
      </c>
      <c r="AD105" s="22">
        <f t="shared" si="33"/>
        <v>0</v>
      </c>
      <c r="AE105" s="22">
        <f t="shared" si="33"/>
        <v>0</v>
      </c>
      <c r="AF105" s="22">
        <f t="shared" si="34"/>
        <v>0</v>
      </c>
      <c r="AG105" s="17" t="str">
        <f t="shared" si="35"/>
        <v>ok</v>
      </c>
    </row>
    <row r="106" spans="1:33">
      <c r="A106" s="27" t="s">
        <v>1121</v>
      </c>
      <c r="B106" s="19"/>
      <c r="C106" s="3" t="s">
        <v>1122</v>
      </c>
      <c r="D106" s="3" t="s">
        <v>1058</v>
      </c>
      <c r="F106" s="38"/>
      <c r="H106" s="22">
        <f t="shared" si="32"/>
        <v>0</v>
      </c>
      <c r="I106" s="22">
        <f t="shared" si="32"/>
        <v>0</v>
      </c>
      <c r="J106" s="22">
        <f t="shared" si="32"/>
        <v>0</v>
      </c>
      <c r="K106" s="22">
        <f t="shared" si="32"/>
        <v>0</v>
      </c>
      <c r="L106" s="22">
        <f t="shared" si="32"/>
        <v>0</v>
      </c>
      <c r="M106" s="22">
        <f t="shared" si="32"/>
        <v>0</v>
      </c>
      <c r="N106" s="22">
        <f t="shared" si="32"/>
        <v>0</v>
      </c>
      <c r="O106" s="22">
        <f t="shared" si="32"/>
        <v>0</v>
      </c>
      <c r="P106" s="22">
        <f t="shared" si="32"/>
        <v>0</v>
      </c>
      <c r="Q106" s="22">
        <f t="shared" si="32"/>
        <v>0</v>
      </c>
      <c r="R106" s="22">
        <f t="shared" si="33"/>
        <v>0</v>
      </c>
      <c r="S106" s="22">
        <f t="shared" si="33"/>
        <v>0</v>
      </c>
      <c r="T106" s="22">
        <f t="shared" si="33"/>
        <v>0</v>
      </c>
      <c r="U106" s="22">
        <f t="shared" si="33"/>
        <v>0</v>
      </c>
      <c r="V106" s="22">
        <f t="shared" si="33"/>
        <v>0</v>
      </c>
      <c r="W106" s="22">
        <f t="shared" si="33"/>
        <v>0</v>
      </c>
      <c r="X106" s="22">
        <f t="shared" si="33"/>
        <v>0</v>
      </c>
      <c r="Y106" s="22">
        <f t="shared" si="33"/>
        <v>0</v>
      </c>
      <c r="Z106" s="22">
        <f t="shared" si="33"/>
        <v>0</v>
      </c>
      <c r="AA106" s="22">
        <f t="shared" si="33"/>
        <v>0</v>
      </c>
      <c r="AB106" s="22">
        <f t="shared" si="33"/>
        <v>0</v>
      </c>
      <c r="AC106" s="22">
        <f t="shared" si="33"/>
        <v>0</v>
      </c>
      <c r="AD106" s="22">
        <f t="shared" si="33"/>
        <v>0</v>
      </c>
      <c r="AE106" s="22">
        <f t="shared" si="33"/>
        <v>0</v>
      </c>
      <c r="AF106" s="22">
        <f t="shared" si="34"/>
        <v>0</v>
      </c>
      <c r="AG106" s="17" t="str">
        <f t="shared" si="35"/>
        <v>ok</v>
      </c>
    </row>
    <row r="107" spans="1:33">
      <c r="A107" s="19"/>
      <c r="B107" s="19"/>
      <c r="W107" s="3"/>
      <c r="AF107" s="22"/>
      <c r="AG107" s="17"/>
    </row>
    <row r="108" spans="1:33">
      <c r="A108" s="19" t="s">
        <v>867</v>
      </c>
      <c r="B108" s="19"/>
      <c r="C108" s="3" t="s">
        <v>868</v>
      </c>
      <c r="F108" s="39">
        <f>SUM(F101:F106)</f>
        <v>1768064904.267653</v>
      </c>
      <c r="G108" s="23"/>
      <c r="H108" s="23">
        <f t="shared" ref="H108:M108" si="36">SUM(H101:H106)</f>
        <v>1000920149.0109919</v>
      </c>
      <c r="I108" s="23">
        <f t="shared" si="36"/>
        <v>0</v>
      </c>
      <c r="J108" s="23">
        <f t="shared" si="36"/>
        <v>0</v>
      </c>
      <c r="K108" s="23">
        <f t="shared" si="36"/>
        <v>0</v>
      </c>
      <c r="L108" s="23">
        <f t="shared" si="36"/>
        <v>0</v>
      </c>
      <c r="M108" s="23">
        <f t="shared" si="36"/>
        <v>0</v>
      </c>
      <c r="N108" s="23">
        <f>SUM(N101:N106)</f>
        <v>180291634.85046005</v>
      </c>
      <c r="O108" s="23">
        <f>SUM(O101:O106)</f>
        <v>0</v>
      </c>
      <c r="P108" s="23">
        <f>SUM(P101:P106)</f>
        <v>0</v>
      </c>
      <c r="Q108" s="23">
        <f t="shared" ref="Q108:AB108" si="37">SUM(Q101:Q106)</f>
        <v>0</v>
      </c>
      <c r="R108" s="23">
        <f t="shared" si="37"/>
        <v>72118580.446537495</v>
      </c>
      <c r="S108" s="23">
        <f t="shared" si="37"/>
        <v>0</v>
      </c>
      <c r="T108" s="23">
        <f t="shared" si="37"/>
        <v>111443954.15435663</v>
      </c>
      <c r="U108" s="23">
        <f t="shared" si="37"/>
        <v>177056875.21566612</v>
      </c>
      <c r="V108" s="23">
        <f t="shared" si="37"/>
        <v>32377541.890917204</v>
      </c>
      <c r="W108" s="23">
        <f t="shared" si="37"/>
        <v>51811685.048616931</v>
      </c>
      <c r="X108" s="23">
        <f t="shared" si="37"/>
        <v>42023968.803170793</v>
      </c>
      <c r="Y108" s="23">
        <f t="shared" si="37"/>
        <v>24551852.322335228</v>
      </c>
      <c r="Z108" s="23">
        <f t="shared" si="37"/>
        <v>14242438.598908249</v>
      </c>
      <c r="AA108" s="23">
        <f t="shared" si="37"/>
        <v>15923549.385111943</v>
      </c>
      <c r="AB108" s="23">
        <f t="shared" si="37"/>
        <v>45302674.540580451</v>
      </c>
      <c r="AC108" s="23">
        <f>SUM(AC101:AC106)</f>
        <v>0</v>
      </c>
      <c r="AD108" s="23">
        <f>SUM(AD101:AD106)</f>
        <v>0</v>
      </c>
      <c r="AE108" s="23">
        <f>SUM(AE101:AE106)</f>
        <v>0</v>
      </c>
      <c r="AF108" s="22">
        <f>SUM(H108:AE108)</f>
        <v>1768064904.2676532</v>
      </c>
      <c r="AG108" s="17" t="str">
        <f>IF(ABS(AF108-F108)&lt;1,"ok","err")</f>
        <v>ok</v>
      </c>
    </row>
    <row r="109" spans="1:33">
      <c r="A109" s="19"/>
      <c r="B109" s="19"/>
      <c r="F109" s="39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2"/>
      <c r="AG109" s="17"/>
    </row>
    <row r="110" spans="1:33">
      <c r="A110" s="18" t="s">
        <v>869</v>
      </c>
      <c r="B110" s="19"/>
      <c r="C110" s="3" t="s">
        <v>870</v>
      </c>
      <c r="F110" s="39">
        <f>F98-F108</f>
        <v>3026142936.3018308</v>
      </c>
      <c r="G110" s="23"/>
      <c r="H110" s="23">
        <f t="shared" ref="H110:M110" si="38">H98-H108</f>
        <v>1596970884.8445554</v>
      </c>
      <c r="I110" s="23">
        <f t="shared" si="38"/>
        <v>0</v>
      </c>
      <c r="J110" s="23">
        <f t="shared" si="38"/>
        <v>0</v>
      </c>
      <c r="K110" s="23">
        <f t="shared" si="38"/>
        <v>0</v>
      </c>
      <c r="L110" s="23">
        <f t="shared" si="38"/>
        <v>0</v>
      </c>
      <c r="M110" s="23">
        <f t="shared" si="38"/>
        <v>0</v>
      </c>
      <c r="N110" s="23">
        <f>N98-N108</f>
        <v>356701756.0706296</v>
      </c>
      <c r="O110" s="23">
        <f>O98-O108</f>
        <v>0</v>
      </c>
      <c r="P110" s="23">
        <f>P98-P108</f>
        <v>0</v>
      </c>
      <c r="Q110" s="23">
        <f t="shared" ref="Q110:AB110" si="39">Q98-Q108</f>
        <v>0</v>
      </c>
      <c r="R110" s="23">
        <f t="shared" si="39"/>
        <v>131796240.97564271</v>
      </c>
      <c r="S110" s="23">
        <f t="shared" si="39"/>
        <v>0</v>
      </c>
      <c r="T110" s="23">
        <f t="shared" si="39"/>
        <v>203663107.98219898</v>
      </c>
      <c r="U110" s="23">
        <f t="shared" si="39"/>
        <v>323570298.35906297</v>
      </c>
      <c r="V110" s="23">
        <f t="shared" si="39"/>
        <v>59169749.138610028</v>
      </c>
      <c r="W110" s="23">
        <f t="shared" si="39"/>
        <v>94685520.509984925</v>
      </c>
      <c r="X110" s="23">
        <f t="shared" si="39"/>
        <v>76798532.151384085</v>
      </c>
      <c r="Y110" s="23">
        <f t="shared" si="39"/>
        <v>44868351.887093261</v>
      </c>
      <c r="Z110" s="23">
        <f t="shared" si="39"/>
        <v>26027964.749722537</v>
      </c>
      <c r="AA110" s="23">
        <f t="shared" si="39"/>
        <v>29100183.877073534</v>
      </c>
      <c r="AB110" s="23">
        <f t="shared" si="39"/>
        <v>82790345.755871251</v>
      </c>
      <c r="AC110" s="23">
        <f>AC98-AC108</f>
        <v>0</v>
      </c>
      <c r="AD110" s="23">
        <f>AD98-AD108</f>
        <v>0</v>
      </c>
      <c r="AE110" s="23">
        <f>AE98-AE108</f>
        <v>0</v>
      </c>
      <c r="AF110" s="22">
        <f>SUM(H110:AE110)</f>
        <v>3026142936.3018293</v>
      </c>
      <c r="AG110" s="17" t="str">
        <f>IF(ABS(AF110-F110)&lt;1,"ok","err")</f>
        <v>ok</v>
      </c>
    </row>
    <row r="111" spans="1:33">
      <c r="A111" s="19"/>
      <c r="B111" s="19"/>
      <c r="W111" s="3"/>
      <c r="AG111" s="17"/>
    </row>
    <row r="112" spans="1:33">
      <c r="A112" s="18" t="s">
        <v>871</v>
      </c>
      <c r="B112" s="19"/>
      <c r="W112" s="3"/>
      <c r="AG112" s="17"/>
    </row>
    <row r="113" spans="1:33">
      <c r="A113" s="19" t="s">
        <v>19</v>
      </c>
      <c r="B113" s="19"/>
      <c r="C113" s="3" t="s">
        <v>873</v>
      </c>
      <c r="D113" s="3" t="s">
        <v>874</v>
      </c>
      <c r="F113" s="35">
        <v>114229325.26864679</v>
      </c>
      <c r="G113" s="21"/>
      <c r="H113" s="22">
        <f t="shared" ref="H113:Q116" si="40">IF(VLOOKUP($D113,$C$6:$AE$653,H$2,)=0,0,((VLOOKUP($D113,$C$6:$AE$653,H$2,)/VLOOKUP($D113,$C$6:$AE$653,4,))*$F113))</f>
        <v>15838077.720448576</v>
      </c>
      <c r="I113" s="22">
        <f t="shared" si="40"/>
        <v>0</v>
      </c>
      <c r="J113" s="22">
        <f t="shared" si="40"/>
        <v>0</v>
      </c>
      <c r="K113" s="22">
        <f t="shared" si="40"/>
        <v>74104270.966778874</v>
      </c>
      <c r="L113" s="22">
        <f t="shared" si="40"/>
        <v>0</v>
      </c>
      <c r="M113" s="22">
        <f t="shared" si="40"/>
        <v>0</v>
      </c>
      <c r="N113" s="22">
        <f t="shared" si="40"/>
        <v>5805431.9414848536</v>
      </c>
      <c r="O113" s="22">
        <f t="shared" si="40"/>
        <v>0</v>
      </c>
      <c r="P113" s="22">
        <f t="shared" si="40"/>
        <v>0</v>
      </c>
      <c r="Q113" s="22">
        <f t="shared" si="40"/>
        <v>0</v>
      </c>
      <c r="R113" s="22">
        <f t="shared" ref="R113:AE116" si="41">IF(VLOOKUP($D113,$C$6:$AE$653,R$2,)=0,0,((VLOOKUP($D113,$C$6:$AE$653,R$2,)/VLOOKUP($D113,$C$6:$AE$653,4,))*$F113))</f>
        <v>1500620.3967061755</v>
      </c>
      <c r="S113" s="22">
        <f t="shared" si="41"/>
        <v>0</v>
      </c>
      <c r="T113" s="22">
        <f t="shared" si="41"/>
        <v>2411858.6149189505</v>
      </c>
      <c r="U113" s="22">
        <f t="shared" si="41"/>
        <v>3866687.0386205311</v>
      </c>
      <c r="V113" s="22">
        <f t="shared" si="41"/>
        <v>886819.46780672821</v>
      </c>
      <c r="W113" s="22">
        <f t="shared" si="41"/>
        <v>1426289.3586232497</v>
      </c>
      <c r="X113" s="22">
        <f t="shared" si="41"/>
        <v>210296.56646293236</v>
      </c>
      <c r="Y113" s="22">
        <f t="shared" si="41"/>
        <v>122862.50896184986</v>
      </c>
      <c r="Z113" s="22">
        <f t="shared" si="41"/>
        <v>60030.029719199985</v>
      </c>
      <c r="AA113" s="22">
        <f t="shared" si="41"/>
        <v>2865521.0270165564</v>
      </c>
      <c r="AB113" s="22">
        <f t="shared" si="41"/>
        <v>282295.03764740238</v>
      </c>
      <c r="AC113" s="22">
        <f t="shared" si="41"/>
        <v>4097790.734751517</v>
      </c>
      <c r="AD113" s="22">
        <f t="shared" si="41"/>
        <v>750473.85869937798</v>
      </c>
      <c r="AE113" s="22">
        <f t="shared" si="41"/>
        <v>0</v>
      </c>
      <c r="AF113" s="22">
        <f>SUM(H113:AE113)</f>
        <v>114229325.26864679</v>
      </c>
      <c r="AG113" s="17" t="str">
        <f>IF(ABS(AF113-F113)&lt;1,"ok","err")</f>
        <v>ok</v>
      </c>
    </row>
    <row r="114" spans="1:33">
      <c r="A114" s="19" t="s">
        <v>861</v>
      </c>
      <c r="B114" s="19"/>
      <c r="C114" s="3" t="s">
        <v>3</v>
      </c>
      <c r="D114" s="3" t="s">
        <v>857</v>
      </c>
      <c r="F114" s="38">
        <f>39959219</f>
        <v>39959219</v>
      </c>
      <c r="G114" s="22"/>
      <c r="H114" s="22">
        <f t="shared" si="40"/>
        <v>21733804.065757327</v>
      </c>
      <c r="I114" s="22">
        <f t="shared" si="40"/>
        <v>0</v>
      </c>
      <c r="J114" s="22">
        <f t="shared" si="40"/>
        <v>0</v>
      </c>
      <c r="K114" s="22">
        <f t="shared" si="40"/>
        <v>0</v>
      </c>
      <c r="L114" s="22">
        <f t="shared" si="40"/>
        <v>0</v>
      </c>
      <c r="M114" s="22">
        <f t="shared" si="40"/>
        <v>0</v>
      </c>
      <c r="N114" s="22">
        <f t="shared" si="40"/>
        <v>4432388.9379724609</v>
      </c>
      <c r="O114" s="22">
        <f t="shared" si="40"/>
        <v>0</v>
      </c>
      <c r="P114" s="22">
        <f t="shared" si="40"/>
        <v>0</v>
      </c>
      <c r="Q114" s="22">
        <f t="shared" si="40"/>
        <v>0</v>
      </c>
      <c r="R114" s="22">
        <f t="shared" si="41"/>
        <v>1695029.6766330092</v>
      </c>
      <c r="S114" s="22">
        <f t="shared" si="41"/>
        <v>0</v>
      </c>
      <c r="T114" s="22">
        <f t="shared" si="41"/>
        <v>2619308.4833803386</v>
      </c>
      <c r="U114" s="22">
        <f t="shared" si="41"/>
        <v>4161433.2407019879</v>
      </c>
      <c r="V114" s="22">
        <f t="shared" si="41"/>
        <v>760981.34519185475</v>
      </c>
      <c r="W114" s="22">
        <f t="shared" si="41"/>
        <v>1217749.2015233496</v>
      </c>
      <c r="X114" s="22">
        <f t="shared" si="41"/>
        <v>987704.88562346913</v>
      </c>
      <c r="Y114" s="22">
        <f t="shared" si="41"/>
        <v>577051.26813359698</v>
      </c>
      <c r="Z114" s="22">
        <f t="shared" si="41"/>
        <v>334745.30340581603</v>
      </c>
      <c r="AA114" s="22">
        <f t="shared" si="41"/>
        <v>374257.07214390853</v>
      </c>
      <c r="AB114" s="22">
        <f t="shared" si="41"/>
        <v>1064765.5195328696</v>
      </c>
      <c r="AC114" s="22">
        <f t="shared" si="41"/>
        <v>0</v>
      </c>
      <c r="AD114" s="22">
        <f t="shared" si="41"/>
        <v>0</v>
      </c>
      <c r="AE114" s="22">
        <f t="shared" si="41"/>
        <v>0</v>
      </c>
      <c r="AF114" s="22">
        <f>SUM(H114:AE114)</f>
        <v>39959218.99999997</v>
      </c>
      <c r="AG114" s="17" t="str">
        <f>IF(ABS(AF114-F114)&lt;1,"ok","err")</f>
        <v>ok</v>
      </c>
    </row>
    <row r="115" spans="1:33">
      <c r="A115" s="19" t="s">
        <v>875</v>
      </c>
      <c r="B115" s="19"/>
      <c r="C115" s="3" t="s">
        <v>876</v>
      </c>
      <c r="D115" s="3" t="s">
        <v>857</v>
      </c>
      <c r="F115" s="38">
        <v>13197914.906508759</v>
      </c>
      <c r="H115" s="22">
        <f t="shared" si="40"/>
        <v>7178340.9143857211</v>
      </c>
      <c r="I115" s="22">
        <f t="shared" si="40"/>
        <v>0</v>
      </c>
      <c r="J115" s="22">
        <f t="shared" si="40"/>
        <v>0</v>
      </c>
      <c r="K115" s="22">
        <f t="shared" si="40"/>
        <v>0</v>
      </c>
      <c r="L115" s="22">
        <f t="shared" si="40"/>
        <v>0</v>
      </c>
      <c r="M115" s="22">
        <f t="shared" si="40"/>
        <v>0</v>
      </c>
      <c r="N115" s="22">
        <f t="shared" si="40"/>
        <v>1463949.83435265</v>
      </c>
      <c r="O115" s="22">
        <f t="shared" si="40"/>
        <v>0</v>
      </c>
      <c r="P115" s="22">
        <f t="shared" si="40"/>
        <v>0</v>
      </c>
      <c r="Q115" s="22">
        <f t="shared" si="40"/>
        <v>0</v>
      </c>
      <c r="R115" s="22">
        <f t="shared" si="41"/>
        <v>559842.20903340261</v>
      </c>
      <c r="S115" s="22">
        <f t="shared" si="41"/>
        <v>0</v>
      </c>
      <c r="T115" s="22">
        <f t="shared" si="41"/>
        <v>865117.27062408847</v>
      </c>
      <c r="U115" s="22">
        <f t="shared" si="41"/>
        <v>1374457.3386156976</v>
      </c>
      <c r="V115" s="22">
        <f t="shared" si="41"/>
        <v>251340.42382766961</v>
      </c>
      <c r="W115" s="22">
        <f t="shared" si="41"/>
        <v>402203.81532417226</v>
      </c>
      <c r="X115" s="22">
        <f t="shared" si="41"/>
        <v>326223.71906721982</v>
      </c>
      <c r="Y115" s="22">
        <f t="shared" si="41"/>
        <v>190591.15078100454</v>
      </c>
      <c r="Z115" s="22">
        <f t="shared" si="41"/>
        <v>110561.22067109009</v>
      </c>
      <c r="AA115" s="22">
        <f t="shared" si="41"/>
        <v>123611.34964410626</v>
      </c>
      <c r="AB115" s="22">
        <f t="shared" si="41"/>
        <v>351675.66018193203</v>
      </c>
      <c r="AC115" s="22">
        <f t="shared" si="41"/>
        <v>0</v>
      </c>
      <c r="AD115" s="22">
        <f t="shared" si="41"/>
        <v>0</v>
      </c>
      <c r="AE115" s="22">
        <f t="shared" si="41"/>
        <v>0</v>
      </c>
      <c r="AF115" s="22">
        <f>SUM(H115:AE115)</f>
        <v>13197914.906508753</v>
      </c>
      <c r="AG115" s="17" t="str">
        <f>IF(ABS(AF115-F115)&lt;1,"ok","err")</f>
        <v>ok</v>
      </c>
    </row>
    <row r="116" spans="1:33">
      <c r="A116" s="19" t="s">
        <v>1093</v>
      </c>
      <c r="B116" s="19"/>
      <c r="D116" s="3" t="s">
        <v>599</v>
      </c>
      <c r="F116" s="38">
        <v>33134737</v>
      </c>
      <c r="H116" s="22">
        <f t="shared" si="40"/>
        <v>33134737</v>
      </c>
      <c r="I116" s="22">
        <f t="shared" si="40"/>
        <v>0</v>
      </c>
      <c r="J116" s="22">
        <f t="shared" si="40"/>
        <v>0</v>
      </c>
      <c r="K116" s="22">
        <f t="shared" si="40"/>
        <v>0</v>
      </c>
      <c r="L116" s="22">
        <f t="shared" si="40"/>
        <v>0</v>
      </c>
      <c r="M116" s="22">
        <f t="shared" si="40"/>
        <v>0</v>
      </c>
      <c r="N116" s="22">
        <f t="shared" si="40"/>
        <v>0</v>
      </c>
      <c r="O116" s="22">
        <f t="shared" si="40"/>
        <v>0</v>
      </c>
      <c r="P116" s="22">
        <f t="shared" si="40"/>
        <v>0</v>
      </c>
      <c r="Q116" s="22">
        <f t="shared" si="40"/>
        <v>0</v>
      </c>
      <c r="R116" s="22">
        <f t="shared" si="41"/>
        <v>0</v>
      </c>
      <c r="S116" s="22">
        <f t="shared" si="41"/>
        <v>0</v>
      </c>
      <c r="T116" s="22">
        <f t="shared" si="41"/>
        <v>0</v>
      </c>
      <c r="U116" s="22">
        <f t="shared" si="41"/>
        <v>0</v>
      </c>
      <c r="V116" s="22">
        <f t="shared" si="41"/>
        <v>0</v>
      </c>
      <c r="W116" s="22">
        <f t="shared" si="41"/>
        <v>0</v>
      </c>
      <c r="X116" s="22">
        <f t="shared" si="41"/>
        <v>0</v>
      </c>
      <c r="Y116" s="22">
        <f t="shared" si="41"/>
        <v>0</v>
      </c>
      <c r="Z116" s="22">
        <f t="shared" si="41"/>
        <v>0</v>
      </c>
      <c r="AA116" s="22">
        <f t="shared" si="41"/>
        <v>0</v>
      </c>
      <c r="AB116" s="22">
        <f t="shared" si="41"/>
        <v>0</v>
      </c>
      <c r="AC116" s="22">
        <f t="shared" si="41"/>
        <v>0</v>
      </c>
      <c r="AD116" s="22">
        <f t="shared" si="41"/>
        <v>0</v>
      </c>
      <c r="AE116" s="22">
        <f t="shared" si="41"/>
        <v>0</v>
      </c>
      <c r="AF116" s="22">
        <f>SUM(H116:AE116)</f>
        <v>33134737</v>
      </c>
      <c r="AG116" s="17" t="str">
        <f>IF(ABS(AF116-F116)&lt;1,"ok","err")</f>
        <v>ok</v>
      </c>
    </row>
    <row r="117" spans="1:33">
      <c r="A117" s="27" t="s">
        <v>877</v>
      </c>
      <c r="B117" s="19"/>
      <c r="C117" s="3" t="s">
        <v>878</v>
      </c>
      <c r="F117" s="39">
        <f>SUM(F113:F116)</f>
        <v>200521196.17515552</v>
      </c>
      <c r="G117" s="23"/>
      <c r="H117" s="23">
        <f t="shared" ref="H117:M117" si="42">SUM(H113:H116)</f>
        <v>77884959.700591624</v>
      </c>
      <c r="I117" s="23">
        <f t="shared" si="42"/>
        <v>0</v>
      </c>
      <c r="J117" s="23">
        <f t="shared" si="42"/>
        <v>0</v>
      </c>
      <c r="K117" s="23">
        <f t="shared" si="42"/>
        <v>74104270.966778874</v>
      </c>
      <c r="L117" s="23">
        <f t="shared" si="42"/>
        <v>0</v>
      </c>
      <c r="M117" s="23">
        <f t="shared" si="42"/>
        <v>0</v>
      </c>
      <c r="N117" s="23">
        <f>SUM(N113:N116)</f>
        <v>11701770.713809963</v>
      </c>
      <c r="O117" s="23">
        <f>SUM(O113:O116)</f>
        <v>0</v>
      </c>
      <c r="P117" s="23">
        <f>SUM(P113:P116)</f>
        <v>0</v>
      </c>
      <c r="Q117" s="23">
        <f t="shared" ref="Q117:AB117" si="43">SUM(Q113:Q116)</f>
        <v>0</v>
      </c>
      <c r="R117" s="23">
        <f t="shared" si="43"/>
        <v>3755492.2823725874</v>
      </c>
      <c r="S117" s="23">
        <f t="shared" si="43"/>
        <v>0</v>
      </c>
      <c r="T117" s="23">
        <f t="shared" si="43"/>
        <v>5896284.3689233772</v>
      </c>
      <c r="U117" s="23">
        <f t="shared" si="43"/>
        <v>9402577.6179382168</v>
      </c>
      <c r="V117" s="23">
        <f t="shared" si="43"/>
        <v>1899141.2368262527</v>
      </c>
      <c r="W117" s="23">
        <f t="shared" si="43"/>
        <v>3046242.3754707715</v>
      </c>
      <c r="X117" s="23">
        <f t="shared" si="43"/>
        <v>1524225.1711536213</v>
      </c>
      <c r="Y117" s="23">
        <f t="shared" si="43"/>
        <v>890504.9278764514</v>
      </c>
      <c r="Z117" s="23">
        <f t="shared" si="43"/>
        <v>505336.55379610613</v>
      </c>
      <c r="AA117" s="23">
        <f t="shared" si="43"/>
        <v>3363389.4488045713</v>
      </c>
      <c r="AB117" s="23">
        <f t="shared" si="43"/>
        <v>1698736.2173622041</v>
      </c>
      <c r="AC117" s="23">
        <f>SUM(AC113:AC116)</f>
        <v>4097790.734751517</v>
      </c>
      <c r="AD117" s="23">
        <f>SUM(AD113:AD116)</f>
        <v>750473.85869937798</v>
      </c>
      <c r="AE117" s="23">
        <f>SUM(AE113:AE116)</f>
        <v>0</v>
      </c>
      <c r="AF117" s="22">
        <f>SUM(H117:AE117)</f>
        <v>200521196.17515549</v>
      </c>
      <c r="AG117" s="17" t="str">
        <f>IF(ABS(AF117-F117)&lt;1,"ok","err")</f>
        <v>ok</v>
      </c>
    </row>
    <row r="118" spans="1:33">
      <c r="A118" s="19"/>
      <c r="B118" s="19"/>
      <c r="W118" s="3"/>
      <c r="AG118" s="17"/>
    </row>
    <row r="119" spans="1:33">
      <c r="A119" s="18" t="s">
        <v>42</v>
      </c>
      <c r="B119" s="19"/>
      <c r="I119" s="25"/>
      <c r="W119" s="3"/>
      <c r="AG119" s="17"/>
    </row>
    <row r="120" spans="1:33">
      <c r="A120" s="19" t="s">
        <v>139</v>
      </c>
      <c r="B120" s="19"/>
      <c r="C120" s="3" t="s">
        <v>140</v>
      </c>
      <c r="D120" s="3" t="s">
        <v>97</v>
      </c>
      <c r="F120" s="35">
        <v>0</v>
      </c>
      <c r="H120" s="22">
        <f t="shared" ref="H120:Q121" si="44">IF(VLOOKUP($D120,$C$6:$AE$653,H$2,)=0,0,((VLOOKUP($D120,$C$6:$AE$653,H$2,)/VLOOKUP($D120,$C$6:$AE$653,4,))*$F120))</f>
        <v>0</v>
      </c>
      <c r="I120" s="22">
        <f t="shared" si="44"/>
        <v>0</v>
      </c>
      <c r="J120" s="22">
        <f t="shared" si="44"/>
        <v>0</v>
      </c>
      <c r="K120" s="22">
        <f t="shared" si="44"/>
        <v>0</v>
      </c>
      <c r="L120" s="22">
        <f t="shared" si="44"/>
        <v>0</v>
      </c>
      <c r="M120" s="22">
        <f t="shared" si="44"/>
        <v>0</v>
      </c>
      <c r="N120" s="22">
        <f t="shared" si="44"/>
        <v>0</v>
      </c>
      <c r="O120" s="22">
        <f t="shared" si="44"/>
        <v>0</v>
      </c>
      <c r="P120" s="22">
        <f t="shared" si="44"/>
        <v>0</v>
      </c>
      <c r="Q120" s="22">
        <f t="shared" si="44"/>
        <v>0</v>
      </c>
      <c r="R120" s="22">
        <f t="shared" ref="R120:AE121" si="45">IF(VLOOKUP($D120,$C$6:$AE$653,R$2,)=0,0,((VLOOKUP($D120,$C$6:$AE$653,R$2,)/VLOOKUP($D120,$C$6:$AE$653,4,))*$F120))</f>
        <v>0</v>
      </c>
      <c r="S120" s="22">
        <f t="shared" si="45"/>
        <v>0</v>
      </c>
      <c r="T120" s="22">
        <f t="shared" si="45"/>
        <v>0</v>
      </c>
      <c r="U120" s="22">
        <f t="shared" si="45"/>
        <v>0</v>
      </c>
      <c r="V120" s="22">
        <f t="shared" si="45"/>
        <v>0</v>
      </c>
      <c r="W120" s="22">
        <f t="shared" si="45"/>
        <v>0</v>
      </c>
      <c r="X120" s="22">
        <f t="shared" si="45"/>
        <v>0</v>
      </c>
      <c r="Y120" s="22">
        <f t="shared" si="45"/>
        <v>0</v>
      </c>
      <c r="Z120" s="22">
        <f t="shared" si="45"/>
        <v>0</v>
      </c>
      <c r="AA120" s="22">
        <f t="shared" si="45"/>
        <v>0</v>
      </c>
      <c r="AB120" s="22">
        <f t="shared" si="45"/>
        <v>0</v>
      </c>
      <c r="AC120" s="22">
        <f t="shared" si="45"/>
        <v>0</v>
      </c>
      <c r="AD120" s="22">
        <f t="shared" si="45"/>
        <v>0</v>
      </c>
      <c r="AE120" s="22">
        <f t="shared" si="45"/>
        <v>0</v>
      </c>
      <c r="AF120" s="22">
        <f>SUM(H120:AE120)</f>
        <v>0</v>
      </c>
      <c r="AG120" s="17" t="str">
        <f>IF(ABS(AF120-F120)&lt;1,"ok","err")</f>
        <v>ok</v>
      </c>
    </row>
    <row r="121" spans="1:33">
      <c r="A121" s="19" t="s">
        <v>152</v>
      </c>
      <c r="B121" s="19"/>
      <c r="C121" s="3" t="s">
        <v>4</v>
      </c>
      <c r="D121" s="3" t="s">
        <v>17</v>
      </c>
      <c r="F121" s="38">
        <v>0</v>
      </c>
      <c r="H121" s="22">
        <f t="shared" si="44"/>
        <v>0</v>
      </c>
      <c r="I121" s="22">
        <f t="shared" si="44"/>
        <v>0</v>
      </c>
      <c r="J121" s="22">
        <f t="shared" si="44"/>
        <v>0</v>
      </c>
      <c r="K121" s="22">
        <f t="shared" si="44"/>
        <v>0</v>
      </c>
      <c r="L121" s="22">
        <f t="shared" si="44"/>
        <v>0</v>
      </c>
      <c r="M121" s="22">
        <f t="shared" si="44"/>
        <v>0</v>
      </c>
      <c r="N121" s="22">
        <f t="shared" si="44"/>
        <v>0</v>
      </c>
      <c r="O121" s="22">
        <f t="shared" si="44"/>
        <v>0</v>
      </c>
      <c r="P121" s="22">
        <f t="shared" si="44"/>
        <v>0</v>
      </c>
      <c r="Q121" s="22">
        <f t="shared" si="44"/>
        <v>0</v>
      </c>
      <c r="R121" s="22">
        <f t="shared" si="45"/>
        <v>0</v>
      </c>
      <c r="S121" s="22">
        <f t="shared" si="45"/>
        <v>0</v>
      </c>
      <c r="T121" s="22">
        <f t="shared" si="45"/>
        <v>0</v>
      </c>
      <c r="U121" s="22">
        <f t="shared" si="45"/>
        <v>0</v>
      </c>
      <c r="V121" s="22">
        <f t="shared" si="45"/>
        <v>0</v>
      </c>
      <c r="W121" s="22">
        <f t="shared" si="45"/>
        <v>0</v>
      </c>
      <c r="X121" s="22">
        <f t="shared" si="45"/>
        <v>0</v>
      </c>
      <c r="Y121" s="22">
        <f t="shared" si="45"/>
        <v>0</v>
      </c>
      <c r="Z121" s="22">
        <f t="shared" si="45"/>
        <v>0</v>
      </c>
      <c r="AA121" s="22">
        <f t="shared" si="45"/>
        <v>0</v>
      </c>
      <c r="AB121" s="22">
        <f t="shared" si="45"/>
        <v>0</v>
      </c>
      <c r="AC121" s="22">
        <f t="shared" si="45"/>
        <v>0</v>
      </c>
      <c r="AD121" s="22">
        <f t="shared" si="45"/>
        <v>0</v>
      </c>
      <c r="AE121" s="22">
        <f t="shared" si="45"/>
        <v>0</v>
      </c>
      <c r="AF121" s="22">
        <f>SUM(H121:AE121)</f>
        <v>0</v>
      </c>
      <c r="AG121" s="17" t="str">
        <f>IF(ABS(AF121-F121)&lt;1,"ok","err")</f>
        <v>ok</v>
      </c>
    </row>
    <row r="122" spans="1:33">
      <c r="A122" s="19"/>
      <c r="B122" s="19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17"/>
    </row>
    <row r="123" spans="1:33">
      <c r="A123" s="19" t="s">
        <v>1037</v>
      </c>
      <c r="B123" s="19"/>
      <c r="F123" s="39">
        <f t="shared" ref="F123:M123" si="46">SUM(F120:F121)</f>
        <v>0</v>
      </c>
      <c r="G123" s="23"/>
      <c r="H123" s="23">
        <f t="shared" si="46"/>
        <v>0</v>
      </c>
      <c r="I123" s="23">
        <f t="shared" si="46"/>
        <v>0</v>
      </c>
      <c r="J123" s="23">
        <f t="shared" si="46"/>
        <v>0</v>
      </c>
      <c r="K123" s="23">
        <f t="shared" si="46"/>
        <v>0</v>
      </c>
      <c r="L123" s="23">
        <f t="shared" si="46"/>
        <v>0</v>
      </c>
      <c r="M123" s="23">
        <f t="shared" si="46"/>
        <v>0</v>
      </c>
      <c r="N123" s="23">
        <f>SUM(N120:N121)</f>
        <v>0</v>
      </c>
      <c r="O123" s="23">
        <f>SUM(O120:O121)</f>
        <v>0</v>
      </c>
      <c r="P123" s="23">
        <f>SUM(P120:P121)</f>
        <v>0</v>
      </c>
      <c r="Q123" s="23">
        <f t="shared" ref="Q123:AB123" si="47">SUM(Q120:Q121)</f>
        <v>0</v>
      </c>
      <c r="R123" s="23">
        <f t="shared" si="47"/>
        <v>0</v>
      </c>
      <c r="S123" s="23">
        <f t="shared" si="47"/>
        <v>0</v>
      </c>
      <c r="T123" s="23">
        <f t="shared" si="47"/>
        <v>0</v>
      </c>
      <c r="U123" s="23">
        <f t="shared" si="47"/>
        <v>0</v>
      </c>
      <c r="V123" s="23">
        <f t="shared" si="47"/>
        <v>0</v>
      </c>
      <c r="W123" s="23">
        <f t="shared" si="47"/>
        <v>0</v>
      </c>
      <c r="X123" s="23">
        <f t="shared" si="47"/>
        <v>0</v>
      </c>
      <c r="Y123" s="23">
        <f t="shared" si="47"/>
        <v>0</v>
      </c>
      <c r="Z123" s="23">
        <f t="shared" si="47"/>
        <v>0</v>
      </c>
      <c r="AA123" s="23">
        <f t="shared" si="47"/>
        <v>0</v>
      </c>
      <c r="AB123" s="23">
        <f t="shared" si="47"/>
        <v>0</v>
      </c>
      <c r="AC123" s="23">
        <f>SUM(AC120:AC121)</f>
        <v>0</v>
      </c>
      <c r="AD123" s="23">
        <f>SUM(AD120:AD121)</f>
        <v>0</v>
      </c>
      <c r="AE123" s="23">
        <f>SUM(AE120:AE121)</f>
        <v>0</v>
      </c>
      <c r="AF123" s="22">
        <f>SUM(H123:AE123)</f>
        <v>0</v>
      </c>
      <c r="AG123" s="17" t="str">
        <f>IF(ABS(AF123-F123)&lt;1,"ok","err")</f>
        <v>ok</v>
      </c>
    </row>
    <row r="124" spans="1:33">
      <c r="A124" s="19" t="s">
        <v>586</v>
      </c>
      <c r="B124" s="19"/>
      <c r="C124" s="3" t="s">
        <v>879</v>
      </c>
      <c r="D124" s="3" t="s">
        <v>796</v>
      </c>
      <c r="F124" s="35">
        <v>6462454.9470801102</v>
      </c>
      <c r="H124" s="22">
        <f t="shared" ref="H124:AE124" si="48">IF(VLOOKUP($D124,$C$6:$AE$653,H$2,)=0,0,((VLOOKUP($D124,$C$6:$AE$653,H$2,)/VLOOKUP($D124,$C$6:$AE$653,4,))*$F124))</f>
        <v>0</v>
      </c>
      <c r="I124" s="22">
        <f t="shared" si="48"/>
        <v>0</v>
      </c>
      <c r="J124" s="22">
        <f t="shared" si="48"/>
        <v>0</v>
      </c>
      <c r="K124" s="22">
        <f t="shared" si="48"/>
        <v>0</v>
      </c>
      <c r="L124" s="22">
        <f t="shared" si="48"/>
        <v>0</v>
      </c>
      <c r="M124" s="22">
        <f t="shared" si="48"/>
        <v>0</v>
      </c>
      <c r="N124" s="22">
        <f t="shared" si="48"/>
        <v>0</v>
      </c>
      <c r="O124" s="22">
        <f t="shared" si="48"/>
        <v>0</v>
      </c>
      <c r="P124" s="22">
        <f t="shared" si="48"/>
        <v>0</v>
      </c>
      <c r="Q124" s="22">
        <f t="shared" si="48"/>
        <v>0</v>
      </c>
      <c r="R124" s="22">
        <f t="shared" si="48"/>
        <v>0</v>
      </c>
      <c r="S124" s="22">
        <f t="shared" si="48"/>
        <v>0</v>
      </c>
      <c r="T124" s="22">
        <f t="shared" si="48"/>
        <v>1932440.9671096529</v>
      </c>
      <c r="U124" s="22">
        <f t="shared" si="48"/>
        <v>3070170.66804067</v>
      </c>
      <c r="V124" s="22">
        <f t="shared" si="48"/>
        <v>561427.39046801324</v>
      </c>
      <c r="W124" s="22">
        <f t="shared" si="48"/>
        <v>898415.92146177439</v>
      </c>
      <c r="X124" s="22">
        <f t="shared" si="48"/>
        <v>0</v>
      </c>
      <c r="Y124" s="22">
        <f t="shared" si="48"/>
        <v>0</v>
      </c>
      <c r="Z124" s="22">
        <f t="shared" si="48"/>
        <v>0</v>
      </c>
      <c r="AA124" s="22">
        <f t="shared" si="48"/>
        <v>0</v>
      </c>
      <c r="AB124" s="22">
        <f t="shared" si="48"/>
        <v>0</v>
      </c>
      <c r="AC124" s="22">
        <f t="shared" si="48"/>
        <v>0</v>
      </c>
      <c r="AD124" s="22">
        <f t="shared" si="48"/>
        <v>0</v>
      </c>
      <c r="AE124" s="22">
        <f t="shared" si="48"/>
        <v>0</v>
      </c>
      <c r="AF124" s="22">
        <f>SUM(H124:AE124)</f>
        <v>6462454.9470801102</v>
      </c>
      <c r="AG124" s="17" t="str">
        <f>IF(ABS(AF124-F124)&lt;1,"ok","err")</f>
        <v>ok</v>
      </c>
    </row>
    <row r="125" spans="1:33">
      <c r="A125" s="19" t="s">
        <v>654</v>
      </c>
      <c r="B125" s="19"/>
      <c r="F125" s="3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17"/>
    </row>
    <row r="126" spans="1:33">
      <c r="A126" s="27" t="s">
        <v>1059</v>
      </c>
      <c r="B126" s="19"/>
      <c r="C126" s="3" t="s">
        <v>587</v>
      </c>
      <c r="D126" s="3" t="s">
        <v>857</v>
      </c>
      <c r="F126" s="35">
        <v>672124526.98267198</v>
      </c>
      <c r="H126" s="22">
        <f t="shared" ref="H126:Q129" si="49">IF(VLOOKUP($D126,$C$6:$AE$653,H$2,)=0,0,((VLOOKUP($D126,$C$6:$AE$653,H$2,)/VLOOKUP($D126,$C$6:$AE$653,4,))*$F126))</f>
        <v>365568275.42678487</v>
      </c>
      <c r="I126" s="22">
        <f t="shared" si="49"/>
        <v>0</v>
      </c>
      <c r="J126" s="22">
        <f t="shared" si="49"/>
        <v>0</v>
      </c>
      <c r="K126" s="22">
        <f t="shared" si="49"/>
        <v>0</v>
      </c>
      <c r="L126" s="22">
        <f t="shared" si="49"/>
        <v>0</v>
      </c>
      <c r="M126" s="22">
        <f t="shared" si="49"/>
        <v>0</v>
      </c>
      <c r="N126" s="22">
        <f t="shared" si="49"/>
        <v>74553942.566744551</v>
      </c>
      <c r="O126" s="22">
        <f t="shared" si="49"/>
        <v>0</v>
      </c>
      <c r="P126" s="22">
        <f t="shared" si="49"/>
        <v>0</v>
      </c>
      <c r="Q126" s="22">
        <f t="shared" si="49"/>
        <v>0</v>
      </c>
      <c r="R126" s="22">
        <f t="shared" ref="R126:AE129" si="50">IF(VLOOKUP($D126,$C$6:$AE$653,R$2,)=0,0,((VLOOKUP($D126,$C$6:$AE$653,R$2,)/VLOOKUP($D126,$C$6:$AE$653,4,))*$F126))</f>
        <v>28510843.007931482</v>
      </c>
      <c r="S126" s="22">
        <f t="shared" si="50"/>
        <v>0</v>
      </c>
      <c r="T126" s="22">
        <f t="shared" si="50"/>
        <v>44057454.56170477</v>
      </c>
      <c r="U126" s="22">
        <f t="shared" si="50"/>
        <v>69996396.78835544</v>
      </c>
      <c r="V126" s="22">
        <f t="shared" si="50"/>
        <v>12799905.490638163</v>
      </c>
      <c r="W126" s="22">
        <f t="shared" si="50"/>
        <v>20482860.439725008</v>
      </c>
      <c r="X126" s="22">
        <f t="shared" si="50"/>
        <v>16613454.808717566</v>
      </c>
      <c r="Y126" s="22">
        <f t="shared" si="50"/>
        <v>9706153.4320539366</v>
      </c>
      <c r="Z126" s="22">
        <f t="shared" si="50"/>
        <v>5630503.6570235547</v>
      </c>
      <c r="AA126" s="22">
        <f t="shared" si="50"/>
        <v>6295101.9534351826</v>
      </c>
      <c r="AB126" s="22">
        <f t="shared" si="50"/>
        <v>17909634.849557217</v>
      </c>
      <c r="AC126" s="22">
        <f t="shared" si="50"/>
        <v>0</v>
      </c>
      <c r="AD126" s="22">
        <f t="shared" si="50"/>
        <v>0</v>
      </c>
      <c r="AE126" s="22">
        <f t="shared" si="50"/>
        <v>0</v>
      </c>
      <c r="AF126" s="22">
        <f>SUM(H126:AE126)</f>
        <v>672124526.98267174</v>
      </c>
      <c r="AG126" s="17" t="str">
        <f>IF(ABS(AF126-F126)&lt;1,"ok","err")</f>
        <v>ok</v>
      </c>
    </row>
    <row r="127" spans="1:33" s="19" customFormat="1">
      <c r="A127" s="27" t="s">
        <v>1060</v>
      </c>
      <c r="C127" s="19" t="s">
        <v>587</v>
      </c>
      <c r="D127" s="19" t="s">
        <v>857</v>
      </c>
      <c r="F127" s="35">
        <v>0</v>
      </c>
      <c r="H127" s="38">
        <f t="shared" si="49"/>
        <v>0</v>
      </c>
      <c r="I127" s="38">
        <f t="shared" si="49"/>
        <v>0</v>
      </c>
      <c r="J127" s="38">
        <f t="shared" si="49"/>
        <v>0</v>
      </c>
      <c r="K127" s="38">
        <f t="shared" si="49"/>
        <v>0</v>
      </c>
      <c r="L127" s="38">
        <f t="shared" si="49"/>
        <v>0</v>
      </c>
      <c r="M127" s="38">
        <f t="shared" si="49"/>
        <v>0</v>
      </c>
      <c r="N127" s="38">
        <f t="shared" si="49"/>
        <v>0</v>
      </c>
      <c r="O127" s="38">
        <f t="shared" si="49"/>
        <v>0</v>
      </c>
      <c r="P127" s="38">
        <f t="shared" si="49"/>
        <v>0</v>
      </c>
      <c r="Q127" s="38">
        <f t="shared" si="49"/>
        <v>0</v>
      </c>
      <c r="R127" s="38">
        <f t="shared" si="50"/>
        <v>0</v>
      </c>
      <c r="S127" s="38">
        <f t="shared" si="50"/>
        <v>0</v>
      </c>
      <c r="T127" s="38">
        <f t="shared" si="50"/>
        <v>0</v>
      </c>
      <c r="U127" s="38">
        <f t="shared" si="50"/>
        <v>0</v>
      </c>
      <c r="V127" s="38">
        <f t="shared" si="50"/>
        <v>0</v>
      </c>
      <c r="W127" s="38">
        <f t="shared" si="50"/>
        <v>0</v>
      </c>
      <c r="X127" s="38">
        <f t="shared" si="50"/>
        <v>0</v>
      </c>
      <c r="Y127" s="38">
        <f t="shared" si="50"/>
        <v>0</v>
      </c>
      <c r="Z127" s="38">
        <f t="shared" si="50"/>
        <v>0</v>
      </c>
      <c r="AA127" s="38">
        <f t="shared" si="50"/>
        <v>0</v>
      </c>
      <c r="AB127" s="38">
        <f t="shared" si="50"/>
        <v>0</v>
      </c>
      <c r="AC127" s="38">
        <f t="shared" si="50"/>
        <v>0</v>
      </c>
      <c r="AD127" s="38">
        <f t="shared" si="50"/>
        <v>0</v>
      </c>
      <c r="AE127" s="38">
        <f t="shared" si="50"/>
        <v>0</v>
      </c>
      <c r="AF127" s="38">
        <f>SUM(H127:AE127)</f>
        <v>0</v>
      </c>
      <c r="AG127" s="43" t="str">
        <f>IF(ABS(AF127-F127)&lt;1,"ok","err")</f>
        <v>ok</v>
      </c>
    </row>
    <row r="128" spans="1:33" s="19" customFormat="1">
      <c r="A128" s="27" t="s">
        <v>1061</v>
      </c>
      <c r="C128" s="19" t="s">
        <v>587</v>
      </c>
      <c r="D128" s="19" t="s">
        <v>857</v>
      </c>
      <c r="F128" s="35">
        <v>0</v>
      </c>
      <c r="H128" s="38">
        <f t="shared" si="49"/>
        <v>0</v>
      </c>
      <c r="I128" s="38">
        <f t="shared" si="49"/>
        <v>0</v>
      </c>
      <c r="J128" s="38">
        <f t="shared" si="49"/>
        <v>0</v>
      </c>
      <c r="K128" s="38">
        <f t="shared" si="49"/>
        <v>0</v>
      </c>
      <c r="L128" s="38">
        <f t="shared" si="49"/>
        <v>0</v>
      </c>
      <c r="M128" s="38">
        <f t="shared" si="49"/>
        <v>0</v>
      </c>
      <c r="N128" s="38">
        <f t="shared" si="49"/>
        <v>0</v>
      </c>
      <c r="O128" s="38">
        <f t="shared" si="49"/>
        <v>0</v>
      </c>
      <c r="P128" s="38">
        <f t="shared" si="49"/>
        <v>0</v>
      </c>
      <c r="Q128" s="38">
        <f t="shared" si="49"/>
        <v>0</v>
      </c>
      <c r="R128" s="38">
        <f t="shared" si="50"/>
        <v>0</v>
      </c>
      <c r="S128" s="38">
        <f t="shared" si="50"/>
        <v>0</v>
      </c>
      <c r="T128" s="38">
        <f t="shared" si="50"/>
        <v>0</v>
      </c>
      <c r="U128" s="38">
        <f t="shared" si="50"/>
        <v>0</v>
      </c>
      <c r="V128" s="38">
        <f t="shared" si="50"/>
        <v>0</v>
      </c>
      <c r="W128" s="38">
        <f t="shared" si="50"/>
        <v>0</v>
      </c>
      <c r="X128" s="38">
        <f t="shared" si="50"/>
        <v>0</v>
      </c>
      <c r="Y128" s="38">
        <f t="shared" si="50"/>
        <v>0</v>
      </c>
      <c r="Z128" s="38">
        <f t="shared" si="50"/>
        <v>0</v>
      </c>
      <c r="AA128" s="38">
        <f t="shared" si="50"/>
        <v>0</v>
      </c>
      <c r="AB128" s="38">
        <f t="shared" si="50"/>
        <v>0</v>
      </c>
      <c r="AC128" s="38">
        <f t="shared" si="50"/>
        <v>0</v>
      </c>
      <c r="AD128" s="38">
        <f t="shared" si="50"/>
        <v>0</v>
      </c>
      <c r="AE128" s="38">
        <f t="shared" si="50"/>
        <v>0</v>
      </c>
      <c r="AF128" s="38">
        <f>SUM(H128:AE128)</f>
        <v>0</v>
      </c>
      <c r="AG128" s="43" t="str">
        <f>IF(ABS(AF128-F128)&lt;1,"ok","err")</f>
        <v>ok</v>
      </c>
    </row>
    <row r="129" spans="1:33" s="19" customFormat="1">
      <c r="A129" s="27" t="s">
        <v>1062</v>
      </c>
      <c r="C129" s="19" t="s">
        <v>587</v>
      </c>
      <c r="D129" s="19" t="s">
        <v>857</v>
      </c>
      <c r="F129" s="35">
        <v>0</v>
      </c>
      <c r="H129" s="38">
        <f t="shared" si="49"/>
        <v>0</v>
      </c>
      <c r="I129" s="38">
        <f t="shared" si="49"/>
        <v>0</v>
      </c>
      <c r="J129" s="38">
        <f t="shared" si="49"/>
        <v>0</v>
      </c>
      <c r="K129" s="38">
        <f t="shared" si="49"/>
        <v>0</v>
      </c>
      <c r="L129" s="38">
        <f t="shared" si="49"/>
        <v>0</v>
      </c>
      <c r="M129" s="38">
        <f t="shared" si="49"/>
        <v>0</v>
      </c>
      <c r="N129" s="38">
        <f t="shared" si="49"/>
        <v>0</v>
      </c>
      <c r="O129" s="38">
        <f t="shared" si="49"/>
        <v>0</v>
      </c>
      <c r="P129" s="38">
        <f t="shared" si="49"/>
        <v>0</v>
      </c>
      <c r="Q129" s="38">
        <f t="shared" si="49"/>
        <v>0</v>
      </c>
      <c r="R129" s="38">
        <f t="shared" si="50"/>
        <v>0</v>
      </c>
      <c r="S129" s="38">
        <f t="shared" si="50"/>
        <v>0</v>
      </c>
      <c r="T129" s="38">
        <f t="shared" si="50"/>
        <v>0</v>
      </c>
      <c r="U129" s="38">
        <f t="shared" si="50"/>
        <v>0</v>
      </c>
      <c r="V129" s="38">
        <f t="shared" si="50"/>
        <v>0</v>
      </c>
      <c r="W129" s="38">
        <f t="shared" si="50"/>
        <v>0</v>
      </c>
      <c r="X129" s="38">
        <f t="shared" si="50"/>
        <v>0</v>
      </c>
      <c r="Y129" s="38">
        <f t="shared" si="50"/>
        <v>0</v>
      </c>
      <c r="Z129" s="38">
        <f t="shared" si="50"/>
        <v>0</v>
      </c>
      <c r="AA129" s="38">
        <f t="shared" si="50"/>
        <v>0</v>
      </c>
      <c r="AB129" s="38">
        <f t="shared" si="50"/>
        <v>0</v>
      </c>
      <c r="AC129" s="38">
        <f t="shared" si="50"/>
        <v>0</v>
      </c>
      <c r="AD129" s="38">
        <f t="shared" si="50"/>
        <v>0</v>
      </c>
      <c r="AE129" s="38">
        <f t="shared" si="50"/>
        <v>0</v>
      </c>
      <c r="AF129" s="38">
        <f>SUM(H129:AE129)</f>
        <v>0</v>
      </c>
      <c r="AG129" s="43" t="str">
        <f>IF(ABS(AF129-F129)&lt;1,"ok","err")</f>
        <v>ok</v>
      </c>
    </row>
    <row r="130" spans="1:33" s="19" customFormat="1">
      <c r="A130" s="27"/>
      <c r="F130" s="35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3"/>
    </row>
    <row r="131" spans="1:33">
      <c r="A131" s="19" t="s">
        <v>659</v>
      </c>
      <c r="B131" s="19"/>
      <c r="F131" s="35">
        <f>SUM(F126:F129)</f>
        <v>672124526.98267198</v>
      </c>
      <c r="G131" s="35"/>
      <c r="H131" s="35">
        <f t="shared" ref="H131:AE131" si="51">SUM(H126:H129)</f>
        <v>365568275.42678487</v>
      </c>
      <c r="I131" s="35">
        <f t="shared" si="51"/>
        <v>0</v>
      </c>
      <c r="J131" s="35">
        <f t="shared" si="51"/>
        <v>0</v>
      </c>
      <c r="K131" s="35">
        <f t="shared" si="51"/>
        <v>0</v>
      </c>
      <c r="L131" s="35">
        <f t="shared" si="51"/>
        <v>0</v>
      </c>
      <c r="M131" s="35">
        <f t="shared" si="51"/>
        <v>0</v>
      </c>
      <c r="N131" s="35">
        <f t="shared" si="51"/>
        <v>74553942.566744551</v>
      </c>
      <c r="O131" s="35">
        <f t="shared" si="51"/>
        <v>0</v>
      </c>
      <c r="P131" s="35">
        <f t="shared" si="51"/>
        <v>0</v>
      </c>
      <c r="Q131" s="35">
        <f t="shared" si="51"/>
        <v>0</v>
      </c>
      <c r="R131" s="35">
        <f t="shared" si="51"/>
        <v>28510843.007931482</v>
      </c>
      <c r="S131" s="35">
        <f t="shared" si="51"/>
        <v>0</v>
      </c>
      <c r="T131" s="35">
        <f t="shared" si="51"/>
        <v>44057454.56170477</v>
      </c>
      <c r="U131" s="35">
        <f t="shared" si="51"/>
        <v>69996396.78835544</v>
      </c>
      <c r="V131" s="35">
        <f t="shared" si="51"/>
        <v>12799905.490638163</v>
      </c>
      <c r="W131" s="35">
        <f t="shared" si="51"/>
        <v>20482860.439725008</v>
      </c>
      <c r="X131" s="35">
        <f t="shared" si="51"/>
        <v>16613454.808717566</v>
      </c>
      <c r="Y131" s="35">
        <f t="shared" si="51"/>
        <v>9706153.4320539366</v>
      </c>
      <c r="Z131" s="35">
        <f t="shared" si="51"/>
        <v>5630503.6570235547</v>
      </c>
      <c r="AA131" s="35">
        <f t="shared" si="51"/>
        <v>6295101.9534351826</v>
      </c>
      <c r="AB131" s="35">
        <f t="shared" si="51"/>
        <v>17909634.849557217</v>
      </c>
      <c r="AC131" s="35">
        <f t="shared" si="51"/>
        <v>0</v>
      </c>
      <c r="AD131" s="35">
        <f t="shared" si="51"/>
        <v>0</v>
      </c>
      <c r="AE131" s="35">
        <f t="shared" si="51"/>
        <v>0</v>
      </c>
      <c r="AF131" s="22">
        <f>SUM(H131:AE131)</f>
        <v>672124526.98267174</v>
      </c>
      <c r="AG131" s="17" t="str">
        <f>IF(ABS(AF131-F131)&lt;1,"ok","err")</f>
        <v>ok</v>
      </c>
    </row>
    <row r="132" spans="1:33">
      <c r="A132" s="19"/>
      <c r="B132" s="19"/>
      <c r="F132" s="35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2"/>
      <c r="AG132" s="17"/>
    </row>
    <row r="133" spans="1:33">
      <c r="A133" s="19" t="s">
        <v>660</v>
      </c>
      <c r="B133" s="19"/>
      <c r="F133" s="35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2"/>
      <c r="AG133" s="17"/>
    </row>
    <row r="134" spans="1:33">
      <c r="A134" s="27" t="s">
        <v>656</v>
      </c>
      <c r="B134" s="19"/>
      <c r="C134" s="3" t="s">
        <v>587</v>
      </c>
      <c r="D134" s="3" t="s">
        <v>599</v>
      </c>
      <c r="F134" s="35">
        <v>0</v>
      </c>
      <c r="H134" s="22">
        <f t="shared" ref="H134:Q137" si="52">IF(VLOOKUP($D134,$C$6:$AE$653,H$2,)=0,0,((VLOOKUP($D134,$C$6:$AE$653,H$2,)/VLOOKUP($D134,$C$6:$AE$653,4,))*$F134))</f>
        <v>0</v>
      </c>
      <c r="I134" s="22">
        <f t="shared" si="52"/>
        <v>0</v>
      </c>
      <c r="J134" s="22">
        <f t="shared" si="52"/>
        <v>0</v>
      </c>
      <c r="K134" s="22">
        <f t="shared" si="52"/>
        <v>0</v>
      </c>
      <c r="L134" s="22">
        <f t="shared" si="52"/>
        <v>0</v>
      </c>
      <c r="M134" s="22">
        <f t="shared" si="52"/>
        <v>0</v>
      </c>
      <c r="N134" s="22">
        <f t="shared" si="52"/>
        <v>0</v>
      </c>
      <c r="O134" s="22">
        <f t="shared" si="52"/>
        <v>0</v>
      </c>
      <c r="P134" s="22">
        <f t="shared" si="52"/>
        <v>0</v>
      </c>
      <c r="Q134" s="22">
        <f t="shared" si="52"/>
        <v>0</v>
      </c>
      <c r="R134" s="22">
        <f t="shared" ref="R134:AE137" si="53">IF(VLOOKUP($D134,$C$6:$AE$653,R$2,)=0,0,((VLOOKUP($D134,$C$6:$AE$653,R$2,)/VLOOKUP($D134,$C$6:$AE$653,4,))*$F134))</f>
        <v>0</v>
      </c>
      <c r="S134" s="22">
        <f t="shared" si="53"/>
        <v>0</v>
      </c>
      <c r="T134" s="22">
        <f t="shared" si="53"/>
        <v>0</v>
      </c>
      <c r="U134" s="22">
        <f t="shared" si="53"/>
        <v>0</v>
      </c>
      <c r="V134" s="22">
        <f t="shared" si="53"/>
        <v>0</v>
      </c>
      <c r="W134" s="22">
        <f t="shared" si="53"/>
        <v>0</v>
      </c>
      <c r="X134" s="22">
        <f t="shared" si="53"/>
        <v>0</v>
      </c>
      <c r="Y134" s="22">
        <f t="shared" si="53"/>
        <v>0</v>
      </c>
      <c r="Z134" s="22">
        <f t="shared" si="53"/>
        <v>0</v>
      </c>
      <c r="AA134" s="22">
        <f t="shared" si="53"/>
        <v>0</v>
      </c>
      <c r="AB134" s="22">
        <f t="shared" si="53"/>
        <v>0</v>
      </c>
      <c r="AC134" s="22">
        <f t="shared" si="53"/>
        <v>0</v>
      </c>
      <c r="AD134" s="22">
        <f t="shared" si="53"/>
        <v>0</v>
      </c>
      <c r="AE134" s="22">
        <f t="shared" si="53"/>
        <v>0</v>
      </c>
      <c r="AF134" s="22">
        <f>SUM(H134:AE134)</f>
        <v>0</v>
      </c>
      <c r="AG134" s="17" t="str">
        <f>IF(ABS(AF134-F134)&lt;1,"ok","err")</f>
        <v>ok</v>
      </c>
    </row>
    <row r="135" spans="1:33">
      <c r="A135" s="27" t="s">
        <v>655</v>
      </c>
      <c r="B135" s="19"/>
      <c r="C135" s="3" t="s">
        <v>587</v>
      </c>
      <c r="D135" s="3" t="s">
        <v>1056</v>
      </c>
      <c r="F135" s="38">
        <v>0</v>
      </c>
      <c r="H135" s="22">
        <f t="shared" si="52"/>
        <v>0</v>
      </c>
      <c r="I135" s="22">
        <f t="shared" si="52"/>
        <v>0</v>
      </c>
      <c r="J135" s="22">
        <f t="shared" si="52"/>
        <v>0</v>
      </c>
      <c r="K135" s="22">
        <f t="shared" si="52"/>
        <v>0</v>
      </c>
      <c r="L135" s="22">
        <f t="shared" si="52"/>
        <v>0</v>
      </c>
      <c r="M135" s="22">
        <f t="shared" si="52"/>
        <v>0</v>
      </c>
      <c r="N135" s="22">
        <f t="shared" si="52"/>
        <v>0</v>
      </c>
      <c r="O135" s="22">
        <f t="shared" si="52"/>
        <v>0</v>
      </c>
      <c r="P135" s="22">
        <f t="shared" si="52"/>
        <v>0</v>
      </c>
      <c r="Q135" s="22">
        <f t="shared" si="52"/>
        <v>0</v>
      </c>
      <c r="R135" s="22">
        <f t="shared" si="53"/>
        <v>0</v>
      </c>
      <c r="S135" s="22">
        <f t="shared" si="53"/>
        <v>0</v>
      </c>
      <c r="T135" s="22">
        <f t="shared" si="53"/>
        <v>0</v>
      </c>
      <c r="U135" s="22">
        <f t="shared" si="53"/>
        <v>0</v>
      </c>
      <c r="V135" s="22">
        <f t="shared" si="53"/>
        <v>0</v>
      </c>
      <c r="W135" s="22">
        <f t="shared" si="53"/>
        <v>0</v>
      </c>
      <c r="X135" s="22">
        <f t="shared" si="53"/>
        <v>0</v>
      </c>
      <c r="Y135" s="22">
        <f t="shared" si="53"/>
        <v>0</v>
      </c>
      <c r="Z135" s="22">
        <f t="shared" si="53"/>
        <v>0</v>
      </c>
      <c r="AA135" s="22">
        <f t="shared" si="53"/>
        <v>0</v>
      </c>
      <c r="AB135" s="22">
        <f t="shared" si="53"/>
        <v>0</v>
      </c>
      <c r="AC135" s="22">
        <f t="shared" si="53"/>
        <v>0</v>
      </c>
      <c r="AD135" s="22">
        <f t="shared" si="53"/>
        <v>0</v>
      </c>
      <c r="AE135" s="22">
        <f t="shared" si="53"/>
        <v>0</v>
      </c>
      <c r="AF135" s="22">
        <f>SUM(H135:AE135)</f>
        <v>0</v>
      </c>
      <c r="AG135" s="17" t="str">
        <f>IF(ABS(AF135-F135)&lt;1,"ok","err")</f>
        <v>ok</v>
      </c>
    </row>
    <row r="136" spans="1:33">
      <c r="A136" s="27" t="s">
        <v>657</v>
      </c>
      <c r="B136" s="19"/>
      <c r="C136" s="3" t="s">
        <v>587</v>
      </c>
      <c r="D136" s="3" t="s">
        <v>832</v>
      </c>
      <c r="F136" s="38">
        <v>0</v>
      </c>
      <c r="H136" s="22">
        <f t="shared" si="52"/>
        <v>0</v>
      </c>
      <c r="I136" s="22">
        <f t="shared" si="52"/>
        <v>0</v>
      </c>
      <c r="J136" s="22">
        <f t="shared" si="52"/>
        <v>0</v>
      </c>
      <c r="K136" s="22">
        <f t="shared" si="52"/>
        <v>0</v>
      </c>
      <c r="L136" s="22">
        <f t="shared" si="52"/>
        <v>0</v>
      </c>
      <c r="M136" s="22">
        <f t="shared" si="52"/>
        <v>0</v>
      </c>
      <c r="N136" s="22">
        <f t="shared" si="52"/>
        <v>0</v>
      </c>
      <c r="O136" s="22">
        <f t="shared" si="52"/>
        <v>0</v>
      </c>
      <c r="P136" s="22">
        <f t="shared" si="52"/>
        <v>0</v>
      </c>
      <c r="Q136" s="22">
        <f t="shared" si="52"/>
        <v>0</v>
      </c>
      <c r="R136" s="22">
        <f t="shared" si="53"/>
        <v>0</v>
      </c>
      <c r="S136" s="22">
        <f t="shared" si="53"/>
        <v>0</v>
      </c>
      <c r="T136" s="22">
        <f t="shared" si="53"/>
        <v>0</v>
      </c>
      <c r="U136" s="22">
        <f t="shared" si="53"/>
        <v>0</v>
      </c>
      <c r="V136" s="22">
        <f t="shared" si="53"/>
        <v>0</v>
      </c>
      <c r="W136" s="22">
        <f t="shared" si="53"/>
        <v>0</v>
      </c>
      <c r="X136" s="22">
        <f t="shared" si="53"/>
        <v>0</v>
      </c>
      <c r="Y136" s="22">
        <f t="shared" si="53"/>
        <v>0</v>
      </c>
      <c r="Z136" s="22">
        <f t="shared" si="53"/>
        <v>0</v>
      </c>
      <c r="AA136" s="22">
        <f t="shared" si="53"/>
        <v>0</v>
      </c>
      <c r="AB136" s="22">
        <f t="shared" si="53"/>
        <v>0</v>
      </c>
      <c r="AC136" s="22">
        <f t="shared" si="53"/>
        <v>0</v>
      </c>
      <c r="AD136" s="22">
        <f t="shared" si="53"/>
        <v>0</v>
      </c>
      <c r="AE136" s="22">
        <f t="shared" si="53"/>
        <v>0</v>
      </c>
      <c r="AF136" s="22">
        <f>SUM(H136:AE136)</f>
        <v>0</v>
      </c>
      <c r="AG136" s="17" t="str">
        <f>IF(ABS(AF136-F136)&lt;1,"ok","err")</f>
        <v>ok</v>
      </c>
    </row>
    <row r="137" spans="1:33">
      <c r="A137" s="27" t="s">
        <v>658</v>
      </c>
      <c r="B137" s="19"/>
      <c r="C137" s="3" t="s">
        <v>587</v>
      </c>
      <c r="D137" s="3" t="s">
        <v>1058</v>
      </c>
      <c r="F137" s="38">
        <v>0</v>
      </c>
      <c r="H137" s="22">
        <f t="shared" si="52"/>
        <v>0</v>
      </c>
      <c r="I137" s="22">
        <f t="shared" si="52"/>
        <v>0</v>
      </c>
      <c r="J137" s="22">
        <f t="shared" si="52"/>
        <v>0</v>
      </c>
      <c r="K137" s="22">
        <f t="shared" si="52"/>
        <v>0</v>
      </c>
      <c r="L137" s="22">
        <f t="shared" si="52"/>
        <v>0</v>
      </c>
      <c r="M137" s="22">
        <f t="shared" si="52"/>
        <v>0</v>
      </c>
      <c r="N137" s="22">
        <f t="shared" si="52"/>
        <v>0</v>
      </c>
      <c r="O137" s="22">
        <f t="shared" si="52"/>
        <v>0</v>
      </c>
      <c r="P137" s="22">
        <f t="shared" si="52"/>
        <v>0</v>
      </c>
      <c r="Q137" s="22">
        <f t="shared" si="52"/>
        <v>0</v>
      </c>
      <c r="R137" s="22">
        <f t="shared" si="53"/>
        <v>0</v>
      </c>
      <c r="S137" s="22">
        <f t="shared" si="53"/>
        <v>0</v>
      </c>
      <c r="T137" s="22">
        <f t="shared" si="53"/>
        <v>0</v>
      </c>
      <c r="U137" s="22">
        <f t="shared" si="53"/>
        <v>0</v>
      </c>
      <c r="V137" s="22">
        <f t="shared" si="53"/>
        <v>0</v>
      </c>
      <c r="W137" s="22">
        <f t="shared" si="53"/>
        <v>0</v>
      </c>
      <c r="X137" s="22">
        <f t="shared" si="53"/>
        <v>0</v>
      </c>
      <c r="Y137" s="22">
        <f t="shared" si="53"/>
        <v>0</v>
      </c>
      <c r="Z137" s="22">
        <f t="shared" si="53"/>
        <v>0</v>
      </c>
      <c r="AA137" s="22">
        <f t="shared" si="53"/>
        <v>0</v>
      </c>
      <c r="AB137" s="22">
        <f t="shared" si="53"/>
        <v>0</v>
      </c>
      <c r="AC137" s="22">
        <f t="shared" si="53"/>
        <v>0</v>
      </c>
      <c r="AD137" s="22">
        <f t="shared" si="53"/>
        <v>0</v>
      </c>
      <c r="AE137" s="22">
        <f t="shared" si="53"/>
        <v>0</v>
      </c>
      <c r="AF137" s="22">
        <f>SUM(H137:AE137)</f>
        <v>0</v>
      </c>
      <c r="AG137" s="17" t="str">
        <f>IF(ABS(AF137-F137)&lt;1,"ok","err")</f>
        <v>ok</v>
      </c>
    </row>
    <row r="138" spans="1:33">
      <c r="A138" s="27"/>
      <c r="B138" s="19"/>
      <c r="F138" s="35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17"/>
    </row>
    <row r="139" spans="1:33">
      <c r="A139" s="19" t="s">
        <v>661</v>
      </c>
      <c r="B139" s="19"/>
      <c r="F139" s="35">
        <f>SUM(F134:F137)</f>
        <v>0</v>
      </c>
      <c r="H139" s="21">
        <f t="shared" ref="H139:M139" si="54">SUM(H134:H137)</f>
        <v>0</v>
      </c>
      <c r="I139" s="21">
        <f t="shared" si="54"/>
        <v>0</v>
      </c>
      <c r="J139" s="21">
        <f t="shared" si="54"/>
        <v>0</v>
      </c>
      <c r="K139" s="21">
        <f t="shared" si="54"/>
        <v>0</v>
      </c>
      <c r="L139" s="21">
        <f t="shared" si="54"/>
        <v>0</v>
      </c>
      <c r="M139" s="21">
        <f t="shared" si="54"/>
        <v>0</v>
      </c>
      <c r="N139" s="21">
        <f>SUM(N134:N137)</f>
        <v>0</v>
      </c>
      <c r="O139" s="21">
        <f>SUM(O134:O137)</f>
        <v>0</v>
      </c>
      <c r="P139" s="21">
        <f>SUM(P134:P137)</f>
        <v>0</v>
      </c>
      <c r="Q139" s="21">
        <f t="shared" ref="Q139:AB139" si="55">SUM(Q134:Q137)</f>
        <v>0</v>
      </c>
      <c r="R139" s="21">
        <f t="shared" si="55"/>
        <v>0</v>
      </c>
      <c r="S139" s="21">
        <f t="shared" si="55"/>
        <v>0</v>
      </c>
      <c r="T139" s="21">
        <f t="shared" si="55"/>
        <v>0</v>
      </c>
      <c r="U139" s="21">
        <f t="shared" si="55"/>
        <v>0</v>
      </c>
      <c r="V139" s="21">
        <f t="shared" si="55"/>
        <v>0</v>
      </c>
      <c r="W139" s="21">
        <f t="shared" si="55"/>
        <v>0</v>
      </c>
      <c r="X139" s="21">
        <f t="shared" si="55"/>
        <v>0</v>
      </c>
      <c r="Y139" s="21">
        <f t="shared" si="55"/>
        <v>0</v>
      </c>
      <c r="Z139" s="21">
        <f t="shared" si="55"/>
        <v>0</v>
      </c>
      <c r="AA139" s="21">
        <f t="shared" si="55"/>
        <v>0</v>
      </c>
      <c r="AB139" s="21">
        <f t="shared" si="55"/>
        <v>0</v>
      </c>
      <c r="AC139" s="21">
        <f>SUM(AC134:AC137)</f>
        <v>0</v>
      </c>
      <c r="AD139" s="21">
        <f>SUM(AD134:AD137)</f>
        <v>0</v>
      </c>
      <c r="AE139" s="21">
        <f>SUM(AE134:AE137)</f>
        <v>0</v>
      </c>
      <c r="AF139" s="22">
        <f>SUM(H139:AE139)</f>
        <v>0</v>
      </c>
      <c r="AG139" s="17" t="str">
        <f>IF(ABS(AF139-F139)&lt;1,"ok","err")</f>
        <v>ok</v>
      </c>
    </row>
    <row r="140" spans="1:33">
      <c r="A140" s="27"/>
      <c r="B140" s="19"/>
      <c r="F140" s="35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17"/>
    </row>
    <row r="141" spans="1:33">
      <c r="A141" s="24" t="s">
        <v>880</v>
      </c>
      <c r="B141" s="19"/>
      <c r="C141" s="3" t="s">
        <v>881</v>
      </c>
      <c r="F141" s="39">
        <f>F110+F117+F123-F124-F131-F139</f>
        <v>2548077150.5472345</v>
      </c>
      <c r="G141" s="23"/>
      <c r="H141" s="23">
        <f t="shared" ref="H141:M141" si="56">H98-H108+H117+H123-H124-H131-H139</f>
        <v>1309287569.1183619</v>
      </c>
      <c r="I141" s="23">
        <f t="shared" si="56"/>
        <v>0</v>
      </c>
      <c r="J141" s="23">
        <f t="shared" si="56"/>
        <v>0</v>
      </c>
      <c r="K141" s="23">
        <f t="shared" si="56"/>
        <v>74104270.966778874</v>
      </c>
      <c r="L141" s="23">
        <f t="shared" si="56"/>
        <v>0</v>
      </c>
      <c r="M141" s="23">
        <f t="shared" si="56"/>
        <v>0</v>
      </c>
      <c r="N141" s="23">
        <f>N98-N108+N117+N123-N124-N131-N139</f>
        <v>293849584.217695</v>
      </c>
      <c r="O141" s="23">
        <f>O98-O108+O117+O123-O124-O131-O139</f>
        <v>0</v>
      </c>
      <c r="P141" s="23">
        <f>P98-P108+P117+P123-P124-P131-P139</f>
        <v>0</v>
      </c>
      <c r="Q141" s="23">
        <f t="shared" ref="Q141:AB141" si="57">Q98-Q108+Q117+Q123-Q124-Q131-Q139</f>
        <v>0</v>
      </c>
      <c r="R141" s="23">
        <f t="shared" si="57"/>
        <v>107040890.25008382</v>
      </c>
      <c r="S141" s="23">
        <f t="shared" si="57"/>
        <v>0</v>
      </c>
      <c r="T141" s="23">
        <f t="shared" si="57"/>
        <v>163569496.82230794</v>
      </c>
      <c r="U141" s="23">
        <f t="shared" si="57"/>
        <v>259906308.52060506</v>
      </c>
      <c r="V141" s="23">
        <f t="shared" si="57"/>
        <v>47707557.494330108</v>
      </c>
      <c r="W141" s="23">
        <f t="shared" si="57"/>
        <v>76350486.52426891</v>
      </c>
      <c r="X141" s="23">
        <f t="shared" si="57"/>
        <v>61709302.513820142</v>
      </c>
      <c r="Y141" s="23">
        <f t="shared" si="57"/>
        <v>36052703.382915772</v>
      </c>
      <c r="Z141" s="23">
        <f t="shared" si="57"/>
        <v>20902797.646495089</v>
      </c>
      <c r="AA141" s="23">
        <f t="shared" si="57"/>
        <v>26168471.372442923</v>
      </c>
      <c r="AB141" s="23">
        <f t="shared" si="57"/>
        <v>66579447.12367624</v>
      </c>
      <c r="AC141" s="23">
        <f>AC98-AC108+AC117+AC123-AC124-AC131-AC139</f>
        <v>4097790.734751517</v>
      </c>
      <c r="AD141" s="23">
        <f>AD98-AD108+AD117+AD123-AD124-AD131-AD139</f>
        <v>750473.85869937798</v>
      </c>
      <c r="AE141" s="23">
        <f>AE98-AE108+AE117+AE123-AE124-AE131-AE139</f>
        <v>0</v>
      </c>
      <c r="AF141" s="22">
        <f>SUM(H141:AE141)</f>
        <v>2548077150.5472326</v>
      </c>
      <c r="AG141" s="17" t="str">
        <f>IF(ABS(AF141-F141)&lt;1,"ok","err")</f>
        <v>ok</v>
      </c>
    </row>
    <row r="142" spans="1:33">
      <c r="A142" s="19"/>
      <c r="W142" s="3"/>
      <c r="AG142" s="17"/>
    </row>
    <row r="143" spans="1:33">
      <c r="A143" s="19"/>
      <c r="W143" s="3"/>
      <c r="AG143" s="17"/>
    </row>
    <row r="144" spans="1:33">
      <c r="A144" s="18" t="s">
        <v>872</v>
      </c>
      <c r="W144" s="3"/>
      <c r="AG144" s="17"/>
    </row>
    <row r="145" spans="1:33">
      <c r="A145" s="18"/>
      <c r="W145" s="3"/>
      <c r="AG145" s="17"/>
    </row>
    <row r="146" spans="1:33">
      <c r="A146" s="24" t="s">
        <v>194</v>
      </c>
      <c r="W146" s="3"/>
      <c r="AG146" s="17"/>
    </row>
    <row r="147" spans="1:33">
      <c r="A147" s="19">
        <v>500</v>
      </c>
      <c r="B147" s="3" t="s">
        <v>186</v>
      </c>
      <c r="C147" s="3" t="s">
        <v>187</v>
      </c>
      <c r="D147" s="3" t="s">
        <v>612</v>
      </c>
      <c r="F147" s="35">
        <v>5245333</v>
      </c>
      <c r="H147" s="22">
        <f t="shared" ref="H147:Q154" si="58">IF(VLOOKUP($D147,$C$6:$AE$653,H$2,)=0,0,((VLOOKUP($D147,$C$6:$AE$653,H$2,)/VLOOKUP($D147,$C$6:$AE$653,4,))*$F147))</f>
        <v>4630163.6705409</v>
      </c>
      <c r="I147" s="22">
        <f t="shared" si="58"/>
        <v>0</v>
      </c>
      <c r="J147" s="22">
        <f t="shared" si="58"/>
        <v>0</v>
      </c>
      <c r="K147" s="22">
        <f t="shared" si="58"/>
        <v>615169.32945909956</v>
      </c>
      <c r="L147" s="22">
        <f t="shared" si="58"/>
        <v>0</v>
      </c>
      <c r="M147" s="22">
        <f t="shared" si="58"/>
        <v>0</v>
      </c>
      <c r="N147" s="22">
        <f t="shared" si="58"/>
        <v>0</v>
      </c>
      <c r="O147" s="22">
        <f t="shared" si="58"/>
        <v>0</v>
      </c>
      <c r="P147" s="22">
        <f t="shared" si="58"/>
        <v>0</v>
      </c>
      <c r="Q147" s="22">
        <f t="shared" si="58"/>
        <v>0</v>
      </c>
      <c r="R147" s="22">
        <f t="shared" ref="R147:AE154" si="59">IF(VLOOKUP($D147,$C$6:$AE$653,R$2,)=0,0,((VLOOKUP($D147,$C$6:$AE$653,R$2,)/VLOOKUP($D147,$C$6:$AE$653,4,))*$F147))</f>
        <v>0</v>
      </c>
      <c r="S147" s="22">
        <f t="shared" si="59"/>
        <v>0</v>
      </c>
      <c r="T147" s="22">
        <f t="shared" si="59"/>
        <v>0</v>
      </c>
      <c r="U147" s="22">
        <f t="shared" si="59"/>
        <v>0</v>
      </c>
      <c r="V147" s="22">
        <f t="shared" si="59"/>
        <v>0</v>
      </c>
      <c r="W147" s="22">
        <f t="shared" si="59"/>
        <v>0</v>
      </c>
      <c r="X147" s="22">
        <f t="shared" si="59"/>
        <v>0</v>
      </c>
      <c r="Y147" s="22">
        <f t="shared" si="59"/>
        <v>0</v>
      </c>
      <c r="Z147" s="22">
        <f t="shared" si="59"/>
        <v>0</v>
      </c>
      <c r="AA147" s="22">
        <f t="shared" si="59"/>
        <v>0</v>
      </c>
      <c r="AB147" s="22">
        <f t="shared" si="59"/>
        <v>0</v>
      </c>
      <c r="AC147" s="22">
        <f t="shared" si="59"/>
        <v>0</v>
      </c>
      <c r="AD147" s="22">
        <f t="shared" si="59"/>
        <v>0</v>
      </c>
      <c r="AE147" s="22">
        <f t="shared" si="59"/>
        <v>0</v>
      </c>
      <c r="AF147" s="22">
        <f t="shared" ref="AF147:AF154" si="60">SUM(H147:AE147)</f>
        <v>5245333</v>
      </c>
      <c r="AG147" s="17" t="str">
        <f t="shared" ref="AG147:AG154" si="61">IF(ABS(AF147-F147)&lt;1,"ok","err")</f>
        <v>ok</v>
      </c>
    </row>
    <row r="148" spans="1:33">
      <c r="A148" s="111">
        <v>501</v>
      </c>
      <c r="B148" s="3" t="s">
        <v>188</v>
      </c>
      <c r="C148" s="3" t="s">
        <v>189</v>
      </c>
      <c r="D148" s="3" t="s">
        <v>827</v>
      </c>
      <c r="F148" s="38">
        <f>249923014.718245+5226757.59</f>
        <v>255149772.308245</v>
      </c>
      <c r="H148" s="22">
        <f t="shared" si="58"/>
        <v>0</v>
      </c>
      <c r="I148" s="22">
        <f t="shared" si="58"/>
        <v>0</v>
      </c>
      <c r="J148" s="22">
        <f t="shared" si="58"/>
        <v>0</v>
      </c>
      <c r="K148" s="22">
        <f t="shared" si="58"/>
        <v>255149772.308245</v>
      </c>
      <c r="L148" s="22">
        <f t="shared" si="58"/>
        <v>0</v>
      </c>
      <c r="M148" s="22">
        <f t="shared" si="58"/>
        <v>0</v>
      </c>
      <c r="N148" s="22">
        <f t="shared" si="58"/>
        <v>0</v>
      </c>
      <c r="O148" s="22">
        <f t="shared" si="58"/>
        <v>0</v>
      </c>
      <c r="P148" s="22">
        <f t="shared" si="58"/>
        <v>0</v>
      </c>
      <c r="Q148" s="22">
        <f t="shared" si="58"/>
        <v>0</v>
      </c>
      <c r="R148" s="22">
        <f t="shared" si="59"/>
        <v>0</v>
      </c>
      <c r="S148" s="22">
        <f t="shared" si="59"/>
        <v>0</v>
      </c>
      <c r="T148" s="22">
        <f t="shared" si="59"/>
        <v>0</v>
      </c>
      <c r="U148" s="22">
        <f t="shared" si="59"/>
        <v>0</v>
      </c>
      <c r="V148" s="22">
        <f t="shared" si="59"/>
        <v>0</v>
      </c>
      <c r="W148" s="22">
        <f t="shared" si="59"/>
        <v>0</v>
      </c>
      <c r="X148" s="22">
        <f t="shared" si="59"/>
        <v>0</v>
      </c>
      <c r="Y148" s="22">
        <f t="shared" si="59"/>
        <v>0</v>
      </c>
      <c r="Z148" s="22">
        <f t="shared" si="59"/>
        <v>0</v>
      </c>
      <c r="AA148" s="22">
        <f t="shared" si="59"/>
        <v>0</v>
      </c>
      <c r="AB148" s="22">
        <f t="shared" si="59"/>
        <v>0</v>
      </c>
      <c r="AC148" s="22">
        <f t="shared" si="59"/>
        <v>0</v>
      </c>
      <c r="AD148" s="22">
        <f t="shared" si="59"/>
        <v>0</v>
      </c>
      <c r="AE148" s="22">
        <f t="shared" si="59"/>
        <v>0</v>
      </c>
      <c r="AF148" s="22">
        <f t="shared" si="60"/>
        <v>255149772.308245</v>
      </c>
      <c r="AG148" s="17" t="str">
        <f t="shared" si="61"/>
        <v>ok</v>
      </c>
    </row>
    <row r="149" spans="1:33">
      <c r="A149" s="19">
        <v>502</v>
      </c>
      <c r="B149" s="3" t="s">
        <v>190</v>
      </c>
      <c r="C149" s="3" t="s">
        <v>191</v>
      </c>
      <c r="D149" s="3" t="s">
        <v>607</v>
      </c>
      <c r="F149" s="38">
        <f>22356626.9999999-635647.42</f>
        <v>21720979.579999898</v>
      </c>
      <c r="H149" s="22">
        <f t="shared" si="58"/>
        <v>21720979.579999898</v>
      </c>
      <c r="I149" s="22">
        <f t="shared" si="58"/>
        <v>0</v>
      </c>
      <c r="J149" s="22">
        <f t="shared" si="58"/>
        <v>0</v>
      </c>
      <c r="K149" s="22">
        <f t="shared" si="58"/>
        <v>0</v>
      </c>
      <c r="L149" s="22">
        <f t="shared" si="58"/>
        <v>0</v>
      </c>
      <c r="M149" s="22">
        <f t="shared" si="58"/>
        <v>0</v>
      </c>
      <c r="N149" s="22">
        <f t="shared" si="58"/>
        <v>0</v>
      </c>
      <c r="O149" s="22">
        <f t="shared" si="58"/>
        <v>0</v>
      </c>
      <c r="P149" s="22">
        <f t="shared" si="58"/>
        <v>0</v>
      </c>
      <c r="Q149" s="22">
        <f t="shared" si="58"/>
        <v>0</v>
      </c>
      <c r="R149" s="22">
        <f t="shared" si="59"/>
        <v>0</v>
      </c>
      <c r="S149" s="22">
        <f t="shared" si="59"/>
        <v>0</v>
      </c>
      <c r="T149" s="22">
        <f t="shared" si="59"/>
        <v>0</v>
      </c>
      <c r="U149" s="22">
        <f t="shared" si="59"/>
        <v>0</v>
      </c>
      <c r="V149" s="22">
        <f t="shared" si="59"/>
        <v>0</v>
      </c>
      <c r="W149" s="22">
        <f t="shared" si="59"/>
        <v>0</v>
      </c>
      <c r="X149" s="22">
        <f t="shared" si="59"/>
        <v>0</v>
      </c>
      <c r="Y149" s="22">
        <f t="shared" si="59"/>
        <v>0</v>
      </c>
      <c r="Z149" s="22">
        <f t="shared" si="59"/>
        <v>0</v>
      </c>
      <c r="AA149" s="22">
        <f t="shared" si="59"/>
        <v>0</v>
      </c>
      <c r="AB149" s="22">
        <f t="shared" si="59"/>
        <v>0</v>
      </c>
      <c r="AC149" s="22">
        <f t="shared" si="59"/>
        <v>0</v>
      </c>
      <c r="AD149" s="22">
        <f t="shared" si="59"/>
        <v>0</v>
      </c>
      <c r="AE149" s="22">
        <f t="shared" si="59"/>
        <v>0</v>
      </c>
      <c r="AF149" s="22">
        <f t="shared" si="60"/>
        <v>21720979.579999898</v>
      </c>
      <c r="AG149" s="17" t="str">
        <f t="shared" si="61"/>
        <v>ok</v>
      </c>
    </row>
    <row r="150" spans="1:33">
      <c r="A150" s="19">
        <v>504</v>
      </c>
      <c r="B150" s="19" t="s">
        <v>1088</v>
      </c>
      <c r="C150" s="3" t="s">
        <v>1086</v>
      </c>
      <c r="D150" s="3" t="s">
        <v>607</v>
      </c>
      <c r="F150" s="38"/>
      <c r="H150" s="22">
        <f t="shared" si="58"/>
        <v>0</v>
      </c>
      <c r="I150" s="22">
        <f t="shared" si="58"/>
        <v>0</v>
      </c>
      <c r="J150" s="22">
        <f t="shared" si="58"/>
        <v>0</v>
      </c>
      <c r="K150" s="22">
        <f t="shared" si="58"/>
        <v>0</v>
      </c>
      <c r="L150" s="22">
        <f t="shared" si="58"/>
        <v>0</v>
      </c>
      <c r="M150" s="22">
        <f t="shared" si="58"/>
        <v>0</v>
      </c>
      <c r="N150" s="22">
        <f t="shared" si="58"/>
        <v>0</v>
      </c>
      <c r="O150" s="22">
        <f t="shared" si="58"/>
        <v>0</v>
      </c>
      <c r="P150" s="22">
        <f t="shared" si="58"/>
        <v>0</v>
      </c>
      <c r="Q150" s="22">
        <f t="shared" si="58"/>
        <v>0</v>
      </c>
      <c r="R150" s="22">
        <f t="shared" si="59"/>
        <v>0</v>
      </c>
      <c r="S150" s="22">
        <f t="shared" si="59"/>
        <v>0</v>
      </c>
      <c r="T150" s="22">
        <f t="shared" si="59"/>
        <v>0</v>
      </c>
      <c r="U150" s="22">
        <f t="shared" si="59"/>
        <v>0</v>
      </c>
      <c r="V150" s="22">
        <f t="shared" si="59"/>
        <v>0</v>
      </c>
      <c r="W150" s="22">
        <f t="shared" si="59"/>
        <v>0</v>
      </c>
      <c r="X150" s="22">
        <f t="shared" si="59"/>
        <v>0</v>
      </c>
      <c r="Y150" s="22">
        <f t="shared" si="59"/>
        <v>0</v>
      </c>
      <c r="Z150" s="22">
        <f t="shared" si="59"/>
        <v>0</v>
      </c>
      <c r="AA150" s="22">
        <f t="shared" si="59"/>
        <v>0</v>
      </c>
      <c r="AB150" s="22">
        <f t="shared" si="59"/>
        <v>0</v>
      </c>
      <c r="AC150" s="22">
        <f t="shared" si="59"/>
        <v>0</v>
      </c>
      <c r="AD150" s="22">
        <f t="shared" si="59"/>
        <v>0</v>
      </c>
      <c r="AE150" s="22">
        <f t="shared" si="59"/>
        <v>0</v>
      </c>
      <c r="AF150" s="22">
        <f>SUM(H150:AE150)</f>
        <v>0</v>
      </c>
      <c r="AG150" s="17" t="str">
        <f>IF(ABS(AF150-F150)&lt;1,"ok","err")</f>
        <v>ok</v>
      </c>
    </row>
    <row r="151" spans="1:33">
      <c r="A151" s="19">
        <v>505</v>
      </c>
      <c r="B151" s="3" t="s">
        <v>192</v>
      </c>
      <c r="C151" s="3" t="s">
        <v>193</v>
      </c>
      <c r="D151" s="3" t="s">
        <v>607</v>
      </c>
      <c r="F151" s="38">
        <v>2266885</v>
      </c>
      <c r="H151" s="22">
        <f t="shared" si="58"/>
        <v>2266885</v>
      </c>
      <c r="I151" s="22">
        <f t="shared" si="58"/>
        <v>0</v>
      </c>
      <c r="J151" s="22">
        <f t="shared" si="58"/>
        <v>0</v>
      </c>
      <c r="K151" s="22">
        <f t="shared" si="58"/>
        <v>0</v>
      </c>
      <c r="L151" s="22">
        <f t="shared" si="58"/>
        <v>0</v>
      </c>
      <c r="M151" s="22">
        <f t="shared" si="58"/>
        <v>0</v>
      </c>
      <c r="N151" s="22">
        <f t="shared" si="58"/>
        <v>0</v>
      </c>
      <c r="O151" s="22">
        <f t="shared" si="58"/>
        <v>0</v>
      </c>
      <c r="P151" s="22">
        <f t="shared" si="58"/>
        <v>0</v>
      </c>
      <c r="Q151" s="22">
        <f t="shared" si="58"/>
        <v>0</v>
      </c>
      <c r="R151" s="22">
        <f t="shared" si="59"/>
        <v>0</v>
      </c>
      <c r="S151" s="22">
        <f t="shared" si="59"/>
        <v>0</v>
      </c>
      <c r="T151" s="22">
        <f t="shared" si="59"/>
        <v>0</v>
      </c>
      <c r="U151" s="22">
        <f t="shared" si="59"/>
        <v>0</v>
      </c>
      <c r="V151" s="22">
        <f t="shared" si="59"/>
        <v>0</v>
      </c>
      <c r="W151" s="22">
        <f t="shared" si="59"/>
        <v>0</v>
      </c>
      <c r="X151" s="22">
        <f t="shared" si="59"/>
        <v>0</v>
      </c>
      <c r="Y151" s="22">
        <f t="shared" si="59"/>
        <v>0</v>
      </c>
      <c r="Z151" s="22">
        <f t="shared" si="59"/>
        <v>0</v>
      </c>
      <c r="AA151" s="22">
        <f t="shared" si="59"/>
        <v>0</v>
      </c>
      <c r="AB151" s="22">
        <f t="shared" si="59"/>
        <v>0</v>
      </c>
      <c r="AC151" s="22">
        <f t="shared" si="59"/>
        <v>0</v>
      </c>
      <c r="AD151" s="22">
        <f t="shared" si="59"/>
        <v>0</v>
      </c>
      <c r="AE151" s="22">
        <f t="shared" si="59"/>
        <v>0</v>
      </c>
      <c r="AF151" s="22">
        <f t="shared" si="60"/>
        <v>2266885</v>
      </c>
      <c r="AG151" s="17" t="str">
        <f t="shared" si="61"/>
        <v>ok</v>
      </c>
    </row>
    <row r="152" spans="1:33">
      <c r="A152" s="19">
        <v>506</v>
      </c>
      <c r="B152" s="3" t="s">
        <v>195</v>
      </c>
      <c r="C152" s="3" t="s">
        <v>196</v>
      </c>
      <c r="D152" s="3" t="s">
        <v>607</v>
      </c>
      <c r="F152" s="38">
        <f>14915616-5680294</f>
        <v>9235322</v>
      </c>
      <c r="H152" s="22">
        <f t="shared" si="58"/>
        <v>9235322</v>
      </c>
      <c r="I152" s="22">
        <f t="shared" si="58"/>
        <v>0</v>
      </c>
      <c r="J152" s="22">
        <f t="shared" si="58"/>
        <v>0</v>
      </c>
      <c r="K152" s="22">
        <f t="shared" si="58"/>
        <v>0</v>
      </c>
      <c r="L152" s="22">
        <f t="shared" si="58"/>
        <v>0</v>
      </c>
      <c r="M152" s="22">
        <f t="shared" si="58"/>
        <v>0</v>
      </c>
      <c r="N152" s="22">
        <f t="shared" si="58"/>
        <v>0</v>
      </c>
      <c r="O152" s="22">
        <f t="shared" si="58"/>
        <v>0</v>
      </c>
      <c r="P152" s="22">
        <f t="shared" si="58"/>
        <v>0</v>
      </c>
      <c r="Q152" s="22">
        <f t="shared" si="58"/>
        <v>0</v>
      </c>
      <c r="R152" s="22">
        <f t="shared" si="59"/>
        <v>0</v>
      </c>
      <c r="S152" s="22">
        <f t="shared" si="59"/>
        <v>0</v>
      </c>
      <c r="T152" s="22">
        <f t="shared" si="59"/>
        <v>0</v>
      </c>
      <c r="U152" s="22">
        <f t="shared" si="59"/>
        <v>0</v>
      </c>
      <c r="V152" s="22">
        <f t="shared" si="59"/>
        <v>0</v>
      </c>
      <c r="W152" s="22">
        <f t="shared" si="59"/>
        <v>0</v>
      </c>
      <c r="X152" s="22">
        <f t="shared" si="59"/>
        <v>0</v>
      </c>
      <c r="Y152" s="22">
        <f t="shared" si="59"/>
        <v>0</v>
      </c>
      <c r="Z152" s="22">
        <f t="shared" si="59"/>
        <v>0</v>
      </c>
      <c r="AA152" s="22">
        <f t="shared" si="59"/>
        <v>0</v>
      </c>
      <c r="AB152" s="22">
        <f t="shared" si="59"/>
        <v>0</v>
      </c>
      <c r="AC152" s="22">
        <f t="shared" si="59"/>
        <v>0</v>
      </c>
      <c r="AD152" s="22">
        <f t="shared" si="59"/>
        <v>0</v>
      </c>
      <c r="AE152" s="22">
        <f t="shared" si="59"/>
        <v>0</v>
      </c>
      <c r="AF152" s="22">
        <f t="shared" si="60"/>
        <v>9235322</v>
      </c>
      <c r="AG152" s="17" t="str">
        <f t="shared" si="61"/>
        <v>ok</v>
      </c>
    </row>
    <row r="153" spans="1:33">
      <c r="A153" s="19">
        <v>507</v>
      </c>
      <c r="B153" s="3" t="s">
        <v>901</v>
      </c>
      <c r="C153" s="3" t="s">
        <v>319</v>
      </c>
      <c r="D153" s="3" t="s">
        <v>607</v>
      </c>
      <c r="F153" s="38"/>
      <c r="H153" s="22">
        <f t="shared" si="58"/>
        <v>0</v>
      </c>
      <c r="I153" s="22">
        <f t="shared" si="58"/>
        <v>0</v>
      </c>
      <c r="J153" s="22">
        <f t="shared" si="58"/>
        <v>0</v>
      </c>
      <c r="K153" s="22">
        <f t="shared" si="58"/>
        <v>0</v>
      </c>
      <c r="L153" s="22">
        <f t="shared" si="58"/>
        <v>0</v>
      </c>
      <c r="M153" s="22">
        <f t="shared" si="58"/>
        <v>0</v>
      </c>
      <c r="N153" s="22">
        <f t="shared" si="58"/>
        <v>0</v>
      </c>
      <c r="O153" s="22">
        <f t="shared" si="58"/>
        <v>0</v>
      </c>
      <c r="P153" s="22">
        <f t="shared" si="58"/>
        <v>0</v>
      </c>
      <c r="Q153" s="22">
        <f t="shared" si="58"/>
        <v>0</v>
      </c>
      <c r="R153" s="22">
        <f t="shared" si="59"/>
        <v>0</v>
      </c>
      <c r="S153" s="22">
        <f t="shared" si="59"/>
        <v>0</v>
      </c>
      <c r="T153" s="22">
        <f t="shared" si="59"/>
        <v>0</v>
      </c>
      <c r="U153" s="22">
        <f t="shared" si="59"/>
        <v>0</v>
      </c>
      <c r="V153" s="22">
        <f t="shared" si="59"/>
        <v>0</v>
      </c>
      <c r="W153" s="22">
        <f t="shared" si="59"/>
        <v>0</v>
      </c>
      <c r="X153" s="22">
        <f t="shared" si="59"/>
        <v>0</v>
      </c>
      <c r="Y153" s="22">
        <f t="shared" si="59"/>
        <v>0</v>
      </c>
      <c r="Z153" s="22">
        <f t="shared" si="59"/>
        <v>0</v>
      </c>
      <c r="AA153" s="22">
        <f t="shared" si="59"/>
        <v>0</v>
      </c>
      <c r="AB153" s="22">
        <f t="shared" si="59"/>
        <v>0</v>
      </c>
      <c r="AC153" s="22">
        <f t="shared" si="59"/>
        <v>0</v>
      </c>
      <c r="AD153" s="22">
        <f t="shared" si="59"/>
        <v>0</v>
      </c>
      <c r="AE153" s="22">
        <f t="shared" si="59"/>
        <v>0</v>
      </c>
      <c r="AF153" s="22">
        <f>SUM(H153:AE153)</f>
        <v>0</v>
      </c>
      <c r="AG153" s="17" t="str">
        <f t="shared" si="61"/>
        <v>ok</v>
      </c>
    </row>
    <row r="154" spans="1:33">
      <c r="A154" s="19">
        <v>509</v>
      </c>
      <c r="B154" s="3" t="s">
        <v>562</v>
      </c>
      <c r="C154" s="3" t="s">
        <v>561</v>
      </c>
      <c r="D154" s="3" t="s">
        <v>607</v>
      </c>
      <c r="F154" s="38"/>
      <c r="H154" s="22">
        <f t="shared" si="58"/>
        <v>0</v>
      </c>
      <c r="I154" s="22">
        <f t="shared" si="58"/>
        <v>0</v>
      </c>
      <c r="J154" s="22">
        <f t="shared" si="58"/>
        <v>0</v>
      </c>
      <c r="K154" s="22">
        <f t="shared" si="58"/>
        <v>0</v>
      </c>
      <c r="L154" s="22">
        <f t="shared" si="58"/>
        <v>0</v>
      </c>
      <c r="M154" s="22">
        <f t="shared" si="58"/>
        <v>0</v>
      </c>
      <c r="N154" s="22">
        <f t="shared" si="58"/>
        <v>0</v>
      </c>
      <c r="O154" s="22">
        <f t="shared" si="58"/>
        <v>0</v>
      </c>
      <c r="P154" s="22">
        <f t="shared" si="58"/>
        <v>0</v>
      </c>
      <c r="Q154" s="22">
        <f t="shared" si="58"/>
        <v>0</v>
      </c>
      <c r="R154" s="22">
        <f t="shared" si="59"/>
        <v>0</v>
      </c>
      <c r="S154" s="22">
        <f t="shared" si="59"/>
        <v>0</v>
      </c>
      <c r="T154" s="22">
        <f t="shared" si="59"/>
        <v>0</v>
      </c>
      <c r="U154" s="22">
        <f t="shared" si="59"/>
        <v>0</v>
      </c>
      <c r="V154" s="22">
        <f t="shared" si="59"/>
        <v>0</v>
      </c>
      <c r="W154" s="22">
        <f t="shared" si="59"/>
        <v>0</v>
      </c>
      <c r="X154" s="22">
        <f t="shared" si="59"/>
        <v>0</v>
      </c>
      <c r="Y154" s="22">
        <f t="shared" si="59"/>
        <v>0</v>
      </c>
      <c r="Z154" s="22">
        <f t="shared" si="59"/>
        <v>0</v>
      </c>
      <c r="AA154" s="22">
        <f t="shared" si="59"/>
        <v>0</v>
      </c>
      <c r="AB154" s="22">
        <f t="shared" si="59"/>
        <v>0</v>
      </c>
      <c r="AC154" s="22">
        <f t="shared" si="59"/>
        <v>0</v>
      </c>
      <c r="AD154" s="22">
        <f t="shared" si="59"/>
        <v>0</v>
      </c>
      <c r="AE154" s="22">
        <f t="shared" si="59"/>
        <v>0</v>
      </c>
      <c r="AF154" s="22">
        <f t="shared" si="60"/>
        <v>0</v>
      </c>
      <c r="AG154" s="17" t="str">
        <f t="shared" si="61"/>
        <v>ok</v>
      </c>
    </row>
    <row r="155" spans="1:33">
      <c r="A155" s="19"/>
      <c r="F155" s="35"/>
      <c r="W155" s="3"/>
      <c r="AG155" s="17"/>
    </row>
    <row r="156" spans="1:33">
      <c r="A156" s="19"/>
      <c r="B156" s="3" t="s">
        <v>197</v>
      </c>
      <c r="F156" s="35">
        <f>SUM(F147:F155)</f>
        <v>293618291.88824493</v>
      </c>
      <c r="H156" s="21">
        <f>SUM(H147:H155)</f>
        <v>37853350.250540793</v>
      </c>
      <c r="I156" s="21">
        <f t="shared" ref="I156:AF156" si="62">SUM(I147:I155)</f>
        <v>0</v>
      </c>
      <c r="J156" s="21">
        <f t="shared" si="62"/>
        <v>0</v>
      </c>
      <c r="K156" s="21">
        <f t="shared" si="62"/>
        <v>255764941.6377041</v>
      </c>
      <c r="L156" s="21">
        <f t="shared" si="62"/>
        <v>0</v>
      </c>
      <c r="M156" s="21">
        <f t="shared" si="62"/>
        <v>0</v>
      </c>
      <c r="N156" s="21">
        <f t="shared" si="62"/>
        <v>0</v>
      </c>
      <c r="O156" s="21">
        <f>SUM(O147:O155)</f>
        <v>0</v>
      </c>
      <c r="P156" s="21">
        <f>SUM(P147:P155)</f>
        <v>0</v>
      </c>
      <c r="Q156" s="21">
        <f t="shared" si="62"/>
        <v>0</v>
      </c>
      <c r="R156" s="21">
        <f t="shared" si="62"/>
        <v>0</v>
      </c>
      <c r="S156" s="21">
        <f t="shared" si="62"/>
        <v>0</v>
      </c>
      <c r="T156" s="21">
        <f t="shared" si="62"/>
        <v>0</v>
      </c>
      <c r="U156" s="21">
        <f>SUM(U147:U155)</f>
        <v>0</v>
      </c>
      <c r="V156" s="21">
        <f>SUM(V147:V155)</f>
        <v>0</v>
      </c>
      <c r="W156" s="21">
        <f>SUM(W147:W155)</f>
        <v>0</v>
      </c>
      <c r="X156" s="21">
        <f t="shared" si="62"/>
        <v>0</v>
      </c>
      <c r="Y156" s="21">
        <f t="shared" si="62"/>
        <v>0</v>
      </c>
      <c r="Z156" s="21">
        <f>SUM(Z147:Z155)</f>
        <v>0</v>
      </c>
      <c r="AA156" s="21">
        <f>SUM(AA147:AA155)</f>
        <v>0</v>
      </c>
      <c r="AB156" s="21">
        <f t="shared" si="62"/>
        <v>0</v>
      </c>
      <c r="AC156" s="21">
        <f t="shared" si="62"/>
        <v>0</v>
      </c>
      <c r="AD156" s="21">
        <f t="shared" si="62"/>
        <v>0</v>
      </c>
      <c r="AE156" s="21">
        <f t="shared" si="62"/>
        <v>0</v>
      </c>
      <c r="AF156" s="21">
        <f t="shared" si="62"/>
        <v>293618291.88824493</v>
      </c>
      <c r="AG156" s="17" t="str">
        <f>IF(ABS(AF156-F156)&lt;1,"ok","err")</f>
        <v>ok</v>
      </c>
    </row>
    <row r="157" spans="1:33">
      <c r="A157" s="19"/>
      <c r="F157" s="35"/>
      <c r="W157" s="3"/>
      <c r="AG157" s="17"/>
    </row>
    <row r="158" spans="1:33">
      <c r="A158" s="24" t="s">
        <v>198</v>
      </c>
      <c r="F158" s="35"/>
      <c r="W158" s="3"/>
      <c r="AG158" s="17"/>
    </row>
    <row r="159" spans="1:33">
      <c r="A159" s="19">
        <v>510</v>
      </c>
      <c r="B159" s="3" t="s">
        <v>201</v>
      </c>
      <c r="C159" s="3" t="s">
        <v>199</v>
      </c>
      <c r="D159" s="3" t="s">
        <v>85</v>
      </c>
      <c r="F159" s="35">
        <v>5612577</v>
      </c>
      <c r="H159" s="22">
        <f t="shared" ref="H159:Q163" si="63">IF(VLOOKUP($D159,$C$6:$AE$653,H$2,)=0,0,((VLOOKUP($D159,$C$6:$AE$653,H$2,)/VLOOKUP($D159,$C$6:$AE$653,4,))*$F159))</f>
        <v>29885.111971658593</v>
      </c>
      <c r="I159" s="22">
        <f t="shared" si="63"/>
        <v>0</v>
      </c>
      <c r="J159" s="22">
        <f t="shared" si="63"/>
        <v>0</v>
      </c>
      <c r="K159" s="22">
        <f t="shared" si="63"/>
        <v>5582691.8880283413</v>
      </c>
      <c r="L159" s="22">
        <f t="shared" si="63"/>
        <v>0</v>
      </c>
      <c r="M159" s="22">
        <f t="shared" si="63"/>
        <v>0</v>
      </c>
      <c r="N159" s="22">
        <f t="shared" si="63"/>
        <v>0</v>
      </c>
      <c r="O159" s="22">
        <f t="shared" si="63"/>
        <v>0</v>
      </c>
      <c r="P159" s="22">
        <f t="shared" si="63"/>
        <v>0</v>
      </c>
      <c r="Q159" s="22">
        <f t="shared" si="63"/>
        <v>0</v>
      </c>
      <c r="R159" s="22">
        <f t="shared" ref="R159:AE163" si="64">IF(VLOOKUP($D159,$C$6:$AE$653,R$2,)=0,0,((VLOOKUP($D159,$C$6:$AE$653,R$2,)/VLOOKUP($D159,$C$6:$AE$653,4,))*$F159))</f>
        <v>0</v>
      </c>
      <c r="S159" s="22">
        <f t="shared" si="64"/>
        <v>0</v>
      </c>
      <c r="T159" s="22">
        <f t="shared" si="64"/>
        <v>0</v>
      </c>
      <c r="U159" s="22">
        <f t="shared" si="64"/>
        <v>0</v>
      </c>
      <c r="V159" s="22">
        <f t="shared" si="64"/>
        <v>0</v>
      </c>
      <c r="W159" s="22">
        <f t="shared" si="64"/>
        <v>0</v>
      </c>
      <c r="X159" s="22">
        <f t="shared" si="64"/>
        <v>0</v>
      </c>
      <c r="Y159" s="22">
        <f t="shared" si="64"/>
        <v>0</v>
      </c>
      <c r="Z159" s="22">
        <f t="shared" si="64"/>
        <v>0</v>
      </c>
      <c r="AA159" s="22">
        <f t="shared" si="64"/>
        <v>0</v>
      </c>
      <c r="AB159" s="22">
        <f t="shared" si="64"/>
        <v>0</v>
      </c>
      <c r="AC159" s="22">
        <f t="shared" si="64"/>
        <v>0</v>
      </c>
      <c r="AD159" s="22">
        <f t="shared" si="64"/>
        <v>0</v>
      </c>
      <c r="AE159" s="22">
        <f t="shared" si="64"/>
        <v>0</v>
      </c>
      <c r="AF159" s="22">
        <f>SUM(H159:AE159)</f>
        <v>5612577</v>
      </c>
      <c r="AG159" s="17" t="str">
        <f>IF(ABS(AF159-F159)&lt;1,"ok","err")</f>
        <v>ok</v>
      </c>
    </row>
    <row r="160" spans="1:33">
      <c r="A160" s="19">
        <v>511</v>
      </c>
      <c r="B160" s="3" t="s">
        <v>200</v>
      </c>
      <c r="C160" s="3" t="s">
        <v>202</v>
      </c>
      <c r="D160" s="3" t="s">
        <v>607</v>
      </c>
      <c r="F160" s="38">
        <v>2881080</v>
      </c>
      <c r="H160" s="22">
        <f t="shared" si="63"/>
        <v>2881080</v>
      </c>
      <c r="I160" s="22">
        <f t="shared" si="63"/>
        <v>0</v>
      </c>
      <c r="J160" s="22">
        <f t="shared" si="63"/>
        <v>0</v>
      </c>
      <c r="K160" s="22">
        <f t="shared" si="63"/>
        <v>0</v>
      </c>
      <c r="L160" s="22">
        <f t="shared" si="63"/>
        <v>0</v>
      </c>
      <c r="M160" s="22">
        <f t="shared" si="63"/>
        <v>0</v>
      </c>
      <c r="N160" s="22">
        <f t="shared" si="63"/>
        <v>0</v>
      </c>
      <c r="O160" s="22">
        <f t="shared" si="63"/>
        <v>0</v>
      </c>
      <c r="P160" s="22">
        <f t="shared" si="63"/>
        <v>0</v>
      </c>
      <c r="Q160" s="22">
        <f t="shared" si="63"/>
        <v>0</v>
      </c>
      <c r="R160" s="22">
        <f t="shared" si="64"/>
        <v>0</v>
      </c>
      <c r="S160" s="22">
        <f t="shared" si="64"/>
        <v>0</v>
      </c>
      <c r="T160" s="22">
        <f t="shared" si="64"/>
        <v>0</v>
      </c>
      <c r="U160" s="22">
        <f t="shared" si="64"/>
        <v>0</v>
      </c>
      <c r="V160" s="22">
        <f t="shared" si="64"/>
        <v>0</v>
      </c>
      <c r="W160" s="22">
        <f t="shared" si="64"/>
        <v>0</v>
      </c>
      <c r="X160" s="22">
        <f t="shared" si="64"/>
        <v>0</v>
      </c>
      <c r="Y160" s="22">
        <f t="shared" si="64"/>
        <v>0</v>
      </c>
      <c r="Z160" s="22">
        <f t="shared" si="64"/>
        <v>0</v>
      </c>
      <c r="AA160" s="22">
        <f t="shared" si="64"/>
        <v>0</v>
      </c>
      <c r="AB160" s="22">
        <f t="shared" si="64"/>
        <v>0</v>
      </c>
      <c r="AC160" s="22">
        <f t="shared" si="64"/>
        <v>0</v>
      </c>
      <c r="AD160" s="22">
        <f t="shared" si="64"/>
        <v>0</v>
      </c>
      <c r="AE160" s="22">
        <f t="shared" si="64"/>
        <v>0</v>
      </c>
      <c r="AF160" s="22">
        <f>SUM(H160:AE160)</f>
        <v>2881080</v>
      </c>
      <c r="AG160" s="17" t="str">
        <f>IF(ABS(AF160-F160)&lt;1,"ok","err")</f>
        <v>ok</v>
      </c>
    </row>
    <row r="161" spans="1:33">
      <c r="A161" s="19">
        <v>512</v>
      </c>
      <c r="B161" s="3" t="s">
        <v>203</v>
      </c>
      <c r="C161" s="3" t="s">
        <v>205</v>
      </c>
      <c r="D161" s="3" t="s">
        <v>827</v>
      </c>
      <c r="F161" s="38">
        <f>35634387-4287648</f>
        <v>31346739</v>
      </c>
      <c r="H161" s="22">
        <f t="shared" si="63"/>
        <v>0</v>
      </c>
      <c r="I161" s="22">
        <f t="shared" si="63"/>
        <v>0</v>
      </c>
      <c r="J161" s="22">
        <f t="shared" si="63"/>
        <v>0</v>
      </c>
      <c r="K161" s="22">
        <f t="shared" si="63"/>
        <v>31346739</v>
      </c>
      <c r="L161" s="22">
        <f t="shared" si="63"/>
        <v>0</v>
      </c>
      <c r="M161" s="22">
        <f t="shared" si="63"/>
        <v>0</v>
      </c>
      <c r="N161" s="22">
        <f t="shared" si="63"/>
        <v>0</v>
      </c>
      <c r="O161" s="22">
        <f t="shared" si="63"/>
        <v>0</v>
      </c>
      <c r="P161" s="22">
        <f t="shared" si="63"/>
        <v>0</v>
      </c>
      <c r="Q161" s="22">
        <f t="shared" si="63"/>
        <v>0</v>
      </c>
      <c r="R161" s="22">
        <f t="shared" si="64"/>
        <v>0</v>
      </c>
      <c r="S161" s="22">
        <f t="shared" si="64"/>
        <v>0</v>
      </c>
      <c r="T161" s="22">
        <f t="shared" si="64"/>
        <v>0</v>
      </c>
      <c r="U161" s="22">
        <f t="shared" si="64"/>
        <v>0</v>
      </c>
      <c r="V161" s="22">
        <f t="shared" si="64"/>
        <v>0</v>
      </c>
      <c r="W161" s="22">
        <f t="shared" si="64"/>
        <v>0</v>
      </c>
      <c r="X161" s="22">
        <f t="shared" si="64"/>
        <v>0</v>
      </c>
      <c r="Y161" s="22">
        <f t="shared" si="64"/>
        <v>0</v>
      </c>
      <c r="Z161" s="22">
        <f t="shared" si="64"/>
        <v>0</v>
      </c>
      <c r="AA161" s="22">
        <f t="shared" si="64"/>
        <v>0</v>
      </c>
      <c r="AB161" s="22">
        <f t="shared" si="64"/>
        <v>0</v>
      </c>
      <c r="AC161" s="22">
        <f t="shared" si="64"/>
        <v>0</v>
      </c>
      <c r="AD161" s="22">
        <f t="shared" si="64"/>
        <v>0</v>
      </c>
      <c r="AE161" s="22">
        <f t="shared" si="64"/>
        <v>0</v>
      </c>
      <c r="AF161" s="22">
        <f>SUM(H161:AE161)</f>
        <v>31346739</v>
      </c>
      <c r="AG161" s="17" t="str">
        <f>IF(ABS(AF161-F161)&lt;1,"ok","err")</f>
        <v>ok</v>
      </c>
    </row>
    <row r="162" spans="1:33">
      <c r="A162" s="19">
        <v>513</v>
      </c>
      <c r="B162" s="3" t="s">
        <v>204</v>
      </c>
      <c r="C162" s="3" t="s">
        <v>206</v>
      </c>
      <c r="D162" s="3" t="s">
        <v>827</v>
      </c>
      <c r="F162" s="38">
        <v>12216511</v>
      </c>
      <c r="H162" s="22">
        <f t="shared" si="63"/>
        <v>0</v>
      </c>
      <c r="I162" s="22">
        <f t="shared" si="63"/>
        <v>0</v>
      </c>
      <c r="J162" s="22">
        <f t="shared" si="63"/>
        <v>0</v>
      </c>
      <c r="K162" s="22">
        <f t="shared" si="63"/>
        <v>12216511</v>
      </c>
      <c r="L162" s="22">
        <f t="shared" si="63"/>
        <v>0</v>
      </c>
      <c r="M162" s="22">
        <f t="shared" si="63"/>
        <v>0</v>
      </c>
      <c r="N162" s="22">
        <f t="shared" si="63"/>
        <v>0</v>
      </c>
      <c r="O162" s="22">
        <f t="shared" si="63"/>
        <v>0</v>
      </c>
      <c r="P162" s="22">
        <f t="shared" si="63"/>
        <v>0</v>
      </c>
      <c r="Q162" s="22">
        <f t="shared" si="63"/>
        <v>0</v>
      </c>
      <c r="R162" s="22">
        <f t="shared" si="64"/>
        <v>0</v>
      </c>
      <c r="S162" s="22">
        <f t="shared" si="64"/>
        <v>0</v>
      </c>
      <c r="T162" s="22">
        <f t="shared" si="64"/>
        <v>0</v>
      </c>
      <c r="U162" s="22">
        <f t="shared" si="64"/>
        <v>0</v>
      </c>
      <c r="V162" s="22">
        <f t="shared" si="64"/>
        <v>0</v>
      </c>
      <c r="W162" s="22">
        <f t="shared" si="64"/>
        <v>0</v>
      </c>
      <c r="X162" s="22">
        <f t="shared" si="64"/>
        <v>0</v>
      </c>
      <c r="Y162" s="22">
        <f t="shared" si="64"/>
        <v>0</v>
      </c>
      <c r="Z162" s="22">
        <f t="shared" si="64"/>
        <v>0</v>
      </c>
      <c r="AA162" s="22">
        <f t="shared" si="64"/>
        <v>0</v>
      </c>
      <c r="AB162" s="22">
        <f t="shared" si="64"/>
        <v>0</v>
      </c>
      <c r="AC162" s="22">
        <f t="shared" si="64"/>
        <v>0</v>
      </c>
      <c r="AD162" s="22">
        <f t="shared" si="64"/>
        <v>0</v>
      </c>
      <c r="AE162" s="22">
        <f t="shared" si="64"/>
        <v>0</v>
      </c>
      <c r="AF162" s="22">
        <f>SUM(H162:AE162)</f>
        <v>12216511</v>
      </c>
      <c r="AG162" s="17" t="str">
        <f>IF(ABS(AF162-F162)&lt;1,"ok","err")</f>
        <v>ok</v>
      </c>
    </row>
    <row r="163" spans="1:33">
      <c r="A163" s="19">
        <v>514</v>
      </c>
      <c r="B163" s="3" t="s">
        <v>207</v>
      </c>
      <c r="C163" s="3" t="s">
        <v>208</v>
      </c>
      <c r="D163" s="3" t="s">
        <v>827</v>
      </c>
      <c r="F163" s="38">
        <v>1628282</v>
      </c>
      <c r="H163" s="22">
        <f t="shared" si="63"/>
        <v>0</v>
      </c>
      <c r="I163" s="22">
        <f t="shared" si="63"/>
        <v>0</v>
      </c>
      <c r="J163" s="22">
        <f t="shared" si="63"/>
        <v>0</v>
      </c>
      <c r="K163" s="22">
        <f t="shared" si="63"/>
        <v>1628282</v>
      </c>
      <c r="L163" s="22">
        <f t="shared" si="63"/>
        <v>0</v>
      </c>
      <c r="M163" s="22">
        <f t="shared" si="63"/>
        <v>0</v>
      </c>
      <c r="N163" s="22">
        <f t="shared" si="63"/>
        <v>0</v>
      </c>
      <c r="O163" s="22">
        <f t="shared" si="63"/>
        <v>0</v>
      </c>
      <c r="P163" s="22">
        <f t="shared" si="63"/>
        <v>0</v>
      </c>
      <c r="Q163" s="22">
        <f t="shared" si="63"/>
        <v>0</v>
      </c>
      <c r="R163" s="22">
        <f t="shared" si="64"/>
        <v>0</v>
      </c>
      <c r="S163" s="22">
        <f t="shared" si="64"/>
        <v>0</v>
      </c>
      <c r="T163" s="22">
        <f t="shared" si="64"/>
        <v>0</v>
      </c>
      <c r="U163" s="22">
        <f t="shared" si="64"/>
        <v>0</v>
      </c>
      <c r="V163" s="22">
        <f t="shared" si="64"/>
        <v>0</v>
      </c>
      <c r="W163" s="22">
        <f t="shared" si="64"/>
        <v>0</v>
      </c>
      <c r="X163" s="22">
        <f t="shared" si="64"/>
        <v>0</v>
      </c>
      <c r="Y163" s="22">
        <f t="shared" si="64"/>
        <v>0</v>
      </c>
      <c r="Z163" s="22">
        <f t="shared" si="64"/>
        <v>0</v>
      </c>
      <c r="AA163" s="22">
        <f t="shared" si="64"/>
        <v>0</v>
      </c>
      <c r="AB163" s="22">
        <f t="shared" si="64"/>
        <v>0</v>
      </c>
      <c r="AC163" s="22">
        <f t="shared" si="64"/>
        <v>0</v>
      </c>
      <c r="AD163" s="22">
        <f t="shared" si="64"/>
        <v>0</v>
      </c>
      <c r="AE163" s="22">
        <f t="shared" si="64"/>
        <v>0</v>
      </c>
      <c r="AF163" s="22">
        <f>SUM(H163:AE163)</f>
        <v>1628282</v>
      </c>
      <c r="AG163" s="17" t="str">
        <f>IF(ABS(AF163-F163)&lt;1,"ok","err")</f>
        <v>ok</v>
      </c>
    </row>
    <row r="164" spans="1:33">
      <c r="A164" s="19"/>
      <c r="F164" s="35"/>
      <c r="W164" s="3"/>
      <c r="AF164" s="22"/>
      <c r="AG164" s="17"/>
    </row>
    <row r="165" spans="1:33">
      <c r="A165" s="19"/>
      <c r="B165" s="3" t="s">
        <v>209</v>
      </c>
      <c r="F165" s="35">
        <f>SUM(F159:F164)</f>
        <v>53685189</v>
      </c>
      <c r="H165" s="21">
        <f t="shared" ref="H165:M165" si="65">SUM(H159:H164)</f>
        <v>2910965.1119716587</v>
      </c>
      <c r="I165" s="21">
        <f t="shared" si="65"/>
        <v>0</v>
      </c>
      <c r="J165" s="21">
        <f t="shared" si="65"/>
        <v>0</v>
      </c>
      <c r="K165" s="21">
        <f t="shared" si="65"/>
        <v>50774223.888028339</v>
      </c>
      <c r="L165" s="21">
        <f t="shared" si="65"/>
        <v>0</v>
      </c>
      <c r="M165" s="21">
        <f t="shared" si="65"/>
        <v>0</v>
      </c>
      <c r="N165" s="21">
        <f>SUM(N159:N164)</f>
        <v>0</v>
      </c>
      <c r="O165" s="21">
        <f>SUM(O159:O164)</f>
        <v>0</v>
      </c>
      <c r="P165" s="21">
        <f>SUM(P159:P164)</f>
        <v>0</v>
      </c>
      <c r="Q165" s="21">
        <f t="shared" ref="Q165:AB165" si="66">SUM(Q159:Q164)</f>
        <v>0</v>
      </c>
      <c r="R165" s="21">
        <f t="shared" si="66"/>
        <v>0</v>
      </c>
      <c r="S165" s="21">
        <f t="shared" si="66"/>
        <v>0</v>
      </c>
      <c r="T165" s="21">
        <f t="shared" si="66"/>
        <v>0</v>
      </c>
      <c r="U165" s="21">
        <f t="shared" si="66"/>
        <v>0</v>
      </c>
      <c r="V165" s="21">
        <f t="shared" si="66"/>
        <v>0</v>
      </c>
      <c r="W165" s="21">
        <f t="shared" si="66"/>
        <v>0</v>
      </c>
      <c r="X165" s="21">
        <f t="shared" si="66"/>
        <v>0</v>
      </c>
      <c r="Y165" s="21">
        <f t="shared" si="66"/>
        <v>0</v>
      </c>
      <c r="Z165" s="21">
        <f t="shared" si="66"/>
        <v>0</v>
      </c>
      <c r="AA165" s="21">
        <f t="shared" si="66"/>
        <v>0</v>
      </c>
      <c r="AB165" s="21">
        <f t="shared" si="66"/>
        <v>0</v>
      </c>
      <c r="AC165" s="21">
        <f>SUM(AC159:AC164)</f>
        <v>0</v>
      </c>
      <c r="AD165" s="21">
        <f>SUM(AD159:AD164)</f>
        <v>0</v>
      </c>
      <c r="AE165" s="21">
        <f>SUM(AE159:AE164)</f>
        <v>0</v>
      </c>
      <c r="AF165" s="22">
        <f>SUM(H165:AE165)</f>
        <v>53685189</v>
      </c>
      <c r="AG165" s="17" t="str">
        <f>IF(ABS(AF165-F165)&lt;1,"ok","err")</f>
        <v>ok</v>
      </c>
    </row>
    <row r="166" spans="1:33">
      <c r="A166" s="19"/>
      <c r="F166" s="35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2"/>
      <c r="AG166" s="17"/>
    </row>
    <row r="167" spans="1:33">
      <c r="A167" s="19"/>
      <c r="B167" s="3" t="s">
        <v>210</v>
      </c>
      <c r="F167" s="35">
        <f>F156+F165</f>
        <v>347303480.88824493</v>
      </c>
      <c r="H167" s="21">
        <f t="shared" ref="H167:M167" si="67">H156+H165</f>
        <v>40764315.362512454</v>
      </c>
      <c r="I167" s="21">
        <f t="shared" si="67"/>
        <v>0</v>
      </c>
      <c r="J167" s="21">
        <f t="shared" si="67"/>
        <v>0</v>
      </c>
      <c r="K167" s="21">
        <f t="shared" si="67"/>
        <v>306539165.52573246</v>
      </c>
      <c r="L167" s="21">
        <f t="shared" si="67"/>
        <v>0</v>
      </c>
      <c r="M167" s="21">
        <f t="shared" si="67"/>
        <v>0</v>
      </c>
      <c r="N167" s="21">
        <f>N156+N165</f>
        <v>0</v>
      </c>
      <c r="O167" s="21">
        <f>O156+O165</f>
        <v>0</v>
      </c>
      <c r="P167" s="21">
        <f>P156+P165</f>
        <v>0</v>
      </c>
      <c r="Q167" s="21">
        <f t="shared" ref="Q167:AB167" si="68">Q156+Q165</f>
        <v>0</v>
      </c>
      <c r="R167" s="21">
        <f t="shared" si="68"/>
        <v>0</v>
      </c>
      <c r="S167" s="21">
        <f t="shared" si="68"/>
        <v>0</v>
      </c>
      <c r="T167" s="21">
        <f t="shared" si="68"/>
        <v>0</v>
      </c>
      <c r="U167" s="21">
        <f t="shared" si="68"/>
        <v>0</v>
      </c>
      <c r="V167" s="21">
        <f t="shared" si="68"/>
        <v>0</v>
      </c>
      <c r="W167" s="21">
        <f t="shared" si="68"/>
        <v>0</v>
      </c>
      <c r="X167" s="21">
        <f t="shared" si="68"/>
        <v>0</v>
      </c>
      <c r="Y167" s="21">
        <f t="shared" si="68"/>
        <v>0</v>
      </c>
      <c r="Z167" s="21">
        <f t="shared" si="68"/>
        <v>0</v>
      </c>
      <c r="AA167" s="21">
        <f t="shared" si="68"/>
        <v>0</v>
      </c>
      <c r="AB167" s="21">
        <f t="shared" si="68"/>
        <v>0</v>
      </c>
      <c r="AC167" s="21">
        <f>AC156+AC165</f>
        <v>0</v>
      </c>
      <c r="AD167" s="21">
        <f>AD156+AD165</f>
        <v>0</v>
      </c>
      <c r="AE167" s="21">
        <f>AE156+AE165</f>
        <v>0</v>
      </c>
      <c r="AF167" s="22">
        <f>SUM(H167:AE167)</f>
        <v>347303480.88824493</v>
      </c>
      <c r="AG167" s="17" t="str">
        <f>IF(ABS(AF167-F167)&lt;1,"ok","err")</f>
        <v>ok</v>
      </c>
    </row>
    <row r="168" spans="1:33">
      <c r="A168" s="19"/>
      <c r="F168" s="35"/>
      <c r="W168" s="3"/>
      <c r="AG168" s="17"/>
    </row>
    <row r="169" spans="1:33">
      <c r="A169" s="24" t="s">
        <v>296</v>
      </c>
      <c r="W169" s="3"/>
      <c r="AG169" s="17"/>
    </row>
    <row r="170" spans="1:33">
      <c r="A170" s="29">
        <v>535</v>
      </c>
      <c r="B170" s="3" t="s">
        <v>186</v>
      </c>
      <c r="C170" s="3" t="s">
        <v>306</v>
      </c>
      <c r="D170" s="3" t="s">
        <v>613</v>
      </c>
      <c r="F170" s="35">
        <v>130582</v>
      </c>
      <c r="H170" s="22">
        <f t="shared" ref="H170:Q175" si="69">IF(VLOOKUP($D170,$C$6:$AE$653,H$2,)=0,0,((VLOOKUP($D170,$C$6:$AE$653,H$2,)/VLOOKUP($D170,$C$6:$AE$653,4,))*$F170))</f>
        <v>130582</v>
      </c>
      <c r="I170" s="22">
        <f t="shared" si="69"/>
        <v>0</v>
      </c>
      <c r="J170" s="22">
        <f t="shared" si="69"/>
        <v>0</v>
      </c>
      <c r="K170" s="22">
        <f t="shared" si="69"/>
        <v>0</v>
      </c>
      <c r="L170" s="22">
        <f t="shared" si="69"/>
        <v>0</v>
      </c>
      <c r="M170" s="22">
        <f t="shared" si="69"/>
        <v>0</v>
      </c>
      <c r="N170" s="22">
        <f t="shared" si="69"/>
        <v>0</v>
      </c>
      <c r="O170" s="22">
        <f t="shared" si="69"/>
        <v>0</v>
      </c>
      <c r="P170" s="22">
        <f t="shared" si="69"/>
        <v>0</v>
      </c>
      <c r="Q170" s="22">
        <f t="shared" si="69"/>
        <v>0</v>
      </c>
      <c r="R170" s="22">
        <f t="shared" ref="R170:AE175" si="70">IF(VLOOKUP($D170,$C$6:$AE$653,R$2,)=0,0,((VLOOKUP($D170,$C$6:$AE$653,R$2,)/VLOOKUP($D170,$C$6:$AE$653,4,))*$F170))</f>
        <v>0</v>
      </c>
      <c r="S170" s="22">
        <f t="shared" si="70"/>
        <v>0</v>
      </c>
      <c r="T170" s="22">
        <f t="shared" si="70"/>
        <v>0</v>
      </c>
      <c r="U170" s="22">
        <f t="shared" si="70"/>
        <v>0</v>
      </c>
      <c r="V170" s="22">
        <f t="shared" si="70"/>
        <v>0</v>
      </c>
      <c r="W170" s="22">
        <f t="shared" si="70"/>
        <v>0</v>
      </c>
      <c r="X170" s="22">
        <f t="shared" si="70"/>
        <v>0</v>
      </c>
      <c r="Y170" s="22">
        <f t="shared" si="70"/>
        <v>0</v>
      </c>
      <c r="Z170" s="22">
        <f t="shared" si="70"/>
        <v>0</v>
      </c>
      <c r="AA170" s="22">
        <f t="shared" si="70"/>
        <v>0</v>
      </c>
      <c r="AB170" s="22">
        <f t="shared" si="70"/>
        <v>0</v>
      </c>
      <c r="AC170" s="22">
        <f t="shared" si="70"/>
        <v>0</v>
      </c>
      <c r="AD170" s="22">
        <f t="shared" si="70"/>
        <v>0</v>
      </c>
      <c r="AE170" s="22">
        <f t="shared" si="70"/>
        <v>0</v>
      </c>
      <c r="AF170" s="22">
        <f t="shared" ref="AF170:AF175" si="71">SUM(H170:AE170)</f>
        <v>130582</v>
      </c>
      <c r="AG170" s="17" t="str">
        <f t="shared" ref="AG170:AG175" si="72">IF(ABS(AF170-F170)&lt;1,"ok","err")</f>
        <v>ok</v>
      </c>
    </row>
    <row r="171" spans="1:33">
      <c r="A171" s="112">
        <v>536</v>
      </c>
      <c r="B171" s="3" t="s">
        <v>303</v>
      </c>
      <c r="C171" s="3" t="s">
        <v>307</v>
      </c>
      <c r="D171" s="3" t="s">
        <v>607</v>
      </c>
      <c r="F171" s="38">
        <v>41836</v>
      </c>
      <c r="H171" s="22">
        <f t="shared" si="69"/>
        <v>41836</v>
      </c>
      <c r="I171" s="22">
        <f t="shared" si="69"/>
        <v>0</v>
      </c>
      <c r="J171" s="22">
        <f t="shared" si="69"/>
        <v>0</v>
      </c>
      <c r="K171" s="22">
        <f t="shared" si="69"/>
        <v>0</v>
      </c>
      <c r="L171" s="22">
        <f t="shared" si="69"/>
        <v>0</v>
      </c>
      <c r="M171" s="22">
        <f t="shared" si="69"/>
        <v>0</v>
      </c>
      <c r="N171" s="22">
        <f t="shared" si="69"/>
        <v>0</v>
      </c>
      <c r="O171" s="22">
        <f t="shared" si="69"/>
        <v>0</v>
      </c>
      <c r="P171" s="22">
        <f t="shared" si="69"/>
        <v>0</v>
      </c>
      <c r="Q171" s="22">
        <f t="shared" si="69"/>
        <v>0</v>
      </c>
      <c r="R171" s="22">
        <f t="shared" si="70"/>
        <v>0</v>
      </c>
      <c r="S171" s="22">
        <f t="shared" si="70"/>
        <v>0</v>
      </c>
      <c r="T171" s="22">
        <f t="shared" si="70"/>
        <v>0</v>
      </c>
      <c r="U171" s="22">
        <f t="shared" si="70"/>
        <v>0</v>
      </c>
      <c r="V171" s="22">
        <f t="shared" si="70"/>
        <v>0</v>
      </c>
      <c r="W171" s="22">
        <f t="shared" si="70"/>
        <v>0</v>
      </c>
      <c r="X171" s="22">
        <f t="shared" si="70"/>
        <v>0</v>
      </c>
      <c r="Y171" s="22">
        <f t="shared" si="70"/>
        <v>0</v>
      </c>
      <c r="Z171" s="22">
        <f t="shared" si="70"/>
        <v>0</v>
      </c>
      <c r="AA171" s="22">
        <f t="shared" si="70"/>
        <v>0</v>
      </c>
      <c r="AB171" s="22">
        <f t="shared" si="70"/>
        <v>0</v>
      </c>
      <c r="AC171" s="22">
        <f t="shared" si="70"/>
        <v>0</v>
      </c>
      <c r="AD171" s="22">
        <f t="shared" si="70"/>
        <v>0</v>
      </c>
      <c r="AE171" s="22">
        <f t="shared" si="70"/>
        <v>0</v>
      </c>
      <c r="AF171" s="22">
        <f t="shared" si="71"/>
        <v>41836</v>
      </c>
      <c r="AG171" s="17" t="str">
        <f t="shared" si="72"/>
        <v>ok</v>
      </c>
    </row>
    <row r="172" spans="1:33">
      <c r="A172" s="19">
        <v>537</v>
      </c>
      <c r="B172" s="3" t="s">
        <v>302</v>
      </c>
      <c r="C172" s="3" t="s">
        <v>308</v>
      </c>
      <c r="D172" s="3" t="s">
        <v>607</v>
      </c>
      <c r="F172" s="38"/>
      <c r="H172" s="22">
        <f t="shared" si="69"/>
        <v>0</v>
      </c>
      <c r="I172" s="22">
        <f t="shared" si="69"/>
        <v>0</v>
      </c>
      <c r="J172" s="22">
        <f t="shared" si="69"/>
        <v>0</v>
      </c>
      <c r="K172" s="22">
        <f t="shared" si="69"/>
        <v>0</v>
      </c>
      <c r="L172" s="22">
        <f t="shared" si="69"/>
        <v>0</v>
      </c>
      <c r="M172" s="22">
        <f t="shared" si="69"/>
        <v>0</v>
      </c>
      <c r="N172" s="22">
        <f t="shared" si="69"/>
        <v>0</v>
      </c>
      <c r="O172" s="22">
        <f t="shared" si="69"/>
        <v>0</v>
      </c>
      <c r="P172" s="22">
        <f t="shared" si="69"/>
        <v>0</v>
      </c>
      <c r="Q172" s="22">
        <f t="shared" si="69"/>
        <v>0</v>
      </c>
      <c r="R172" s="22">
        <f t="shared" si="70"/>
        <v>0</v>
      </c>
      <c r="S172" s="22">
        <f t="shared" si="70"/>
        <v>0</v>
      </c>
      <c r="T172" s="22">
        <f t="shared" si="70"/>
        <v>0</v>
      </c>
      <c r="U172" s="22">
        <f t="shared" si="70"/>
        <v>0</v>
      </c>
      <c r="V172" s="22">
        <f t="shared" si="70"/>
        <v>0</v>
      </c>
      <c r="W172" s="22">
        <f t="shared" si="70"/>
        <v>0</v>
      </c>
      <c r="X172" s="22">
        <f t="shared" si="70"/>
        <v>0</v>
      </c>
      <c r="Y172" s="22">
        <f t="shared" si="70"/>
        <v>0</v>
      </c>
      <c r="Z172" s="22">
        <f t="shared" si="70"/>
        <v>0</v>
      </c>
      <c r="AA172" s="22">
        <f t="shared" si="70"/>
        <v>0</v>
      </c>
      <c r="AB172" s="22">
        <f t="shared" si="70"/>
        <v>0</v>
      </c>
      <c r="AC172" s="22">
        <f t="shared" si="70"/>
        <v>0</v>
      </c>
      <c r="AD172" s="22">
        <f t="shared" si="70"/>
        <v>0</v>
      </c>
      <c r="AE172" s="22">
        <f t="shared" si="70"/>
        <v>0</v>
      </c>
      <c r="AF172" s="22">
        <f t="shared" si="71"/>
        <v>0</v>
      </c>
      <c r="AG172" s="17" t="str">
        <f t="shared" si="72"/>
        <v>ok</v>
      </c>
    </row>
    <row r="173" spans="1:33">
      <c r="A173" s="111">
        <v>538</v>
      </c>
      <c r="B173" s="3" t="s">
        <v>192</v>
      </c>
      <c r="C173" s="3" t="s">
        <v>309</v>
      </c>
      <c r="D173" s="3" t="s">
        <v>607</v>
      </c>
      <c r="F173" s="38">
        <v>341222</v>
      </c>
      <c r="H173" s="22">
        <f t="shared" si="69"/>
        <v>341222</v>
      </c>
      <c r="I173" s="22">
        <f t="shared" si="69"/>
        <v>0</v>
      </c>
      <c r="J173" s="22">
        <f t="shared" si="69"/>
        <v>0</v>
      </c>
      <c r="K173" s="22">
        <f t="shared" si="69"/>
        <v>0</v>
      </c>
      <c r="L173" s="22">
        <f t="shared" si="69"/>
        <v>0</v>
      </c>
      <c r="M173" s="22">
        <f t="shared" si="69"/>
        <v>0</v>
      </c>
      <c r="N173" s="22">
        <f t="shared" si="69"/>
        <v>0</v>
      </c>
      <c r="O173" s="22">
        <f t="shared" si="69"/>
        <v>0</v>
      </c>
      <c r="P173" s="22">
        <f t="shared" si="69"/>
        <v>0</v>
      </c>
      <c r="Q173" s="22">
        <f t="shared" si="69"/>
        <v>0</v>
      </c>
      <c r="R173" s="22">
        <f t="shared" si="70"/>
        <v>0</v>
      </c>
      <c r="S173" s="22">
        <f t="shared" si="70"/>
        <v>0</v>
      </c>
      <c r="T173" s="22">
        <f t="shared" si="70"/>
        <v>0</v>
      </c>
      <c r="U173" s="22">
        <f t="shared" si="70"/>
        <v>0</v>
      </c>
      <c r="V173" s="22">
        <f t="shared" si="70"/>
        <v>0</v>
      </c>
      <c r="W173" s="22">
        <f t="shared" si="70"/>
        <v>0</v>
      </c>
      <c r="X173" s="22">
        <f t="shared" si="70"/>
        <v>0</v>
      </c>
      <c r="Y173" s="22">
        <f t="shared" si="70"/>
        <v>0</v>
      </c>
      <c r="Z173" s="22">
        <f t="shared" si="70"/>
        <v>0</v>
      </c>
      <c r="AA173" s="22">
        <f t="shared" si="70"/>
        <v>0</v>
      </c>
      <c r="AB173" s="22">
        <f t="shared" si="70"/>
        <v>0</v>
      </c>
      <c r="AC173" s="22">
        <f t="shared" si="70"/>
        <v>0</v>
      </c>
      <c r="AD173" s="22">
        <f t="shared" si="70"/>
        <v>0</v>
      </c>
      <c r="AE173" s="22">
        <f t="shared" si="70"/>
        <v>0</v>
      </c>
      <c r="AF173" s="22">
        <f t="shared" si="71"/>
        <v>341222</v>
      </c>
      <c r="AG173" s="17" t="str">
        <f t="shared" si="72"/>
        <v>ok</v>
      </c>
    </row>
    <row r="174" spans="1:33">
      <c r="A174" s="19">
        <v>539</v>
      </c>
      <c r="B174" s="3" t="s">
        <v>304</v>
      </c>
      <c r="C174" s="3" t="s">
        <v>310</v>
      </c>
      <c r="D174" s="3" t="s">
        <v>607</v>
      </c>
      <c r="F174" s="38">
        <v>182805</v>
      </c>
      <c r="H174" s="22">
        <f t="shared" si="69"/>
        <v>182805</v>
      </c>
      <c r="I174" s="22">
        <f t="shared" si="69"/>
        <v>0</v>
      </c>
      <c r="J174" s="22">
        <f t="shared" si="69"/>
        <v>0</v>
      </c>
      <c r="K174" s="22">
        <f t="shared" si="69"/>
        <v>0</v>
      </c>
      <c r="L174" s="22">
        <f t="shared" si="69"/>
        <v>0</v>
      </c>
      <c r="M174" s="22">
        <f t="shared" si="69"/>
        <v>0</v>
      </c>
      <c r="N174" s="22">
        <f t="shared" si="69"/>
        <v>0</v>
      </c>
      <c r="O174" s="22">
        <f t="shared" si="69"/>
        <v>0</v>
      </c>
      <c r="P174" s="22">
        <f t="shared" si="69"/>
        <v>0</v>
      </c>
      <c r="Q174" s="22">
        <f t="shared" si="69"/>
        <v>0</v>
      </c>
      <c r="R174" s="22">
        <f t="shared" si="70"/>
        <v>0</v>
      </c>
      <c r="S174" s="22">
        <f t="shared" si="70"/>
        <v>0</v>
      </c>
      <c r="T174" s="22">
        <f t="shared" si="70"/>
        <v>0</v>
      </c>
      <c r="U174" s="22">
        <f t="shared" si="70"/>
        <v>0</v>
      </c>
      <c r="V174" s="22">
        <f t="shared" si="70"/>
        <v>0</v>
      </c>
      <c r="W174" s="22">
        <f t="shared" si="70"/>
        <v>0</v>
      </c>
      <c r="X174" s="22">
        <f t="shared" si="70"/>
        <v>0</v>
      </c>
      <c r="Y174" s="22">
        <f t="shared" si="70"/>
        <v>0</v>
      </c>
      <c r="Z174" s="22">
        <f t="shared" si="70"/>
        <v>0</v>
      </c>
      <c r="AA174" s="22">
        <f t="shared" si="70"/>
        <v>0</v>
      </c>
      <c r="AB174" s="22">
        <f t="shared" si="70"/>
        <v>0</v>
      </c>
      <c r="AC174" s="22">
        <f t="shared" si="70"/>
        <v>0</v>
      </c>
      <c r="AD174" s="22">
        <f t="shared" si="70"/>
        <v>0</v>
      </c>
      <c r="AE174" s="22">
        <f t="shared" si="70"/>
        <v>0</v>
      </c>
      <c r="AF174" s="22">
        <f t="shared" si="71"/>
        <v>182805</v>
      </c>
      <c r="AG174" s="17" t="str">
        <f t="shared" si="72"/>
        <v>ok</v>
      </c>
    </row>
    <row r="175" spans="1:33">
      <c r="A175" s="111">
        <v>540</v>
      </c>
      <c r="B175" s="3" t="s">
        <v>901</v>
      </c>
      <c r="D175" s="3" t="s">
        <v>607</v>
      </c>
      <c r="F175" s="38">
        <v>550840</v>
      </c>
      <c r="H175" s="22">
        <f t="shared" si="69"/>
        <v>550840</v>
      </c>
      <c r="I175" s="22">
        <f t="shared" si="69"/>
        <v>0</v>
      </c>
      <c r="J175" s="22">
        <f t="shared" si="69"/>
        <v>0</v>
      </c>
      <c r="K175" s="22">
        <f t="shared" si="69"/>
        <v>0</v>
      </c>
      <c r="L175" s="22">
        <f t="shared" si="69"/>
        <v>0</v>
      </c>
      <c r="M175" s="22">
        <f t="shared" si="69"/>
        <v>0</v>
      </c>
      <c r="N175" s="22">
        <f t="shared" si="69"/>
        <v>0</v>
      </c>
      <c r="O175" s="22">
        <f t="shared" si="69"/>
        <v>0</v>
      </c>
      <c r="P175" s="22">
        <f t="shared" si="69"/>
        <v>0</v>
      </c>
      <c r="Q175" s="22">
        <f t="shared" si="69"/>
        <v>0</v>
      </c>
      <c r="R175" s="22">
        <f t="shared" si="70"/>
        <v>0</v>
      </c>
      <c r="S175" s="22">
        <f t="shared" si="70"/>
        <v>0</v>
      </c>
      <c r="T175" s="22">
        <f t="shared" si="70"/>
        <v>0</v>
      </c>
      <c r="U175" s="22">
        <f t="shared" si="70"/>
        <v>0</v>
      </c>
      <c r="V175" s="22">
        <f t="shared" si="70"/>
        <v>0</v>
      </c>
      <c r="W175" s="22">
        <f t="shared" si="70"/>
        <v>0</v>
      </c>
      <c r="X175" s="22">
        <f t="shared" si="70"/>
        <v>0</v>
      </c>
      <c r="Y175" s="22">
        <f t="shared" si="70"/>
        <v>0</v>
      </c>
      <c r="Z175" s="22">
        <f t="shared" si="70"/>
        <v>0</v>
      </c>
      <c r="AA175" s="22">
        <f t="shared" si="70"/>
        <v>0</v>
      </c>
      <c r="AB175" s="22">
        <f t="shared" si="70"/>
        <v>0</v>
      </c>
      <c r="AC175" s="22">
        <f t="shared" si="70"/>
        <v>0</v>
      </c>
      <c r="AD175" s="22">
        <f t="shared" si="70"/>
        <v>0</v>
      </c>
      <c r="AE175" s="22">
        <f t="shared" si="70"/>
        <v>0</v>
      </c>
      <c r="AF175" s="22">
        <f t="shared" si="71"/>
        <v>550840</v>
      </c>
      <c r="AG175" s="17" t="str">
        <f t="shared" si="72"/>
        <v>ok</v>
      </c>
    </row>
    <row r="176" spans="1:33">
      <c r="A176" s="19"/>
      <c r="F176" s="38"/>
      <c r="W176" s="3"/>
      <c r="AF176" s="22"/>
      <c r="AG176" s="17"/>
    </row>
    <row r="177" spans="1:33">
      <c r="A177" s="19"/>
      <c r="B177" s="3" t="s">
        <v>299</v>
      </c>
      <c r="F177" s="35">
        <f>SUM(F170:F176)</f>
        <v>1247285</v>
      </c>
      <c r="H177" s="21">
        <f t="shared" ref="H177:M177" si="73">SUM(H170:H176)</f>
        <v>1247285</v>
      </c>
      <c r="I177" s="21">
        <f t="shared" si="73"/>
        <v>0</v>
      </c>
      <c r="J177" s="21">
        <f t="shared" si="73"/>
        <v>0</v>
      </c>
      <c r="K177" s="21">
        <f t="shared" si="73"/>
        <v>0</v>
      </c>
      <c r="L177" s="21">
        <f t="shared" si="73"/>
        <v>0</v>
      </c>
      <c r="M177" s="21">
        <f t="shared" si="73"/>
        <v>0</v>
      </c>
      <c r="N177" s="21">
        <f>SUM(N170:N176)</f>
        <v>0</v>
      </c>
      <c r="O177" s="21">
        <f>SUM(O170:O176)</f>
        <v>0</v>
      </c>
      <c r="P177" s="21">
        <f>SUM(P170:P176)</f>
        <v>0</v>
      </c>
      <c r="Q177" s="21">
        <f t="shared" ref="Q177:AB177" si="74">SUM(Q170:Q176)</f>
        <v>0</v>
      </c>
      <c r="R177" s="21">
        <f t="shared" si="74"/>
        <v>0</v>
      </c>
      <c r="S177" s="21">
        <f t="shared" si="74"/>
        <v>0</v>
      </c>
      <c r="T177" s="21">
        <f t="shared" si="74"/>
        <v>0</v>
      </c>
      <c r="U177" s="21">
        <f t="shared" si="74"/>
        <v>0</v>
      </c>
      <c r="V177" s="21">
        <f t="shared" si="74"/>
        <v>0</v>
      </c>
      <c r="W177" s="21">
        <f t="shared" si="74"/>
        <v>0</v>
      </c>
      <c r="X177" s="21">
        <f t="shared" si="74"/>
        <v>0</v>
      </c>
      <c r="Y177" s="21">
        <f t="shared" si="74"/>
        <v>0</v>
      </c>
      <c r="Z177" s="21">
        <f t="shared" si="74"/>
        <v>0</v>
      </c>
      <c r="AA177" s="21">
        <f t="shared" si="74"/>
        <v>0</v>
      </c>
      <c r="AB177" s="21">
        <f t="shared" si="74"/>
        <v>0</v>
      </c>
      <c r="AC177" s="21">
        <f>SUM(AC170:AC176)</f>
        <v>0</v>
      </c>
      <c r="AD177" s="21">
        <f>SUM(AD170:AD176)</f>
        <v>0</v>
      </c>
      <c r="AE177" s="21">
        <f>SUM(AE170:AE176)</f>
        <v>0</v>
      </c>
      <c r="AF177" s="22">
        <f>SUM(H177:AE177)</f>
        <v>1247285</v>
      </c>
      <c r="AG177" s="17" t="str">
        <f>IF(ABS(AF177-F177)&lt;1,"ok","err")</f>
        <v>ok</v>
      </c>
    </row>
    <row r="178" spans="1:33">
      <c r="A178" s="19"/>
      <c r="F178" s="35"/>
      <c r="W178" s="3"/>
      <c r="AG178" s="17"/>
    </row>
    <row r="179" spans="1:33">
      <c r="A179" s="24" t="s">
        <v>297</v>
      </c>
      <c r="F179" s="35"/>
      <c r="W179" s="3"/>
      <c r="AG179" s="17"/>
    </row>
    <row r="180" spans="1:33">
      <c r="A180" s="29">
        <v>541</v>
      </c>
      <c r="B180" s="3" t="s">
        <v>201</v>
      </c>
      <c r="C180" s="3" t="s">
        <v>311</v>
      </c>
      <c r="D180" s="3" t="s">
        <v>614</v>
      </c>
      <c r="F180" s="35">
        <v>0</v>
      </c>
      <c r="H180" s="22">
        <f t="shared" ref="H180:Q184" si="75">IF(VLOOKUP($D180,$C$6:$AE$653,H$2,)=0,0,((VLOOKUP($D180,$C$6:$AE$653,H$2,)/VLOOKUP($D180,$C$6:$AE$653,4,))*$F180))</f>
        <v>0</v>
      </c>
      <c r="I180" s="22">
        <f t="shared" si="75"/>
        <v>0</v>
      </c>
      <c r="J180" s="22">
        <f t="shared" si="75"/>
        <v>0</v>
      </c>
      <c r="K180" s="22">
        <f t="shared" si="75"/>
        <v>0</v>
      </c>
      <c r="L180" s="22">
        <f t="shared" si="75"/>
        <v>0</v>
      </c>
      <c r="M180" s="22">
        <f t="shared" si="75"/>
        <v>0</v>
      </c>
      <c r="N180" s="22">
        <f t="shared" si="75"/>
        <v>0</v>
      </c>
      <c r="O180" s="22">
        <f t="shared" si="75"/>
        <v>0</v>
      </c>
      <c r="P180" s="22">
        <f t="shared" si="75"/>
        <v>0</v>
      </c>
      <c r="Q180" s="22">
        <f t="shared" si="75"/>
        <v>0</v>
      </c>
      <c r="R180" s="22">
        <f t="shared" ref="R180:AE184" si="76">IF(VLOOKUP($D180,$C$6:$AE$653,R$2,)=0,0,((VLOOKUP($D180,$C$6:$AE$653,R$2,)/VLOOKUP($D180,$C$6:$AE$653,4,))*$F180))</f>
        <v>0</v>
      </c>
      <c r="S180" s="22">
        <f t="shared" si="76"/>
        <v>0</v>
      </c>
      <c r="T180" s="22">
        <f t="shared" si="76"/>
        <v>0</v>
      </c>
      <c r="U180" s="22">
        <f t="shared" si="76"/>
        <v>0</v>
      </c>
      <c r="V180" s="22">
        <f t="shared" si="76"/>
        <v>0</v>
      </c>
      <c r="W180" s="22">
        <f t="shared" si="76"/>
        <v>0</v>
      </c>
      <c r="X180" s="22">
        <f t="shared" si="76"/>
        <v>0</v>
      </c>
      <c r="Y180" s="22">
        <f t="shared" si="76"/>
        <v>0</v>
      </c>
      <c r="Z180" s="22">
        <f t="shared" si="76"/>
        <v>0</v>
      </c>
      <c r="AA180" s="22">
        <f t="shared" si="76"/>
        <v>0</v>
      </c>
      <c r="AB180" s="22">
        <f t="shared" si="76"/>
        <v>0</v>
      </c>
      <c r="AC180" s="22">
        <f t="shared" si="76"/>
        <v>0</v>
      </c>
      <c r="AD180" s="22">
        <f t="shared" si="76"/>
        <v>0</v>
      </c>
      <c r="AE180" s="22">
        <f t="shared" si="76"/>
        <v>0</v>
      </c>
      <c r="AF180" s="22">
        <f>SUM(H180:AE180)</f>
        <v>0</v>
      </c>
      <c r="AG180" s="17" t="str">
        <f>IF(ABS(AF180-F180)&lt;1,"ok","err")</f>
        <v>ok</v>
      </c>
    </row>
    <row r="181" spans="1:33">
      <c r="A181" s="29">
        <v>542</v>
      </c>
      <c r="B181" s="3" t="s">
        <v>200</v>
      </c>
      <c r="C181" s="3" t="s">
        <v>312</v>
      </c>
      <c r="D181" s="3" t="s">
        <v>607</v>
      </c>
      <c r="F181" s="38">
        <v>346343</v>
      </c>
      <c r="H181" s="22">
        <f t="shared" si="75"/>
        <v>346343</v>
      </c>
      <c r="I181" s="22">
        <f t="shared" si="75"/>
        <v>0</v>
      </c>
      <c r="J181" s="22">
        <f t="shared" si="75"/>
        <v>0</v>
      </c>
      <c r="K181" s="22">
        <f t="shared" si="75"/>
        <v>0</v>
      </c>
      <c r="L181" s="22">
        <f t="shared" si="75"/>
        <v>0</v>
      </c>
      <c r="M181" s="22">
        <f t="shared" si="75"/>
        <v>0</v>
      </c>
      <c r="N181" s="22">
        <f t="shared" si="75"/>
        <v>0</v>
      </c>
      <c r="O181" s="22">
        <f t="shared" si="75"/>
        <v>0</v>
      </c>
      <c r="P181" s="22">
        <f t="shared" si="75"/>
        <v>0</v>
      </c>
      <c r="Q181" s="22">
        <f t="shared" si="75"/>
        <v>0</v>
      </c>
      <c r="R181" s="22">
        <f t="shared" si="76"/>
        <v>0</v>
      </c>
      <c r="S181" s="22">
        <f t="shared" si="76"/>
        <v>0</v>
      </c>
      <c r="T181" s="22">
        <f t="shared" si="76"/>
        <v>0</v>
      </c>
      <c r="U181" s="22">
        <f t="shared" si="76"/>
        <v>0</v>
      </c>
      <c r="V181" s="22">
        <f t="shared" si="76"/>
        <v>0</v>
      </c>
      <c r="W181" s="22">
        <f t="shared" si="76"/>
        <v>0</v>
      </c>
      <c r="X181" s="22">
        <f t="shared" si="76"/>
        <v>0</v>
      </c>
      <c r="Y181" s="22">
        <f t="shared" si="76"/>
        <v>0</v>
      </c>
      <c r="Z181" s="22">
        <f t="shared" si="76"/>
        <v>0</v>
      </c>
      <c r="AA181" s="22">
        <f t="shared" si="76"/>
        <v>0</v>
      </c>
      <c r="AB181" s="22">
        <f t="shared" si="76"/>
        <v>0</v>
      </c>
      <c r="AC181" s="22">
        <f t="shared" si="76"/>
        <v>0</v>
      </c>
      <c r="AD181" s="22">
        <f t="shared" si="76"/>
        <v>0</v>
      </c>
      <c r="AE181" s="22">
        <f t="shared" si="76"/>
        <v>0</v>
      </c>
      <c r="AF181" s="22">
        <f>SUM(H181:AE181)</f>
        <v>346343</v>
      </c>
      <c r="AG181" s="17" t="str">
        <f>IF(ABS(AF181-F181)&lt;1,"ok","err")</f>
        <v>ok</v>
      </c>
    </row>
    <row r="182" spans="1:33">
      <c r="A182" s="29">
        <v>543</v>
      </c>
      <c r="B182" s="3" t="s">
        <v>298</v>
      </c>
      <c r="C182" s="3" t="s">
        <v>313</v>
      </c>
      <c r="D182" s="3" t="s">
        <v>607</v>
      </c>
      <c r="F182" s="38">
        <v>210945</v>
      </c>
      <c r="H182" s="22">
        <f t="shared" si="75"/>
        <v>210945</v>
      </c>
      <c r="I182" s="22">
        <f t="shared" si="75"/>
        <v>0</v>
      </c>
      <c r="J182" s="22">
        <f t="shared" si="75"/>
        <v>0</v>
      </c>
      <c r="K182" s="22">
        <f t="shared" si="75"/>
        <v>0</v>
      </c>
      <c r="L182" s="22">
        <f t="shared" si="75"/>
        <v>0</v>
      </c>
      <c r="M182" s="22">
        <f t="shared" si="75"/>
        <v>0</v>
      </c>
      <c r="N182" s="22">
        <f t="shared" si="75"/>
        <v>0</v>
      </c>
      <c r="O182" s="22">
        <f t="shared" si="75"/>
        <v>0</v>
      </c>
      <c r="P182" s="22">
        <f t="shared" si="75"/>
        <v>0</v>
      </c>
      <c r="Q182" s="22">
        <f t="shared" si="75"/>
        <v>0</v>
      </c>
      <c r="R182" s="22">
        <f t="shared" si="76"/>
        <v>0</v>
      </c>
      <c r="S182" s="22">
        <f t="shared" si="76"/>
        <v>0</v>
      </c>
      <c r="T182" s="22">
        <f t="shared" si="76"/>
        <v>0</v>
      </c>
      <c r="U182" s="22">
        <f t="shared" si="76"/>
        <v>0</v>
      </c>
      <c r="V182" s="22">
        <f t="shared" si="76"/>
        <v>0</v>
      </c>
      <c r="W182" s="22">
        <f t="shared" si="76"/>
        <v>0</v>
      </c>
      <c r="X182" s="22">
        <f t="shared" si="76"/>
        <v>0</v>
      </c>
      <c r="Y182" s="22">
        <f t="shared" si="76"/>
        <v>0</v>
      </c>
      <c r="Z182" s="22">
        <f t="shared" si="76"/>
        <v>0</v>
      </c>
      <c r="AA182" s="22">
        <f t="shared" si="76"/>
        <v>0</v>
      </c>
      <c r="AB182" s="22">
        <f t="shared" si="76"/>
        <v>0</v>
      </c>
      <c r="AC182" s="22">
        <f t="shared" si="76"/>
        <v>0</v>
      </c>
      <c r="AD182" s="22">
        <f t="shared" si="76"/>
        <v>0</v>
      </c>
      <c r="AE182" s="22">
        <f t="shared" si="76"/>
        <v>0</v>
      </c>
      <c r="AF182" s="22">
        <f>SUM(H182:AE182)</f>
        <v>210945</v>
      </c>
      <c r="AG182" s="17" t="str">
        <f>IF(ABS(AF182-F182)&lt;1,"ok","err")</f>
        <v>ok</v>
      </c>
    </row>
    <row r="183" spans="1:33">
      <c r="A183" s="19">
        <v>544</v>
      </c>
      <c r="B183" s="3" t="s">
        <v>204</v>
      </c>
      <c r="C183" s="3" t="s">
        <v>314</v>
      </c>
      <c r="D183" s="3" t="s">
        <v>827</v>
      </c>
      <c r="F183" s="38">
        <v>264928</v>
      </c>
      <c r="H183" s="22">
        <f t="shared" si="75"/>
        <v>0</v>
      </c>
      <c r="I183" s="22">
        <f t="shared" si="75"/>
        <v>0</v>
      </c>
      <c r="J183" s="22">
        <f t="shared" si="75"/>
        <v>0</v>
      </c>
      <c r="K183" s="22">
        <f t="shared" si="75"/>
        <v>264928</v>
      </c>
      <c r="L183" s="22">
        <f t="shared" si="75"/>
        <v>0</v>
      </c>
      <c r="M183" s="22">
        <f t="shared" si="75"/>
        <v>0</v>
      </c>
      <c r="N183" s="22">
        <f t="shared" si="75"/>
        <v>0</v>
      </c>
      <c r="O183" s="22">
        <f t="shared" si="75"/>
        <v>0</v>
      </c>
      <c r="P183" s="22">
        <f t="shared" si="75"/>
        <v>0</v>
      </c>
      <c r="Q183" s="22">
        <f t="shared" si="75"/>
        <v>0</v>
      </c>
      <c r="R183" s="22">
        <f t="shared" si="76"/>
        <v>0</v>
      </c>
      <c r="S183" s="22">
        <f t="shared" si="76"/>
        <v>0</v>
      </c>
      <c r="T183" s="22">
        <f t="shared" si="76"/>
        <v>0</v>
      </c>
      <c r="U183" s="22">
        <f t="shared" si="76"/>
        <v>0</v>
      </c>
      <c r="V183" s="22">
        <f t="shared" si="76"/>
        <v>0</v>
      </c>
      <c r="W183" s="22">
        <f t="shared" si="76"/>
        <v>0</v>
      </c>
      <c r="X183" s="22">
        <f t="shared" si="76"/>
        <v>0</v>
      </c>
      <c r="Y183" s="22">
        <f t="shared" si="76"/>
        <v>0</v>
      </c>
      <c r="Z183" s="22">
        <f t="shared" si="76"/>
        <v>0</v>
      </c>
      <c r="AA183" s="22">
        <f t="shared" si="76"/>
        <v>0</v>
      </c>
      <c r="AB183" s="22">
        <f t="shared" si="76"/>
        <v>0</v>
      </c>
      <c r="AC183" s="22">
        <f t="shared" si="76"/>
        <v>0</v>
      </c>
      <c r="AD183" s="22">
        <f t="shared" si="76"/>
        <v>0</v>
      </c>
      <c r="AE183" s="22">
        <f t="shared" si="76"/>
        <v>0</v>
      </c>
      <c r="AF183" s="22">
        <f>SUM(H183:AE183)</f>
        <v>264928</v>
      </c>
      <c r="AG183" s="17" t="str">
        <f>IF(ABS(AF183-F183)&lt;1,"ok","err")</f>
        <v>ok</v>
      </c>
    </row>
    <row r="184" spans="1:33">
      <c r="A184" s="19">
        <v>545</v>
      </c>
      <c r="B184" s="3" t="s">
        <v>305</v>
      </c>
      <c r="C184" s="3" t="s">
        <v>315</v>
      </c>
      <c r="D184" s="3" t="s">
        <v>827</v>
      </c>
      <c r="F184" s="38">
        <v>75728</v>
      </c>
      <c r="H184" s="22">
        <f t="shared" si="75"/>
        <v>0</v>
      </c>
      <c r="I184" s="22">
        <f t="shared" si="75"/>
        <v>0</v>
      </c>
      <c r="J184" s="22">
        <f t="shared" si="75"/>
        <v>0</v>
      </c>
      <c r="K184" s="22">
        <f t="shared" si="75"/>
        <v>75728</v>
      </c>
      <c r="L184" s="22">
        <f t="shared" si="75"/>
        <v>0</v>
      </c>
      <c r="M184" s="22">
        <f t="shared" si="75"/>
        <v>0</v>
      </c>
      <c r="N184" s="22">
        <f t="shared" si="75"/>
        <v>0</v>
      </c>
      <c r="O184" s="22">
        <f t="shared" si="75"/>
        <v>0</v>
      </c>
      <c r="P184" s="22">
        <f t="shared" si="75"/>
        <v>0</v>
      </c>
      <c r="Q184" s="22">
        <f t="shared" si="75"/>
        <v>0</v>
      </c>
      <c r="R184" s="22">
        <f t="shared" si="76"/>
        <v>0</v>
      </c>
      <c r="S184" s="22">
        <f t="shared" si="76"/>
        <v>0</v>
      </c>
      <c r="T184" s="22">
        <f t="shared" si="76"/>
        <v>0</v>
      </c>
      <c r="U184" s="22">
        <f t="shared" si="76"/>
        <v>0</v>
      </c>
      <c r="V184" s="22">
        <f t="shared" si="76"/>
        <v>0</v>
      </c>
      <c r="W184" s="22">
        <f t="shared" si="76"/>
        <v>0</v>
      </c>
      <c r="X184" s="22">
        <f t="shared" si="76"/>
        <v>0</v>
      </c>
      <c r="Y184" s="22">
        <f t="shared" si="76"/>
        <v>0</v>
      </c>
      <c r="Z184" s="22">
        <f t="shared" si="76"/>
        <v>0</v>
      </c>
      <c r="AA184" s="22">
        <f t="shared" si="76"/>
        <v>0</v>
      </c>
      <c r="AB184" s="22">
        <f t="shared" si="76"/>
        <v>0</v>
      </c>
      <c r="AC184" s="22">
        <f t="shared" si="76"/>
        <v>0</v>
      </c>
      <c r="AD184" s="22">
        <f t="shared" si="76"/>
        <v>0</v>
      </c>
      <c r="AE184" s="22">
        <f t="shared" si="76"/>
        <v>0</v>
      </c>
      <c r="AF184" s="22">
        <f>SUM(H184:AE184)</f>
        <v>75728</v>
      </c>
      <c r="AG184" s="17" t="str">
        <f>IF(ABS(AF184-F184)&lt;1,"ok","err")</f>
        <v>ok</v>
      </c>
    </row>
    <row r="185" spans="1:33">
      <c r="A185" s="19"/>
      <c r="F185" s="35"/>
      <c r="W185" s="3"/>
      <c r="AG185" s="17"/>
    </row>
    <row r="186" spans="1:33">
      <c r="A186" s="19"/>
      <c r="B186" s="3" t="s">
        <v>301</v>
      </c>
      <c r="F186" s="35">
        <f>SUM(F180:F185)</f>
        <v>897944</v>
      </c>
      <c r="H186" s="21">
        <f t="shared" ref="H186:M186" si="77">SUM(H180:H185)</f>
        <v>557288</v>
      </c>
      <c r="I186" s="21">
        <f t="shared" si="77"/>
        <v>0</v>
      </c>
      <c r="J186" s="21">
        <f t="shared" si="77"/>
        <v>0</v>
      </c>
      <c r="K186" s="21">
        <f t="shared" si="77"/>
        <v>340656</v>
      </c>
      <c r="L186" s="21">
        <f t="shared" si="77"/>
        <v>0</v>
      </c>
      <c r="M186" s="21">
        <f t="shared" si="77"/>
        <v>0</v>
      </c>
      <c r="N186" s="21">
        <f>SUM(N180:N185)</f>
        <v>0</v>
      </c>
      <c r="O186" s="21">
        <f>SUM(O180:O185)</f>
        <v>0</v>
      </c>
      <c r="P186" s="21">
        <f>SUM(P180:P185)</f>
        <v>0</v>
      </c>
      <c r="Q186" s="21">
        <f t="shared" ref="Q186:AB186" si="78">SUM(Q180:Q185)</f>
        <v>0</v>
      </c>
      <c r="R186" s="21">
        <f t="shared" si="78"/>
        <v>0</v>
      </c>
      <c r="S186" s="21">
        <f t="shared" si="78"/>
        <v>0</v>
      </c>
      <c r="T186" s="21">
        <f t="shared" si="78"/>
        <v>0</v>
      </c>
      <c r="U186" s="21">
        <f t="shared" si="78"/>
        <v>0</v>
      </c>
      <c r="V186" s="21">
        <f t="shared" si="78"/>
        <v>0</v>
      </c>
      <c r="W186" s="21">
        <f t="shared" si="78"/>
        <v>0</v>
      </c>
      <c r="X186" s="21">
        <f t="shared" si="78"/>
        <v>0</v>
      </c>
      <c r="Y186" s="21">
        <f t="shared" si="78"/>
        <v>0</v>
      </c>
      <c r="Z186" s="21">
        <f t="shared" si="78"/>
        <v>0</v>
      </c>
      <c r="AA186" s="21">
        <f t="shared" si="78"/>
        <v>0</v>
      </c>
      <c r="AB186" s="21">
        <f t="shared" si="78"/>
        <v>0</v>
      </c>
      <c r="AC186" s="21">
        <f>SUM(AC180:AC185)</f>
        <v>0</v>
      </c>
      <c r="AD186" s="21">
        <f>SUM(AD180:AD185)</f>
        <v>0</v>
      </c>
      <c r="AE186" s="21">
        <f>SUM(AE180:AE185)</f>
        <v>0</v>
      </c>
      <c r="AF186" s="22">
        <f>SUM(H186:AE186)</f>
        <v>897944</v>
      </c>
      <c r="AG186" s="17" t="str">
        <f>IF(ABS(AF186-F186)&lt;1,"ok","err")</f>
        <v>ok</v>
      </c>
    </row>
    <row r="187" spans="1:33">
      <c r="A187" s="19"/>
      <c r="F187" s="35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2"/>
      <c r="AG187" s="17"/>
    </row>
    <row r="188" spans="1:33">
      <c r="A188" s="19"/>
      <c r="B188" s="3" t="s">
        <v>300</v>
      </c>
      <c r="F188" s="35">
        <f>F177+F186</f>
        <v>2145229</v>
      </c>
      <c r="H188" s="21">
        <f t="shared" ref="H188:M188" si="79">H177+H186</f>
        <v>1804573</v>
      </c>
      <c r="I188" s="21">
        <f t="shared" si="79"/>
        <v>0</v>
      </c>
      <c r="J188" s="21">
        <f t="shared" si="79"/>
        <v>0</v>
      </c>
      <c r="K188" s="21">
        <f t="shared" si="79"/>
        <v>340656</v>
      </c>
      <c r="L188" s="21">
        <f t="shared" si="79"/>
        <v>0</v>
      </c>
      <c r="M188" s="21">
        <f t="shared" si="79"/>
        <v>0</v>
      </c>
      <c r="N188" s="21">
        <f>N177+N186</f>
        <v>0</v>
      </c>
      <c r="O188" s="21">
        <f>O177+O186</f>
        <v>0</v>
      </c>
      <c r="P188" s="21">
        <f>P177+P186</f>
        <v>0</v>
      </c>
      <c r="Q188" s="21">
        <f t="shared" ref="Q188:AB188" si="80">Q177+Q186</f>
        <v>0</v>
      </c>
      <c r="R188" s="21">
        <f t="shared" si="80"/>
        <v>0</v>
      </c>
      <c r="S188" s="21">
        <f t="shared" si="80"/>
        <v>0</v>
      </c>
      <c r="T188" s="21">
        <f t="shared" si="80"/>
        <v>0</v>
      </c>
      <c r="U188" s="21">
        <f t="shared" si="80"/>
        <v>0</v>
      </c>
      <c r="V188" s="21">
        <f t="shared" si="80"/>
        <v>0</v>
      </c>
      <c r="W188" s="21">
        <f t="shared" si="80"/>
        <v>0</v>
      </c>
      <c r="X188" s="21">
        <f t="shared" si="80"/>
        <v>0</v>
      </c>
      <c r="Y188" s="21">
        <f t="shared" si="80"/>
        <v>0</v>
      </c>
      <c r="Z188" s="21">
        <f t="shared" si="80"/>
        <v>0</v>
      </c>
      <c r="AA188" s="21">
        <f t="shared" si="80"/>
        <v>0</v>
      </c>
      <c r="AB188" s="21">
        <f t="shared" si="80"/>
        <v>0</v>
      </c>
      <c r="AC188" s="21">
        <f>AC177+AC186</f>
        <v>0</v>
      </c>
      <c r="AD188" s="21">
        <f>AD177+AD186</f>
        <v>0</v>
      </c>
      <c r="AE188" s="21">
        <f>AE177+AE186</f>
        <v>0</v>
      </c>
      <c r="AF188" s="22">
        <f>SUM(H188:AE188)</f>
        <v>2145229</v>
      </c>
      <c r="AG188" s="17" t="str">
        <f>IF(ABS(AF188-F188)&lt;1,"ok","err")</f>
        <v>ok</v>
      </c>
    </row>
    <row r="189" spans="1:33">
      <c r="A189" s="19"/>
      <c r="F189" s="35"/>
      <c r="W189" s="3"/>
      <c r="AG189" s="17"/>
    </row>
    <row r="190" spans="1:33">
      <c r="A190" s="24" t="s">
        <v>211</v>
      </c>
      <c r="F190" s="35"/>
      <c r="W190" s="3"/>
      <c r="AG190" s="17"/>
    </row>
    <row r="191" spans="1:33">
      <c r="A191" s="19">
        <v>546</v>
      </c>
      <c r="B191" s="3" t="s">
        <v>186</v>
      </c>
      <c r="C191" s="3" t="s">
        <v>212</v>
      </c>
      <c r="D191" s="3" t="s">
        <v>615</v>
      </c>
      <c r="F191" s="35">
        <v>362463</v>
      </c>
      <c r="H191" s="22">
        <f t="shared" ref="H191:Q195" si="81">IF(VLOOKUP($D191,$C$6:$AE$653,H$2,)=0,0,((VLOOKUP($D191,$C$6:$AE$653,H$2,)/VLOOKUP($D191,$C$6:$AE$653,4,))*$F191))</f>
        <v>362463</v>
      </c>
      <c r="I191" s="22">
        <f t="shared" si="81"/>
        <v>0</v>
      </c>
      <c r="J191" s="22">
        <f t="shared" si="81"/>
        <v>0</v>
      </c>
      <c r="K191" s="22">
        <f t="shared" si="81"/>
        <v>0</v>
      </c>
      <c r="L191" s="22">
        <f t="shared" si="81"/>
        <v>0</v>
      </c>
      <c r="M191" s="22">
        <f t="shared" si="81"/>
        <v>0</v>
      </c>
      <c r="N191" s="22">
        <f t="shared" si="81"/>
        <v>0</v>
      </c>
      <c r="O191" s="22">
        <f t="shared" si="81"/>
        <v>0</v>
      </c>
      <c r="P191" s="22">
        <f t="shared" si="81"/>
        <v>0</v>
      </c>
      <c r="Q191" s="22">
        <f t="shared" si="81"/>
        <v>0</v>
      </c>
      <c r="R191" s="22">
        <f t="shared" ref="R191:AE195" si="82">IF(VLOOKUP($D191,$C$6:$AE$653,R$2,)=0,0,((VLOOKUP($D191,$C$6:$AE$653,R$2,)/VLOOKUP($D191,$C$6:$AE$653,4,))*$F191))</f>
        <v>0</v>
      </c>
      <c r="S191" s="22">
        <f t="shared" si="82"/>
        <v>0</v>
      </c>
      <c r="T191" s="22">
        <f t="shared" si="82"/>
        <v>0</v>
      </c>
      <c r="U191" s="22">
        <f t="shared" si="82"/>
        <v>0</v>
      </c>
      <c r="V191" s="22">
        <f t="shared" si="82"/>
        <v>0</v>
      </c>
      <c r="W191" s="22">
        <f t="shared" si="82"/>
        <v>0</v>
      </c>
      <c r="X191" s="22">
        <f t="shared" si="82"/>
        <v>0</v>
      </c>
      <c r="Y191" s="22">
        <f t="shared" si="82"/>
        <v>0</v>
      </c>
      <c r="Z191" s="22">
        <f t="shared" si="82"/>
        <v>0</v>
      </c>
      <c r="AA191" s="22">
        <f t="shared" si="82"/>
        <v>0</v>
      </c>
      <c r="AB191" s="22">
        <f t="shared" si="82"/>
        <v>0</v>
      </c>
      <c r="AC191" s="22">
        <f t="shared" si="82"/>
        <v>0</v>
      </c>
      <c r="AD191" s="22">
        <f t="shared" si="82"/>
        <v>0</v>
      </c>
      <c r="AE191" s="22">
        <f t="shared" si="82"/>
        <v>0</v>
      </c>
      <c r="AF191" s="22">
        <f>SUM(H191:AE191)</f>
        <v>362463</v>
      </c>
      <c r="AG191" s="17" t="str">
        <f>IF(ABS(AF191-F191)&lt;1,"ok","err")</f>
        <v>ok</v>
      </c>
    </row>
    <row r="192" spans="1:33">
      <c r="A192" s="19">
        <v>547</v>
      </c>
      <c r="B192" s="3" t="s">
        <v>188</v>
      </c>
      <c r="C192" s="3" t="s">
        <v>213</v>
      </c>
      <c r="D192" s="3" t="s">
        <v>827</v>
      </c>
      <c r="F192" s="38">
        <v>49892673.697033398</v>
      </c>
      <c r="H192" s="22">
        <f t="shared" si="81"/>
        <v>0</v>
      </c>
      <c r="I192" s="22">
        <f t="shared" si="81"/>
        <v>0</v>
      </c>
      <c r="J192" s="22">
        <f t="shared" si="81"/>
        <v>0</v>
      </c>
      <c r="K192" s="22">
        <f t="shared" si="81"/>
        <v>49892673.697033398</v>
      </c>
      <c r="L192" s="22">
        <f t="shared" si="81"/>
        <v>0</v>
      </c>
      <c r="M192" s="22">
        <f t="shared" si="81"/>
        <v>0</v>
      </c>
      <c r="N192" s="22">
        <f t="shared" si="81"/>
        <v>0</v>
      </c>
      <c r="O192" s="22">
        <f t="shared" si="81"/>
        <v>0</v>
      </c>
      <c r="P192" s="22">
        <f t="shared" si="81"/>
        <v>0</v>
      </c>
      <c r="Q192" s="22">
        <f t="shared" si="81"/>
        <v>0</v>
      </c>
      <c r="R192" s="22">
        <f t="shared" si="82"/>
        <v>0</v>
      </c>
      <c r="S192" s="22">
        <f t="shared" si="82"/>
        <v>0</v>
      </c>
      <c r="T192" s="22">
        <f t="shared" si="82"/>
        <v>0</v>
      </c>
      <c r="U192" s="22">
        <f t="shared" si="82"/>
        <v>0</v>
      </c>
      <c r="V192" s="22">
        <f t="shared" si="82"/>
        <v>0</v>
      </c>
      <c r="W192" s="22">
        <f t="shared" si="82"/>
        <v>0</v>
      </c>
      <c r="X192" s="22">
        <f t="shared" si="82"/>
        <v>0</v>
      </c>
      <c r="Y192" s="22">
        <f t="shared" si="82"/>
        <v>0</v>
      </c>
      <c r="Z192" s="22">
        <f t="shared" si="82"/>
        <v>0</v>
      </c>
      <c r="AA192" s="22">
        <f t="shared" si="82"/>
        <v>0</v>
      </c>
      <c r="AB192" s="22">
        <f t="shared" si="82"/>
        <v>0</v>
      </c>
      <c r="AC192" s="22">
        <f t="shared" si="82"/>
        <v>0</v>
      </c>
      <c r="AD192" s="22">
        <f t="shared" si="82"/>
        <v>0</v>
      </c>
      <c r="AE192" s="22">
        <f t="shared" si="82"/>
        <v>0</v>
      </c>
      <c r="AF192" s="22">
        <f>SUM(H192:AE192)</f>
        <v>49892673.697033398</v>
      </c>
      <c r="AG192" s="17" t="str">
        <f>IF(ABS(AF192-F192)&lt;1,"ok","err")</f>
        <v>ok</v>
      </c>
    </row>
    <row r="193" spans="1:33">
      <c r="A193" s="19">
        <v>548</v>
      </c>
      <c r="B193" s="3" t="s">
        <v>214</v>
      </c>
      <c r="C193" s="3" t="s">
        <v>215</v>
      </c>
      <c r="D193" s="3" t="s">
        <v>607</v>
      </c>
      <c r="F193" s="38">
        <v>256302</v>
      </c>
      <c r="H193" s="22">
        <f t="shared" si="81"/>
        <v>256302</v>
      </c>
      <c r="I193" s="22">
        <f t="shared" si="81"/>
        <v>0</v>
      </c>
      <c r="J193" s="22">
        <f t="shared" si="81"/>
        <v>0</v>
      </c>
      <c r="K193" s="22">
        <f t="shared" si="81"/>
        <v>0</v>
      </c>
      <c r="L193" s="22">
        <f t="shared" si="81"/>
        <v>0</v>
      </c>
      <c r="M193" s="22">
        <f t="shared" si="81"/>
        <v>0</v>
      </c>
      <c r="N193" s="22">
        <f t="shared" si="81"/>
        <v>0</v>
      </c>
      <c r="O193" s="22">
        <f t="shared" si="81"/>
        <v>0</v>
      </c>
      <c r="P193" s="22">
        <f t="shared" si="81"/>
        <v>0</v>
      </c>
      <c r="Q193" s="22">
        <f t="shared" si="81"/>
        <v>0</v>
      </c>
      <c r="R193" s="22">
        <f t="shared" si="82"/>
        <v>0</v>
      </c>
      <c r="S193" s="22">
        <f t="shared" si="82"/>
        <v>0</v>
      </c>
      <c r="T193" s="22">
        <f t="shared" si="82"/>
        <v>0</v>
      </c>
      <c r="U193" s="22">
        <f t="shared" si="82"/>
        <v>0</v>
      </c>
      <c r="V193" s="22">
        <f t="shared" si="82"/>
        <v>0</v>
      </c>
      <c r="W193" s="22">
        <f t="shared" si="82"/>
        <v>0</v>
      </c>
      <c r="X193" s="22">
        <f t="shared" si="82"/>
        <v>0</v>
      </c>
      <c r="Y193" s="22">
        <f t="shared" si="82"/>
        <v>0</v>
      </c>
      <c r="Z193" s="22">
        <f t="shared" si="82"/>
        <v>0</v>
      </c>
      <c r="AA193" s="22">
        <f t="shared" si="82"/>
        <v>0</v>
      </c>
      <c r="AB193" s="22">
        <f t="shared" si="82"/>
        <v>0</v>
      </c>
      <c r="AC193" s="22">
        <f t="shared" si="82"/>
        <v>0</v>
      </c>
      <c r="AD193" s="22">
        <f t="shared" si="82"/>
        <v>0</v>
      </c>
      <c r="AE193" s="22">
        <f t="shared" si="82"/>
        <v>0</v>
      </c>
      <c r="AF193" s="22">
        <f>SUM(H193:AE193)</f>
        <v>256302</v>
      </c>
      <c r="AG193" s="17" t="str">
        <f>IF(ABS(AF193-F193)&lt;1,"ok","err")</f>
        <v>ok</v>
      </c>
    </row>
    <row r="194" spans="1:33">
      <c r="A194" s="19">
        <v>549</v>
      </c>
      <c r="B194" s="3" t="s">
        <v>216</v>
      </c>
      <c r="C194" s="3" t="s">
        <v>217</v>
      </c>
      <c r="D194" s="3" t="s">
        <v>607</v>
      </c>
      <c r="F194" s="38">
        <v>1377328</v>
      </c>
      <c r="H194" s="22">
        <f t="shared" si="81"/>
        <v>1377328</v>
      </c>
      <c r="I194" s="22">
        <f t="shared" si="81"/>
        <v>0</v>
      </c>
      <c r="J194" s="22">
        <f t="shared" si="81"/>
        <v>0</v>
      </c>
      <c r="K194" s="22">
        <f t="shared" si="81"/>
        <v>0</v>
      </c>
      <c r="L194" s="22">
        <f t="shared" si="81"/>
        <v>0</v>
      </c>
      <c r="M194" s="22">
        <f t="shared" si="81"/>
        <v>0</v>
      </c>
      <c r="N194" s="22">
        <f t="shared" si="81"/>
        <v>0</v>
      </c>
      <c r="O194" s="22">
        <f t="shared" si="81"/>
        <v>0</v>
      </c>
      <c r="P194" s="22">
        <f t="shared" si="81"/>
        <v>0</v>
      </c>
      <c r="Q194" s="22">
        <f t="shared" si="81"/>
        <v>0</v>
      </c>
      <c r="R194" s="22">
        <f t="shared" si="82"/>
        <v>0</v>
      </c>
      <c r="S194" s="22">
        <f t="shared" si="82"/>
        <v>0</v>
      </c>
      <c r="T194" s="22">
        <f t="shared" si="82"/>
        <v>0</v>
      </c>
      <c r="U194" s="22">
        <f t="shared" si="82"/>
        <v>0</v>
      </c>
      <c r="V194" s="22">
        <f t="shared" si="82"/>
        <v>0</v>
      </c>
      <c r="W194" s="22">
        <f t="shared" si="82"/>
        <v>0</v>
      </c>
      <c r="X194" s="22">
        <f t="shared" si="82"/>
        <v>0</v>
      </c>
      <c r="Y194" s="22">
        <f t="shared" si="82"/>
        <v>0</v>
      </c>
      <c r="Z194" s="22">
        <f t="shared" si="82"/>
        <v>0</v>
      </c>
      <c r="AA194" s="22">
        <f t="shared" si="82"/>
        <v>0</v>
      </c>
      <c r="AB194" s="22">
        <f t="shared" si="82"/>
        <v>0</v>
      </c>
      <c r="AC194" s="22">
        <f t="shared" si="82"/>
        <v>0</v>
      </c>
      <c r="AD194" s="22">
        <f t="shared" si="82"/>
        <v>0</v>
      </c>
      <c r="AE194" s="22">
        <f t="shared" si="82"/>
        <v>0</v>
      </c>
      <c r="AF194" s="22">
        <f>SUM(H194:AE194)</f>
        <v>1377328</v>
      </c>
      <c r="AG194" s="17" t="str">
        <f>IF(ABS(AF194-F194)&lt;1,"ok","err")</f>
        <v>ok</v>
      </c>
    </row>
    <row r="195" spans="1:33">
      <c r="A195" s="19">
        <v>550</v>
      </c>
      <c r="B195" s="3" t="s">
        <v>901</v>
      </c>
      <c r="C195" s="3" t="s">
        <v>218</v>
      </c>
      <c r="D195" s="3" t="s">
        <v>607</v>
      </c>
      <c r="F195" s="38">
        <v>11276</v>
      </c>
      <c r="H195" s="22">
        <f t="shared" si="81"/>
        <v>11276</v>
      </c>
      <c r="I195" s="22">
        <f t="shared" si="81"/>
        <v>0</v>
      </c>
      <c r="J195" s="22">
        <f t="shared" si="81"/>
        <v>0</v>
      </c>
      <c r="K195" s="22">
        <f t="shared" si="81"/>
        <v>0</v>
      </c>
      <c r="L195" s="22">
        <f t="shared" si="81"/>
        <v>0</v>
      </c>
      <c r="M195" s="22">
        <f t="shared" si="81"/>
        <v>0</v>
      </c>
      <c r="N195" s="22">
        <f t="shared" si="81"/>
        <v>0</v>
      </c>
      <c r="O195" s="22">
        <f t="shared" si="81"/>
        <v>0</v>
      </c>
      <c r="P195" s="22">
        <f t="shared" si="81"/>
        <v>0</v>
      </c>
      <c r="Q195" s="22">
        <f t="shared" si="81"/>
        <v>0</v>
      </c>
      <c r="R195" s="22">
        <f t="shared" si="82"/>
        <v>0</v>
      </c>
      <c r="S195" s="22">
        <f t="shared" si="82"/>
        <v>0</v>
      </c>
      <c r="T195" s="22">
        <f t="shared" si="82"/>
        <v>0</v>
      </c>
      <c r="U195" s="22">
        <f t="shared" si="82"/>
        <v>0</v>
      </c>
      <c r="V195" s="22">
        <f t="shared" si="82"/>
        <v>0</v>
      </c>
      <c r="W195" s="22">
        <f t="shared" si="82"/>
        <v>0</v>
      </c>
      <c r="X195" s="22">
        <f t="shared" si="82"/>
        <v>0</v>
      </c>
      <c r="Y195" s="22">
        <f t="shared" si="82"/>
        <v>0</v>
      </c>
      <c r="Z195" s="22">
        <f t="shared" si="82"/>
        <v>0</v>
      </c>
      <c r="AA195" s="22">
        <f t="shared" si="82"/>
        <v>0</v>
      </c>
      <c r="AB195" s="22">
        <f t="shared" si="82"/>
        <v>0</v>
      </c>
      <c r="AC195" s="22">
        <f t="shared" si="82"/>
        <v>0</v>
      </c>
      <c r="AD195" s="22">
        <f t="shared" si="82"/>
        <v>0</v>
      </c>
      <c r="AE195" s="22">
        <f t="shared" si="82"/>
        <v>0</v>
      </c>
      <c r="AF195" s="22">
        <f>SUM(H195:AE195)</f>
        <v>11276</v>
      </c>
      <c r="AG195" s="17" t="str">
        <f>IF(ABS(AF195-F195)&lt;1,"ok","err")</f>
        <v>ok</v>
      </c>
    </row>
    <row r="196" spans="1:33">
      <c r="A196" s="19"/>
      <c r="F196" s="35"/>
      <c r="W196" s="3"/>
      <c r="AF196" s="22"/>
      <c r="AG196" s="17"/>
    </row>
    <row r="197" spans="1:33">
      <c r="A197" s="19"/>
      <c r="B197" s="3" t="s">
        <v>219</v>
      </c>
      <c r="F197" s="35">
        <f>SUM(F191:F196)</f>
        <v>51900042.697033398</v>
      </c>
      <c r="H197" s="21">
        <f t="shared" ref="H197:M197" si="83">SUM(H191:H196)</f>
        <v>2007369</v>
      </c>
      <c r="I197" s="21">
        <f t="shared" si="83"/>
        <v>0</v>
      </c>
      <c r="J197" s="21">
        <f t="shared" si="83"/>
        <v>0</v>
      </c>
      <c r="K197" s="21">
        <f t="shared" si="83"/>
        <v>49892673.697033398</v>
      </c>
      <c r="L197" s="21">
        <f t="shared" si="83"/>
        <v>0</v>
      </c>
      <c r="M197" s="21">
        <f t="shared" si="83"/>
        <v>0</v>
      </c>
      <c r="N197" s="21">
        <f>SUM(N191:N196)</f>
        <v>0</v>
      </c>
      <c r="O197" s="21">
        <f>SUM(O191:O196)</f>
        <v>0</v>
      </c>
      <c r="P197" s="21">
        <f>SUM(P191:P196)</f>
        <v>0</v>
      </c>
      <c r="Q197" s="21">
        <f t="shared" ref="Q197:AB197" si="84">SUM(Q191:Q196)</f>
        <v>0</v>
      </c>
      <c r="R197" s="21">
        <f t="shared" si="84"/>
        <v>0</v>
      </c>
      <c r="S197" s="21">
        <f t="shared" si="84"/>
        <v>0</v>
      </c>
      <c r="T197" s="21">
        <f t="shared" si="84"/>
        <v>0</v>
      </c>
      <c r="U197" s="21">
        <f t="shared" si="84"/>
        <v>0</v>
      </c>
      <c r="V197" s="21">
        <f t="shared" si="84"/>
        <v>0</v>
      </c>
      <c r="W197" s="21">
        <f t="shared" si="84"/>
        <v>0</v>
      </c>
      <c r="X197" s="21">
        <f t="shared" si="84"/>
        <v>0</v>
      </c>
      <c r="Y197" s="21">
        <f t="shared" si="84"/>
        <v>0</v>
      </c>
      <c r="Z197" s="21">
        <f t="shared" si="84"/>
        <v>0</v>
      </c>
      <c r="AA197" s="21">
        <f t="shared" si="84"/>
        <v>0</v>
      </c>
      <c r="AB197" s="21">
        <f t="shared" si="84"/>
        <v>0</v>
      </c>
      <c r="AC197" s="21">
        <f>SUM(AC191:AC196)</f>
        <v>0</v>
      </c>
      <c r="AD197" s="21">
        <f>SUM(AD191:AD196)</f>
        <v>0</v>
      </c>
      <c r="AE197" s="21">
        <f>SUM(AE191:AE196)</f>
        <v>0</v>
      </c>
      <c r="AF197" s="22">
        <f>SUM(H197:AE197)</f>
        <v>51900042.697033398</v>
      </c>
      <c r="AG197" s="17" t="str">
        <f>IF(ABS(AF197-F197)&lt;1,"ok","err")</f>
        <v>ok</v>
      </c>
    </row>
    <row r="198" spans="1:33">
      <c r="A198" s="19"/>
      <c r="F198" s="35"/>
      <c r="W198" s="3"/>
      <c r="AG198" s="17"/>
    </row>
    <row r="199" spans="1:33">
      <c r="A199" s="18" t="s">
        <v>921</v>
      </c>
      <c r="F199" s="35"/>
      <c r="W199" s="3"/>
      <c r="AG199" s="17"/>
    </row>
    <row r="200" spans="1:33">
      <c r="A200" s="19"/>
      <c r="F200" s="35"/>
      <c r="W200" s="3"/>
      <c r="AG200" s="17"/>
    </row>
    <row r="201" spans="1:33">
      <c r="A201" s="24" t="s">
        <v>220</v>
      </c>
      <c r="F201" s="35"/>
      <c r="W201" s="3"/>
      <c r="AG201" s="17"/>
    </row>
    <row r="202" spans="1:33">
      <c r="A202" s="19">
        <v>551</v>
      </c>
      <c r="B202" s="3" t="s">
        <v>201</v>
      </c>
      <c r="C202" s="3" t="s">
        <v>221</v>
      </c>
      <c r="D202" s="3" t="s">
        <v>607</v>
      </c>
      <c r="F202" s="35">
        <v>119677</v>
      </c>
      <c r="H202" s="22">
        <f t="shared" ref="H202:Q205" si="85">IF(VLOOKUP($D202,$C$6:$AE$653,H$2,)=0,0,((VLOOKUP($D202,$C$6:$AE$653,H$2,)/VLOOKUP($D202,$C$6:$AE$653,4,))*$F202))</f>
        <v>119677</v>
      </c>
      <c r="I202" s="22">
        <f t="shared" si="85"/>
        <v>0</v>
      </c>
      <c r="J202" s="22">
        <f t="shared" si="85"/>
        <v>0</v>
      </c>
      <c r="K202" s="22">
        <f t="shared" si="85"/>
        <v>0</v>
      </c>
      <c r="L202" s="22">
        <f t="shared" si="85"/>
        <v>0</v>
      </c>
      <c r="M202" s="22">
        <f t="shared" si="85"/>
        <v>0</v>
      </c>
      <c r="N202" s="22">
        <f t="shared" si="85"/>
        <v>0</v>
      </c>
      <c r="O202" s="22">
        <f t="shared" si="85"/>
        <v>0</v>
      </c>
      <c r="P202" s="22">
        <f t="shared" si="85"/>
        <v>0</v>
      </c>
      <c r="Q202" s="22">
        <f t="shared" si="85"/>
        <v>0</v>
      </c>
      <c r="R202" s="22">
        <f t="shared" ref="R202:AE205" si="86">IF(VLOOKUP($D202,$C$6:$AE$653,R$2,)=0,0,((VLOOKUP($D202,$C$6:$AE$653,R$2,)/VLOOKUP($D202,$C$6:$AE$653,4,))*$F202))</f>
        <v>0</v>
      </c>
      <c r="S202" s="22">
        <f t="shared" si="86"/>
        <v>0</v>
      </c>
      <c r="T202" s="22">
        <f t="shared" si="86"/>
        <v>0</v>
      </c>
      <c r="U202" s="22">
        <f t="shared" si="86"/>
        <v>0</v>
      </c>
      <c r="V202" s="22">
        <f t="shared" si="86"/>
        <v>0</v>
      </c>
      <c r="W202" s="22">
        <f t="shared" si="86"/>
        <v>0</v>
      </c>
      <c r="X202" s="22">
        <f t="shared" si="86"/>
        <v>0</v>
      </c>
      <c r="Y202" s="22">
        <f t="shared" si="86"/>
        <v>0</v>
      </c>
      <c r="Z202" s="22">
        <f t="shared" si="86"/>
        <v>0</v>
      </c>
      <c r="AA202" s="22">
        <f t="shared" si="86"/>
        <v>0</v>
      </c>
      <c r="AB202" s="22">
        <f t="shared" si="86"/>
        <v>0</v>
      </c>
      <c r="AC202" s="22">
        <f t="shared" si="86"/>
        <v>0</v>
      </c>
      <c r="AD202" s="22">
        <f t="shared" si="86"/>
        <v>0</v>
      </c>
      <c r="AE202" s="22">
        <f t="shared" si="86"/>
        <v>0</v>
      </c>
      <c r="AF202" s="22">
        <f>SUM(H202:AE202)</f>
        <v>119677</v>
      </c>
      <c r="AG202" s="17" t="str">
        <f>IF(ABS(AF202-F202)&lt;1,"ok","err")</f>
        <v>ok</v>
      </c>
    </row>
    <row r="203" spans="1:33">
      <c r="A203" s="19">
        <v>552</v>
      </c>
      <c r="B203" s="3" t="s">
        <v>200</v>
      </c>
      <c r="C203" s="3" t="s">
        <v>222</v>
      </c>
      <c r="D203" s="3" t="s">
        <v>607</v>
      </c>
      <c r="F203" s="38">
        <v>216286</v>
      </c>
      <c r="H203" s="22">
        <f t="shared" si="85"/>
        <v>216286</v>
      </c>
      <c r="I203" s="22">
        <f t="shared" si="85"/>
        <v>0</v>
      </c>
      <c r="J203" s="22">
        <f t="shared" si="85"/>
        <v>0</v>
      </c>
      <c r="K203" s="22">
        <f t="shared" si="85"/>
        <v>0</v>
      </c>
      <c r="L203" s="22">
        <f t="shared" si="85"/>
        <v>0</v>
      </c>
      <c r="M203" s="22">
        <f t="shared" si="85"/>
        <v>0</v>
      </c>
      <c r="N203" s="22">
        <f t="shared" si="85"/>
        <v>0</v>
      </c>
      <c r="O203" s="22">
        <f t="shared" si="85"/>
        <v>0</v>
      </c>
      <c r="P203" s="22">
        <f t="shared" si="85"/>
        <v>0</v>
      </c>
      <c r="Q203" s="22">
        <f t="shared" si="85"/>
        <v>0</v>
      </c>
      <c r="R203" s="22">
        <f t="shared" si="86"/>
        <v>0</v>
      </c>
      <c r="S203" s="22">
        <f t="shared" si="86"/>
        <v>0</v>
      </c>
      <c r="T203" s="22">
        <f t="shared" si="86"/>
        <v>0</v>
      </c>
      <c r="U203" s="22">
        <f t="shared" si="86"/>
        <v>0</v>
      </c>
      <c r="V203" s="22">
        <f t="shared" si="86"/>
        <v>0</v>
      </c>
      <c r="W203" s="22">
        <f t="shared" si="86"/>
        <v>0</v>
      </c>
      <c r="X203" s="22">
        <f t="shared" si="86"/>
        <v>0</v>
      </c>
      <c r="Y203" s="22">
        <f t="shared" si="86"/>
        <v>0</v>
      </c>
      <c r="Z203" s="22">
        <f t="shared" si="86"/>
        <v>0</v>
      </c>
      <c r="AA203" s="22">
        <f t="shared" si="86"/>
        <v>0</v>
      </c>
      <c r="AB203" s="22">
        <f t="shared" si="86"/>
        <v>0</v>
      </c>
      <c r="AC203" s="22">
        <f t="shared" si="86"/>
        <v>0</v>
      </c>
      <c r="AD203" s="22">
        <f t="shared" si="86"/>
        <v>0</v>
      </c>
      <c r="AE203" s="22">
        <f t="shared" si="86"/>
        <v>0</v>
      </c>
      <c r="AF203" s="22">
        <f>SUM(H203:AE203)</f>
        <v>216286</v>
      </c>
      <c r="AG203" s="17" t="str">
        <f>IF(ABS(AF203-F203)&lt;1,"ok","err")</f>
        <v>ok</v>
      </c>
    </row>
    <row r="204" spans="1:33">
      <c r="A204" s="19">
        <v>553</v>
      </c>
      <c r="B204" s="3" t="s">
        <v>223</v>
      </c>
      <c r="C204" s="3" t="s">
        <v>224</v>
      </c>
      <c r="D204" s="3" t="s">
        <v>607</v>
      </c>
      <c r="F204" s="38">
        <v>2456569</v>
      </c>
      <c r="H204" s="22">
        <f t="shared" si="85"/>
        <v>2456569</v>
      </c>
      <c r="I204" s="22">
        <f t="shared" si="85"/>
        <v>0</v>
      </c>
      <c r="J204" s="22">
        <f t="shared" si="85"/>
        <v>0</v>
      </c>
      <c r="K204" s="22">
        <f t="shared" si="85"/>
        <v>0</v>
      </c>
      <c r="L204" s="22">
        <f t="shared" si="85"/>
        <v>0</v>
      </c>
      <c r="M204" s="22">
        <f t="shared" si="85"/>
        <v>0</v>
      </c>
      <c r="N204" s="22">
        <f t="shared" si="85"/>
        <v>0</v>
      </c>
      <c r="O204" s="22">
        <f t="shared" si="85"/>
        <v>0</v>
      </c>
      <c r="P204" s="22">
        <f t="shared" si="85"/>
        <v>0</v>
      </c>
      <c r="Q204" s="22">
        <f t="shared" si="85"/>
        <v>0</v>
      </c>
      <c r="R204" s="22">
        <f t="shared" si="86"/>
        <v>0</v>
      </c>
      <c r="S204" s="22">
        <f t="shared" si="86"/>
        <v>0</v>
      </c>
      <c r="T204" s="22">
        <f t="shared" si="86"/>
        <v>0</v>
      </c>
      <c r="U204" s="22">
        <f t="shared" si="86"/>
        <v>0</v>
      </c>
      <c r="V204" s="22">
        <f t="shared" si="86"/>
        <v>0</v>
      </c>
      <c r="W204" s="22">
        <f t="shared" si="86"/>
        <v>0</v>
      </c>
      <c r="X204" s="22">
        <f t="shared" si="86"/>
        <v>0</v>
      </c>
      <c r="Y204" s="22">
        <f t="shared" si="86"/>
        <v>0</v>
      </c>
      <c r="Z204" s="22">
        <f t="shared" si="86"/>
        <v>0</v>
      </c>
      <c r="AA204" s="22">
        <f t="shared" si="86"/>
        <v>0</v>
      </c>
      <c r="AB204" s="22">
        <f t="shared" si="86"/>
        <v>0</v>
      </c>
      <c r="AC204" s="22">
        <f t="shared" si="86"/>
        <v>0</v>
      </c>
      <c r="AD204" s="22">
        <f t="shared" si="86"/>
        <v>0</v>
      </c>
      <c r="AE204" s="22">
        <f t="shared" si="86"/>
        <v>0</v>
      </c>
      <c r="AF204" s="22">
        <f>SUM(H204:AE204)</f>
        <v>2456569</v>
      </c>
      <c r="AG204" s="17" t="str">
        <f>IF(ABS(AF204-F204)&lt;1,"ok","err")</f>
        <v>ok</v>
      </c>
    </row>
    <row r="205" spans="1:33">
      <c r="A205" s="19">
        <v>554</v>
      </c>
      <c r="B205" s="3" t="s">
        <v>225</v>
      </c>
      <c r="C205" s="3" t="s">
        <v>226</v>
      </c>
      <c r="D205" s="3" t="s">
        <v>607</v>
      </c>
      <c r="F205" s="38">
        <v>1720577</v>
      </c>
      <c r="H205" s="22">
        <f t="shared" si="85"/>
        <v>1720577</v>
      </c>
      <c r="I205" s="22">
        <f t="shared" si="85"/>
        <v>0</v>
      </c>
      <c r="J205" s="22">
        <f t="shared" si="85"/>
        <v>0</v>
      </c>
      <c r="K205" s="22">
        <f t="shared" si="85"/>
        <v>0</v>
      </c>
      <c r="L205" s="22">
        <f t="shared" si="85"/>
        <v>0</v>
      </c>
      <c r="M205" s="22">
        <f t="shared" si="85"/>
        <v>0</v>
      </c>
      <c r="N205" s="22">
        <f t="shared" si="85"/>
        <v>0</v>
      </c>
      <c r="O205" s="22">
        <f t="shared" si="85"/>
        <v>0</v>
      </c>
      <c r="P205" s="22">
        <f t="shared" si="85"/>
        <v>0</v>
      </c>
      <c r="Q205" s="22">
        <f t="shared" si="85"/>
        <v>0</v>
      </c>
      <c r="R205" s="22">
        <f t="shared" si="86"/>
        <v>0</v>
      </c>
      <c r="S205" s="22">
        <f t="shared" si="86"/>
        <v>0</v>
      </c>
      <c r="T205" s="22">
        <f t="shared" si="86"/>
        <v>0</v>
      </c>
      <c r="U205" s="22">
        <f t="shared" si="86"/>
        <v>0</v>
      </c>
      <c r="V205" s="22">
        <f t="shared" si="86"/>
        <v>0</v>
      </c>
      <c r="W205" s="22">
        <f t="shared" si="86"/>
        <v>0</v>
      </c>
      <c r="X205" s="22">
        <f t="shared" si="86"/>
        <v>0</v>
      </c>
      <c r="Y205" s="22">
        <f t="shared" si="86"/>
        <v>0</v>
      </c>
      <c r="Z205" s="22">
        <f t="shared" si="86"/>
        <v>0</v>
      </c>
      <c r="AA205" s="22">
        <f t="shared" si="86"/>
        <v>0</v>
      </c>
      <c r="AB205" s="22">
        <f t="shared" si="86"/>
        <v>0</v>
      </c>
      <c r="AC205" s="22">
        <f t="shared" si="86"/>
        <v>0</v>
      </c>
      <c r="AD205" s="22">
        <f t="shared" si="86"/>
        <v>0</v>
      </c>
      <c r="AE205" s="22">
        <f t="shared" si="86"/>
        <v>0</v>
      </c>
      <c r="AF205" s="22">
        <f>SUM(H205:AE205)</f>
        <v>1720577</v>
      </c>
      <c r="AG205" s="17" t="str">
        <f>IF(ABS(AF205-F205)&lt;1,"ok","err")</f>
        <v>ok</v>
      </c>
    </row>
    <row r="206" spans="1:33">
      <c r="A206" s="19"/>
      <c r="F206" s="35"/>
      <c r="W206" s="3"/>
      <c r="AG206" s="17"/>
    </row>
    <row r="207" spans="1:33">
      <c r="A207" s="19"/>
      <c r="B207" s="3" t="s">
        <v>228</v>
      </c>
      <c r="F207" s="35">
        <f>SUM(F202:F206)</f>
        <v>4513109</v>
      </c>
      <c r="H207" s="21">
        <f t="shared" ref="H207:M207" si="87">SUM(H202:H206)</f>
        <v>4513109</v>
      </c>
      <c r="I207" s="21">
        <f t="shared" si="87"/>
        <v>0</v>
      </c>
      <c r="J207" s="21">
        <f t="shared" si="87"/>
        <v>0</v>
      </c>
      <c r="K207" s="21">
        <f t="shared" si="87"/>
        <v>0</v>
      </c>
      <c r="L207" s="21">
        <f t="shared" si="87"/>
        <v>0</v>
      </c>
      <c r="M207" s="21">
        <f t="shared" si="87"/>
        <v>0</v>
      </c>
      <c r="N207" s="21">
        <f>SUM(N202:N206)</f>
        <v>0</v>
      </c>
      <c r="O207" s="21">
        <f>SUM(O202:O206)</f>
        <v>0</v>
      </c>
      <c r="P207" s="21">
        <f>SUM(P202:P206)</f>
        <v>0</v>
      </c>
      <c r="Q207" s="21">
        <f t="shared" ref="Q207:AB207" si="88">SUM(Q202:Q206)</f>
        <v>0</v>
      </c>
      <c r="R207" s="21">
        <f t="shared" si="88"/>
        <v>0</v>
      </c>
      <c r="S207" s="21">
        <f t="shared" si="88"/>
        <v>0</v>
      </c>
      <c r="T207" s="21">
        <f t="shared" si="88"/>
        <v>0</v>
      </c>
      <c r="U207" s="21">
        <f t="shared" si="88"/>
        <v>0</v>
      </c>
      <c r="V207" s="21">
        <f t="shared" si="88"/>
        <v>0</v>
      </c>
      <c r="W207" s="21">
        <f t="shared" si="88"/>
        <v>0</v>
      </c>
      <c r="X207" s="21">
        <f t="shared" si="88"/>
        <v>0</v>
      </c>
      <c r="Y207" s="21">
        <f t="shared" si="88"/>
        <v>0</v>
      </c>
      <c r="Z207" s="21">
        <f t="shared" si="88"/>
        <v>0</v>
      </c>
      <c r="AA207" s="21">
        <f t="shared" si="88"/>
        <v>0</v>
      </c>
      <c r="AB207" s="21">
        <f t="shared" si="88"/>
        <v>0</v>
      </c>
      <c r="AC207" s="21">
        <f>SUM(AC202:AC206)</f>
        <v>0</v>
      </c>
      <c r="AD207" s="21">
        <f>SUM(AD202:AD206)</f>
        <v>0</v>
      </c>
      <c r="AE207" s="21">
        <f>SUM(AE202:AE206)</f>
        <v>0</v>
      </c>
      <c r="AF207" s="22">
        <f>SUM(H207:AE207)</f>
        <v>4513109</v>
      </c>
      <c r="AG207" s="17" t="str">
        <f>IF(ABS(AF207-F207)&lt;1,"ok","err")</f>
        <v>ok</v>
      </c>
    </row>
    <row r="208" spans="1:33">
      <c r="A208" s="19"/>
      <c r="F208" s="35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2"/>
      <c r="AG208" s="17"/>
    </row>
    <row r="209" spans="1:33">
      <c r="A209" s="19"/>
      <c r="B209" s="3" t="s">
        <v>227</v>
      </c>
      <c r="F209" s="35">
        <f>F197+F207</f>
        <v>56413151.697033398</v>
      </c>
      <c r="H209" s="21">
        <f t="shared" ref="H209:M209" si="89">H197+H207</f>
        <v>6520478</v>
      </c>
      <c r="I209" s="21">
        <f t="shared" si="89"/>
        <v>0</v>
      </c>
      <c r="J209" s="21">
        <f t="shared" si="89"/>
        <v>0</v>
      </c>
      <c r="K209" s="21">
        <f t="shared" si="89"/>
        <v>49892673.697033398</v>
      </c>
      <c r="L209" s="21">
        <f t="shared" si="89"/>
        <v>0</v>
      </c>
      <c r="M209" s="21">
        <f t="shared" si="89"/>
        <v>0</v>
      </c>
      <c r="N209" s="21">
        <f>N197+N207</f>
        <v>0</v>
      </c>
      <c r="O209" s="21">
        <f>O197+O207</f>
        <v>0</v>
      </c>
      <c r="P209" s="21">
        <f>P197+P207</f>
        <v>0</v>
      </c>
      <c r="Q209" s="21">
        <f t="shared" ref="Q209:AB209" si="90">Q197+Q207</f>
        <v>0</v>
      </c>
      <c r="R209" s="21">
        <f t="shared" si="90"/>
        <v>0</v>
      </c>
      <c r="S209" s="21">
        <f t="shared" si="90"/>
        <v>0</v>
      </c>
      <c r="T209" s="21">
        <f t="shared" si="90"/>
        <v>0</v>
      </c>
      <c r="U209" s="21">
        <f t="shared" si="90"/>
        <v>0</v>
      </c>
      <c r="V209" s="21">
        <f t="shared" si="90"/>
        <v>0</v>
      </c>
      <c r="W209" s="21">
        <f t="shared" si="90"/>
        <v>0</v>
      </c>
      <c r="X209" s="21">
        <f t="shared" si="90"/>
        <v>0</v>
      </c>
      <c r="Y209" s="21">
        <f t="shared" si="90"/>
        <v>0</v>
      </c>
      <c r="Z209" s="21">
        <f t="shared" si="90"/>
        <v>0</v>
      </c>
      <c r="AA209" s="21">
        <f t="shared" si="90"/>
        <v>0</v>
      </c>
      <c r="AB209" s="21">
        <f t="shared" si="90"/>
        <v>0</v>
      </c>
      <c r="AC209" s="21">
        <f>AC197+AC207</f>
        <v>0</v>
      </c>
      <c r="AD209" s="21">
        <f>AD197+AD207</f>
        <v>0</v>
      </c>
      <c r="AE209" s="21">
        <f>AE197+AE207</f>
        <v>0</v>
      </c>
      <c r="AF209" s="22">
        <f>SUM(H209:AE209)</f>
        <v>56413151.697033398</v>
      </c>
      <c r="AG209" s="17" t="str">
        <f>IF(ABS(AF209-F209)&lt;1,"ok","err")</f>
        <v>ok</v>
      </c>
    </row>
    <row r="210" spans="1:33">
      <c r="A210" s="19"/>
      <c r="F210" s="35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2"/>
      <c r="AG210" s="17"/>
    </row>
    <row r="211" spans="1:33">
      <c r="A211" s="19"/>
      <c r="B211" s="3" t="s">
        <v>229</v>
      </c>
      <c r="F211" s="35">
        <f>F167+F188+F209</f>
        <v>405861861.58527833</v>
      </c>
      <c r="H211" s="21">
        <f t="shared" ref="H211:M211" si="91">H167+H188+H209</f>
        <v>49089366.362512454</v>
      </c>
      <c r="I211" s="21">
        <f t="shared" si="91"/>
        <v>0</v>
      </c>
      <c r="J211" s="21">
        <f t="shared" si="91"/>
        <v>0</v>
      </c>
      <c r="K211" s="21">
        <f t="shared" si="91"/>
        <v>356772495.22276586</v>
      </c>
      <c r="L211" s="21">
        <f t="shared" si="91"/>
        <v>0</v>
      </c>
      <c r="M211" s="21">
        <f t="shared" si="91"/>
        <v>0</v>
      </c>
      <c r="N211" s="21">
        <f>N167+N188+N209</f>
        <v>0</v>
      </c>
      <c r="O211" s="21">
        <f>O167+O188+O209</f>
        <v>0</v>
      </c>
      <c r="P211" s="21">
        <f>P167+P188+P209</f>
        <v>0</v>
      </c>
      <c r="Q211" s="21">
        <f t="shared" ref="Q211:AB211" si="92">Q167+Q188+Q209</f>
        <v>0</v>
      </c>
      <c r="R211" s="21">
        <f t="shared" si="92"/>
        <v>0</v>
      </c>
      <c r="S211" s="21">
        <f t="shared" si="92"/>
        <v>0</v>
      </c>
      <c r="T211" s="21">
        <f t="shared" si="92"/>
        <v>0</v>
      </c>
      <c r="U211" s="21">
        <f t="shared" si="92"/>
        <v>0</v>
      </c>
      <c r="V211" s="21">
        <f t="shared" si="92"/>
        <v>0</v>
      </c>
      <c r="W211" s="21">
        <f t="shared" si="92"/>
        <v>0</v>
      </c>
      <c r="X211" s="21">
        <f t="shared" si="92"/>
        <v>0</v>
      </c>
      <c r="Y211" s="21">
        <f t="shared" si="92"/>
        <v>0</v>
      </c>
      <c r="Z211" s="21">
        <f t="shared" si="92"/>
        <v>0</v>
      </c>
      <c r="AA211" s="21">
        <f t="shared" si="92"/>
        <v>0</v>
      </c>
      <c r="AB211" s="21">
        <f t="shared" si="92"/>
        <v>0</v>
      </c>
      <c r="AC211" s="21">
        <f>AC167+AC188+AC209</f>
        <v>0</v>
      </c>
      <c r="AD211" s="21">
        <f>AD167+AD188+AD209</f>
        <v>0</v>
      </c>
      <c r="AE211" s="21">
        <f>AE167+AE188+AE209</f>
        <v>0</v>
      </c>
      <c r="AF211" s="22">
        <f>SUM(H211:AE211)</f>
        <v>405861861.58527833</v>
      </c>
      <c r="AG211" s="17" t="str">
        <f>IF(ABS(AF211-F211)&lt;1,"ok","err")</f>
        <v>ok</v>
      </c>
    </row>
    <row r="212" spans="1:33">
      <c r="A212" s="19"/>
      <c r="W212" s="3"/>
      <c r="AG212" s="17"/>
    </row>
    <row r="213" spans="1:33">
      <c r="A213" s="24" t="s">
        <v>230</v>
      </c>
      <c r="W213" s="3"/>
      <c r="AG213" s="17"/>
    </row>
    <row r="214" spans="1:33">
      <c r="A214" s="19">
        <v>555</v>
      </c>
      <c r="B214" s="3" t="s">
        <v>1046</v>
      </c>
      <c r="C214" s="3" t="s">
        <v>5</v>
      </c>
      <c r="D214" s="3" t="s">
        <v>883</v>
      </c>
      <c r="F214" s="35">
        <f>49827806.2965809-764831.44</f>
        <v>49062974.856580906</v>
      </c>
      <c r="G214" s="21"/>
      <c r="H214" s="22">
        <f t="shared" ref="H214:Q220" si="93">IF(VLOOKUP($D214,$C$6:$AE$653,H$2,)=0,0,((VLOOKUP($D214,$C$6:$AE$653,H$2,)/VLOOKUP($D214,$C$6:$AE$653,4,))*$F214))</f>
        <v>26853740.365461864</v>
      </c>
      <c r="I214" s="22">
        <f t="shared" si="93"/>
        <v>0</v>
      </c>
      <c r="J214" s="22">
        <f t="shared" si="93"/>
        <v>0</v>
      </c>
      <c r="K214" s="22">
        <f t="shared" si="93"/>
        <v>22209234.491119046</v>
      </c>
      <c r="L214" s="22">
        <f t="shared" si="93"/>
        <v>0</v>
      </c>
      <c r="M214" s="22">
        <f t="shared" si="93"/>
        <v>0</v>
      </c>
      <c r="N214" s="22">
        <f t="shared" si="93"/>
        <v>0</v>
      </c>
      <c r="O214" s="22">
        <f t="shared" si="93"/>
        <v>0</v>
      </c>
      <c r="P214" s="22">
        <f t="shared" si="93"/>
        <v>0</v>
      </c>
      <c r="Q214" s="22">
        <f t="shared" si="93"/>
        <v>0</v>
      </c>
      <c r="R214" s="22">
        <f t="shared" ref="R214:AE220" si="94">IF(VLOOKUP($D214,$C$6:$AE$653,R$2,)=0,0,((VLOOKUP($D214,$C$6:$AE$653,R$2,)/VLOOKUP($D214,$C$6:$AE$653,4,))*$F214))</f>
        <v>0</v>
      </c>
      <c r="S214" s="22">
        <f t="shared" si="94"/>
        <v>0</v>
      </c>
      <c r="T214" s="22">
        <f t="shared" si="94"/>
        <v>0</v>
      </c>
      <c r="U214" s="22">
        <f t="shared" si="94"/>
        <v>0</v>
      </c>
      <c r="V214" s="22">
        <f t="shared" si="94"/>
        <v>0</v>
      </c>
      <c r="W214" s="22">
        <f t="shared" si="94"/>
        <v>0</v>
      </c>
      <c r="X214" s="22">
        <f t="shared" si="94"/>
        <v>0</v>
      </c>
      <c r="Y214" s="22">
        <f t="shared" si="94"/>
        <v>0</v>
      </c>
      <c r="Z214" s="22">
        <f t="shared" si="94"/>
        <v>0</v>
      </c>
      <c r="AA214" s="22">
        <f t="shared" si="94"/>
        <v>0</v>
      </c>
      <c r="AB214" s="22">
        <f t="shared" si="94"/>
        <v>0</v>
      </c>
      <c r="AC214" s="22">
        <f t="shared" si="94"/>
        <v>0</v>
      </c>
      <c r="AD214" s="22">
        <f t="shared" si="94"/>
        <v>0</v>
      </c>
      <c r="AE214" s="22">
        <f t="shared" si="94"/>
        <v>0</v>
      </c>
      <c r="AF214" s="22">
        <f t="shared" ref="AF214:AF220" si="95">SUM(H214:AE214)</f>
        <v>49062974.856580913</v>
      </c>
      <c r="AG214" s="17" t="str">
        <f t="shared" ref="AG214:AG220" si="96">IF(ABS(AF214-F214)&lt;1,"ok","err")</f>
        <v>ok</v>
      </c>
    </row>
    <row r="215" spans="1:33">
      <c r="A215" s="19">
        <v>555</v>
      </c>
      <c r="B215" s="3" t="s">
        <v>231</v>
      </c>
      <c r="C215" s="3" t="s">
        <v>232</v>
      </c>
      <c r="D215" s="3" t="s">
        <v>883</v>
      </c>
      <c r="F215" s="38">
        <v>0</v>
      </c>
      <c r="G215" s="21"/>
      <c r="H215" s="22">
        <f t="shared" si="93"/>
        <v>0</v>
      </c>
      <c r="I215" s="22">
        <f t="shared" si="93"/>
        <v>0</v>
      </c>
      <c r="J215" s="22">
        <f t="shared" si="93"/>
        <v>0</v>
      </c>
      <c r="K215" s="22">
        <f t="shared" si="93"/>
        <v>0</v>
      </c>
      <c r="L215" s="22">
        <f t="shared" si="93"/>
        <v>0</v>
      </c>
      <c r="M215" s="22">
        <f t="shared" si="93"/>
        <v>0</v>
      </c>
      <c r="N215" s="22">
        <f t="shared" si="93"/>
        <v>0</v>
      </c>
      <c r="O215" s="22">
        <f t="shared" si="93"/>
        <v>0</v>
      </c>
      <c r="P215" s="22">
        <f t="shared" si="93"/>
        <v>0</v>
      </c>
      <c r="Q215" s="22">
        <f t="shared" si="93"/>
        <v>0</v>
      </c>
      <c r="R215" s="22">
        <f t="shared" si="94"/>
        <v>0</v>
      </c>
      <c r="S215" s="22">
        <f t="shared" si="94"/>
        <v>0</v>
      </c>
      <c r="T215" s="22">
        <f t="shared" si="94"/>
        <v>0</v>
      </c>
      <c r="U215" s="22">
        <f t="shared" si="94"/>
        <v>0</v>
      </c>
      <c r="V215" s="22">
        <f t="shared" si="94"/>
        <v>0</v>
      </c>
      <c r="W215" s="22">
        <f t="shared" si="94"/>
        <v>0</v>
      </c>
      <c r="X215" s="22">
        <f t="shared" si="94"/>
        <v>0</v>
      </c>
      <c r="Y215" s="22">
        <f t="shared" si="94"/>
        <v>0</v>
      </c>
      <c r="Z215" s="22">
        <f t="shared" si="94"/>
        <v>0</v>
      </c>
      <c r="AA215" s="22">
        <f t="shared" si="94"/>
        <v>0</v>
      </c>
      <c r="AB215" s="22">
        <f t="shared" si="94"/>
        <v>0</v>
      </c>
      <c r="AC215" s="22">
        <f t="shared" si="94"/>
        <v>0</v>
      </c>
      <c r="AD215" s="22">
        <f t="shared" si="94"/>
        <v>0</v>
      </c>
      <c r="AE215" s="22">
        <f t="shared" si="94"/>
        <v>0</v>
      </c>
      <c r="AF215" s="22">
        <f t="shared" si="95"/>
        <v>0</v>
      </c>
      <c r="AG215" s="17" t="str">
        <f t="shared" si="96"/>
        <v>ok</v>
      </c>
    </row>
    <row r="216" spans="1:33">
      <c r="A216" s="19">
        <v>555</v>
      </c>
      <c r="B216" s="3" t="s">
        <v>233</v>
      </c>
      <c r="C216" s="3" t="s">
        <v>234</v>
      </c>
      <c r="D216" s="3" t="s">
        <v>883</v>
      </c>
      <c r="F216" s="38">
        <v>0</v>
      </c>
      <c r="G216" s="21"/>
      <c r="H216" s="22">
        <f t="shared" si="93"/>
        <v>0</v>
      </c>
      <c r="I216" s="22">
        <f t="shared" si="93"/>
        <v>0</v>
      </c>
      <c r="J216" s="22">
        <f t="shared" si="93"/>
        <v>0</v>
      </c>
      <c r="K216" s="22">
        <f t="shared" si="93"/>
        <v>0</v>
      </c>
      <c r="L216" s="22">
        <f t="shared" si="93"/>
        <v>0</v>
      </c>
      <c r="M216" s="22">
        <f t="shared" si="93"/>
        <v>0</v>
      </c>
      <c r="N216" s="22">
        <f t="shared" si="93"/>
        <v>0</v>
      </c>
      <c r="O216" s="22">
        <f t="shared" si="93"/>
        <v>0</v>
      </c>
      <c r="P216" s="22">
        <f t="shared" si="93"/>
        <v>0</v>
      </c>
      <c r="Q216" s="22">
        <f t="shared" si="93"/>
        <v>0</v>
      </c>
      <c r="R216" s="22">
        <f t="shared" si="94"/>
        <v>0</v>
      </c>
      <c r="S216" s="22">
        <f t="shared" si="94"/>
        <v>0</v>
      </c>
      <c r="T216" s="22">
        <f t="shared" si="94"/>
        <v>0</v>
      </c>
      <c r="U216" s="22">
        <f t="shared" si="94"/>
        <v>0</v>
      </c>
      <c r="V216" s="22">
        <f t="shared" si="94"/>
        <v>0</v>
      </c>
      <c r="W216" s="22">
        <f t="shared" si="94"/>
        <v>0</v>
      </c>
      <c r="X216" s="22">
        <f t="shared" si="94"/>
        <v>0</v>
      </c>
      <c r="Y216" s="22">
        <f t="shared" si="94"/>
        <v>0</v>
      </c>
      <c r="Z216" s="22">
        <f t="shared" si="94"/>
        <v>0</v>
      </c>
      <c r="AA216" s="22">
        <f t="shared" si="94"/>
        <v>0</v>
      </c>
      <c r="AB216" s="22">
        <f t="shared" si="94"/>
        <v>0</v>
      </c>
      <c r="AC216" s="22">
        <f t="shared" si="94"/>
        <v>0</v>
      </c>
      <c r="AD216" s="22">
        <f t="shared" si="94"/>
        <v>0</v>
      </c>
      <c r="AE216" s="22">
        <f t="shared" si="94"/>
        <v>0</v>
      </c>
      <c r="AF216" s="22">
        <f t="shared" si="95"/>
        <v>0</v>
      </c>
      <c r="AG216" s="17" t="str">
        <f t="shared" si="96"/>
        <v>ok</v>
      </c>
    </row>
    <row r="217" spans="1:33">
      <c r="A217" s="19">
        <v>555</v>
      </c>
      <c r="B217" s="3" t="s">
        <v>235</v>
      </c>
      <c r="C217" s="3" t="s">
        <v>236</v>
      </c>
      <c r="D217" s="3" t="s">
        <v>883</v>
      </c>
      <c r="F217" s="38">
        <v>0</v>
      </c>
      <c r="G217" s="21"/>
      <c r="H217" s="22">
        <f t="shared" si="93"/>
        <v>0</v>
      </c>
      <c r="I217" s="22">
        <f t="shared" si="93"/>
        <v>0</v>
      </c>
      <c r="J217" s="22">
        <f t="shared" si="93"/>
        <v>0</v>
      </c>
      <c r="K217" s="22">
        <f t="shared" si="93"/>
        <v>0</v>
      </c>
      <c r="L217" s="22">
        <f t="shared" si="93"/>
        <v>0</v>
      </c>
      <c r="M217" s="22">
        <f t="shared" si="93"/>
        <v>0</v>
      </c>
      <c r="N217" s="22">
        <f t="shared" si="93"/>
        <v>0</v>
      </c>
      <c r="O217" s="22">
        <f t="shared" si="93"/>
        <v>0</v>
      </c>
      <c r="P217" s="22">
        <f t="shared" si="93"/>
        <v>0</v>
      </c>
      <c r="Q217" s="22">
        <f t="shared" si="93"/>
        <v>0</v>
      </c>
      <c r="R217" s="22">
        <f t="shared" si="94"/>
        <v>0</v>
      </c>
      <c r="S217" s="22">
        <f t="shared" si="94"/>
        <v>0</v>
      </c>
      <c r="T217" s="22">
        <f t="shared" si="94"/>
        <v>0</v>
      </c>
      <c r="U217" s="22">
        <f t="shared" si="94"/>
        <v>0</v>
      </c>
      <c r="V217" s="22">
        <f t="shared" si="94"/>
        <v>0</v>
      </c>
      <c r="W217" s="22">
        <f t="shared" si="94"/>
        <v>0</v>
      </c>
      <c r="X217" s="22">
        <f t="shared" si="94"/>
        <v>0</v>
      </c>
      <c r="Y217" s="22">
        <f t="shared" si="94"/>
        <v>0</v>
      </c>
      <c r="Z217" s="22">
        <f t="shared" si="94"/>
        <v>0</v>
      </c>
      <c r="AA217" s="22">
        <f t="shared" si="94"/>
        <v>0</v>
      </c>
      <c r="AB217" s="22">
        <f t="shared" si="94"/>
        <v>0</v>
      </c>
      <c r="AC217" s="22">
        <f t="shared" si="94"/>
        <v>0</v>
      </c>
      <c r="AD217" s="22">
        <f t="shared" si="94"/>
        <v>0</v>
      </c>
      <c r="AE217" s="22">
        <f t="shared" si="94"/>
        <v>0</v>
      </c>
      <c r="AF217" s="22">
        <f t="shared" si="95"/>
        <v>0</v>
      </c>
      <c r="AG217" s="17" t="str">
        <f t="shared" si="96"/>
        <v>ok</v>
      </c>
    </row>
    <row r="218" spans="1:33">
      <c r="A218" s="19">
        <v>556</v>
      </c>
      <c r="B218" s="3" t="s">
        <v>237</v>
      </c>
      <c r="C218" s="3" t="s">
        <v>238</v>
      </c>
      <c r="D218" s="3" t="s">
        <v>607</v>
      </c>
      <c r="F218" s="38">
        <v>1221517</v>
      </c>
      <c r="G218" s="21"/>
      <c r="H218" s="22">
        <f t="shared" si="93"/>
        <v>1221517</v>
      </c>
      <c r="I218" s="22">
        <f t="shared" si="93"/>
        <v>0</v>
      </c>
      <c r="J218" s="22">
        <f t="shared" si="93"/>
        <v>0</v>
      </c>
      <c r="K218" s="22">
        <f t="shared" si="93"/>
        <v>0</v>
      </c>
      <c r="L218" s="22">
        <f t="shared" si="93"/>
        <v>0</v>
      </c>
      <c r="M218" s="22">
        <f t="shared" si="93"/>
        <v>0</v>
      </c>
      <c r="N218" s="22">
        <f t="shared" si="93"/>
        <v>0</v>
      </c>
      <c r="O218" s="22">
        <f t="shared" si="93"/>
        <v>0</v>
      </c>
      <c r="P218" s="22">
        <f t="shared" si="93"/>
        <v>0</v>
      </c>
      <c r="Q218" s="22">
        <f t="shared" si="93"/>
        <v>0</v>
      </c>
      <c r="R218" s="22">
        <f t="shared" si="94"/>
        <v>0</v>
      </c>
      <c r="S218" s="22">
        <f t="shared" si="94"/>
        <v>0</v>
      </c>
      <c r="T218" s="22">
        <f t="shared" si="94"/>
        <v>0</v>
      </c>
      <c r="U218" s="22">
        <f t="shared" si="94"/>
        <v>0</v>
      </c>
      <c r="V218" s="22">
        <f t="shared" si="94"/>
        <v>0</v>
      </c>
      <c r="W218" s="22">
        <f t="shared" si="94"/>
        <v>0</v>
      </c>
      <c r="X218" s="22">
        <f t="shared" si="94"/>
        <v>0</v>
      </c>
      <c r="Y218" s="22">
        <f t="shared" si="94"/>
        <v>0</v>
      </c>
      <c r="Z218" s="22">
        <f t="shared" si="94"/>
        <v>0</v>
      </c>
      <c r="AA218" s="22">
        <f t="shared" si="94"/>
        <v>0</v>
      </c>
      <c r="AB218" s="22">
        <f t="shared" si="94"/>
        <v>0</v>
      </c>
      <c r="AC218" s="22">
        <f t="shared" si="94"/>
        <v>0</v>
      </c>
      <c r="AD218" s="22">
        <f t="shared" si="94"/>
        <v>0</v>
      </c>
      <c r="AE218" s="22">
        <f t="shared" si="94"/>
        <v>0</v>
      </c>
      <c r="AF218" s="22">
        <f t="shared" si="95"/>
        <v>1221517</v>
      </c>
      <c r="AG218" s="17" t="str">
        <f t="shared" si="96"/>
        <v>ok</v>
      </c>
    </row>
    <row r="219" spans="1:33">
      <c r="A219" s="19">
        <v>557</v>
      </c>
      <c r="B219" s="3" t="s">
        <v>6</v>
      </c>
      <c r="C219" s="3" t="s">
        <v>7</v>
      </c>
      <c r="D219" s="3" t="s">
        <v>607</v>
      </c>
      <c r="F219" s="38">
        <f>208577-111087</f>
        <v>97490</v>
      </c>
      <c r="G219" s="21"/>
      <c r="H219" s="22">
        <f t="shared" si="93"/>
        <v>97490</v>
      </c>
      <c r="I219" s="22">
        <f t="shared" si="93"/>
        <v>0</v>
      </c>
      <c r="J219" s="22">
        <f t="shared" si="93"/>
        <v>0</v>
      </c>
      <c r="K219" s="22">
        <f t="shared" si="93"/>
        <v>0</v>
      </c>
      <c r="L219" s="22">
        <f t="shared" si="93"/>
        <v>0</v>
      </c>
      <c r="M219" s="22">
        <f t="shared" si="93"/>
        <v>0</v>
      </c>
      <c r="N219" s="22">
        <f t="shared" si="93"/>
        <v>0</v>
      </c>
      <c r="O219" s="22">
        <f t="shared" si="93"/>
        <v>0</v>
      </c>
      <c r="P219" s="22">
        <f t="shared" si="93"/>
        <v>0</v>
      </c>
      <c r="Q219" s="22">
        <f t="shared" si="93"/>
        <v>0</v>
      </c>
      <c r="R219" s="22">
        <f t="shared" si="94"/>
        <v>0</v>
      </c>
      <c r="S219" s="22">
        <f t="shared" si="94"/>
        <v>0</v>
      </c>
      <c r="T219" s="22">
        <f t="shared" si="94"/>
        <v>0</v>
      </c>
      <c r="U219" s="22">
        <f t="shared" si="94"/>
        <v>0</v>
      </c>
      <c r="V219" s="22">
        <f t="shared" si="94"/>
        <v>0</v>
      </c>
      <c r="W219" s="22">
        <f t="shared" si="94"/>
        <v>0</v>
      </c>
      <c r="X219" s="22">
        <f t="shared" si="94"/>
        <v>0</v>
      </c>
      <c r="Y219" s="22">
        <f t="shared" si="94"/>
        <v>0</v>
      </c>
      <c r="Z219" s="22">
        <f t="shared" si="94"/>
        <v>0</v>
      </c>
      <c r="AA219" s="22">
        <f t="shared" si="94"/>
        <v>0</v>
      </c>
      <c r="AB219" s="22">
        <f t="shared" si="94"/>
        <v>0</v>
      </c>
      <c r="AC219" s="22">
        <f t="shared" si="94"/>
        <v>0</v>
      </c>
      <c r="AD219" s="22">
        <f t="shared" si="94"/>
        <v>0</v>
      </c>
      <c r="AE219" s="22">
        <f t="shared" si="94"/>
        <v>0</v>
      </c>
      <c r="AF219" s="22">
        <f>SUM(H219:AE219)</f>
        <v>97490</v>
      </c>
      <c r="AG219" s="17" t="str">
        <f t="shared" si="96"/>
        <v>ok</v>
      </c>
    </row>
    <row r="220" spans="1:33">
      <c r="A220" s="19">
        <v>558</v>
      </c>
      <c r="B220" s="3" t="s">
        <v>626</v>
      </c>
      <c r="C220" s="3" t="s">
        <v>563</v>
      </c>
      <c r="D220" s="3" t="s">
        <v>827</v>
      </c>
      <c r="F220" s="38">
        <v>0</v>
      </c>
      <c r="G220" s="21"/>
      <c r="H220" s="22">
        <f t="shared" si="93"/>
        <v>0</v>
      </c>
      <c r="I220" s="22">
        <f t="shared" si="93"/>
        <v>0</v>
      </c>
      <c r="J220" s="22">
        <f t="shared" si="93"/>
        <v>0</v>
      </c>
      <c r="K220" s="22">
        <f t="shared" si="93"/>
        <v>0</v>
      </c>
      <c r="L220" s="22">
        <f t="shared" si="93"/>
        <v>0</v>
      </c>
      <c r="M220" s="22">
        <f t="shared" si="93"/>
        <v>0</v>
      </c>
      <c r="N220" s="22">
        <f t="shared" si="93"/>
        <v>0</v>
      </c>
      <c r="O220" s="22">
        <f t="shared" si="93"/>
        <v>0</v>
      </c>
      <c r="P220" s="22">
        <f t="shared" si="93"/>
        <v>0</v>
      </c>
      <c r="Q220" s="22">
        <f t="shared" si="93"/>
        <v>0</v>
      </c>
      <c r="R220" s="22">
        <f t="shared" si="94"/>
        <v>0</v>
      </c>
      <c r="S220" s="22">
        <f t="shared" si="94"/>
        <v>0</v>
      </c>
      <c r="T220" s="22">
        <f t="shared" si="94"/>
        <v>0</v>
      </c>
      <c r="U220" s="22">
        <f t="shared" si="94"/>
        <v>0</v>
      </c>
      <c r="V220" s="22">
        <f t="shared" si="94"/>
        <v>0</v>
      </c>
      <c r="W220" s="22">
        <f t="shared" si="94"/>
        <v>0</v>
      </c>
      <c r="X220" s="22">
        <f t="shared" si="94"/>
        <v>0</v>
      </c>
      <c r="Y220" s="22">
        <f t="shared" si="94"/>
        <v>0</v>
      </c>
      <c r="Z220" s="22">
        <f t="shared" si="94"/>
        <v>0</v>
      </c>
      <c r="AA220" s="22">
        <f t="shared" si="94"/>
        <v>0</v>
      </c>
      <c r="AB220" s="22">
        <f t="shared" si="94"/>
        <v>0</v>
      </c>
      <c r="AC220" s="22">
        <f t="shared" si="94"/>
        <v>0</v>
      </c>
      <c r="AD220" s="22">
        <f t="shared" si="94"/>
        <v>0</v>
      </c>
      <c r="AE220" s="22">
        <f t="shared" si="94"/>
        <v>0</v>
      </c>
      <c r="AF220" s="22">
        <f t="shared" si="95"/>
        <v>0</v>
      </c>
      <c r="AG220" s="17" t="str">
        <f t="shared" si="96"/>
        <v>ok</v>
      </c>
    </row>
    <row r="221" spans="1:33">
      <c r="A221" s="19"/>
      <c r="F221" s="38"/>
      <c r="G221" s="21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17"/>
    </row>
    <row r="222" spans="1:33">
      <c r="A222" s="19"/>
      <c r="B222" s="3" t="s">
        <v>252</v>
      </c>
      <c r="C222" s="3" t="s">
        <v>8</v>
      </c>
      <c r="F222" s="35">
        <f>SUM(F214:F221)</f>
        <v>50381981.856580906</v>
      </c>
      <c r="G222" s="21"/>
      <c r="H222" s="21">
        <f t="shared" ref="H222:M222" si="97">SUM(H214:H221)</f>
        <v>28172747.365461864</v>
      </c>
      <c r="I222" s="21">
        <f t="shared" si="97"/>
        <v>0</v>
      </c>
      <c r="J222" s="21">
        <f t="shared" si="97"/>
        <v>0</v>
      </c>
      <c r="K222" s="21">
        <f t="shared" si="97"/>
        <v>22209234.491119046</v>
      </c>
      <c r="L222" s="21">
        <f t="shared" si="97"/>
        <v>0</v>
      </c>
      <c r="M222" s="21">
        <f t="shared" si="97"/>
        <v>0</v>
      </c>
      <c r="N222" s="21">
        <f>SUM(N214:N221)</f>
        <v>0</v>
      </c>
      <c r="O222" s="21">
        <f>SUM(O214:O221)</f>
        <v>0</v>
      </c>
      <c r="P222" s="21">
        <f>SUM(P214:P221)</f>
        <v>0</v>
      </c>
      <c r="Q222" s="21">
        <f t="shared" ref="Q222:AB222" si="98">SUM(Q214:Q221)</f>
        <v>0</v>
      </c>
      <c r="R222" s="21">
        <f t="shared" si="98"/>
        <v>0</v>
      </c>
      <c r="S222" s="21">
        <f t="shared" si="98"/>
        <v>0</v>
      </c>
      <c r="T222" s="21">
        <f t="shared" si="98"/>
        <v>0</v>
      </c>
      <c r="U222" s="21">
        <f t="shared" si="98"/>
        <v>0</v>
      </c>
      <c r="V222" s="21">
        <f t="shared" si="98"/>
        <v>0</v>
      </c>
      <c r="W222" s="21">
        <f t="shared" si="98"/>
        <v>0</v>
      </c>
      <c r="X222" s="21">
        <f t="shared" si="98"/>
        <v>0</v>
      </c>
      <c r="Y222" s="21">
        <f t="shared" si="98"/>
        <v>0</v>
      </c>
      <c r="Z222" s="21">
        <f t="shared" si="98"/>
        <v>0</v>
      </c>
      <c r="AA222" s="21">
        <f t="shared" si="98"/>
        <v>0</v>
      </c>
      <c r="AB222" s="21">
        <f t="shared" si="98"/>
        <v>0</v>
      </c>
      <c r="AC222" s="21">
        <f>SUM(AC214:AC221)</f>
        <v>0</v>
      </c>
      <c r="AD222" s="21">
        <f>SUM(AD214:AD221)</f>
        <v>0</v>
      </c>
      <c r="AE222" s="21">
        <f>SUM(AE214:AE221)</f>
        <v>0</v>
      </c>
      <c r="AF222" s="22">
        <f>SUM(H222:AE222)</f>
        <v>50381981.856580913</v>
      </c>
      <c r="AG222" s="17" t="str">
        <f>IF(ABS(AF222-F222)&lt;1,"ok","err")</f>
        <v>ok</v>
      </c>
    </row>
    <row r="223" spans="1:33">
      <c r="A223" s="19"/>
      <c r="F223" s="35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2"/>
      <c r="AG223" s="17"/>
    </row>
    <row r="224" spans="1:33">
      <c r="A224" s="19"/>
      <c r="B224" s="3" t="s">
        <v>239</v>
      </c>
      <c r="F224" s="35">
        <f>F211+F222</f>
        <v>456243843.44185925</v>
      </c>
      <c r="G224" s="21"/>
      <c r="H224" s="21">
        <f t="shared" ref="H224:M224" si="99">H211+H222</f>
        <v>77262113.727974325</v>
      </c>
      <c r="I224" s="21">
        <f t="shared" si="99"/>
        <v>0</v>
      </c>
      <c r="J224" s="21">
        <f t="shared" si="99"/>
        <v>0</v>
      </c>
      <c r="K224" s="21">
        <f t="shared" si="99"/>
        <v>378981729.71388489</v>
      </c>
      <c r="L224" s="21">
        <f t="shared" si="99"/>
        <v>0</v>
      </c>
      <c r="M224" s="21">
        <f t="shared" si="99"/>
        <v>0</v>
      </c>
      <c r="N224" s="21">
        <f>N211+N222</f>
        <v>0</v>
      </c>
      <c r="O224" s="21">
        <f>O211+O222</f>
        <v>0</v>
      </c>
      <c r="P224" s="21">
        <f>P211+P222</f>
        <v>0</v>
      </c>
      <c r="Q224" s="21">
        <f t="shared" ref="Q224:AB224" si="100">Q211+Q222</f>
        <v>0</v>
      </c>
      <c r="R224" s="21">
        <f t="shared" si="100"/>
        <v>0</v>
      </c>
      <c r="S224" s="21">
        <f t="shared" si="100"/>
        <v>0</v>
      </c>
      <c r="T224" s="21">
        <f t="shared" si="100"/>
        <v>0</v>
      </c>
      <c r="U224" s="21">
        <f t="shared" si="100"/>
        <v>0</v>
      </c>
      <c r="V224" s="21">
        <f t="shared" si="100"/>
        <v>0</v>
      </c>
      <c r="W224" s="21">
        <f t="shared" si="100"/>
        <v>0</v>
      </c>
      <c r="X224" s="21">
        <f t="shared" si="100"/>
        <v>0</v>
      </c>
      <c r="Y224" s="21">
        <f t="shared" si="100"/>
        <v>0</v>
      </c>
      <c r="Z224" s="21">
        <f t="shared" si="100"/>
        <v>0</v>
      </c>
      <c r="AA224" s="21">
        <f t="shared" si="100"/>
        <v>0</v>
      </c>
      <c r="AB224" s="21">
        <f t="shared" si="100"/>
        <v>0</v>
      </c>
      <c r="AC224" s="21">
        <f>AC211+AC222</f>
        <v>0</v>
      </c>
      <c r="AD224" s="21">
        <f>AD211+AD222</f>
        <v>0</v>
      </c>
      <c r="AE224" s="21">
        <f>AE211+AE222</f>
        <v>0</v>
      </c>
      <c r="AF224" s="22">
        <f>SUM(H224:AE224)</f>
        <v>456243843.44185925</v>
      </c>
      <c r="AG224" s="17" t="str">
        <f>IF(ABS(AF224-F224)&lt;1,"ok","err")</f>
        <v>ok</v>
      </c>
    </row>
    <row r="225" spans="1:33">
      <c r="A225" s="19"/>
      <c r="F225" s="35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2"/>
      <c r="AG225" s="17"/>
    </row>
    <row r="226" spans="1:33">
      <c r="A226" s="24" t="s">
        <v>1038</v>
      </c>
      <c r="F226" s="35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2"/>
      <c r="AG226" s="17"/>
    </row>
    <row r="227" spans="1:33">
      <c r="A227" s="19">
        <v>560</v>
      </c>
      <c r="B227" s="3" t="s">
        <v>1041</v>
      </c>
      <c r="C227" s="3" t="s">
        <v>10</v>
      </c>
      <c r="D227" s="3" t="s">
        <v>627</v>
      </c>
      <c r="F227" s="35">
        <v>1137829</v>
      </c>
      <c r="G227" s="21"/>
      <c r="H227" s="22">
        <f t="shared" ref="H227:Q240" si="101">IF(VLOOKUP($D227,$C$6:$AE$653,H$2,)=0,0,((VLOOKUP($D227,$C$6:$AE$653,H$2,)/VLOOKUP($D227,$C$6:$AE$653,4,))*$F227))</f>
        <v>0</v>
      </c>
      <c r="I227" s="22">
        <f t="shared" si="101"/>
        <v>0</v>
      </c>
      <c r="J227" s="22">
        <f t="shared" si="101"/>
        <v>0</v>
      </c>
      <c r="K227" s="22">
        <f t="shared" si="101"/>
        <v>0</v>
      </c>
      <c r="L227" s="22">
        <f t="shared" si="101"/>
        <v>0</v>
      </c>
      <c r="M227" s="22">
        <f t="shared" si="101"/>
        <v>0</v>
      </c>
      <c r="N227" s="22">
        <f t="shared" si="101"/>
        <v>1137829</v>
      </c>
      <c r="O227" s="22">
        <f t="shared" si="101"/>
        <v>0</v>
      </c>
      <c r="P227" s="22">
        <f t="shared" si="101"/>
        <v>0</v>
      </c>
      <c r="Q227" s="22">
        <f t="shared" si="101"/>
        <v>0</v>
      </c>
      <c r="R227" s="22">
        <f t="shared" ref="R227:AE240" si="102">IF(VLOOKUP($D227,$C$6:$AE$653,R$2,)=0,0,((VLOOKUP($D227,$C$6:$AE$653,R$2,)/VLOOKUP($D227,$C$6:$AE$653,4,))*$F227))</f>
        <v>0</v>
      </c>
      <c r="S227" s="22">
        <f t="shared" si="102"/>
        <v>0</v>
      </c>
      <c r="T227" s="22">
        <f t="shared" si="102"/>
        <v>0</v>
      </c>
      <c r="U227" s="22">
        <f t="shared" si="102"/>
        <v>0</v>
      </c>
      <c r="V227" s="22">
        <f t="shared" si="102"/>
        <v>0</v>
      </c>
      <c r="W227" s="22">
        <f t="shared" si="102"/>
        <v>0</v>
      </c>
      <c r="X227" s="22">
        <f t="shared" si="102"/>
        <v>0</v>
      </c>
      <c r="Y227" s="22">
        <f t="shared" si="102"/>
        <v>0</v>
      </c>
      <c r="Z227" s="22">
        <f t="shared" si="102"/>
        <v>0</v>
      </c>
      <c r="AA227" s="22">
        <f t="shared" si="102"/>
        <v>0</v>
      </c>
      <c r="AB227" s="22">
        <f t="shared" si="102"/>
        <v>0</v>
      </c>
      <c r="AC227" s="22">
        <f t="shared" si="102"/>
        <v>0</v>
      </c>
      <c r="AD227" s="22">
        <f t="shared" si="102"/>
        <v>0</v>
      </c>
      <c r="AE227" s="22">
        <f t="shared" si="102"/>
        <v>0</v>
      </c>
      <c r="AF227" s="22">
        <f t="shared" ref="AF227:AF232" si="103">SUM(H227:AE227)</f>
        <v>1137829</v>
      </c>
      <c r="AG227" s="17" t="str">
        <f t="shared" ref="AG227:AG240" si="104">IF(ABS(AF227-F227)&lt;1,"ok","err")</f>
        <v>ok</v>
      </c>
    </row>
    <row r="228" spans="1:33">
      <c r="A228" s="19">
        <v>561</v>
      </c>
      <c r="B228" s="3" t="s">
        <v>887</v>
      </c>
      <c r="C228" s="3" t="s">
        <v>11</v>
      </c>
      <c r="D228" s="3" t="s">
        <v>627</v>
      </c>
      <c r="F228" s="38">
        <v>2820947</v>
      </c>
      <c r="G228" s="21"/>
      <c r="H228" s="22">
        <f t="shared" si="101"/>
        <v>0</v>
      </c>
      <c r="I228" s="22">
        <f t="shared" si="101"/>
        <v>0</v>
      </c>
      <c r="J228" s="22">
        <f t="shared" si="101"/>
        <v>0</v>
      </c>
      <c r="K228" s="22">
        <f t="shared" si="101"/>
        <v>0</v>
      </c>
      <c r="L228" s="22">
        <f t="shared" si="101"/>
        <v>0</v>
      </c>
      <c r="M228" s="22">
        <f t="shared" si="101"/>
        <v>0</v>
      </c>
      <c r="N228" s="22">
        <f t="shared" si="101"/>
        <v>2820947</v>
      </c>
      <c r="O228" s="22">
        <f t="shared" si="101"/>
        <v>0</v>
      </c>
      <c r="P228" s="22">
        <f t="shared" si="101"/>
        <v>0</v>
      </c>
      <c r="Q228" s="22">
        <f t="shared" si="101"/>
        <v>0</v>
      </c>
      <c r="R228" s="22">
        <f t="shared" si="102"/>
        <v>0</v>
      </c>
      <c r="S228" s="22">
        <f t="shared" si="102"/>
        <v>0</v>
      </c>
      <c r="T228" s="22">
        <f t="shared" si="102"/>
        <v>0</v>
      </c>
      <c r="U228" s="22">
        <f t="shared" si="102"/>
        <v>0</v>
      </c>
      <c r="V228" s="22">
        <f t="shared" si="102"/>
        <v>0</v>
      </c>
      <c r="W228" s="22">
        <f t="shared" si="102"/>
        <v>0</v>
      </c>
      <c r="X228" s="22">
        <f t="shared" si="102"/>
        <v>0</v>
      </c>
      <c r="Y228" s="22">
        <f t="shared" si="102"/>
        <v>0</v>
      </c>
      <c r="Z228" s="22">
        <f t="shared" si="102"/>
        <v>0</v>
      </c>
      <c r="AA228" s="22">
        <f t="shared" si="102"/>
        <v>0</v>
      </c>
      <c r="AB228" s="22">
        <f t="shared" si="102"/>
        <v>0</v>
      </c>
      <c r="AC228" s="22">
        <f t="shared" si="102"/>
        <v>0</v>
      </c>
      <c r="AD228" s="22">
        <f t="shared" si="102"/>
        <v>0</v>
      </c>
      <c r="AE228" s="22">
        <f t="shared" si="102"/>
        <v>0</v>
      </c>
      <c r="AF228" s="22">
        <f t="shared" si="103"/>
        <v>2820947</v>
      </c>
      <c r="AG228" s="17" t="str">
        <f t="shared" si="104"/>
        <v>ok</v>
      </c>
    </row>
    <row r="229" spans="1:33">
      <c r="A229" s="19">
        <v>562</v>
      </c>
      <c r="B229" s="3" t="s">
        <v>1039</v>
      </c>
      <c r="C229" s="3" t="s">
        <v>12</v>
      </c>
      <c r="D229" s="3" t="s">
        <v>627</v>
      </c>
      <c r="F229" s="38">
        <v>879604</v>
      </c>
      <c r="G229" s="21"/>
      <c r="H229" s="22">
        <f t="shared" si="101"/>
        <v>0</v>
      </c>
      <c r="I229" s="22">
        <f t="shared" si="101"/>
        <v>0</v>
      </c>
      <c r="J229" s="22">
        <f t="shared" si="101"/>
        <v>0</v>
      </c>
      <c r="K229" s="22">
        <f t="shared" si="101"/>
        <v>0</v>
      </c>
      <c r="L229" s="22">
        <f t="shared" si="101"/>
        <v>0</v>
      </c>
      <c r="M229" s="22">
        <f t="shared" si="101"/>
        <v>0</v>
      </c>
      <c r="N229" s="22">
        <f t="shared" si="101"/>
        <v>879604</v>
      </c>
      <c r="O229" s="22">
        <f t="shared" si="101"/>
        <v>0</v>
      </c>
      <c r="P229" s="22">
        <f t="shared" si="101"/>
        <v>0</v>
      </c>
      <c r="Q229" s="22">
        <f t="shared" si="101"/>
        <v>0</v>
      </c>
      <c r="R229" s="22">
        <f t="shared" si="102"/>
        <v>0</v>
      </c>
      <c r="S229" s="22">
        <f t="shared" si="102"/>
        <v>0</v>
      </c>
      <c r="T229" s="22">
        <f t="shared" si="102"/>
        <v>0</v>
      </c>
      <c r="U229" s="22">
        <f t="shared" si="102"/>
        <v>0</v>
      </c>
      <c r="V229" s="22">
        <f t="shared" si="102"/>
        <v>0</v>
      </c>
      <c r="W229" s="22">
        <f t="shared" si="102"/>
        <v>0</v>
      </c>
      <c r="X229" s="22">
        <f t="shared" si="102"/>
        <v>0</v>
      </c>
      <c r="Y229" s="22">
        <f t="shared" si="102"/>
        <v>0</v>
      </c>
      <c r="Z229" s="22">
        <f t="shared" si="102"/>
        <v>0</v>
      </c>
      <c r="AA229" s="22">
        <f t="shared" si="102"/>
        <v>0</v>
      </c>
      <c r="AB229" s="22">
        <f t="shared" si="102"/>
        <v>0</v>
      </c>
      <c r="AC229" s="22">
        <f t="shared" si="102"/>
        <v>0</v>
      </c>
      <c r="AD229" s="22">
        <f t="shared" si="102"/>
        <v>0</v>
      </c>
      <c r="AE229" s="22">
        <f t="shared" si="102"/>
        <v>0</v>
      </c>
      <c r="AF229" s="22">
        <f t="shared" si="103"/>
        <v>879604</v>
      </c>
      <c r="AG229" s="17" t="str">
        <f t="shared" si="104"/>
        <v>ok</v>
      </c>
    </row>
    <row r="230" spans="1:33">
      <c r="A230" s="19">
        <v>563</v>
      </c>
      <c r="B230" s="3" t="s">
        <v>889</v>
      </c>
      <c r="C230" s="3" t="s">
        <v>13</v>
      </c>
      <c r="D230" s="3" t="s">
        <v>627</v>
      </c>
      <c r="F230" s="38">
        <v>282836</v>
      </c>
      <c r="G230" s="21"/>
      <c r="H230" s="22">
        <f t="shared" si="101"/>
        <v>0</v>
      </c>
      <c r="I230" s="22">
        <f t="shared" si="101"/>
        <v>0</v>
      </c>
      <c r="J230" s="22">
        <f t="shared" si="101"/>
        <v>0</v>
      </c>
      <c r="K230" s="22">
        <f t="shared" si="101"/>
        <v>0</v>
      </c>
      <c r="L230" s="22">
        <f t="shared" si="101"/>
        <v>0</v>
      </c>
      <c r="M230" s="22">
        <f t="shared" si="101"/>
        <v>0</v>
      </c>
      <c r="N230" s="22">
        <f t="shared" si="101"/>
        <v>282836</v>
      </c>
      <c r="O230" s="22">
        <f t="shared" si="101"/>
        <v>0</v>
      </c>
      <c r="P230" s="22">
        <f t="shared" si="101"/>
        <v>0</v>
      </c>
      <c r="Q230" s="22">
        <f t="shared" si="101"/>
        <v>0</v>
      </c>
      <c r="R230" s="22">
        <f t="shared" si="102"/>
        <v>0</v>
      </c>
      <c r="S230" s="22">
        <f t="shared" si="102"/>
        <v>0</v>
      </c>
      <c r="T230" s="22">
        <f t="shared" si="102"/>
        <v>0</v>
      </c>
      <c r="U230" s="22">
        <f t="shared" si="102"/>
        <v>0</v>
      </c>
      <c r="V230" s="22">
        <f t="shared" si="102"/>
        <v>0</v>
      </c>
      <c r="W230" s="22">
        <f t="shared" si="102"/>
        <v>0</v>
      </c>
      <c r="X230" s="22">
        <f t="shared" si="102"/>
        <v>0</v>
      </c>
      <c r="Y230" s="22">
        <f t="shared" si="102"/>
        <v>0</v>
      </c>
      <c r="Z230" s="22">
        <f t="shared" si="102"/>
        <v>0</v>
      </c>
      <c r="AA230" s="22">
        <f t="shared" si="102"/>
        <v>0</v>
      </c>
      <c r="AB230" s="22">
        <f t="shared" si="102"/>
        <v>0</v>
      </c>
      <c r="AC230" s="22">
        <f t="shared" si="102"/>
        <v>0</v>
      </c>
      <c r="AD230" s="22">
        <f t="shared" si="102"/>
        <v>0</v>
      </c>
      <c r="AE230" s="22">
        <f t="shared" si="102"/>
        <v>0</v>
      </c>
      <c r="AF230" s="22">
        <f t="shared" si="103"/>
        <v>282836</v>
      </c>
      <c r="AG230" s="17" t="str">
        <f t="shared" si="104"/>
        <v>ok</v>
      </c>
    </row>
    <row r="231" spans="1:33">
      <c r="A231" s="19">
        <v>565</v>
      </c>
      <c r="B231" s="3" t="s">
        <v>240</v>
      </c>
      <c r="C231" s="3" t="s">
        <v>241</v>
      </c>
      <c r="D231" s="3" t="s">
        <v>627</v>
      </c>
      <c r="F231" s="38">
        <f>893766.5-819285</f>
        <v>74481.5</v>
      </c>
      <c r="G231" s="21"/>
      <c r="H231" s="22">
        <f t="shared" si="101"/>
        <v>0</v>
      </c>
      <c r="I231" s="22">
        <f t="shared" si="101"/>
        <v>0</v>
      </c>
      <c r="J231" s="22">
        <f t="shared" si="101"/>
        <v>0</v>
      </c>
      <c r="K231" s="22">
        <f t="shared" si="101"/>
        <v>0</v>
      </c>
      <c r="L231" s="22">
        <f t="shared" si="101"/>
        <v>0</v>
      </c>
      <c r="M231" s="22">
        <f t="shared" si="101"/>
        <v>0</v>
      </c>
      <c r="N231" s="22">
        <f t="shared" si="101"/>
        <v>74481.5</v>
      </c>
      <c r="O231" s="22">
        <f t="shared" si="101"/>
        <v>0</v>
      </c>
      <c r="P231" s="22">
        <f t="shared" si="101"/>
        <v>0</v>
      </c>
      <c r="Q231" s="22">
        <f t="shared" si="101"/>
        <v>0</v>
      </c>
      <c r="R231" s="22">
        <f t="shared" si="102"/>
        <v>0</v>
      </c>
      <c r="S231" s="22">
        <f t="shared" si="102"/>
        <v>0</v>
      </c>
      <c r="T231" s="22">
        <f t="shared" si="102"/>
        <v>0</v>
      </c>
      <c r="U231" s="22">
        <f t="shared" si="102"/>
        <v>0</v>
      </c>
      <c r="V231" s="22">
        <f t="shared" si="102"/>
        <v>0</v>
      </c>
      <c r="W231" s="22">
        <f t="shared" si="102"/>
        <v>0</v>
      </c>
      <c r="X231" s="22">
        <f t="shared" si="102"/>
        <v>0</v>
      </c>
      <c r="Y231" s="22">
        <f t="shared" si="102"/>
        <v>0</v>
      </c>
      <c r="Z231" s="22">
        <f t="shared" si="102"/>
        <v>0</v>
      </c>
      <c r="AA231" s="22">
        <f t="shared" si="102"/>
        <v>0</v>
      </c>
      <c r="AB231" s="22">
        <f t="shared" si="102"/>
        <v>0</v>
      </c>
      <c r="AC231" s="22">
        <f t="shared" si="102"/>
        <v>0</v>
      </c>
      <c r="AD231" s="22">
        <f t="shared" si="102"/>
        <v>0</v>
      </c>
      <c r="AE231" s="22">
        <f t="shared" si="102"/>
        <v>0</v>
      </c>
      <c r="AF231" s="22">
        <f t="shared" si="103"/>
        <v>74481.5</v>
      </c>
      <c r="AG231" s="17" t="str">
        <f t="shared" si="104"/>
        <v>ok</v>
      </c>
    </row>
    <row r="232" spans="1:33">
      <c r="A232" s="19">
        <v>566</v>
      </c>
      <c r="B232" s="3" t="s">
        <v>141</v>
      </c>
      <c r="C232" s="3" t="s">
        <v>142</v>
      </c>
      <c r="D232" s="3" t="s">
        <v>1056</v>
      </c>
      <c r="F232" s="38">
        <v>12483912</v>
      </c>
      <c r="G232" s="21"/>
      <c r="H232" s="22">
        <f t="shared" si="101"/>
        <v>0</v>
      </c>
      <c r="I232" s="22">
        <f t="shared" si="101"/>
        <v>0</v>
      </c>
      <c r="J232" s="22">
        <f t="shared" si="101"/>
        <v>0</v>
      </c>
      <c r="K232" s="22">
        <f t="shared" si="101"/>
        <v>0</v>
      </c>
      <c r="L232" s="22">
        <f t="shared" si="101"/>
        <v>0</v>
      </c>
      <c r="M232" s="22">
        <f t="shared" si="101"/>
        <v>0</v>
      </c>
      <c r="N232" s="22">
        <f t="shared" si="101"/>
        <v>12483912</v>
      </c>
      <c r="O232" s="22">
        <f t="shared" si="101"/>
        <v>0</v>
      </c>
      <c r="P232" s="22">
        <f t="shared" si="101"/>
        <v>0</v>
      </c>
      <c r="Q232" s="22">
        <f t="shared" si="101"/>
        <v>0</v>
      </c>
      <c r="R232" s="22">
        <f t="shared" si="102"/>
        <v>0</v>
      </c>
      <c r="S232" s="22">
        <f t="shared" si="102"/>
        <v>0</v>
      </c>
      <c r="T232" s="22">
        <f t="shared" si="102"/>
        <v>0</v>
      </c>
      <c r="U232" s="22">
        <f t="shared" si="102"/>
        <v>0</v>
      </c>
      <c r="V232" s="22">
        <f t="shared" si="102"/>
        <v>0</v>
      </c>
      <c r="W232" s="22">
        <f t="shared" si="102"/>
        <v>0</v>
      </c>
      <c r="X232" s="22">
        <f t="shared" si="102"/>
        <v>0</v>
      </c>
      <c r="Y232" s="22">
        <f t="shared" si="102"/>
        <v>0</v>
      </c>
      <c r="Z232" s="22">
        <f t="shared" si="102"/>
        <v>0</v>
      </c>
      <c r="AA232" s="22">
        <f t="shared" si="102"/>
        <v>0</v>
      </c>
      <c r="AB232" s="22">
        <f t="shared" si="102"/>
        <v>0</v>
      </c>
      <c r="AC232" s="22">
        <f t="shared" si="102"/>
        <v>0</v>
      </c>
      <c r="AD232" s="22">
        <f t="shared" si="102"/>
        <v>0</v>
      </c>
      <c r="AE232" s="22">
        <f t="shared" si="102"/>
        <v>0</v>
      </c>
      <c r="AF232" s="22">
        <f t="shared" si="103"/>
        <v>12483912</v>
      </c>
      <c r="AG232" s="17" t="str">
        <f t="shared" si="104"/>
        <v>ok</v>
      </c>
    </row>
    <row r="233" spans="1:33">
      <c r="A233" s="19">
        <v>567</v>
      </c>
      <c r="B233" s="3" t="s">
        <v>901</v>
      </c>
      <c r="C233" s="3" t="s">
        <v>242</v>
      </c>
      <c r="D233" s="3" t="s">
        <v>1056</v>
      </c>
      <c r="F233" s="38">
        <v>106236</v>
      </c>
      <c r="G233" s="21"/>
      <c r="H233" s="22">
        <f t="shared" si="101"/>
        <v>0</v>
      </c>
      <c r="I233" s="22">
        <f t="shared" si="101"/>
        <v>0</v>
      </c>
      <c r="J233" s="22">
        <f t="shared" si="101"/>
        <v>0</v>
      </c>
      <c r="K233" s="22">
        <f t="shared" si="101"/>
        <v>0</v>
      </c>
      <c r="L233" s="22">
        <f t="shared" si="101"/>
        <v>0</v>
      </c>
      <c r="M233" s="22">
        <f t="shared" si="101"/>
        <v>0</v>
      </c>
      <c r="N233" s="22">
        <f t="shared" si="101"/>
        <v>106236</v>
      </c>
      <c r="O233" s="22">
        <f t="shared" si="101"/>
        <v>0</v>
      </c>
      <c r="P233" s="22">
        <f t="shared" si="101"/>
        <v>0</v>
      </c>
      <c r="Q233" s="22">
        <f t="shared" si="101"/>
        <v>0</v>
      </c>
      <c r="R233" s="22">
        <f t="shared" si="102"/>
        <v>0</v>
      </c>
      <c r="S233" s="22">
        <f t="shared" si="102"/>
        <v>0</v>
      </c>
      <c r="T233" s="22">
        <f t="shared" si="102"/>
        <v>0</v>
      </c>
      <c r="U233" s="22">
        <f t="shared" si="102"/>
        <v>0</v>
      </c>
      <c r="V233" s="22">
        <f t="shared" si="102"/>
        <v>0</v>
      </c>
      <c r="W233" s="22">
        <f t="shared" si="102"/>
        <v>0</v>
      </c>
      <c r="X233" s="22">
        <f t="shared" si="102"/>
        <v>0</v>
      </c>
      <c r="Y233" s="22">
        <f t="shared" si="102"/>
        <v>0</v>
      </c>
      <c r="Z233" s="22">
        <f t="shared" si="102"/>
        <v>0</v>
      </c>
      <c r="AA233" s="22">
        <f t="shared" si="102"/>
        <v>0</v>
      </c>
      <c r="AB233" s="22">
        <f t="shared" si="102"/>
        <v>0</v>
      </c>
      <c r="AC233" s="22">
        <f t="shared" si="102"/>
        <v>0</v>
      </c>
      <c r="AD233" s="22">
        <f t="shared" si="102"/>
        <v>0</v>
      </c>
      <c r="AE233" s="22">
        <f t="shared" si="102"/>
        <v>0</v>
      </c>
      <c r="AF233" s="22">
        <f t="shared" ref="AF233:AF239" si="105">SUM(H233:AE233)</f>
        <v>106236</v>
      </c>
      <c r="AG233" s="17" t="str">
        <f t="shared" si="104"/>
        <v>ok</v>
      </c>
    </row>
    <row r="234" spans="1:33">
      <c r="A234" s="19">
        <v>568</v>
      </c>
      <c r="B234" s="3" t="s">
        <v>1040</v>
      </c>
      <c r="C234" s="3" t="s">
        <v>14</v>
      </c>
      <c r="D234" s="3" t="s">
        <v>627</v>
      </c>
      <c r="F234" s="38"/>
      <c r="G234" s="21"/>
      <c r="H234" s="22">
        <f t="shared" si="101"/>
        <v>0</v>
      </c>
      <c r="I234" s="22">
        <f t="shared" si="101"/>
        <v>0</v>
      </c>
      <c r="J234" s="22">
        <f t="shared" si="101"/>
        <v>0</v>
      </c>
      <c r="K234" s="22">
        <f t="shared" si="101"/>
        <v>0</v>
      </c>
      <c r="L234" s="22">
        <f t="shared" si="101"/>
        <v>0</v>
      </c>
      <c r="M234" s="22">
        <f t="shared" si="101"/>
        <v>0</v>
      </c>
      <c r="N234" s="22">
        <f t="shared" si="101"/>
        <v>0</v>
      </c>
      <c r="O234" s="22">
        <f t="shared" si="101"/>
        <v>0</v>
      </c>
      <c r="P234" s="22">
        <f t="shared" si="101"/>
        <v>0</v>
      </c>
      <c r="Q234" s="22">
        <f t="shared" si="101"/>
        <v>0</v>
      </c>
      <c r="R234" s="22">
        <f t="shared" si="102"/>
        <v>0</v>
      </c>
      <c r="S234" s="22">
        <f t="shared" si="102"/>
        <v>0</v>
      </c>
      <c r="T234" s="22">
        <f t="shared" si="102"/>
        <v>0</v>
      </c>
      <c r="U234" s="22">
        <f t="shared" si="102"/>
        <v>0</v>
      </c>
      <c r="V234" s="22">
        <f t="shared" si="102"/>
        <v>0</v>
      </c>
      <c r="W234" s="22">
        <f t="shared" si="102"/>
        <v>0</v>
      </c>
      <c r="X234" s="22">
        <f t="shared" si="102"/>
        <v>0</v>
      </c>
      <c r="Y234" s="22">
        <f t="shared" si="102"/>
        <v>0</v>
      </c>
      <c r="Z234" s="22">
        <f t="shared" si="102"/>
        <v>0</v>
      </c>
      <c r="AA234" s="22">
        <f t="shared" si="102"/>
        <v>0</v>
      </c>
      <c r="AB234" s="22">
        <f t="shared" si="102"/>
        <v>0</v>
      </c>
      <c r="AC234" s="22">
        <f t="shared" si="102"/>
        <v>0</v>
      </c>
      <c r="AD234" s="22">
        <f t="shared" si="102"/>
        <v>0</v>
      </c>
      <c r="AE234" s="22">
        <f t="shared" si="102"/>
        <v>0</v>
      </c>
      <c r="AF234" s="22">
        <f t="shared" si="105"/>
        <v>0</v>
      </c>
      <c r="AG234" s="17" t="str">
        <f t="shared" si="104"/>
        <v>ok</v>
      </c>
    </row>
    <row r="235" spans="1:33">
      <c r="A235" s="19">
        <v>569</v>
      </c>
      <c r="B235" s="3" t="s">
        <v>243</v>
      </c>
      <c r="C235" s="3" t="s">
        <v>244</v>
      </c>
      <c r="D235" s="3" t="s">
        <v>627</v>
      </c>
      <c r="F235" s="38"/>
      <c r="G235" s="21"/>
      <c r="H235" s="22">
        <f t="shared" si="101"/>
        <v>0</v>
      </c>
      <c r="I235" s="22">
        <f t="shared" si="101"/>
        <v>0</v>
      </c>
      <c r="J235" s="22">
        <f t="shared" si="101"/>
        <v>0</v>
      </c>
      <c r="K235" s="22">
        <f t="shared" si="101"/>
        <v>0</v>
      </c>
      <c r="L235" s="22">
        <f t="shared" si="101"/>
        <v>0</v>
      </c>
      <c r="M235" s="22">
        <f t="shared" si="101"/>
        <v>0</v>
      </c>
      <c r="N235" s="22">
        <f t="shared" si="101"/>
        <v>0</v>
      </c>
      <c r="O235" s="22">
        <f t="shared" si="101"/>
        <v>0</v>
      </c>
      <c r="P235" s="22">
        <f t="shared" si="101"/>
        <v>0</v>
      </c>
      <c r="Q235" s="22">
        <f t="shared" si="101"/>
        <v>0</v>
      </c>
      <c r="R235" s="22">
        <f t="shared" si="102"/>
        <v>0</v>
      </c>
      <c r="S235" s="22">
        <f t="shared" si="102"/>
        <v>0</v>
      </c>
      <c r="T235" s="22">
        <f t="shared" si="102"/>
        <v>0</v>
      </c>
      <c r="U235" s="22">
        <f t="shared" si="102"/>
        <v>0</v>
      </c>
      <c r="V235" s="22">
        <f t="shared" si="102"/>
        <v>0</v>
      </c>
      <c r="W235" s="22">
        <f t="shared" si="102"/>
        <v>0</v>
      </c>
      <c r="X235" s="22">
        <f t="shared" si="102"/>
        <v>0</v>
      </c>
      <c r="Y235" s="22">
        <f t="shared" si="102"/>
        <v>0</v>
      </c>
      <c r="Z235" s="22">
        <f t="shared" si="102"/>
        <v>0</v>
      </c>
      <c r="AA235" s="22">
        <f t="shared" si="102"/>
        <v>0</v>
      </c>
      <c r="AB235" s="22">
        <f t="shared" si="102"/>
        <v>0</v>
      </c>
      <c r="AC235" s="22">
        <f t="shared" si="102"/>
        <v>0</v>
      </c>
      <c r="AD235" s="22">
        <f t="shared" si="102"/>
        <v>0</v>
      </c>
      <c r="AE235" s="22">
        <f t="shared" si="102"/>
        <v>0</v>
      </c>
      <c r="AF235" s="22">
        <f t="shared" si="105"/>
        <v>0</v>
      </c>
      <c r="AG235" s="17" t="str">
        <f t="shared" si="104"/>
        <v>ok</v>
      </c>
    </row>
    <row r="236" spans="1:33">
      <c r="A236" s="19">
        <v>570</v>
      </c>
      <c r="B236" s="3" t="s">
        <v>1042</v>
      </c>
      <c r="C236" s="3" t="s">
        <v>15</v>
      </c>
      <c r="D236" s="3" t="s">
        <v>627</v>
      </c>
      <c r="F236" s="38">
        <v>1626847</v>
      </c>
      <c r="G236" s="21"/>
      <c r="H236" s="22">
        <f t="shared" si="101"/>
        <v>0</v>
      </c>
      <c r="I236" s="22">
        <f t="shared" si="101"/>
        <v>0</v>
      </c>
      <c r="J236" s="22">
        <f t="shared" si="101"/>
        <v>0</v>
      </c>
      <c r="K236" s="22">
        <f t="shared" si="101"/>
        <v>0</v>
      </c>
      <c r="L236" s="22">
        <f t="shared" si="101"/>
        <v>0</v>
      </c>
      <c r="M236" s="22">
        <f t="shared" si="101"/>
        <v>0</v>
      </c>
      <c r="N236" s="22">
        <f t="shared" si="101"/>
        <v>1626847</v>
      </c>
      <c r="O236" s="22">
        <f t="shared" si="101"/>
        <v>0</v>
      </c>
      <c r="P236" s="22">
        <f t="shared" si="101"/>
        <v>0</v>
      </c>
      <c r="Q236" s="22">
        <f t="shared" si="101"/>
        <v>0</v>
      </c>
      <c r="R236" s="22">
        <f t="shared" si="102"/>
        <v>0</v>
      </c>
      <c r="S236" s="22">
        <f t="shared" si="102"/>
        <v>0</v>
      </c>
      <c r="T236" s="22">
        <f t="shared" si="102"/>
        <v>0</v>
      </c>
      <c r="U236" s="22">
        <f t="shared" si="102"/>
        <v>0</v>
      </c>
      <c r="V236" s="22">
        <f t="shared" si="102"/>
        <v>0</v>
      </c>
      <c r="W236" s="22">
        <f t="shared" si="102"/>
        <v>0</v>
      </c>
      <c r="X236" s="22">
        <f t="shared" si="102"/>
        <v>0</v>
      </c>
      <c r="Y236" s="22">
        <f t="shared" si="102"/>
        <v>0</v>
      </c>
      <c r="Z236" s="22">
        <f t="shared" si="102"/>
        <v>0</v>
      </c>
      <c r="AA236" s="22">
        <f t="shared" si="102"/>
        <v>0</v>
      </c>
      <c r="AB236" s="22">
        <f t="shared" si="102"/>
        <v>0</v>
      </c>
      <c r="AC236" s="22">
        <f t="shared" si="102"/>
        <v>0</v>
      </c>
      <c r="AD236" s="22">
        <f t="shared" si="102"/>
        <v>0</v>
      </c>
      <c r="AE236" s="22">
        <f t="shared" si="102"/>
        <v>0</v>
      </c>
      <c r="AF236" s="22">
        <f t="shared" si="105"/>
        <v>1626847</v>
      </c>
      <c r="AG236" s="17" t="str">
        <f t="shared" si="104"/>
        <v>ok</v>
      </c>
    </row>
    <row r="237" spans="1:33">
      <c r="A237" s="19">
        <v>571</v>
      </c>
      <c r="B237" s="3" t="s">
        <v>1043</v>
      </c>
      <c r="C237" s="3" t="s">
        <v>16</v>
      </c>
      <c r="D237" s="3" t="s">
        <v>627</v>
      </c>
      <c r="F237" s="38">
        <v>4036038</v>
      </c>
      <c r="G237" s="21"/>
      <c r="H237" s="22">
        <f t="shared" si="101"/>
        <v>0</v>
      </c>
      <c r="I237" s="22">
        <f t="shared" si="101"/>
        <v>0</v>
      </c>
      <c r="J237" s="22">
        <f t="shared" si="101"/>
        <v>0</v>
      </c>
      <c r="K237" s="22">
        <f t="shared" si="101"/>
        <v>0</v>
      </c>
      <c r="L237" s="22">
        <f t="shared" si="101"/>
        <v>0</v>
      </c>
      <c r="M237" s="22">
        <f t="shared" si="101"/>
        <v>0</v>
      </c>
      <c r="N237" s="22">
        <f t="shared" si="101"/>
        <v>4036038</v>
      </c>
      <c r="O237" s="22">
        <f t="shared" si="101"/>
        <v>0</v>
      </c>
      <c r="P237" s="22">
        <f t="shared" si="101"/>
        <v>0</v>
      </c>
      <c r="Q237" s="22">
        <f t="shared" si="101"/>
        <v>0</v>
      </c>
      <c r="R237" s="22">
        <f t="shared" si="102"/>
        <v>0</v>
      </c>
      <c r="S237" s="22">
        <f t="shared" si="102"/>
        <v>0</v>
      </c>
      <c r="T237" s="22">
        <f t="shared" si="102"/>
        <v>0</v>
      </c>
      <c r="U237" s="22">
        <f t="shared" si="102"/>
        <v>0</v>
      </c>
      <c r="V237" s="22">
        <f t="shared" si="102"/>
        <v>0</v>
      </c>
      <c r="W237" s="22">
        <f t="shared" si="102"/>
        <v>0</v>
      </c>
      <c r="X237" s="22">
        <f t="shared" si="102"/>
        <v>0</v>
      </c>
      <c r="Y237" s="22">
        <f t="shared" si="102"/>
        <v>0</v>
      </c>
      <c r="Z237" s="22">
        <f t="shared" si="102"/>
        <v>0</v>
      </c>
      <c r="AA237" s="22">
        <f t="shared" si="102"/>
        <v>0</v>
      </c>
      <c r="AB237" s="22">
        <f t="shared" si="102"/>
        <v>0</v>
      </c>
      <c r="AC237" s="22">
        <f t="shared" si="102"/>
        <v>0</v>
      </c>
      <c r="AD237" s="22">
        <f t="shared" si="102"/>
        <v>0</v>
      </c>
      <c r="AE237" s="22">
        <f t="shared" si="102"/>
        <v>0</v>
      </c>
      <c r="AF237" s="22">
        <f t="shared" si="105"/>
        <v>4036038</v>
      </c>
      <c r="AG237" s="17" t="str">
        <f t="shared" si="104"/>
        <v>ok</v>
      </c>
    </row>
    <row r="238" spans="1:33">
      <c r="A238" s="19">
        <v>572</v>
      </c>
      <c r="B238" s="3" t="s">
        <v>245</v>
      </c>
      <c r="C238" s="3" t="s">
        <v>246</v>
      </c>
      <c r="D238" s="3" t="s">
        <v>627</v>
      </c>
      <c r="F238" s="38"/>
      <c r="G238" s="21"/>
      <c r="H238" s="22">
        <f t="shared" si="101"/>
        <v>0</v>
      </c>
      <c r="I238" s="22">
        <f t="shared" si="101"/>
        <v>0</v>
      </c>
      <c r="J238" s="22">
        <f t="shared" si="101"/>
        <v>0</v>
      </c>
      <c r="K238" s="22">
        <f t="shared" si="101"/>
        <v>0</v>
      </c>
      <c r="L238" s="22">
        <f t="shared" si="101"/>
        <v>0</v>
      </c>
      <c r="M238" s="22">
        <f t="shared" si="101"/>
        <v>0</v>
      </c>
      <c r="N238" s="22">
        <f t="shared" si="101"/>
        <v>0</v>
      </c>
      <c r="O238" s="22">
        <f t="shared" si="101"/>
        <v>0</v>
      </c>
      <c r="P238" s="22">
        <f t="shared" si="101"/>
        <v>0</v>
      </c>
      <c r="Q238" s="22">
        <f t="shared" si="101"/>
        <v>0</v>
      </c>
      <c r="R238" s="22">
        <f t="shared" si="102"/>
        <v>0</v>
      </c>
      <c r="S238" s="22">
        <f t="shared" si="102"/>
        <v>0</v>
      </c>
      <c r="T238" s="22">
        <f t="shared" si="102"/>
        <v>0</v>
      </c>
      <c r="U238" s="22">
        <f t="shared" si="102"/>
        <v>0</v>
      </c>
      <c r="V238" s="22">
        <f t="shared" si="102"/>
        <v>0</v>
      </c>
      <c r="W238" s="22">
        <f t="shared" si="102"/>
        <v>0</v>
      </c>
      <c r="X238" s="22">
        <f t="shared" si="102"/>
        <v>0</v>
      </c>
      <c r="Y238" s="22">
        <f t="shared" si="102"/>
        <v>0</v>
      </c>
      <c r="Z238" s="22">
        <f t="shared" si="102"/>
        <v>0</v>
      </c>
      <c r="AA238" s="22">
        <f t="shared" si="102"/>
        <v>0</v>
      </c>
      <c r="AB238" s="22">
        <f t="shared" si="102"/>
        <v>0</v>
      </c>
      <c r="AC238" s="22">
        <f t="shared" si="102"/>
        <v>0</v>
      </c>
      <c r="AD238" s="22">
        <f t="shared" si="102"/>
        <v>0</v>
      </c>
      <c r="AE238" s="22">
        <f t="shared" si="102"/>
        <v>0</v>
      </c>
      <c r="AF238" s="22">
        <f t="shared" si="105"/>
        <v>0</v>
      </c>
      <c r="AG238" s="17" t="str">
        <f t="shared" si="104"/>
        <v>ok</v>
      </c>
    </row>
    <row r="239" spans="1:33">
      <c r="A239" s="19">
        <v>573</v>
      </c>
      <c r="B239" s="3" t="s">
        <v>247</v>
      </c>
      <c r="C239" s="3" t="s">
        <v>248</v>
      </c>
      <c r="D239" s="3" t="s">
        <v>1056</v>
      </c>
      <c r="F239" s="38">
        <v>241427</v>
      </c>
      <c r="G239" s="21"/>
      <c r="H239" s="22">
        <f t="shared" si="101"/>
        <v>0</v>
      </c>
      <c r="I239" s="22">
        <f t="shared" si="101"/>
        <v>0</v>
      </c>
      <c r="J239" s="22">
        <f t="shared" si="101"/>
        <v>0</v>
      </c>
      <c r="K239" s="22">
        <f t="shared" si="101"/>
        <v>0</v>
      </c>
      <c r="L239" s="22">
        <f t="shared" si="101"/>
        <v>0</v>
      </c>
      <c r="M239" s="22">
        <f t="shared" si="101"/>
        <v>0</v>
      </c>
      <c r="N239" s="22">
        <f t="shared" si="101"/>
        <v>241427</v>
      </c>
      <c r="O239" s="22">
        <f t="shared" si="101"/>
        <v>0</v>
      </c>
      <c r="P239" s="22">
        <f t="shared" si="101"/>
        <v>0</v>
      </c>
      <c r="Q239" s="22">
        <f t="shared" si="101"/>
        <v>0</v>
      </c>
      <c r="R239" s="22">
        <f t="shared" si="102"/>
        <v>0</v>
      </c>
      <c r="S239" s="22">
        <f t="shared" si="102"/>
        <v>0</v>
      </c>
      <c r="T239" s="22">
        <f t="shared" si="102"/>
        <v>0</v>
      </c>
      <c r="U239" s="22">
        <f t="shared" si="102"/>
        <v>0</v>
      </c>
      <c r="V239" s="22">
        <f t="shared" si="102"/>
        <v>0</v>
      </c>
      <c r="W239" s="22">
        <f t="shared" si="102"/>
        <v>0</v>
      </c>
      <c r="X239" s="22">
        <f t="shared" si="102"/>
        <v>0</v>
      </c>
      <c r="Y239" s="22">
        <f t="shared" si="102"/>
        <v>0</v>
      </c>
      <c r="Z239" s="22">
        <f t="shared" si="102"/>
        <v>0</v>
      </c>
      <c r="AA239" s="22">
        <f t="shared" si="102"/>
        <v>0</v>
      </c>
      <c r="AB239" s="22">
        <f t="shared" si="102"/>
        <v>0</v>
      </c>
      <c r="AC239" s="22">
        <f t="shared" si="102"/>
        <v>0</v>
      </c>
      <c r="AD239" s="22">
        <f t="shared" si="102"/>
        <v>0</v>
      </c>
      <c r="AE239" s="22">
        <f t="shared" si="102"/>
        <v>0</v>
      </c>
      <c r="AF239" s="22">
        <f t="shared" si="105"/>
        <v>241427</v>
      </c>
      <c r="AG239" s="17" t="str">
        <f t="shared" si="104"/>
        <v>ok</v>
      </c>
    </row>
    <row r="240" spans="1:33">
      <c r="A240" s="19">
        <v>575</v>
      </c>
      <c r="B240" s="19" t="s">
        <v>1119</v>
      </c>
      <c r="C240" s="19" t="s">
        <v>816</v>
      </c>
      <c r="D240" s="3" t="s">
        <v>627</v>
      </c>
      <c r="F240" s="38"/>
      <c r="G240" s="21"/>
      <c r="H240" s="22">
        <f t="shared" si="101"/>
        <v>0</v>
      </c>
      <c r="I240" s="22">
        <f t="shared" si="101"/>
        <v>0</v>
      </c>
      <c r="J240" s="22">
        <f t="shared" si="101"/>
        <v>0</v>
      </c>
      <c r="K240" s="22">
        <f t="shared" si="101"/>
        <v>0</v>
      </c>
      <c r="L240" s="22">
        <f t="shared" si="101"/>
        <v>0</v>
      </c>
      <c r="M240" s="22">
        <f t="shared" si="101"/>
        <v>0</v>
      </c>
      <c r="N240" s="22">
        <f t="shared" si="101"/>
        <v>0</v>
      </c>
      <c r="O240" s="22">
        <f t="shared" si="101"/>
        <v>0</v>
      </c>
      <c r="P240" s="22">
        <f t="shared" si="101"/>
        <v>0</v>
      </c>
      <c r="Q240" s="22">
        <f t="shared" si="101"/>
        <v>0</v>
      </c>
      <c r="R240" s="22">
        <f t="shared" si="102"/>
        <v>0</v>
      </c>
      <c r="S240" s="22">
        <f t="shared" si="102"/>
        <v>0</v>
      </c>
      <c r="T240" s="22">
        <f t="shared" si="102"/>
        <v>0</v>
      </c>
      <c r="U240" s="22">
        <f t="shared" si="102"/>
        <v>0</v>
      </c>
      <c r="V240" s="22">
        <f t="shared" si="102"/>
        <v>0</v>
      </c>
      <c r="W240" s="22">
        <f t="shared" si="102"/>
        <v>0</v>
      </c>
      <c r="X240" s="22">
        <f t="shared" si="102"/>
        <v>0</v>
      </c>
      <c r="Y240" s="22">
        <f t="shared" si="102"/>
        <v>0</v>
      </c>
      <c r="Z240" s="22">
        <f t="shared" si="102"/>
        <v>0</v>
      </c>
      <c r="AA240" s="22">
        <f t="shared" si="102"/>
        <v>0</v>
      </c>
      <c r="AB240" s="22">
        <f t="shared" si="102"/>
        <v>0</v>
      </c>
      <c r="AC240" s="22">
        <f t="shared" si="102"/>
        <v>0</v>
      </c>
      <c r="AD240" s="22">
        <f t="shared" si="102"/>
        <v>0</v>
      </c>
      <c r="AE240" s="22">
        <f t="shared" si="102"/>
        <v>0</v>
      </c>
      <c r="AF240" s="22">
        <f>SUM(H240:AE240)</f>
        <v>0</v>
      </c>
      <c r="AG240" s="17" t="str">
        <f t="shared" si="104"/>
        <v>ok</v>
      </c>
    </row>
    <row r="241" spans="1:33">
      <c r="A241" s="19"/>
      <c r="F241" s="35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2"/>
      <c r="AG241" s="17"/>
    </row>
    <row r="242" spans="1:33">
      <c r="A242" s="19" t="s">
        <v>1044</v>
      </c>
      <c r="F242" s="39">
        <f>SUM(F227:F240)</f>
        <v>23690157.5</v>
      </c>
      <c r="G242" s="23">
        <f>SUM(G227:G237)</f>
        <v>0</v>
      </c>
      <c r="H242" s="23">
        <f t="shared" ref="H242:N242" si="106">SUM(H227:H240)</f>
        <v>0</v>
      </c>
      <c r="I242" s="23">
        <f t="shared" si="106"/>
        <v>0</v>
      </c>
      <c r="J242" s="23">
        <f t="shared" si="106"/>
        <v>0</v>
      </c>
      <c r="K242" s="23">
        <f t="shared" si="106"/>
        <v>0</v>
      </c>
      <c r="L242" s="23">
        <f t="shared" si="106"/>
        <v>0</v>
      </c>
      <c r="M242" s="23">
        <f t="shared" si="106"/>
        <v>0</v>
      </c>
      <c r="N242" s="23">
        <f t="shared" si="106"/>
        <v>23690157.5</v>
      </c>
      <c r="O242" s="23">
        <f t="shared" ref="O242:AE242" si="107">SUM(O227:O240)</f>
        <v>0</v>
      </c>
      <c r="P242" s="23">
        <f t="shared" si="107"/>
        <v>0</v>
      </c>
      <c r="Q242" s="23">
        <f t="shared" si="107"/>
        <v>0</v>
      </c>
      <c r="R242" s="23">
        <f t="shared" si="107"/>
        <v>0</v>
      </c>
      <c r="S242" s="23">
        <f t="shared" si="107"/>
        <v>0</v>
      </c>
      <c r="T242" s="23">
        <f t="shared" si="107"/>
        <v>0</v>
      </c>
      <c r="U242" s="23">
        <f t="shared" si="107"/>
        <v>0</v>
      </c>
      <c r="V242" s="23">
        <f t="shared" si="107"/>
        <v>0</v>
      </c>
      <c r="W242" s="23">
        <f t="shared" si="107"/>
        <v>0</v>
      </c>
      <c r="X242" s="23">
        <f t="shared" si="107"/>
        <v>0</v>
      </c>
      <c r="Y242" s="23">
        <f t="shared" si="107"/>
        <v>0</v>
      </c>
      <c r="Z242" s="23">
        <f t="shared" si="107"/>
        <v>0</v>
      </c>
      <c r="AA242" s="23">
        <f t="shared" si="107"/>
        <v>0</v>
      </c>
      <c r="AB242" s="23">
        <f t="shared" si="107"/>
        <v>0</v>
      </c>
      <c r="AC242" s="23">
        <f t="shared" si="107"/>
        <v>0</v>
      </c>
      <c r="AD242" s="23">
        <f t="shared" si="107"/>
        <v>0</v>
      </c>
      <c r="AE242" s="23">
        <f t="shared" si="107"/>
        <v>0</v>
      </c>
      <c r="AF242" s="21">
        <f>SUM(H242:AE242)</f>
        <v>23690157.5</v>
      </c>
      <c r="AG242" s="17" t="str">
        <f>IF(ABS(AF242-F242)&lt;1,"ok","err")</f>
        <v>ok</v>
      </c>
    </row>
    <row r="243" spans="1:33">
      <c r="A243" s="19"/>
      <c r="W243" s="3"/>
      <c r="AG243" s="17"/>
    </row>
    <row r="244" spans="1:33">
      <c r="A244" s="18" t="s">
        <v>921</v>
      </c>
      <c r="W244" s="3"/>
      <c r="AG244" s="17"/>
    </row>
    <row r="245" spans="1:33">
      <c r="A245" s="19"/>
      <c r="W245" s="3"/>
      <c r="AG245" s="17"/>
    </row>
    <row r="246" spans="1:33">
      <c r="A246" s="24" t="s">
        <v>884</v>
      </c>
      <c r="W246" s="3"/>
      <c r="AG246" s="17"/>
    </row>
    <row r="247" spans="1:33">
      <c r="A247" s="19">
        <v>580</v>
      </c>
      <c r="B247" s="3" t="s">
        <v>885</v>
      </c>
      <c r="C247" s="3" t="s">
        <v>886</v>
      </c>
      <c r="D247" s="3" t="s">
        <v>62</v>
      </c>
      <c r="F247" s="35">
        <v>2214910</v>
      </c>
      <c r="H247" s="22">
        <f t="shared" ref="H247:Q258" si="108">IF(VLOOKUP($D247,$C$6:$AE$653,H$2,)=0,0,((VLOOKUP($D247,$C$6:$AE$653,H$2,)/VLOOKUP($D247,$C$6:$AE$653,4,))*$F247))</f>
        <v>0</v>
      </c>
      <c r="I247" s="22">
        <f t="shared" si="108"/>
        <v>0</v>
      </c>
      <c r="J247" s="22">
        <f t="shared" si="108"/>
        <v>0</v>
      </c>
      <c r="K247" s="22">
        <f t="shared" si="108"/>
        <v>0</v>
      </c>
      <c r="L247" s="22">
        <f t="shared" si="108"/>
        <v>0</v>
      </c>
      <c r="M247" s="22">
        <f t="shared" si="108"/>
        <v>0</v>
      </c>
      <c r="N247" s="22">
        <f t="shared" si="108"/>
        <v>0</v>
      </c>
      <c r="O247" s="22">
        <f t="shared" si="108"/>
        <v>0</v>
      </c>
      <c r="P247" s="22">
        <f t="shared" si="108"/>
        <v>0</v>
      </c>
      <c r="Q247" s="22">
        <f t="shared" si="108"/>
        <v>0</v>
      </c>
      <c r="R247" s="22">
        <f t="shared" ref="R247:AE258" si="109">IF(VLOOKUP($D247,$C$6:$AE$653,R$2,)=0,0,((VLOOKUP($D247,$C$6:$AE$653,R$2,)/VLOOKUP($D247,$C$6:$AE$653,4,))*$F247))</f>
        <v>338505.88993171899</v>
      </c>
      <c r="S247" s="22">
        <f t="shared" si="109"/>
        <v>0</v>
      </c>
      <c r="T247" s="22">
        <f t="shared" si="109"/>
        <v>254001.75491314751</v>
      </c>
      <c r="U247" s="22">
        <f t="shared" si="109"/>
        <v>406552.64879198495</v>
      </c>
      <c r="V247" s="22">
        <f t="shared" si="109"/>
        <v>89855.492818064376</v>
      </c>
      <c r="W247" s="22">
        <f t="shared" si="109"/>
        <v>144408.65720614907</v>
      </c>
      <c r="X247" s="22">
        <f t="shared" si="109"/>
        <v>28604.901499025331</v>
      </c>
      <c r="Y247" s="22">
        <f t="shared" si="109"/>
        <v>16711.970270785685</v>
      </c>
      <c r="Z247" s="22">
        <f t="shared" si="109"/>
        <v>9694.5520575616702</v>
      </c>
      <c r="AA247" s="22">
        <f t="shared" si="109"/>
        <v>895737.47953037301</v>
      </c>
      <c r="AB247" s="22">
        <f t="shared" si="109"/>
        <v>30836.652981189385</v>
      </c>
      <c r="AC247" s="22">
        <f t="shared" si="109"/>
        <v>0</v>
      </c>
      <c r="AD247" s="22">
        <f t="shared" si="109"/>
        <v>0</v>
      </c>
      <c r="AE247" s="22">
        <f t="shared" si="109"/>
        <v>0</v>
      </c>
      <c r="AF247" s="22">
        <f t="shared" ref="AF247:AF258" si="110">SUM(H247:AE247)</f>
        <v>2214910</v>
      </c>
      <c r="AG247" s="17" t="str">
        <f t="shared" ref="AG247:AG258" si="111">IF(ABS(AF247-F247)&lt;1,"ok","err")</f>
        <v>ok</v>
      </c>
    </row>
    <row r="248" spans="1:33">
      <c r="A248" s="19">
        <v>581</v>
      </c>
      <c r="B248" s="3" t="s">
        <v>887</v>
      </c>
      <c r="C248" s="3" t="s">
        <v>888</v>
      </c>
      <c r="D248" s="3" t="s">
        <v>836</v>
      </c>
      <c r="F248" s="38">
        <v>206350</v>
      </c>
      <c r="H248" s="22">
        <f t="shared" si="108"/>
        <v>0</v>
      </c>
      <c r="I248" s="22">
        <f t="shared" si="108"/>
        <v>0</v>
      </c>
      <c r="J248" s="22">
        <f t="shared" si="108"/>
        <v>0</v>
      </c>
      <c r="K248" s="22">
        <f t="shared" si="108"/>
        <v>0</v>
      </c>
      <c r="L248" s="22">
        <f t="shared" si="108"/>
        <v>0</v>
      </c>
      <c r="M248" s="22">
        <f t="shared" si="108"/>
        <v>0</v>
      </c>
      <c r="N248" s="22">
        <f t="shared" si="108"/>
        <v>0</v>
      </c>
      <c r="O248" s="22">
        <f t="shared" si="108"/>
        <v>0</v>
      </c>
      <c r="P248" s="22">
        <f t="shared" si="108"/>
        <v>0</v>
      </c>
      <c r="Q248" s="22">
        <f t="shared" si="108"/>
        <v>0</v>
      </c>
      <c r="R248" s="22">
        <f t="shared" si="109"/>
        <v>206350</v>
      </c>
      <c r="S248" s="22">
        <f t="shared" si="109"/>
        <v>0</v>
      </c>
      <c r="T248" s="22">
        <f t="shared" si="109"/>
        <v>0</v>
      </c>
      <c r="U248" s="22">
        <f t="shared" si="109"/>
        <v>0</v>
      </c>
      <c r="V248" s="22">
        <f t="shared" si="109"/>
        <v>0</v>
      </c>
      <c r="W248" s="22">
        <f t="shared" si="109"/>
        <v>0</v>
      </c>
      <c r="X248" s="22">
        <f t="shared" si="109"/>
        <v>0</v>
      </c>
      <c r="Y248" s="22">
        <f t="shared" si="109"/>
        <v>0</v>
      </c>
      <c r="Z248" s="22">
        <f t="shared" si="109"/>
        <v>0</v>
      </c>
      <c r="AA248" s="22">
        <f t="shared" si="109"/>
        <v>0</v>
      </c>
      <c r="AB248" s="22">
        <f t="shared" si="109"/>
        <v>0</v>
      </c>
      <c r="AC248" s="22">
        <f t="shared" si="109"/>
        <v>0</v>
      </c>
      <c r="AD248" s="22">
        <f t="shared" si="109"/>
        <v>0</v>
      </c>
      <c r="AE248" s="22">
        <f t="shared" si="109"/>
        <v>0</v>
      </c>
      <c r="AF248" s="22">
        <f t="shared" si="110"/>
        <v>206350</v>
      </c>
      <c r="AG248" s="17" t="str">
        <f t="shared" si="111"/>
        <v>ok</v>
      </c>
    </row>
    <row r="249" spans="1:33">
      <c r="A249" s="19">
        <v>582</v>
      </c>
      <c r="B249" s="3" t="s">
        <v>1039</v>
      </c>
      <c r="C249" s="3" t="s">
        <v>1045</v>
      </c>
      <c r="D249" s="3" t="s">
        <v>836</v>
      </c>
      <c r="F249" s="38">
        <v>1704223</v>
      </c>
      <c r="H249" s="22">
        <f t="shared" si="108"/>
        <v>0</v>
      </c>
      <c r="I249" s="22">
        <f t="shared" si="108"/>
        <v>0</v>
      </c>
      <c r="J249" s="22">
        <f t="shared" si="108"/>
        <v>0</v>
      </c>
      <c r="K249" s="22">
        <f t="shared" si="108"/>
        <v>0</v>
      </c>
      <c r="L249" s="22">
        <f t="shared" si="108"/>
        <v>0</v>
      </c>
      <c r="M249" s="22">
        <f t="shared" si="108"/>
        <v>0</v>
      </c>
      <c r="N249" s="22">
        <f t="shared" si="108"/>
        <v>0</v>
      </c>
      <c r="O249" s="22">
        <f t="shared" si="108"/>
        <v>0</v>
      </c>
      <c r="P249" s="22">
        <f t="shared" si="108"/>
        <v>0</v>
      </c>
      <c r="Q249" s="22">
        <f t="shared" si="108"/>
        <v>0</v>
      </c>
      <c r="R249" s="22">
        <f t="shared" si="109"/>
        <v>1704223</v>
      </c>
      <c r="S249" s="22">
        <f t="shared" si="109"/>
        <v>0</v>
      </c>
      <c r="T249" s="22">
        <f t="shared" si="109"/>
        <v>0</v>
      </c>
      <c r="U249" s="22">
        <f t="shared" si="109"/>
        <v>0</v>
      </c>
      <c r="V249" s="22">
        <f t="shared" si="109"/>
        <v>0</v>
      </c>
      <c r="W249" s="22">
        <f t="shared" si="109"/>
        <v>0</v>
      </c>
      <c r="X249" s="22">
        <f t="shared" si="109"/>
        <v>0</v>
      </c>
      <c r="Y249" s="22">
        <f t="shared" si="109"/>
        <v>0</v>
      </c>
      <c r="Z249" s="22">
        <f t="shared" si="109"/>
        <v>0</v>
      </c>
      <c r="AA249" s="22">
        <f t="shared" si="109"/>
        <v>0</v>
      </c>
      <c r="AB249" s="22">
        <f t="shared" si="109"/>
        <v>0</v>
      </c>
      <c r="AC249" s="22">
        <f t="shared" si="109"/>
        <v>0</v>
      </c>
      <c r="AD249" s="22">
        <f t="shared" si="109"/>
        <v>0</v>
      </c>
      <c r="AE249" s="22">
        <f t="shared" si="109"/>
        <v>0</v>
      </c>
      <c r="AF249" s="22">
        <f t="shared" si="110"/>
        <v>1704223</v>
      </c>
      <c r="AG249" s="17" t="str">
        <f t="shared" si="111"/>
        <v>ok</v>
      </c>
    </row>
    <row r="250" spans="1:33">
      <c r="A250" s="19">
        <v>583</v>
      </c>
      <c r="B250" s="3" t="s">
        <v>889</v>
      </c>
      <c r="C250" s="3" t="s">
        <v>890</v>
      </c>
      <c r="D250" s="3" t="s">
        <v>839</v>
      </c>
      <c r="F250" s="38">
        <v>8116043</v>
      </c>
      <c r="H250" s="22">
        <f t="shared" si="108"/>
        <v>0</v>
      </c>
      <c r="I250" s="22">
        <f t="shared" si="108"/>
        <v>0</v>
      </c>
      <c r="J250" s="22">
        <f t="shared" si="108"/>
        <v>0</v>
      </c>
      <c r="K250" s="22">
        <f t="shared" si="108"/>
        <v>0</v>
      </c>
      <c r="L250" s="22">
        <f t="shared" si="108"/>
        <v>0</v>
      </c>
      <c r="M250" s="22">
        <f t="shared" si="108"/>
        <v>0</v>
      </c>
      <c r="N250" s="22">
        <f t="shared" si="108"/>
        <v>0</v>
      </c>
      <c r="O250" s="22">
        <f t="shared" si="108"/>
        <v>0</v>
      </c>
      <c r="P250" s="22">
        <f t="shared" si="108"/>
        <v>0</v>
      </c>
      <c r="Q250" s="22">
        <f t="shared" si="108"/>
        <v>0</v>
      </c>
      <c r="R250" s="22">
        <f t="shared" si="109"/>
        <v>0</v>
      </c>
      <c r="S250" s="22">
        <f t="shared" si="109"/>
        <v>0</v>
      </c>
      <c r="T250" s="22">
        <f t="shared" si="109"/>
        <v>2199582.5416346597</v>
      </c>
      <c r="U250" s="22">
        <f t="shared" si="109"/>
        <v>3544952.6937653399</v>
      </c>
      <c r="V250" s="22">
        <f t="shared" si="109"/>
        <v>908050.32306534005</v>
      </c>
      <c r="W250" s="22">
        <f t="shared" si="109"/>
        <v>1463457.4415346601</v>
      </c>
      <c r="X250" s="22">
        <f t="shared" si="109"/>
        <v>0</v>
      </c>
      <c r="Y250" s="22">
        <f t="shared" si="109"/>
        <v>0</v>
      </c>
      <c r="Z250" s="22">
        <f t="shared" si="109"/>
        <v>0</v>
      </c>
      <c r="AA250" s="22">
        <f t="shared" si="109"/>
        <v>0</v>
      </c>
      <c r="AB250" s="22">
        <f t="shared" si="109"/>
        <v>0</v>
      </c>
      <c r="AC250" s="22">
        <f t="shared" si="109"/>
        <v>0</v>
      </c>
      <c r="AD250" s="22">
        <f t="shared" si="109"/>
        <v>0</v>
      </c>
      <c r="AE250" s="22">
        <f t="shared" si="109"/>
        <v>0</v>
      </c>
      <c r="AF250" s="22">
        <f t="shared" si="110"/>
        <v>8116042.9999999991</v>
      </c>
      <c r="AG250" s="17" t="str">
        <f t="shared" si="111"/>
        <v>ok</v>
      </c>
    </row>
    <row r="251" spans="1:33">
      <c r="A251" s="19">
        <v>584</v>
      </c>
      <c r="B251" s="3" t="s">
        <v>891</v>
      </c>
      <c r="C251" s="3" t="s">
        <v>892</v>
      </c>
      <c r="D251" s="3" t="s">
        <v>842</v>
      </c>
      <c r="F251" s="38">
        <v>535265</v>
      </c>
      <c r="H251" s="22">
        <f t="shared" si="108"/>
        <v>0</v>
      </c>
      <c r="I251" s="22">
        <f t="shared" si="108"/>
        <v>0</v>
      </c>
      <c r="J251" s="22">
        <f t="shared" si="108"/>
        <v>0</v>
      </c>
      <c r="K251" s="22">
        <f t="shared" si="108"/>
        <v>0</v>
      </c>
      <c r="L251" s="22">
        <f t="shared" si="108"/>
        <v>0</v>
      </c>
      <c r="M251" s="22">
        <f t="shared" si="108"/>
        <v>0</v>
      </c>
      <c r="N251" s="22">
        <f t="shared" si="108"/>
        <v>0</v>
      </c>
      <c r="O251" s="22">
        <f t="shared" si="108"/>
        <v>0</v>
      </c>
      <c r="P251" s="22">
        <f t="shared" si="108"/>
        <v>0</v>
      </c>
      <c r="Q251" s="22">
        <f t="shared" si="108"/>
        <v>0</v>
      </c>
      <c r="R251" s="22">
        <f t="shared" si="109"/>
        <v>0</v>
      </c>
      <c r="S251" s="22">
        <f t="shared" si="109"/>
        <v>0</v>
      </c>
      <c r="T251" s="22">
        <f t="shared" si="109"/>
        <v>182533.07281600003</v>
      </c>
      <c r="U251" s="22">
        <f t="shared" si="109"/>
        <v>285020.90468400007</v>
      </c>
      <c r="V251" s="22">
        <f t="shared" si="109"/>
        <v>26434.383184000002</v>
      </c>
      <c r="W251" s="22">
        <f t="shared" si="109"/>
        <v>41276.639316000001</v>
      </c>
      <c r="X251" s="22">
        <f t="shared" si="109"/>
        <v>0</v>
      </c>
      <c r="Y251" s="22">
        <f t="shared" si="109"/>
        <v>0</v>
      </c>
      <c r="Z251" s="22">
        <f t="shared" si="109"/>
        <v>0</v>
      </c>
      <c r="AA251" s="22">
        <f t="shared" si="109"/>
        <v>0</v>
      </c>
      <c r="AB251" s="22">
        <f t="shared" si="109"/>
        <v>0</v>
      </c>
      <c r="AC251" s="22">
        <f t="shared" si="109"/>
        <v>0</v>
      </c>
      <c r="AD251" s="22">
        <f t="shared" si="109"/>
        <v>0</v>
      </c>
      <c r="AE251" s="22">
        <f t="shared" si="109"/>
        <v>0</v>
      </c>
      <c r="AF251" s="22">
        <f t="shared" si="110"/>
        <v>535265.00000000012</v>
      </c>
      <c r="AG251" s="17" t="str">
        <f t="shared" si="111"/>
        <v>ok</v>
      </c>
    </row>
    <row r="252" spans="1:33">
      <c r="A252" s="19">
        <v>585</v>
      </c>
      <c r="B252" s="3" t="s">
        <v>893</v>
      </c>
      <c r="C252" s="3" t="s">
        <v>894</v>
      </c>
      <c r="D252" s="3" t="s">
        <v>850</v>
      </c>
      <c r="F252" s="38">
        <v>0</v>
      </c>
      <c r="H252" s="22">
        <f t="shared" si="108"/>
        <v>0</v>
      </c>
      <c r="I252" s="22">
        <f t="shared" si="108"/>
        <v>0</v>
      </c>
      <c r="J252" s="22">
        <f t="shared" si="108"/>
        <v>0</v>
      </c>
      <c r="K252" s="22">
        <f t="shared" si="108"/>
        <v>0</v>
      </c>
      <c r="L252" s="22">
        <f t="shared" si="108"/>
        <v>0</v>
      </c>
      <c r="M252" s="22">
        <f t="shared" si="108"/>
        <v>0</v>
      </c>
      <c r="N252" s="22">
        <f t="shared" si="108"/>
        <v>0</v>
      </c>
      <c r="O252" s="22">
        <f t="shared" si="108"/>
        <v>0</v>
      </c>
      <c r="P252" s="22">
        <f t="shared" si="108"/>
        <v>0</v>
      </c>
      <c r="Q252" s="22">
        <f t="shared" si="108"/>
        <v>0</v>
      </c>
      <c r="R252" s="22">
        <f t="shared" si="109"/>
        <v>0</v>
      </c>
      <c r="S252" s="22">
        <f t="shared" si="109"/>
        <v>0</v>
      </c>
      <c r="T252" s="22">
        <f t="shared" si="109"/>
        <v>0</v>
      </c>
      <c r="U252" s="22">
        <f t="shared" si="109"/>
        <v>0</v>
      </c>
      <c r="V252" s="22">
        <f t="shared" si="109"/>
        <v>0</v>
      </c>
      <c r="W252" s="22">
        <f t="shared" si="109"/>
        <v>0</v>
      </c>
      <c r="X252" s="22">
        <f t="shared" si="109"/>
        <v>0</v>
      </c>
      <c r="Y252" s="22">
        <f t="shared" si="109"/>
        <v>0</v>
      </c>
      <c r="Z252" s="22">
        <f t="shared" si="109"/>
        <v>0</v>
      </c>
      <c r="AA252" s="22">
        <f t="shared" si="109"/>
        <v>0</v>
      </c>
      <c r="AB252" s="22">
        <f t="shared" si="109"/>
        <v>0</v>
      </c>
      <c r="AC252" s="22">
        <f t="shared" si="109"/>
        <v>0</v>
      </c>
      <c r="AD252" s="22">
        <f t="shared" si="109"/>
        <v>0</v>
      </c>
      <c r="AE252" s="22">
        <f t="shared" si="109"/>
        <v>0</v>
      </c>
      <c r="AF252" s="22">
        <f t="shared" si="110"/>
        <v>0</v>
      </c>
      <c r="AG252" s="17" t="str">
        <f t="shared" si="111"/>
        <v>ok</v>
      </c>
    </row>
    <row r="253" spans="1:33">
      <c r="A253" s="19">
        <v>586</v>
      </c>
      <c r="B253" s="3" t="s">
        <v>895</v>
      </c>
      <c r="C253" s="3" t="s">
        <v>896</v>
      </c>
      <c r="D253" s="3" t="s">
        <v>847</v>
      </c>
      <c r="F253" s="38">
        <v>8418826</v>
      </c>
      <c r="H253" s="22">
        <f t="shared" si="108"/>
        <v>0</v>
      </c>
      <c r="I253" s="22">
        <f t="shared" si="108"/>
        <v>0</v>
      </c>
      <c r="J253" s="22">
        <f t="shared" si="108"/>
        <v>0</v>
      </c>
      <c r="K253" s="22">
        <f t="shared" si="108"/>
        <v>0</v>
      </c>
      <c r="L253" s="22">
        <f t="shared" si="108"/>
        <v>0</v>
      </c>
      <c r="M253" s="22">
        <f t="shared" si="108"/>
        <v>0</v>
      </c>
      <c r="N253" s="22">
        <f t="shared" si="108"/>
        <v>0</v>
      </c>
      <c r="O253" s="22">
        <f t="shared" si="108"/>
        <v>0</v>
      </c>
      <c r="P253" s="22">
        <f t="shared" si="108"/>
        <v>0</v>
      </c>
      <c r="Q253" s="22">
        <f t="shared" si="108"/>
        <v>0</v>
      </c>
      <c r="R253" s="22">
        <f t="shared" si="109"/>
        <v>0</v>
      </c>
      <c r="S253" s="22">
        <f t="shared" si="109"/>
        <v>0</v>
      </c>
      <c r="T253" s="22">
        <f t="shared" si="109"/>
        <v>0</v>
      </c>
      <c r="U253" s="22">
        <f t="shared" si="109"/>
        <v>0</v>
      </c>
      <c r="V253" s="22">
        <f t="shared" si="109"/>
        <v>0</v>
      </c>
      <c r="W253" s="22">
        <f t="shared" si="109"/>
        <v>0</v>
      </c>
      <c r="X253" s="22">
        <f t="shared" si="109"/>
        <v>0</v>
      </c>
      <c r="Y253" s="22">
        <f t="shared" si="109"/>
        <v>0</v>
      </c>
      <c r="Z253" s="22">
        <f t="shared" si="109"/>
        <v>0</v>
      </c>
      <c r="AA253" s="22">
        <f t="shared" si="109"/>
        <v>8418826</v>
      </c>
      <c r="AB253" s="22">
        <f t="shared" si="109"/>
        <v>0</v>
      </c>
      <c r="AC253" s="22">
        <f t="shared" si="109"/>
        <v>0</v>
      </c>
      <c r="AD253" s="22">
        <f t="shared" si="109"/>
        <v>0</v>
      </c>
      <c r="AE253" s="22">
        <f t="shared" si="109"/>
        <v>0</v>
      </c>
      <c r="AF253" s="22">
        <f t="shared" si="110"/>
        <v>8418826</v>
      </c>
      <c r="AG253" s="17" t="str">
        <f t="shared" si="111"/>
        <v>ok</v>
      </c>
    </row>
    <row r="254" spans="1:33">
      <c r="A254" s="19">
        <v>586</v>
      </c>
      <c r="B254" s="3" t="s">
        <v>25</v>
      </c>
      <c r="C254" s="3" t="s">
        <v>26</v>
      </c>
      <c r="D254" s="3" t="s">
        <v>40</v>
      </c>
      <c r="F254" s="38"/>
      <c r="H254" s="22">
        <f t="shared" si="108"/>
        <v>0</v>
      </c>
      <c r="I254" s="22">
        <f t="shared" si="108"/>
        <v>0</v>
      </c>
      <c r="J254" s="22">
        <f t="shared" si="108"/>
        <v>0</v>
      </c>
      <c r="K254" s="22">
        <f t="shared" si="108"/>
        <v>0</v>
      </c>
      <c r="L254" s="22">
        <f t="shared" si="108"/>
        <v>0</v>
      </c>
      <c r="M254" s="22">
        <f t="shared" si="108"/>
        <v>0</v>
      </c>
      <c r="N254" s="22">
        <f t="shared" si="108"/>
        <v>0</v>
      </c>
      <c r="O254" s="22">
        <f t="shared" si="108"/>
        <v>0</v>
      </c>
      <c r="P254" s="22">
        <f t="shared" si="108"/>
        <v>0</v>
      </c>
      <c r="Q254" s="22">
        <f t="shared" si="108"/>
        <v>0</v>
      </c>
      <c r="R254" s="22">
        <f t="shared" si="109"/>
        <v>0</v>
      </c>
      <c r="S254" s="22">
        <f t="shared" si="109"/>
        <v>0</v>
      </c>
      <c r="T254" s="22">
        <f t="shared" si="109"/>
        <v>0</v>
      </c>
      <c r="U254" s="22">
        <f t="shared" si="109"/>
        <v>0</v>
      </c>
      <c r="V254" s="22">
        <f t="shared" si="109"/>
        <v>0</v>
      </c>
      <c r="W254" s="22">
        <f t="shared" si="109"/>
        <v>0</v>
      </c>
      <c r="X254" s="22">
        <f t="shared" si="109"/>
        <v>0</v>
      </c>
      <c r="Y254" s="22">
        <f t="shared" si="109"/>
        <v>0</v>
      </c>
      <c r="Z254" s="22">
        <f t="shared" si="109"/>
        <v>0</v>
      </c>
      <c r="AA254" s="22">
        <f t="shared" si="109"/>
        <v>0</v>
      </c>
      <c r="AB254" s="22">
        <f t="shared" si="109"/>
        <v>0</v>
      </c>
      <c r="AC254" s="22">
        <f t="shared" si="109"/>
        <v>0</v>
      </c>
      <c r="AD254" s="22">
        <f t="shared" si="109"/>
        <v>0</v>
      </c>
      <c r="AE254" s="22">
        <f t="shared" si="109"/>
        <v>0</v>
      </c>
      <c r="AF254" s="22">
        <f t="shared" si="110"/>
        <v>0</v>
      </c>
      <c r="AG254" s="17" t="str">
        <f t="shared" si="111"/>
        <v>ok</v>
      </c>
    </row>
    <row r="255" spans="1:33">
      <c r="A255" s="19">
        <v>587</v>
      </c>
      <c r="B255" s="3" t="s">
        <v>897</v>
      </c>
      <c r="C255" s="3" t="s">
        <v>898</v>
      </c>
      <c r="D255" s="3" t="s">
        <v>832</v>
      </c>
      <c r="F255" s="38">
        <v>0</v>
      </c>
      <c r="H255" s="22">
        <f t="shared" si="108"/>
        <v>0</v>
      </c>
      <c r="I255" s="22">
        <f t="shared" si="108"/>
        <v>0</v>
      </c>
      <c r="J255" s="22">
        <f t="shared" si="108"/>
        <v>0</v>
      </c>
      <c r="K255" s="22">
        <f t="shared" si="108"/>
        <v>0</v>
      </c>
      <c r="L255" s="22">
        <f t="shared" si="108"/>
        <v>0</v>
      </c>
      <c r="M255" s="22">
        <f t="shared" si="108"/>
        <v>0</v>
      </c>
      <c r="N255" s="22">
        <f t="shared" si="108"/>
        <v>0</v>
      </c>
      <c r="O255" s="22">
        <f t="shared" si="108"/>
        <v>0</v>
      </c>
      <c r="P255" s="22">
        <f t="shared" si="108"/>
        <v>0</v>
      </c>
      <c r="Q255" s="22">
        <f t="shared" si="108"/>
        <v>0</v>
      </c>
      <c r="R255" s="22">
        <f t="shared" si="109"/>
        <v>0</v>
      </c>
      <c r="S255" s="22">
        <f t="shared" si="109"/>
        <v>0</v>
      </c>
      <c r="T255" s="22">
        <f t="shared" si="109"/>
        <v>0</v>
      </c>
      <c r="U255" s="22">
        <f t="shared" si="109"/>
        <v>0</v>
      </c>
      <c r="V255" s="22">
        <f t="shared" si="109"/>
        <v>0</v>
      </c>
      <c r="W255" s="22">
        <f t="shared" si="109"/>
        <v>0</v>
      </c>
      <c r="X255" s="22">
        <f t="shared" si="109"/>
        <v>0</v>
      </c>
      <c r="Y255" s="22">
        <f t="shared" si="109"/>
        <v>0</v>
      </c>
      <c r="Z255" s="22">
        <f t="shared" si="109"/>
        <v>0</v>
      </c>
      <c r="AA255" s="22">
        <f t="shared" si="109"/>
        <v>0</v>
      </c>
      <c r="AB255" s="22">
        <f t="shared" si="109"/>
        <v>0</v>
      </c>
      <c r="AC255" s="22">
        <f t="shared" si="109"/>
        <v>0</v>
      </c>
      <c r="AD255" s="22">
        <f t="shared" si="109"/>
        <v>0</v>
      </c>
      <c r="AE255" s="22">
        <f t="shared" si="109"/>
        <v>0</v>
      </c>
      <c r="AF255" s="22">
        <f t="shared" si="110"/>
        <v>0</v>
      </c>
      <c r="AG255" s="17" t="str">
        <f t="shared" si="111"/>
        <v>ok</v>
      </c>
    </row>
    <row r="256" spans="1:33">
      <c r="A256" s="19">
        <v>588</v>
      </c>
      <c r="B256" s="3" t="s">
        <v>899</v>
      </c>
      <c r="C256" s="3" t="s">
        <v>900</v>
      </c>
      <c r="D256" s="3" t="s">
        <v>832</v>
      </c>
      <c r="F256" s="38">
        <v>6162193</v>
      </c>
      <c r="H256" s="22">
        <f t="shared" si="108"/>
        <v>0</v>
      </c>
      <c r="I256" s="22">
        <f t="shared" si="108"/>
        <v>0</v>
      </c>
      <c r="J256" s="22">
        <f t="shared" si="108"/>
        <v>0</v>
      </c>
      <c r="K256" s="22">
        <f t="shared" si="108"/>
        <v>0</v>
      </c>
      <c r="L256" s="22">
        <f t="shared" si="108"/>
        <v>0</v>
      </c>
      <c r="M256" s="22">
        <f t="shared" si="108"/>
        <v>0</v>
      </c>
      <c r="N256" s="22">
        <f t="shared" si="108"/>
        <v>0</v>
      </c>
      <c r="O256" s="22">
        <f t="shared" si="108"/>
        <v>0</v>
      </c>
      <c r="P256" s="22">
        <f t="shared" si="108"/>
        <v>0</v>
      </c>
      <c r="Q256" s="22">
        <f t="shared" si="108"/>
        <v>0</v>
      </c>
      <c r="R256" s="22">
        <f t="shared" si="109"/>
        <v>757274.00288846495</v>
      </c>
      <c r="S256" s="22">
        <f t="shared" si="109"/>
        <v>0</v>
      </c>
      <c r="T256" s="22">
        <f t="shared" si="109"/>
        <v>1170206.1901058962</v>
      </c>
      <c r="U256" s="22">
        <f t="shared" si="109"/>
        <v>1859168.1617039968</v>
      </c>
      <c r="V256" s="22">
        <f t="shared" si="109"/>
        <v>339977.16815294034</v>
      </c>
      <c r="W256" s="22">
        <f t="shared" si="109"/>
        <v>544043.46134140156</v>
      </c>
      <c r="X256" s="22">
        <f t="shared" si="109"/>
        <v>441268.51743051771</v>
      </c>
      <c r="Y256" s="22">
        <f t="shared" si="109"/>
        <v>257804.29081301895</v>
      </c>
      <c r="Z256" s="22">
        <f t="shared" si="109"/>
        <v>149551.31426475898</v>
      </c>
      <c r="AA256" s="22">
        <f t="shared" si="109"/>
        <v>167203.65138072846</v>
      </c>
      <c r="AB256" s="22">
        <f t="shared" si="109"/>
        <v>475696.24191827548</v>
      </c>
      <c r="AC256" s="22">
        <f t="shared" si="109"/>
        <v>0</v>
      </c>
      <c r="AD256" s="22">
        <f t="shared" si="109"/>
        <v>0</v>
      </c>
      <c r="AE256" s="22">
        <f t="shared" si="109"/>
        <v>0</v>
      </c>
      <c r="AF256" s="22">
        <f t="shared" si="110"/>
        <v>6162193</v>
      </c>
      <c r="AG256" s="17" t="str">
        <f t="shared" si="111"/>
        <v>ok</v>
      </c>
    </row>
    <row r="257" spans="1:33">
      <c r="A257" s="19">
        <v>588</v>
      </c>
      <c r="B257" s="3" t="s">
        <v>162</v>
      </c>
      <c r="C257" s="3" t="s">
        <v>116</v>
      </c>
      <c r="D257" s="3" t="s">
        <v>832</v>
      </c>
      <c r="F257" s="38"/>
      <c r="H257" s="22">
        <f t="shared" si="108"/>
        <v>0</v>
      </c>
      <c r="I257" s="22">
        <f t="shared" si="108"/>
        <v>0</v>
      </c>
      <c r="J257" s="22">
        <f t="shared" si="108"/>
        <v>0</v>
      </c>
      <c r="K257" s="22">
        <f t="shared" si="108"/>
        <v>0</v>
      </c>
      <c r="L257" s="22">
        <f t="shared" si="108"/>
        <v>0</v>
      </c>
      <c r="M257" s="22">
        <f t="shared" si="108"/>
        <v>0</v>
      </c>
      <c r="N257" s="22">
        <f t="shared" si="108"/>
        <v>0</v>
      </c>
      <c r="O257" s="22">
        <f t="shared" si="108"/>
        <v>0</v>
      </c>
      <c r="P257" s="22">
        <f t="shared" si="108"/>
        <v>0</v>
      </c>
      <c r="Q257" s="22">
        <f t="shared" si="108"/>
        <v>0</v>
      </c>
      <c r="R257" s="22">
        <f t="shared" si="109"/>
        <v>0</v>
      </c>
      <c r="S257" s="22">
        <f t="shared" si="109"/>
        <v>0</v>
      </c>
      <c r="T257" s="22">
        <f t="shared" si="109"/>
        <v>0</v>
      </c>
      <c r="U257" s="22">
        <f t="shared" si="109"/>
        <v>0</v>
      </c>
      <c r="V257" s="22">
        <f t="shared" si="109"/>
        <v>0</v>
      </c>
      <c r="W257" s="22">
        <f t="shared" si="109"/>
        <v>0</v>
      </c>
      <c r="X257" s="22">
        <f t="shared" si="109"/>
        <v>0</v>
      </c>
      <c r="Y257" s="22">
        <f t="shared" si="109"/>
        <v>0</v>
      </c>
      <c r="Z257" s="22">
        <f t="shared" si="109"/>
        <v>0</v>
      </c>
      <c r="AA257" s="22">
        <f t="shared" si="109"/>
        <v>0</v>
      </c>
      <c r="AB257" s="22">
        <f t="shared" si="109"/>
        <v>0</v>
      </c>
      <c r="AC257" s="22">
        <f t="shared" si="109"/>
        <v>0</v>
      </c>
      <c r="AD257" s="22">
        <f t="shared" si="109"/>
        <v>0</v>
      </c>
      <c r="AE257" s="22">
        <f t="shared" si="109"/>
        <v>0</v>
      </c>
      <c r="AF257" s="22">
        <f t="shared" si="110"/>
        <v>0</v>
      </c>
      <c r="AG257" s="17" t="str">
        <f t="shared" si="111"/>
        <v>ok</v>
      </c>
    </row>
    <row r="258" spans="1:33">
      <c r="A258" s="19">
        <v>589</v>
      </c>
      <c r="B258" s="3" t="s">
        <v>901</v>
      </c>
      <c r="C258" s="3" t="s">
        <v>902</v>
      </c>
      <c r="D258" s="3" t="s">
        <v>832</v>
      </c>
      <c r="F258" s="38">
        <v>20000</v>
      </c>
      <c r="H258" s="22">
        <f t="shared" si="108"/>
        <v>0</v>
      </c>
      <c r="I258" s="22">
        <f t="shared" si="108"/>
        <v>0</v>
      </c>
      <c r="J258" s="22">
        <f t="shared" si="108"/>
        <v>0</v>
      </c>
      <c r="K258" s="22">
        <f t="shared" si="108"/>
        <v>0</v>
      </c>
      <c r="L258" s="22">
        <f t="shared" si="108"/>
        <v>0</v>
      </c>
      <c r="M258" s="22">
        <f t="shared" si="108"/>
        <v>0</v>
      </c>
      <c r="N258" s="22">
        <f t="shared" si="108"/>
        <v>0</v>
      </c>
      <c r="O258" s="22">
        <f t="shared" si="108"/>
        <v>0</v>
      </c>
      <c r="P258" s="22">
        <f t="shared" si="108"/>
        <v>0</v>
      </c>
      <c r="Q258" s="22">
        <f t="shared" si="108"/>
        <v>0</v>
      </c>
      <c r="R258" s="22">
        <f t="shared" si="109"/>
        <v>2457.8068323678435</v>
      </c>
      <c r="S258" s="22">
        <f t="shared" si="109"/>
        <v>0</v>
      </c>
      <c r="T258" s="22">
        <f t="shared" si="109"/>
        <v>3798.0186278031092</v>
      </c>
      <c r="U258" s="22">
        <f t="shared" si="109"/>
        <v>6034.1120821889117</v>
      </c>
      <c r="V258" s="22">
        <f t="shared" si="109"/>
        <v>1103.4291465812262</v>
      </c>
      <c r="W258" s="22">
        <f t="shared" si="109"/>
        <v>1765.7462573515681</v>
      </c>
      <c r="X258" s="22">
        <f t="shared" si="109"/>
        <v>1432.1801262327153</v>
      </c>
      <c r="Y258" s="22">
        <f t="shared" si="109"/>
        <v>836.72903725351978</v>
      </c>
      <c r="Z258" s="22">
        <f t="shared" si="109"/>
        <v>485.38341549756393</v>
      </c>
      <c r="AA258" s="22">
        <f t="shared" si="109"/>
        <v>542.67580188004001</v>
      </c>
      <c r="AB258" s="22">
        <f t="shared" si="109"/>
        <v>1543.9186728435006</v>
      </c>
      <c r="AC258" s="22">
        <f t="shared" si="109"/>
        <v>0</v>
      </c>
      <c r="AD258" s="22">
        <f t="shared" si="109"/>
        <v>0</v>
      </c>
      <c r="AE258" s="22">
        <f t="shared" si="109"/>
        <v>0</v>
      </c>
      <c r="AF258" s="22">
        <f t="shared" si="110"/>
        <v>20000</v>
      </c>
      <c r="AG258" s="17" t="str">
        <f t="shared" si="111"/>
        <v>ok</v>
      </c>
    </row>
    <row r="259" spans="1:33">
      <c r="A259" s="19"/>
      <c r="F259" s="38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G259" s="17"/>
    </row>
    <row r="260" spans="1:33">
      <c r="A260" s="19" t="s">
        <v>903</v>
      </c>
      <c r="C260" s="3" t="s">
        <v>904</v>
      </c>
      <c r="F260" s="35">
        <f t="shared" ref="F260:M260" si="112">SUM(F247:F259)</f>
        <v>27377810</v>
      </c>
      <c r="G260" s="21">
        <f t="shared" si="112"/>
        <v>0</v>
      </c>
      <c r="H260" s="21">
        <f t="shared" si="112"/>
        <v>0</v>
      </c>
      <c r="I260" s="21">
        <f t="shared" si="112"/>
        <v>0</v>
      </c>
      <c r="J260" s="21">
        <f t="shared" si="112"/>
        <v>0</v>
      </c>
      <c r="K260" s="21">
        <f t="shared" si="112"/>
        <v>0</v>
      </c>
      <c r="L260" s="21">
        <f t="shared" si="112"/>
        <v>0</v>
      </c>
      <c r="M260" s="21">
        <f t="shared" si="112"/>
        <v>0</v>
      </c>
      <c r="N260" s="21">
        <f>SUM(N247:N259)</f>
        <v>0</v>
      </c>
      <c r="O260" s="21">
        <f>SUM(O247:O259)</f>
        <v>0</v>
      </c>
      <c r="P260" s="21">
        <f>SUM(P247:P259)</f>
        <v>0</v>
      </c>
      <c r="Q260" s="21">
        <f t="shared" ref="Q260:AB260" si="113">SUM(Q247:Q259)</f>
        <v>0</v>
      </c>
      <c r="R260" s="21">
        <f t="shared" si="113"/>
        <v>3008810.6996525517</v>
      </c>
      <c r="S260" s="21">
        <f t="shared" si="113"/>
        <v>0</v>
      </c>
      <c r="T260" s="21">
        <f t="shared" si="113"/>
        <v>3810121.5780975069</v>
      </c>
      <c r="U260" s="21">
        <f t="shared" si="113"/>
        <v>6101728.521027511</v>
      </c>
      <c r="V260" s="21">
        <f t="shared" si="113"/>
        <v>1365420.7963669263</v>
      </c>
      <c r="W260" s="21">
        <f t="shared" si="113"/>
        <v>2194951.9456555624</v>
      </c>
      <c r="X260" s="21">
        <f t="shared" si="113"/>
        <v>471305.59905577579</v>
      </c>
      <c r="Y260" s="21">
        <f t="shared" si="113"/>
        <v>275352.99012105819</v>
      </c>
      <c r="Z260" s="21">
        <f t="shared" si="113"/>
        <v>159731.24973781823</v>
      </c>
      <c r="AA260" s="21">
        <f t="shared" si="113"/>
        <v>9482309.8067129832</v>
      </c>
      <c r="AB260" s="21">
        <f t="shared" si="113"/>
        <v>508076.81357230834</v>
      </c>
      <c r="AC260" s="21">
        <f>SUM(AC247:AC259)</f>
        <v>0</v>
      </c>
      <c r="AD260" s="21">
        <f>SUM(AD247:AD259)</f>
        <v>0</v>
      </c>
      <c r="AE260" s="21">
        <f>SUM(AE247:AE259)</f>
        <v>0</v>
      </c>
      <c r="AF260" s="22">
        <f>SUM(H260:AE260)</f>
        <v>27377810</v>
      </c>
      <c r="AG260" s="17" t="str">
        <f>IF(ABS(AF260-F260)&lt;1,"ok","err")</f>
        <v>ok</v>
      </c>
    </row>
    <row r="261" spans="1:33">
      <c r="A261" s="19"/>
      <c r="F261" s="35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2"/>
      <c r="AG261" s="17"/>
    </row>
    <row r="262" spans="1:33">
      <c r="A262" s="19"/>
      <c r="F262" s="38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G262" s="17"/>
    </row>
    <row r="263" spans="1:33">
      <c r="A263" s="24" t="s">
        <v>905</v>
      </c>
      <c r="F263" s="38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G263" s="17"/>
    </row>
    <row r="264" spans="1:33">
      <c r="A264" s="19">
        <v>590</v>
      </c>
      <c r="B264" s="19" t="s">
        <v>906</v>
      </c>
      <c r="C264" s="3" t="s">
        <v>907</v>
      </c>
      <c r="D264" s="3" t="s">
        <v>71</v>
      </c>
      <c r="F264" s="35">
        <v>48021</v>
      </c>
      <c r="H264" s="22">
        <f t="shared" ref="H264:Q272" si="114">IF(VLOOKUP($D264,$C$6:$AE$653,H$2,)=0,0,((VLOOKUP($D264,$C$6:$AE$653,H$2,)/VLOOKUP($D264,$C$6:$AE$653,4,))*$F264))</f>
        <v>0</v>
      </c>
      <c r="I264" s="22">
        <f t="shared" si="114"/>
        <v>0</v>
      </c>
      <c r="J264" s="22">
        <f t="shared" si="114"/>
        <v>0</v>
      </c>
      <c r="K264" s="22">
        <f t="shared" si="114"/>
        <v>0</v>
      </c>
      <c r="L264" s="22">
        <f t="shared" si="114"/>
        <v>0</v>
      </c>
      <c r="M264" s="22">
        <f t="shared" si="114"/>
        <v>0</v>
      </c>
      <c r="N264" s="22">
        <f t="shared" si="114"/>
        <v>0</v>
      </c>
      <c r="O264" s="22">
        <f t="shared" si="114"/>
        <v>0</v>
      </c>
      <c r="P264" s="22">
        <f t="shared" si="114"/>
        <v>0</v>
      </c>
      <c r="Q264" s="22">
        <f t="shared" si="114"/>
        <v>0</v>
      </c>
      <c r="R264" s="22">
        <f t="shared" ref="R264:AE272" si="115">IF(VLOOKUP($D264,$C$6:$AE$653,R$2,)=0,0,((VLOOKUP($D264,$C$6:$AE$653,R$2,)/VLOOKUP($D264,$C$6:$AE$653,4,))*$F264))</f>
        <v>6073.0564620322493</v>
      </c>
      <c r="S264" s="22">
        <f t="shared" si="115"/>
        <v>0</v>
      </c>
      <c r="T264" s="22">
        <f t="shared" si="115"/>
        <v>11399.205825548925</v>
      </c>
      <c r="U264" s="22">
        <f t="shared" si="115"/>
        <v>18274.629443916565</v>
      </c>
      <c r="V264" s="22">
        <f t="shared" si="115"/>
        <v>4188.4234901391956</v>
      </c>
      <c r="W264" s="22">
        <f t="shared" si="115"/>
        <v>6736.2343969149015</v>
      </c>
      <c r="X264" s="22">
        <f t="shared" si="115"/>
        <v>748.11737663128281</v>
      </c>
      <c r="Y264" s="22">
        <f t="shared" si="115"/>
        <v>437.07598006398246</v>
      </c>
      <c r="Z264" s="22">
        <f t="shared" si="115"/>
        <v>0</v>
      </c>
      <c r="AA264" s="22">
        <f t="shared" si="115"/>
        <v>0</v>
      </c>
      <c r="AB264" s="22">
        <f t="shared" si="115"/>
        <v>164.25702475290288</v>
      </c>
      <c r="AC264" s="22">
        <f t="shared" si="115"/>
        <v>0</v>
      </c>
      <c r="AD264" s="22">
        <f t="shared" si="115"/>
        <v>0</v>
      </c>
      <c r="AE264" s="22">
        <f t="shared" si="115"/>
        <v>0</v>
      </c>
      <c r="AF264" s="22">
        <f t="shared" ref="AF264:AF272" si="116">SUM(H264:AE264)</f>
        <v>48021</v>
      </c>
      <c r="AG264" s="17" t="str">
        <f>IF(ABS(AF264-F264)&lt;1,"ok","err")</f>
        <v>ok</v>
      </c>
    </row>
    <row r="265" spans="1:33">
      <c r="A265" s="19">
        <v>591</v>
      </c>
      <c r="B265" s="19" t="s">
        <v>243</v>
      </c>
      <c r="C265" s="3" t="s">
        <v>249</v>
      </c>
      <c r="D265" s="3" t="s">
        <v>836</v>
      </c>
      <c r="F265" s="38">
        <v>0</v>
      </c>
      <c r="H265" s="22">
        <f t="shared" si="114"/>
        <v>0</v>
      </c>
      <c r="I265" s="22">
        <f t="shared" si="114"/>
        <v>0</v>
      </c>
      <c r="J265" s="22">
        <f t="shared" si="114"/>
        <v>0</v>
      </c>
      <c r="K265" s="22">
        <f t="shared" si="114"/>
        <v>0</v>
      </c>
      <c r="L265" s="22">
        <f t="shared" si="114"/>
        <v>0</v>
      </c>
      <c r="M265" s="22">
        <f t="shared" si="114"/>
        <v>0</v>
      </c>
      <c r="N265" s="22">
        <f t="shared" si="114"/>
        <v>0</v>
      </c>
      <c r="O265" s="22">
        <f t="shared" si="114"/>
        <v>0</v>
      </c>
      <c r="P265" s="22">
        <f t="shared" si="114"/>
        <v>0</v>
      </c>
      <c r="Q265" s="22">
        <f t="shared" si="114"/>
        <v>0</v>
      </c>
      <c r="R265" s="22">
        <f t="shared" si="115"/>
        <v>0</v>
      </c>
      <c r="S265" s="22">
        <f t="shared" si="115"/>
        <v>0</v>
      </c>
      <c r="T265" s="22">
        <f t="shared" si="115"/>
        <v>0</v>
      </c>
      <c r="U265" s="22">
        <f t="shared" si="115"/>
        <v>0</v>
      </c>
      <c r="V265" s="22">
        <f t="shared" si="115"/>
        <v>0</v>
      </c>
      <c r="W265" s="22">
        <f t="shared" si="115"/>
        <v>0</v>
      </c>
      <c r="X265" s="22">
        <f t="shared" si="115"/>
        <v>0</v>
      </c>
      <c r="Y265" s="22">
        <f t="shared" si="115"/>
        <v>0</v>
      </c>
      <c r="Z265" s="22">
        <f t="shared" si="115"/>
        <v>0</v>
      </c>
      <c r="AA265" s="22">
        <f t="shared" si="115"/>
        <v>0</v>
      </c>
      <c r="AB265" s="22">
        <f t="shared" si="115"/>
        <v>0</v>
      </c>
      <c r="AC265" s="22">
        <f t="shared" si="115"/>
        <v>0</v>
      </c>
      <c r="AD265" s="22">
        <f t="shared" si="115"/>
        <v>0</v>
      </c>
      <c r="AE265" s="22">
        <f t="shared" si="115"/>
        <v>0</v>
      </c>
      <c r="AF265" s="22"/>
      <c r="AG265" s="17"/>
    </row>
    <row r="266" spans="1:33">
      <c r="A266" s="19">
        <v>592</v>
      </c>
      <c r="B266" s="19" t="s">
        <v>908</v>
      </c>
      <c r="C266" s="3" t="s">
        <v>909</v>
      </c>
      <c r="D266" s="3" t="s">
        <v>836</v>
      </c>
      <c r="F266" s="38">
        <v>1805482</v>
      </c>
      <c r="H266" s="22">
        <f t="shared" si="114"/>
        <v>0</v>
      </c>
      <c r="I266" s="22">
        <f t="shared" si="114"/>
        <v>0</v>
      </c>
      <c r="J266" s="22">
        <f t="shared" si="114"/>
        <v>0</v>
      </c>
      <c r="K266" s="22">
        <f t="shared" si="114"/>
        <v>0</v>
      </c>
      <c r="L266" s="22">
        <f t="shared" si="114"/>
        <v>0</v>
      </c>
      <c r="M266" s="22">
        <f t="shared" si="114"/>
        <v>0</v>
      </c>
      <c r="N266" s="22">
        <f t="shared" si="114"/>
        <v>0</v>
      </c>
      <c r="O266" s="22">
        <f t="shared" si="114"/>
        <v>0</v>
      </c>
      <c r="P266" s="22">
        <f t="shared" si="114"/>
        <v>0</v>
      </c>
      <c r="Q266" s="22">
        <f t="shared" si="114"/>
        <v>0</v>
      </c>
      <c r="R266" s="22">
        <f t="shared" si="115"/>
        <v>1805482</v>
      </c>
      <c r="S266" s="22">
        <f t="shared" si="115"/>
        <v>0</v>
      </c>
      <c r="T266" s="22">
        <f t="shared" si="115"/>
        <v>0</v>
      </c>
      <c r="U266" s="22">
        <f t="shared" si="115"/>
        <v>0</v>
      </c>
      <c r="V266" s="22">
        <f t="shared" si="115"/>
        <v>0</v>
      </c>
      <c r="W266" s="22">
        <f t="shared" si="115"/>
        <v>0</v>
      </c>
      <c r="X266" s="22">
        <f t="shared" si="115"/>
        <v>0</v>
      </c>
      <c r="Y266" s="22">
        <f t="shared" si="115"/>
        <v>0</v>
      </c>
      <c r="Z266" s="22">
        <f t="shared" si="115"/>
        <v>0</v>
      </c>
      <c r="AA266" s="22">
        <f t="shared" si="115"/>
        <v>0</v>
      </c>
      <c r="AB266" s="22">
        <f t="shared" si="115"/>
        <v>0</v>
      </c>
      <c r="AC266" s="22">
        <f t="shared" si="115"/>
        <v>0</v>
      </c>
      <c r="AD266" s="22">
        <f t="shared" si="115"/>
        <v>0</v>
      </c>
      <c r="AE266" s="22">
        <f t="shared" si="115"/>
        <v>0</v>
      </c>
      <c r="AF266" s="22">
        <f t="shared" si="116"/>
        <v>1805482</v>
      </c>
      <c r="AG266" s="17" t="str">
        <f t="shared" ref="AG266:AG272" si="117">IF(ABS(AF266-F266)&lt;1,"ok","err")</f>
        <v>ok</v>
      </c>
    </row>
    <row r="267" spans="1:33">
      <c r="A267" s="19">
        <v>593</v>
      </c>
      <c r="B267" s="19" t="s">
        <v>910</v>
      </c>
      <c r="C267" s="3" t="s">
        <v>911</v>
      </c>
      <c r="D267" s="3" t="s">
        <v>839</v>
      </c>
      <c r="F267" s="38">
        <v>18161827</v>
      </c>
      <c r="H267" s="22">
        <f t="shared" si="114"/>
        <v>0</v>
      </c>
      <c r="I267" s="22">
        <f t="shared" si="114"/>
        <v>0</v>
      </c>
      <c r="J267" s="22">
        <f t="shared" si="114"/>
        <v>0</v>
      </c>
      <c r="K267" s="22">
        <f t="shared" si="114"/>
        <v>0</v>
      </c>
      <c r="L267" s="22">
        <f t="shared" si="114"/>
        <v>0</v>
      </c>
      <c r="M267" s="22">
        <f t="shared" si="114"/>
        <v>0</v>
      </c>
      <c r="N267" s="22">
        <f t="shared" si="114"/>
        <v>0</v>
      </c>
      <c r="O267" s="22">
        <f t="shared" si="114"/>
        <v>0</v>
      </c>
      <c r="P267" s="22">
        <f t="shared" si="114"/>
        <v>0</v>
      </c>
      <c r="Q267" s="22">
        <f t="shared" si="114"/>
        <v>0</v>
      </c>
      <c r="R267" s="22">
        <f t="shared" si="115"/>
        <v>0</v>
      </c>
      <c r="S267" s="22">
        <f t="shared" si="115"/>
        <v>0</v>
      </c>
      <c r="T267" s="22">
        <f t="shared" si="115"/>
        <v>4922156.9665647401</v>
      </c>
      <c r="U267" s="22">
        <f t="shared" si="115"/>
        <v>7932784.1840352602</v>
      </c>
      <c r="V267" s="22">
        <f t="shared" si="115"/>
        <v>2032006.5917352601</v>
      </c>
      <c r="W267" s="22">
        <f t="shared" si="115"/>
        <v>3274879.2576647401</v>
      </c>
      <c r="X267" s="22">
        <f t="shared" si="115"/>
        <v>0</v>
      </c>
      <c r="Y267" s="22">
        <f t="shared" si="115"/>
        <v>0</v>
      </c>
      <c r="Z267" s="22">
        <f t="shared" si="115"/>
        <v>0</v>
      </c>
      <c r="AA267" s="22">
        <f t="shared" si="115"/>
        <v>0</v>
      </c>
      <c r="AB267" s="22">
        <f t="shared" si="115"/>
        <v>0</v>
      </c>
      <c r="AC267" s="22">
        <f t="shared" si="115"/>
        <v>0</v>
      </c>
      <c r="AD267" s="22">
        <f t="shared" si="115"/>
        <v>0</v>
      </c>
      <c r="AE267" s="22">
        <f t="shared" si="115"/>
        <v>0</v>
      </c>
      <c r="AF267" s="22">
        <f t="shared" si="116"/>
        <v>18161827</v>
      </c>
      <c r="AG267" s="17" t="str">
        <f t="shared" si="117"/>
        <v>ok</v>
      </c>
    </row>
    <row r="268" spans="1:33">
      <c r="A268" s="19">
        <v>594</v>
      </c>
      <c r="B268" s="19" t="s">
        <v>912</v>
      </c>
      <c r="C268" s="3" t="s">
        <v>913</v>
      </c>
      <c r="D268" s="3" t="s">
        <v>842</v>
      </c>
      <c r="F268" s="38">
        <v>1475026</v>
      </c>
      <c r="H268" s="22">
        <f t="shared" si="114"/>
        <v>0</v>
      </c>
      <c r="I268" s="22">
        <f t="shared" si="114"/>
        <v>0</v>
      </c>
      <c r="J268" s="22">
        <f t="shared" si="114"/>
        <v>0</v>
      </c>
      <c r="K268" s="22">
        <f t="shared" si="114"/>
        <v>0</v>
      </c>
      <c r="L268" s="22">
        <f t="shared" si="114"/>
        <v>0</v>
      </c>
      <c r="M268" s="22">
        <f t="shared" si="114"/>
        <v>0</v>
      </c>
      <c r="N268" s="22">
        <f t="shared" si="114"/>
        <v>0</v>
      </c>
      <c r="O268" s="22">
        <f t="shared" si="114"/>
        <v>0</v>
      </c>
      <c r="P268" s="22">
        <f t="shared" si="114"/>
        <v>0</v>
      </c>
      <c r="Q268" s="22">
        <f t="shared" si="114"/>
        <v>0</v>
      </c>
      <c r="R268" s="22">
        <f t="shared" si="115"/>
        <v>0</v>
      </c>
      <c r="S268" s="22">
        <f t="shared" si="115"/>
        <v>0</v>
      </c>
      <c r="T268" s="22">
        <f t="shared" si="115"/>
        <v>503005.10637440009</v>
      </c>
      <c r="U268" s="22">
        <f t="shared" si="115"/>
        <v>785430.10462560016</v>
      </c>
      <c r="V268" s="22">
        <f t="shared" si="115"/>
        <v>72845.0440256</v>
      </c>
      <c r="W268" s="22">
        <f t="shared" si="115"/>
        <v>113745.7449744</v>
      </c>
      <c r="X268" s="22">
        <f t="shared" si="115"/>
        <v>0</v>
      </c>
      <c r="Y268" s="22">
        <f t="shared" si="115"/>
        <v>0</v>
      </c>
      <c r="Z268" s="22">
        <f t="shared" si="115"/>
        <v>0</v>
      </c>
      <c r="AA268" s="22">
        <f t="shared" si="115"/>
        <v>0</v>
      </c>
      <c r="AB268" s="22">
        <f t="shared" si="115"/>
        <v>0</v>
      </c>
      <c r="AC268" s="22">
        <f t="shared" si="115"/>
        <v>0</v>
      </c>
      <c r="AD268" s="22">
        <f t="shared" si="115"/>
        <v>0</v>
      </c>
      <c r="AE268" s="22">
        <f t="shared" si="115"/>
        <v>0</v>
      </c>
      <c r="AF268" s="22">
        <f t="shared" si="116"/>
        <v>1475026</v>
      </c>
      <c r="AG268" s="17" t="str">
        <f t="shared" si="117"/>
        <v>ok</v>
      </c>
    </row>
    <row r="269" spans="1:33">
      <c r="A269" s="19">
        <v>595</v>
      </c>
      <c r="B269" s="19" t="s">
        <v>914</v>
      </c>
      <c r="C269" s="3" t="s">
        <v>915</v>
      </c>
      <c r="D269" s="3" t="s">
        <v>843</v>
      </c>
      <c r="F269" s="38">
        <v>175876</v>
      </c>
      <c r="H269" s="22">
        <f t="shared" si="114"/>
        <v>0</v>
      </c>
      <c r="I269" s="22">
        <f t="shared" si="114"/>
        <v>0</v>
      </c>
      <c r="J269" s="22">
        <f t="shared" si="114"/>
        <v>0</v>
      </c>
      <c r="K269" s="22">
        <f t="shared" si="114"/>
        <v>0</v>
      </c>
      <c r="L269" s="22">
        <f t="shared" si="114"/>
        <v>0</v>
      </c>
      <c r="M269" s="22">
        <f t="shared" si="114"/>
        <v>0</v>
      </c>
      <c r="N269" s="22">
        <f t="shared" si="114"/>
        <v>0</v>
      </c>
      <c r="O269" s="22">
        <f t="shared" si="114"/>
        <v>0</v>
      </c>
      <c r="P269" s="22">
        <f t="shared" si="114"/>
        <v>0</v>
      </c>
      <c r="Q269" s="22">
        <f t="shared" si="114"/>
        <v>0</v>
      </c>
      <c r="R269" s="22">
        <f t="shared" si="115"/>
        <v>0</v>
      </c>
      <c r="S269" s="22">
        <f t="shared" si="115"/>
        <v>0</v>
      </c>
      <c r="T269" s="22">
        <f t="shared" si="115"/>
        <v>0</v>
      </c>
      <c r="U269" s="22">
        <f t="shared" si="115"/>
        <v>0</v>
      </c>
      <c r="V269" s="22">
        <f t="shared" si="115"/>
        <v>0</v>
      </c>
      <c r="W269" s="22">
        <f t="shared" si="115"/>
        <v>0</v>
      </c>
      <c r="X269" s="22">
        <f t="shared" si="115"/>
        <v>111016.39322319797</v>
      </c>
      <c r="Y269" s="22">
        <f t="shared" si="115"/>
        <v>64859.606776802037</v>
      </c>
      <c r="Z269" s="22">
        <f t="shared" si="115"/>
        <v>0</v>
      </c>
      <c r="AA269" s="22">
        <f t="shared" si="115"/>
        <v>0</v>
      </c>
      <c r="AB269" s="22">
        <f t="shared" si="115"/>
        <v>0</v>
      </c>
      <c r="AC269" s="22">
        <f t="shared" si="115"/>
        <v>0</v>
      </c>
      <c r="AD269" s="22">
        <f t="shared" si="115"/>
        <v>0</v>
      </c>
      <c r="AE269" s="22">
        <f t="shared" si="115"/>
        <v>0</v>
      </c>
      <c r="AF269" s="22">
        <f t="shared" si="116"/>
        <v>175876</v>
      </c>
      <c r="AG269" s="17" t="str">
        <f t="shared" si="117"/>
        <v>ok</v>
      </c>
    </row>
    <row r="270" spans="1:33">
      <c r="A270" s="19">
        <v>596</v>
      </c>
      <c r="B270" s="19" t="s">
        <v>1047</v>
      </c>
      <c r="C270" s="3" t="s">
        <v>1048</v>
      </c>
      <c r="D270" s="3" t="s">
        <v>850</v>
      </c>
      <c r="F270" s="38">
        <v>449923</v>
      </c>
      <c r="H270" s="22">
        <f t="shared" si="114"/>
        <v>0</v>
      </c>
      <c r="I270" s="22">
        <f t="shared" si="114"/>
        <v>0</v>
      </c>
      <c r="J270" s="22">
        <f t="shared" si="114"/>
        <v>0</v>
      </c>
      <c r="K270" s="22">
        <f t="shared" si="114"/>
        <v>0</v>
      </c>
      <c r="L270" s="22">
        <f t="shared" si="114"/>
        <v>0</v>
      </c>
      <c r="M270" s="22">
        <f t="shared" si="114"/>
        <v>0</v>
      </c>
      <c r="N270" s="22">
        <f t="shared" si="114"/>
        <v>0</v>
      </c>
      <c r="O270" s="22">
        <f t="shared" si="114"/>
        <v>0</v>
      </c>
      <c r="P270" s="22">
        <f t="shared" si="114"/>
        <v>0</v>
      </c>
      <c r="Q270" s="22">
        <f t="shared" si="114"/>
        <v>0</v>
      </c>
      <c r="R270" s="22">
        <f t="shared" si="115"/>
        <v>0</v>
      </c>
      <c r="S270" s="22">
        <f t="shared" si="115"/>
        <v>0</v>
      </c>
      <c r="T270" s="22">
        <f t="shared" si="115"/>
        <v>0</v>
      </c>
      <c r="U270" s="22">
        <f t="shared" si="115"/>
        <v>0</v>
      </c>
      <c r="V270" s="22">
        <f t="shared" si="115"/>
        <v>0</v>
      </c>
      <c r="W270" s="22">
        <f t="shared" si="115"/>
        <v>0</v>
      </c>
      <c r="X270" s="22">
        <f t="shared" si="115"/>
        <v>0</v>
      </c>
      <c r="Y270" s="22">
        <f t="shared" si="115"/>
        <v>0</v>
      </c>
      <c r="Z270" s="22">
        <f t="shared" si="115"/>
        <v>0</v>
      </c>
      <c r="AA270" s="22">
        <f t="shared" si="115"/>
        <v>0</v>
      </c>
      <c r="AB270" s="22">
        <f t="shared" si="115"/>
        <v>449923</v>
      </c>
      <c r="AC270" s="22">
        <f t="shared" si="115"/>
        <v>0</v>
      </c>
      <c r="AD270" s="22">
        <f t="shared" si="115"/>
        <v>0</v>
      </c>
      <c r="AE270" s="22">
        <f t="shared" si="115"/>
        <v>0</v>
      </c>
      <c r="AF270" s="22">
        <f t="shared" si="116"/>
        <v>449923</v>
      </c>
      <c r="AG270" s="17" t="str">
        <f t="shared" si="117"/>
        <v>ok</v>
      </c>
    </row>
    <row r="271" spans="1:33">
      <c r="A271" s="19">
        <v>597</v>
      </c>
      <c r="B271" s="19" t="s">
        <v>916</v>
      </c>
      <c r="C271" s="3" t="s">
        <v>917</v>
      </c>
      <c r="D271" s="3" t="s">
        <v>847</v>
      </c>
      <c r="F271" s="38">
        <v>0</v>
      </c>
      <c r="H271" s="22">
        <f t="shared" si="114"/>
        <v>0</v>
      </c>
      <c r="I271" s="22">
        <f t="shared" si="114"/>
        <v>0</v>
      </c>
      <c r="J271" s="22">
        <f t="shared" si="114"/>
        <v>0</v>
      </c>
      <c r="K271" s="22">
        <f t="shared" si="114"/>
        <v>0</v>
      </c>
      <c r="L271" s="22">
        <f t="shared" si="114"/>
        <v>0</v>
      </c>
      <c r="M271" s="22">
        <f t="shared" si="114"/>
        <v>0</v>
      </c>
      <c r="N271" s="22">
        <f t="shared" si="114"/>
        <v>0</v>
      </c>
      <c r="O271" s="22">
        <f t="shared" si="114"/>
        <v>0</v>
      </c>
      <c r="P271" s="22">
        <f t="shared" si="114"/>
        <v>0</v>
      </c>
      <c r="Q271" s="22">
        <f t="shared" si="114"/>
        <v>0</v>
      </c>
      <c r="R271" s="22">
        <f t="shared" si="115"/>
        <v>0</v>
      </c>
      <c r="S271" s="22">
        <f t="shared" si="115"/>
        <v>0</v>
      </c>
      <c r="T271" s="22">
        <f t="shared" si="115"/>
        <v>0</v>
      </c>
      <c r="U271" s="22">
        <f t="shared" si="115"/>
        <v>0</v>
      </c>
      <c r="V271" s="22">
        <f t="shared" si="115"/>
        <v>0</v>
      </c>
      <c r="W271" s="22">
        <f t="shared" si="115"/>
        <v>0</v>
      </c>
      <c r="X271" s="22">
        <f t="shared" si="115"/>
        <v>0</v>
      </c>
      <c r="Y271" s="22">
        <f t="shared" si="115"/>
        <v>0</v>
      </c>
      <c r="Z271" s="22">
        <f t="shared" si="115"/>
        <v>0</v>
      </c>
      <c r="AA271" s="22">
        <f t="shared" si="115"/>
        <v>0</v>
      </c>
      <c r="AB271" s="22">
        <f t="shared" si="115"/>
        <v>0</v>
      </c>
      <c r="AC271" s="22">
        <f t="shared" si="115"/>
        <v>0</v>
      </c>
      <c r="AD271" s="22">
        <f t="shared" si="115"/>
        <v>0</v>
      </c>
      <c r="AE271" s="22">
        <f t="shared" si="115"/>
        <v>0</v>
      </c>
      <c r="AF271" s="22">
        <f t="shared" si="116"/>
        <v>0</v>
      </c>
      <c r="AG271" s="17" t="str">
        <f t="shared" si="117"/>
        <v>ok</v>
      </c>
    </row>
    <row r="272" spans="1:33">
      <c r="A272" s="19">
        <v>598</v>
      </c>
      <c r="B272" s="19" t="s">
        <v>250</v>
      </c>
      <c r="C272" s="3" t="s">
        <v>251</v>
      </c>
      <c r="D272" s="3" t="s">
        <v>832</v>
      </c>
      <c r="F272" s="38">
        <v>607016</v>
      </c>
      <c r="H272" s="22">
        <f t="shared" si="114"/>
        <v>0</v>
      </c>
      <c r="I272" s="22">
        <f t="shared" si="114"/>
        <v>0</v>
      </c>
      <c r="J272" s="22">
        <f t="shared" si="114"/>
        <v>0</v>
      </c>
      <c r="K272" s="22">
        <f t="shared" si="114"/>
        <v>0</v>
      </c>
      <c r="L272" s="22">
        <f t="shared" si="114"/>
        <v>0</v>
      </c>
      <c r="M272" s="22">
        <f t="shared" si="114"/>
        <v>0</v>
      </c>
      <c r="N272" s="22">
        <f t="shared" si="114"/>
        <v>0</v>
      </c>
      <c r="O272" s="22">
        <f t="shared" si="114"/>
        <v>0</v>
      </c>
      <c r="P272" s="22">
        <f t="shared" si="114"/>
        <v>0</v>
      </c>
      <c r="Q272" s="22">
        <f t="shared" si="114"/>
        <v>0</v>
      </c>
      <c r="R272" s="22">
        <f t="shared" si="115"/>
        <v>74596.40360782994</v>
      </c>
      <c r="S272" s="22">
        <f t="shared" si="115"/>
        <v>0</v>
      </c>
      <c r="T272" s="22">
        <f t="shared" si="115"/>
        <v>115272.90376872661</v>
      </c>
      <c r="U272" s="22">
        <f t="shared" si="115"/>
        <v>183140.12898409922</v>
      </c>
      <c r="V272" s="22">
        <f t="shared" si="115"/>
        <v>33489.957342057482</v>
      </c>
      <c r="W272" s="22">
        <f t="shared" si="115"/>
        <v>53591.811507625971</v>
      </c>
      <c r="X272" s="22">
        <f t="shared" si="115"/>
        <v>43467.812575263895</v>
      </c>
      <c r="Y272" s="22">
        <f t="shared" si="115"/>
        <v>25395.395663874129</v>
      </c>
      <c r="Z272" s="22">
        <f t="shared" si="115"/>
        <v>14731.774967083464</v>
      </c>
      <c r="AA272" s="22">
        <f t="shared" si="115"/>
        <v>16470.644727700721</v>
      </c>
      <c r="AB272" s="22">
        <f t="shared" si="115"/>
        <v>46859.16685573852</v>
      </c>
      <c r="AC272" s="22">
        <f t="shared" si="115"/>
        <v>0</v>
      </c>
      <c r="AD272" s="22">
        <f t="shared" si="115"/>
        <v>0</v>
      </c>
      <c r="AE272" s="22">
        <f t="shared" si="115"/>
        <v>0</v>
      </c>
      <c r="AF272" s="22">
        <f t="shared" si="116"/>
        <v>607016</v>
      </c>
      <c r="AG272" s="17" t="str">
        <f t="shared" si="117"/>
        <v>ok</v>
      </c>
    </row>
    <row r="273" spans="1:33">
      <c r="A273" s="19"/>
      <c r="B273" s="19"/>
      <c r="F273" s="38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17"/>
    </row>
    <row r="274" spans="1:33">
      <c r="A274" s="19" t="s">
        <v>918</v>
      </c>
      <c r="B274" s="19"/>
      <c r="C274" s="3" t="s">
        <v>919</v>
      </c>
      <c r="F274" s="35">
        <f t="shared" ref="F274:M274" si="118">SUM(F264:F273)</f>
        <v>22723171</v>
      </c>
      <c r="G274" s="21">
        <f t="shared" si="118"/>
        <v>0</v>
      </c>
      <c r="H274" s="21">
        <f t="shared" si="118"/>
        <v>0</v>
      </c>
      <c r="I274" s="21">
        <f t="shared" si="118"/>
        <v>0</v>
      </c>
      <c r="J274" s="21">
        <f t="shared" si="118"/>
        <v>0</v>
      </c>
      <c r="K274" s="21">
        <f t="shared" si="118"/>
        <v>0</v>
      </c>
      <c r="L274" s="21">
        <f t="shared" si="118"/>
        <v>0</v>
      </c>
      <c r="M274" s="21">
        <f t="shared" si="118"/>
        <v>0</v>
      </c>
      <c r="N274" s="21">
        <f>SUM(N264:N273)</f>
        <v>0</v>
      </c>
      <c r="O274" s="21">
        <f>SUM(O264:O273)</f>
        <v>0</v>
      </c>
      <c r="P274" s="21">
        <f>SUM(P264:P273)</f>
        <v>0</v>
      </c>
      <c r="Q274" s="21">
        <f t="shared" ref="Q274:AB274" si="119">SUM(Q264:Q273)</f>
        <v>0</v>
      </c>
      <c r="R274" s="21">
        <f t="shared" si="119"/>
        <v>1886151.4600698622</v>
      </c>
      <c r="S274" s="21">
        <f t="shared" si="119"/>
        <v>0</v>
      </c>
      <c r="T274" s="21">
        <f t="shared" si="119"/>
        <v>5551834.182533415</v>
      </c>
      <c r="U274" s="21">
        <f t="shared" si="119"/>
        <v>8919629.0470888764</v>
      </c>
      <c r="V274" s="21">
        <f t="shared" si="119"/>
        <v>2142530.0165930567</v>
      </c>
      <c r="W274" s="21">
        <f t="shared" si="119"/>
        <v>3448953.0485436809</v>
      </c>
      <c r="X274" s="21">
        <f t="shared" si="119"/>
        <v>155232.32317509316</v>
      </c>
      <c r="Y274" s="21">
        <f t="shared" si="119"/>
        <v>90692.078420740145</v>
      </c>
      <c r="Z274" s="21">
        <f t="shared" si="119"/>
        <v>14731.774967083464</v>
      </c>
      <c r="AA274" s="21">
        <f t="shared" si="119"/>
        <v>16470.644727700721</v>
      </c>
      <c r="AB274" s="21">
        <f t="shared" si="119"/>
        <v>496946.42388049141</v>
      </c>
      <c r="AC274" s="21">
        <f>SUM(AC264:AC273)</f>
        <v>0</v>
      </c>
      <c r="AD274" s="21">
        <f>SUM(AD264:AD273)</f>
        <v>0</v>
      </c>
      <c r="AE274" s="21">
        <f>SUM(AE264:AE273)</f>
        <v>0</v>
      </c>
      <c r="AF274" s="22">
        <f>SUM(H274:AE274)</f>
        <v>22723171</v>
      </c>
      <c r="AG274" s="17" t="str">
        <f>IF(ABS(AF274-F274)&lt;1,"ok","err")</f>
        <v>ok</v>
      </c>
    </row>
    <row r="275" spans="1:33">
      <c r="A275" s="19"/>
      <c r="B275" s="19"/>
      <c r="F275" s="38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G275" s="17"/>
    </row>
    <row r="276" spans="1:33">
      <c r="A276" s="19" t="s">
        <v>1049</v>
      </c>
      <c r="B276" s="19"/>
      <c r="F276" s="35">
        <f>F260+F274</f>
        <v>50100981</v>
      </c>
      <c r="G276" s="22">
        <f t="shared" ref="G276:M276" si="120">G260+G274</f>
        <v>0</v>
      </c>
      <c r="H276" s="22">
        <f t="shared" si="120"/>
        <v>0</v>
      </c>
      <c r="I276" s="22">
        <f t="shared" si="120"/>
        <v>0</v>
      </c>
      <c r="J276" s="22">
        <f t="shared" si="120"/>
        <v>0</v>
      </c>
      <c r="K276" s="22">
        <f t="shared" si="120"/>
        <v>0</v>
      </c>
      <c r="L276" s="22">
        <f t="shared" si="120"/>
        <v>0</v>
      </c>
      <c r="M276" s="22">
        <f t="shared" si="120"/>
        <v>0</v>
      </c>
      <c r="N276" s="22">
        <f>N260+N274</f>
        <v>0</v>
      </c>
      <c r="O276" s="22">
        <f>O260+O274</f>
        <v>0</v>
      </c>
      <c r="P276" s="22">
        <f>P260+P274</f>
        <v>0</v>
      </c>
      <c r="Q276" s="22">
        <f t="shared" ref="Q276:AB276" si="121">Q260+Q274</f>
        <v>0</v>
      </c>
      <c r="R276" s="22">
        <f t="shared" si="121"/>
        <v>4894962.1597224139</v>
      </c>
      <c r="S276" s="22">
        <f t="shared" si="121"/>
        <v>0</v>
      </c>
      <c r="T276" s="22">
        <f t="shared" si="121"/>
        <v>9361955.7606309224</v>
      </c>
      <c r="U276" s="22">
        <f t="shared" si="121"/>
        <v>15021357.568116387</v>
      </c>
      <c r="V276" s="22">
        <f t="shared" si="121"/>
        <v>3507950.812959983</v>
      </c>
      <c r="W276" s="22">
        <f t="shared" si="121"/>
        <v>5643904.9941992434</v>
      </c>
      <c r="X276" s="22">
        <f t="shared" si="121"/>
        <v>626537.92223086895</v>
      </c>
      <c r="Y276" s="22">
        <f t="shared" si="121"/>
        <v>366045.06854179833</v>
      </c>
      <c r="Z276" s="22">
        <f t="shared" si="121"/>
        <v>174463.02470490171</v>
      </c>
      <c r="AA276" s="22">
        <f t="shared" si="121"/>
        <v>9498780.4514406845</v>
      </c>
      <c r="AB276" s="22">
        <f t="shared" si="121"/>
        <v>1005023.2374527997</v>
      </c>
      <c r="AC276" s="22">
        <f>AC260+AC274</f>
        <v>0</v>
      </c>
      <c r="AD276" s="22">
        <f>AD260+AD274</f>
        <v>0</v>
      </c>
      <c r="AE276" s="22">
        <f>AE260+AE274</f>
        <v>0</v>
      </c>
      <c r="AF276" s="22">
        <f>SUM(H276:AE276)</f>
        <v>50100981</v>
      </c>
      <c r="AG276" s="17" t="str">
        <f>IF(ABS(AF276-F276)&lt;1,"ok","err")</f>
        <v>ok</v>
      </c>
    </row>
    <row r="277" spans="1:33">
      <c r="A277" s="19"/>
      <c r="B277" s="19"/>
      <c r="F277" s="38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G277" s="17"/>
    </row>
    <row r="278" spans="1:33">
      <c r="A278" s="19" t="s">
        <v>1050</v>
      </c>
      <c r="B278" s="19"/>
      <c r="F278" s="35">
        <f t="shared" ref="F278:M278" si="122">F276+F242</f>
        <v>73791138.5</v>
      </c>
      <c r="G278" s="22">
        <f t="shared" si="122"/>
        <v>0</v>
      </c>
      <c r="H278" s="22">
        <f t="shared" si="122"/>
        <v>0</v>
      </c>
      <c r="I278" s="22">
        <f t="shared" si="122"/>
        <v>0</v>
      </c>
      <c r="J278" s="22">
        <f t="shared" si="122"/>
        <v>0</v>
      </c>
      <c r="K278" s="22">
        <f t="shared" si="122"/>
        <v>0</v>
      </c>
      <c r="L278" s="22">
        <f t="shared" si="122"/>
        <v>0</v>
      </c>
      <c r="M278" s="22">
        <f t="shared" si="122"/>
        <v>0</v>
      </c>
      <c r="N278" s="22">
        <f>N276+N242</f>
        <v>23690157.5</v>
      </c>
      <c r="O278" s="22">
        <f>O276+O242</f>
        <v>0</v>
      </c>
      <c r="P278" s="22">
        <f>P276+P242</f>
        <v>0</v>
      </c>
      <c r="Q278" s="22">
        <f t="shared" ref="Q278:AB278" si="123">Q276+Q242</f>
        <v>0</v>
      </c>
      <c r="R278" s="22">
        <f t="shared" si="123"/>
        <v>4894962.1597224139</v>
      </c>
      <c r="S278" s="22">
        <f t="shared" si="123"/>
        <v>0</v>
      </c>
      <c r="T278" s="22">
        <f t="shared" si="123"/>
        <v>9361955.7606309224</v>
      </c>
      <c r="U278" s="22">
        <f t="shared" si="123"/>
        <v>15021357.568116387</v>
      </c>
      <c r="V278" s="22">
        <f t="shared" si="123"/>
        <v>3507950.812959983</v>
      </c>
      <c r="W278" s="22">
        <f t="shared" si="123"/>
        <v>5643904.9941992434</v>
      </c>
      <c r="X278" s="22">
        <f t="shared" si="123"/>
        <v>626537.92223086895</v>
      </c>
      <c r="Y278" s="22">
        <f t="shared" si="123"/>
        <v>366045.06854179833</v>
      </c>
      <c r="Z278" s="22">
        <f t="shared" si="123"/>
        <v>174463.02470490171</v>
      </c>
      <c r="AA278" s="22">
        <f t="shared" si="123"/>
        <v>9498780.4514406845</v>
      </c>
      <c r="AB278" s="22">
        <f t="shared" si="123"/>
        <v>1005023.2374527997</v>
      </c>
      <c r="AC278" s="22">
        <f>AC276+AC242</f>
        <v>0</v>
      </c>
      <c r="AD278" s="22">
        <f>AD276+AD242</f>
        <v>0</v>
      </c>
      <c r="AE278" s="22">
        <f>AE276+AE242</f>
        <v>0</v>
      </c>
      <c r="AF278" s="22">
        <f>SUM(H278:AE278)</f>
        <v>73791138.500000015</v>
      </c>
      <c r="AG278" s="17" t="str">
        <f>IF(ABS(AF278-F278)&lt;1,"ok","err")</f>
        <v>ok</v>
      </c>
    </row>
    <row r="279" spans="1:33">
      <c r="A279" s="19"/>
      <c r="B279" s="19"/>
      <c r="F279" s="38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G279" s="17"/>
    </row>
    <row r="280" spans="1:33">
      <c r="A280" s="19" t="s">
        <v>253</v>
      </c>
      <c r="B280" s="19"/>
      <c r="C280" s="3" t="s">
        <v>920</v>
      </c>
      <c r="F280" s="35">
        <f>F224+F242+F276</f>
        <v>530034981.94185925</v>
      </c>
      <c r="G280" s="21">
        <f>G278+G222</f>
        <v>0</v>
      </c>
      <c r="H280" s="21">
        <f t="shared" ref="H280:M280" si="124">H224+H242+H276</f>
        <v>77262113.727974325</v>
      </c>
      <c r="I280" s="21">
        <f t="shared" si="124"/>
        <v>0</v>
      </c>
      <c r="J280" s="21">
        <f t="shared" si="124"/>
        <v>0</v>
      </c>
      <c r="K280" s="21">
        <f t="shared" si="124"/>
        <v>378981729.71388489</v>
      </c>
      <c r="L280" s="21">
        <f t="shared" si="124"/>
        <v>0</v>
      </c>
      <c r="M280" s="21">
        <f t="shared" si="124"/>
        <v>0</v>
      </c>
      <c r="N280" s="21">
        <f>N224+N242+N276</f>
        <v>23690157.5</v>
      </c>
      <c r="O280" s="21">
        <f>O224+O242+O276</f>
        <v>0</v>
      </c>
      <c r="P280" s="21">
        <f>P224+P242+P276</f>
        <v>0</v>
      </c>
      <c r="Q280" s="21">
        <f t="shared" ref="Q280:AB280" si="125">Q224+Q242+Q276</f>
        <v>0</v>
      </c>
      <c r="R280" s="21">
        <f t="shared" si="125"/>
        <v>4894962.1597224139</v>
      </c>
      <c r="S280" s="21">
        <f t="shared" si="125"/>
        <v>0</v>
      </c>
      <c r="T280" s="21">
        <f t="shared" si="125"/>
        <v>9361955.7606309224</v>
      </c>
      <c r="U280" s="21">
        <f t="shared" si="125"/>
        <v>15021357.568116387</v>
      </c>
      <c r="V280" s="21">
        <f t="shared" si="125"/>
        <v>3507950.812959983</v>
      </c>
      <c r="W280" s="21">
        <f t="shared" si="125"/>
        <v>5643904.9941992434</v>
      </c>
      <c r="X280" s="21">
        <f t="shared" si="125"/>
        <v>626537.92223086895</v>
      </c>
      <c r="Y280" s="21">
        <f t="shared" si="125"/>
        <v>366045.06854179833</v>
      </c>
      <c r="Z280" s="21">
        <f t="shared" si="125"/>
        <v>174463.02470490171</v>
      </c>
      <c r="AA280" s="21">
        <f t="shared" si="125"/>
        <v>9498780.4514406845</v>
      </c>
      <c r="AB280" s="21">
        <f t="shared" si="125"/>
        <v>1005023.2374527997</v>
      </c>
      <c r="AC280" s="21">
        <f>AC224+AC242+AC276</f>
        <v>0</v>
      </c>
      <c r="AD280" s="21">
        <f>AD224+AD242+AD276</f>
        <v>0</v>
      </c>
      <c r="AE280" s="21">
        <f>AE224+AE242+AE276</f>
        <v>0</v>
      </c>
      <c r="AF280" s="22">
        <f>SUM(H280:AE280)</f>
        <v>530034981.94185913</v>
      </c>
      <c r="AG280" s="17" t="str">
        <f>IF(ABS(AF280-F280)&lt;1,"ok","err")</f>
        <v>ok</v>
      </c>
    </row>
    <row r="281" spans="1:33">
      <c r="A281" s="24"/>
      <c r="B281" s="19"/>
      <c r="F281" s="38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G281" s="17"/>
    </row>
    <row r="282" spans="1:33">
      <c r="A282" s="24"/>
      <c r="B282" s="19"/>
      <c r="F282" s="38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G282" s="17"/>
    </row>
    <row r="283" spans="1:33">
      <c r="A283" s="18" t="s">
        <v>921</v>
      </c>
      <c r="B283" s="19"/>
      <c r="F283" s="38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G283" s="17"/>
    </row>
    <row r="284" spans="1:33">
      <c r="A284" s="24"/>
      <c r="B284" s="19"/>
      <c r="F284" s="38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G284" s="17"/>
    </row>
    <row r="285" spans="1:33">
      <c r="A285" s="24" t="s">
        <v>922</v>
      </c>
      <c r="B285" s="19"/>
      <c r="F285" s="38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G285" s="17"/>
    </row>
    <row r="286" spans="1:33">
      <c r="A286" s="19">
        <v>901</v>
      </c>
      <c r="B286" s="19" t="s">
        <v>923</v>
      </c>
      <c r="C286" s="3" t="s">
        <v>924</v>
      </c>
      <c r="D286" s="3" t="s">
        <v>623</v>
      </c>
      <c r="F286" s="35">
        <v>1574018.32</v>
      </c>
      <c r="H286" s="22">
        <f t="shared" ref="H286:Q290" si="126">IF(VLOOKUP($D286,$C$6:$AE$653,H$2,)=0,0,((VLOOKUP($D286,$C$6:$AE$653,H$2,)/VLOOKUP($D286,$C$6:$AE$653,4,))*$F286))</f>
        <v>0</v>
      </c>
      <c r="I286" s="22">
        <f t="shared" si="126"/>
        <v>0</v>
      </c>
      <c r="J286" s="22">
        <f t="shared" si="126"/>
        <v>0</v>
      </c>
      <c r="K286" s="22">
        <f t="shared" si="126"/>
        <v>0</v>
      </c>
      <c r="L286" s="22">
        <f t="shared" si="126"/>
        <v>0</v>
      </c>
      <c r="M286" s="22">
        <f t="shared" si="126"/>
        <v>0</v>
      </c>
      <c r="N286" s="22">
        <f t="shared" si="126"/>
        <v>0</v>
      </c>
      <c r="O286" s="22">
        <f t="shared" si="126"/>
        <v>0</v>
      </c>
      <c r="P286" s="22">
        <f t="shared" si="126"/>
        <v>0</v>
      </c>
      <c r="Q286" s="22">
        <f t="shared" si="126"/>
        <v>0</v>
      </c>
      <c r="R286" s="22">
        <f t="shared" ref="R286:AE290" si="127">IF(VLOOKUP($D286,$C$6:$AE$653,R$2,)=0,0,((VLOOKUP($D286,$C$6:$AE$653,R$2,)/VLOOKUP($D286,$C$6:$AE$653,4,))*$F286))</f>
        <v>0</v>
      </c>
      <c r="S286" s="22">
        <f t="shared" si="127"/>
        <v>0</v>
      </c>
      <c r="T286" s="22">
        <f t="shared" si="127"/>
        <v>0</v>
      </c>
      <c r="U286" s="22">
        <f t="shared" si="127"/>
        <v>0</v>
      </c>
      <c r="V286" s="22">
        <f t="shared" si="127"/>
        <v>0</v>
      </c>
      <c r="W286" s="22">
        <f t="shared" si="127"/>
        <v>0</v>
      </c>
      <c r="X286" s="22">
        <f t="shared" si="127"/>
        <v>0</v>
      </c>
      <c r="Y286" s="22">
        <f t="shared" si="127"/>
        <v>0</v>
      </c>
      <c r="Z286" s="22">
        <f t="shared" si="127"/>
        <v>0</v>
      </c>
      <c r="AA286" s="22">
        <f t="shared" si="127"/>
        <v>0</v>
      </c>
      <c r="AB286" s="22">
        <f t="shared" si="127"/>
        <v>0</v>
      </c>
      <c r="AC286" s="22">
        <f t="shared" si="127"/>
        <v>1574018.32</v>
      </c>
      <c r="AD286" s="22">
        <f t="shared" si="127"/>
        <v>0</v>
      </c>
      <c r="AE286" s="22">
        <f t="shared" si="127"/>
        <v>0</v>
      </c>
      <c r="AF286" s="22">
        <f>SUM(H286:AE286)</f>
        <v>1574018.32</v>
      </c>
      <c r="AG286" s="17" t="str">
        <f>IF(ABS(AF286-F286)&lt;1,"ok","err")</f>
        <v>ok</v>
      </c>
    </row>
    <row r="287" spans="1:33">
      <c r="A287" s="19">
        <v>902</v>
      </c>
      <c r="B287" s="19" t="s">
        <v>926</v>
      </c>
      <c r="C287" s="3" t="s">
        <v>927</v>
      </c>
      <c r="D287" s="3" t="s">
        <v>623</v>
      </c>
      <c r="F287" s="38">
        <v>3447792</v>
      </c>
      <c r="H287" s="22">
        <f t="shared" si="126"/>
        <v>0</v>
      </c>
      <c r="I287" s="22">
        <f t="shared" si="126"/>
        <v>0</v>
      </c>
      <c r="J287" s="22">
        <f t="shared" si="126"/>
        <v>0</v>
      </c>
      <c r="K287" s="22">
        <f t="shared" si="126"/>
        <v>0</v>
      </c>
      <c r="L287" s="22">
        <f t="shared" si="126"/>
        <v>0</v>
      </c>
      <c r="M287" s="22">
        <f t="shared" si="126"/>
        <v>0</v>
      </c>
      <c r="N287" s="22">
        <f t="shared" si="126"/>
        <v>0</v>
      </c>
      <c r="O287" s="22">
        <f t="shared" si="126"/>
        <v>0</v>
      </c>
      <c r="P287" s="22">
        <f t="shared" si="126"/>
        <v>0</v>
      </c>
      <c r="Q287" s="22">
        <f t="shared" si="126"/>
        <v>0</v>
      </c>
      <c r="R287" s="22">
        <f t="shared" si="127"/>
        <v>0</v>
      </c>
      <c r="S287" s="22">
        <f t="shared" si="127"/>
        <v>0</v>
      </c>
      <c r="T287" s="22">
        <f t="shared" si="127"/>
        <v>0</v>
      </c>
      <c r="U287" s="22">
        <f t="shared" si="127"/>
        <v>0</v>
      </c>
      <c r="V287" s="22">
        <f t="shared" si="127"/>
        <v>0</v>
      </c>
      <c r="W287" s="22">
        <f t="shared" si="127"/>
        <v>0</v>
      </c>
      <c r="X287" s="22">
        <f t="shared" si="127"/>
        <v>0</v>
      </c>
      <c r="Y287" s="22">
        <f t="shared" si="127"/>
        <v>0</v>
      </c>
      <c r="Z287" s="22">
        <f t="shared" si="127"/>
        <v>0</v>
      </c>
      <c r="AA287" s="22">
        <f t="shared" si="127"/>
        <v>0</v>
      </c>
      <c r="AB287" s="22">
        <f t="shared" si="127"/>
        <v>0</v>
      </c>
      <c r="AC287" s="22">
        <f t="shared" si="127"/>
        <v>3447792</v>
      </c>
      <c r="AD287" s="22">
        <f t="shared" si="127"/>
        <v>0</v>
      </c>
      <c r="AE287" s="22">
        <f t="shared" si="127"/>
        <v>0</v>
      </c>
      <c r="AF287" s="22">
        <f>SUM(H287:AE287)</f>
        <v>3447792</v>
      </c>
      <c r="AG287" s="17" t="str">
        <f>IF(ABS(AF287-F287)&lt;1,"ok","err")</f>
        <v>ok</v>
      </c>
    </row>
    <row r="288" spans="1:33">
      <c r="A288" s="19">
        <v>903</v>
      </c>
      <c r="B288" s="19" t="s">
        <v>27</v>
      </c>
      <c r="C288" s="3" t="s">
        <v>928</v>
      </c>
      <c r="D288" s="3" t="s">
        <v>623</v>
      </c>
      <c r="F288" s="38">
        <v>7045716</v>
      </c>
      <c r="H288" s="22">
        <f t="shared" si="126"/>
        <v>0</v>
      </c>
      <c r="I288" s="22">
        <f t="shared" si="126"/>
        <v>0</v>
      </c>
      <c r="J288" s="22">
        <f t="shared" si="126"/>
        <v>0</v>
      </c>
      <c r="K288" s="22">
        <f t="shared" si="126"/>
        <v>0</v>
      </c>
      <c r="L288" s="22">
        <f t="shared" si="126"/>
        <v>0</v>
      </c>
      <c r="M288" s="22">
        <f t="shared" si="126"/>
        <v>0</v>
      </c>
      <c r="N288" s="22">
        <f t="shared" si="126"/>
        <v>0</v>
      </c>
      <c r="O288" s="22">
        <f t="shared" si="126"/>
        <v>0</v>
      </c>
      <c r="P288" s="22">
        <f t="shared" si="126"/>
        <v>0</v>
      </c>
      <c r="Q288" s="22">
        <f t="shared" si="126"/>
        <v>0</v>
      </c>
      <c r="R288" s="22">
        <f t="shared" si="127"/>
        <v>0</v>
      </c>
      <c r="S288" s="22">
        <f t="shared" si="127"/>
        <v>0</v>
      </c>
      <c r="T288" s="22">
        <f t="shared" si="127"/>
        <v>0</v>
      </c>
      <c r="U288" s="22">
        <f t="shared" si="127"/>
        <v>0</v>
      </c>
      <c r="V288" s="22">
        <f t="shared" si="127"/>
        <v>0</v>
      </c>
      <c r="W288" s="22">
        <f t="shared" si="127"/>
        <v>0</v>
      </c>
      <c r="X288" s="22">
        <f t="shared" si="127"/>
        <v>0</v>
      </c>
      <c r="Y288" s="22">
        <f t="shared" si="127"/>
        <v>0</v>
      </c>
      <c r="Z288" s="22">
        <f t="shared" si="127"/>
        <v>0</v>
      </c>
      <c r="AA288" s="22">
        <f t="shared" si="127"/>
        <v>0</v>
      </c>
      <c r="AB288" s="22">
        <f t="shared" si="127"/>
        <v>0</v>
      </c>
      <c r="AC288" s="22">
        <f t="shared" si="127"/>
        <v>7045716</v>
      </c>
      <c r="AD288" s="22">
        <f t="shared" si="127"/>
        <v>0</v>
      </c>
      <c r="AE288" s="22">
        <f t="shared" si="127"/>
        <v>0</v>
      </c>
      <c r="AF288" s="22">
        <f>SUM(H288:AE288)</f>
        <v>7045716</v>
      </c>
      <c r="AG288" s="17" t="str">
        <f>IF(ABS(AF288-F288)&lt;1,"ok","err")</f>
        <v>ok</v>
      </c>
    </row>
    <row r="289" spans="1:33">
      <c r="A289" s="19">
        <v>904</v>
      </c>
      <c r="B289" s="19" t="s">
        <v>929</v>
      </c>
      <c r="C289" s="3" t="s">
        <v>930</v>
      </c>
      <c r="D289" s="3" t="s">
        <v>623</v>
      </c>
      <c r="F289" s="38">
        <v>2034192</v>
      </c>
      <c r="H289" s="22">
        <f t="shared" si="126"/>
        <v>0</v>
      </c>
      <c r="I289" s="22">
        <f t="shared" si="126"/>
        <v>0</v>
      </c>
      <c r="J289" s="22">
        <f t="shared" si="126"/>
        <v>0</v>
      </c>
      <c r="K289" s="22">
        <f t="shared" si="126"/>
        <v>0</v>
      </c>
      <c r="L289" s="22">
        <f t="shared" si="126"/>
        <v>0</v>
      </c>
      <c r="M289" s="22">
        <f t="shared" si="126"/>
        <v>0</v>
      </c>
      <c r="N289" s="22">
        <f t="shared" si="126"/>
        <v>0</v>
      </c>
      <c r="O289" s="22">
        <f t="shared" si="126"/>
        <v>0</v>
      </c>
      <c r="P289" s="22">
        <f t="shared" si="126"/>
        <v>0</v>
      </c>
      <c r="Q289" s="22">
        <f t="shared" si="126"/>
        <v>0</v>
      </c>
      <c r="R289" s="22">
        <f t="shared" si="127"/>
        <v>0</v>
      </c>
      <c r="S289" s="22">
        <f t="shared" si="127"/>
        <v>0</v>
      </c>
      <c r="T289" s="22">
        <f t="shared" si="127"/>
        <v>0</v>
      </c>
      <c r="U289" s="22">
        <f t="shared" si="127"/>
        <v>0</v>
      </c>
      <c r="V289" s="22">
        <f t="shared" si="127"/>
        <v>0</v>
      </c>
      <c r="W289" s="22">
        <f t="shared" si="127"/>
        <v>0</v>
      </c>
      <c r="X289" s="22">
        <f t="shared" si="127"/>
        <v>0</v>
      </c>
      <c r="Y289" s="22">
        <f t="shared" si="127"/>
        <v>0</v>
      </c>
      <c r="Z289" s="22">
        <f t="shared" si="127"/>
        <v>0</v>
      </c>
      <c r="AA289" s="22">
        <f t="shared" si="127"/>
        <v>0</v>
      </c>
      <c r="AB289" s="22">
        <f t="shared" si="127"/>
        <v>0</v>
      </c>
      <c r="AC289" s="22">
        <f t="shared" si="127"/>
        <v>2034192</v>
      </c>
      <c r="AD289" s="22">
        <f t="shared" si="127"/>
        <v>0</v>
      </c>
      <c r="AE289" s="22">
        <f t="shared" si="127"/>
        <v>0</v>
      </c>
      <c r="AF289" s="22">
        <f>SUM(H289:AE289)</f>
        <v>2034192</v>
      </c>
      <c r="AG289" s="17" t="str">
        <f>IF(ABS(AF289-F289)&lt;1,"ok","err")</f>
        <v>ok</v>
      </c>
    </row>
    <row r="290" spans="1:33">
      <c r="A290" s="19">
        <v>905</v>
      </c>
      <c r="B290" s="19" t="s">
        <v>28</v>
      </c>
      <c r="C290" s="3" t="s">
        <v>928</v>
      </c>
      <c r="D290" s="3" t="s">
        <v>623</v>
      </c>
      <c r="F290" s="38"/>
      <c r="H290" s="22">
        <f t="shared" si="126"/>
        <v>0</v>
      </c>
      <c r="I290" s="22">
        <f t="shared" si="126"/>
        <v>0</v>
      </c>
      <c r="J290" s="22">
        <f t="shared" si="126"/>
        <v>0</v>
      </c>
      <c r="K290" s="22">
        <f t="shared" si="126"/>
        <v>0</v>
      </c>
      <c r="L290" s="22">
        <f t="shared" si="126"/>
        <v>0</v>
      </c>
      <c r="M290" s="22">
        <f t="shared" si="126"/>
        <v>0</v>
      </c>
      <c r="N290" s="22">
        <f t="shared" si="126"/>
        <v>0</v>
      </c>
      <c r="O290" s="22">
        <f t="shared" si="126"/>
        <v>0</v>
      </c>
      <c r="P290" s="22">
        <f t="shared" si="126"/>
        <v>0</v>
      </c>
      <c r="Q290" s="22">
        <f t="shared" si="126"/>
        <v>0</v>
      </c>
      <c r="R290" s="22">
        <f t="shared" si="127"/>
        <v>0</v>
      </c>
      <c r="S290" s="22">
        <f t="shared" si="127"/>
        <v>0</v>
      </c>
      <c r="T290" s="22">
        <f t="shared" si="127"/>
        <v>0</v>
      </c>
      <c r="U290" s="22">
        <f t="shared" si="127"/>
        <v>0</v>
      </c>
      <c r="V290" s="22">
        <f t="shared" si="127"/>
        <v>0</v>
      </c>
      <c r="W290" s="22">
        <f t="shared" si="127"/>
        <v>0</v>
      </c>
      <c r="X290" s="22">
        <f t="shared" si="127"/>
        <v>0</v>
      </c>
      <c r="Y290" s="22">
        <f t="shared" si="127"/>
        <v>0</v>
      </c>
      <c r="Z290" s="22">
        <f t="shared" si="127"/>
        <v>0</v>
      </c>
      <c r="AA290" s="22">
        <f t="shared" si="127"/>
        <v>0</v>
      </c>
      <c r="AB290" s="22">
        <f t="shared" si="127"/>
        <v>0</v>
      </c>
      <c r="AC290" s="22">
        <f t="shared" si="127"/>
        <v>0</v>
      </c>
      <c r="AD290" s="22">
        <f t="shared" si="127"/>
        <v>0</v>
      </c>
      <c r="AE290" s="22">
        <f t="shared" si="127"/>
        <v>0</v>
      </c>
      <c r="AF290" s="22">
        <f>SUM(H290:AE290)</f>
        <v>0</v>
      </c>
      <c r="AG290" s="17" t="str">
        <f>IF(ABS(AF290-F290)&lt;1,"ok","err")</f>
        <v>ok</v>
      </c>
    </row>
    <row r="291" spans="1:33">
      <c r="A291" s="24"/>
      <c r="B291" s="19"/>
      <c r="F291" s="38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17"/>
    </row>
    <row r="292" spans="1:33">
      <c r="A292" s="19" t="s">
        <v>931</v>
      </c>
      <c r="B292" s="19"/>
      <c r="C292" s="3" t="s">
        <v>932</v>
      </c>
      <c r="F292" s="35">
        <f t="shared" ref="F292:M292" si="128">SUM(F286:F291)</f>
        <v>14101718.32</v>
      </c>
      <c r="G292" s="21">
        <f t="shared" si="128"/>
        <v>0</v>
      </c>
      <c r="H292" s="21">
        <f t="shared" si="128"/>
        <v>0</v>
      </c>
      <c r="I292" s="21">
        <f t="shared" si="128"/>
        <v>0</v>
      </c>
      <c r="J292" s="21">
        <f t="shared" si="128"/>
        <v>0</v>
      </c>
      <c r="K292" s="21">
        <f t="shared" si="128"/>
        <v>0</v>
      </c>
      <c r="L292" s="21">
        <f t="shared" si="128"/>
        <v>0</v>
      </c>
      <c r="M292" s="21">
        <f t="shared" si="128"/>
        <v>0</v>
      </c>
      <c r="N292" s="21">
        <f>SUM(N286:N291)</f>
        <v>0</v>
      </c>
      <c r="O292" s="21">
        <f>SUM(O286:O291)</f>
        <v>0</v>
      </c>
      <c r="P292" s="21">
        <f>SUM(P286:P291)</f>
        <v>0</v>
      </c>
      <c r="Q292" s="21">
        <f t="shared" ref="Q292:AB292" si="129">SUM(Q286:Q291)</f>
        <v>0</v>
      </c>
      <c r="R292" s="21">
        <f t="shared" si="129"/>
        <v>0</v>
      </c>
      <c r="S292" s="21">
        <f t="shared" si="129"/>
        <v>0</v>
      </c>
      <c r="T292" s="21">
        <f t="shared" si="129"/>
        <v>0</v>
      </c>
      <c r="U292" s="21">
        <f t="shared" si="129"/>
        <v>0</v>
      </c>
      <c r="V292" s="21">
        <f t="shared" si="129"/>
        <v>0</v>
      </c>
      <c r="W292" s="21">
        <f t="shared" si="129"/>
        <v>0</v>
      </c>
      <c r="X292" s="21">
        <f t="shared" si="129"/>
        <v>0</v>
      </c>
      <c r="Y292" s="21">
        <f t="shared" si="129"/>
        <v>0</v>
      </c>
      <c r="Z292" s="21">
        <f t="shared" si="129"/>
        <v>0</v>
      </c>
      <c r="AA292" s="21">
        <f t="shared" si="129"/>
        <v>0</v>
      </c>
      <c r="AB292" s="21">
        <f t="shared" si="129"/>
        <v>0</v>
      </c>
      <c r="AC292" s="21">
        <f>SUM(AC286:AC291)</f>
        <v>14101718.32</v>
      </c>
      <c r="AD292" s="21">
        <f>SUM(AD286:AD291)</f>
        <v>0</v>
      </c>
      <c r="AE292" s="21">
        <f>SUM(AE286:AE291)</f>
        <v>0</v>
      </c>
      <c r="AF292" s="22">
        <f>SUM(H292:AE292)</f>
        <v>14101718.32</v>
      </c>
      <c r="AG292" s="17" t="str">
        <f>IF(ABS(AF292-F292)&lt;1,"ok","err")</f>
        <v>ok</v>
      </c>
    </row>
    <row r="293" spans="1:33">
      <c r="A293" s="19"/>
      <c r="B293" s="19"/>
      <c r="F293" s="38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G293" s="17"/>
    </row>
    <row r="294" spans="1:33">
      <c r="A294" s="24" t="s">
        <v>933</v>
      </c>
      <c r="B294" s="19"/>
      <c r="F294" s="38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G294" s="17"/>
    </row>
    <row r="295" spans="1:33">
      <c r="A295" s="19">
        <v>907</v>
      </c>
      <c r="B295" s="19" t="s">
        <v>1052</v>
      </c>
      <c r="C295" s="3" t="s">
        <v>934</v>
      </c>
      <c r="D295" s="3" t="s">
        <v>624</v>
      </c>
      <c r="F295" s="35">
        <v>372339</v>
      </c>
      <c r="H295" s="22">
        <f t="shared" ref="H295:Q304" si="130">IF(VLOOKUP($D295,$C$6:$AE$653,H$2,)=0,0,((VLOOKUP($D295,$C$6:$AE$653,H$2,)/VLOOKUP($D295,$C$6:$AE$653,4,))*$F295))</f>
        <v>0</v>
      </c>
      <c r="I295" s="22">
        <f t="shared" si="130"/>
        <v>0</v>
      </c>
      <c r="J295" s="22">
        <f t="shared" si="130"/>
        <v>0</v>
      </c>
      <c r="K295" s="22">
        <f t="shared" si="130"/>
        <v>0</v>
      </c>
      <c r="L295" s="22">
        <f t="shared" si="130"/>
        <v>0</v>
      </c>
      <c r="M295" s="22">
        <f t="shared" si="130"/>
        <v>0</v>
      </c>
      <c r="N295" s="22">
        <f t="shared" si="130"/>
        <v>0</v>
      </c>
      <c r="O295" s="22">
        <f t="shared" si="130"/>
        <v>0</v>
      </c>
      <c r="P295" s="22">
        <f t="shared" si="130"/>
        <v>0</v>
      </c>
      <c r="Q295" s="22">
        <f t="shared" si="130"/>
        <v>0</v>
      </c>
      <c r="R295" s="22">
        <f t="shared" ref="R295:AE304" si="131">IF(VLOOKUP($D295,$C$6:$AE$653,R$2,)=0,0,((VLOOKUP($D295,$C$6:$AE$653,R$2,)/VLOOKUP($D295,$C$6:$AE$653,4,))*$F295))</f>
        <v>0</v>
      </c>
      <c r="S295" s="22">
        <f t="shared" si="131"/>
        <v>0</v>
      </c>
      <c r="T295" s="22">
        <f t="shared" si="131"/>
        <v>0</v>
      </c>
      <c r="U295" s="22">
        <f t="shared" si="131"/>
        <v>0</v>
      </c>
      <c r="V295" s="22">
        <f t="shared" si="131"/>
        <v>0</v>
      </c>
      <c r="W295" s="22">
        <f t="shared" si="131"/>
        <v>0</v>
      </c>
      <c r="X295" s="22">
        <f t="shared" si="131"/>
        <v>0</v>
      </c>
      <c r="Y295" s="22">
        <f t="shared" si="131"/>
        <v>0</v>
      </c>
      <c r="Z295" s="22">
        <f t="shared" si="131"/>
        <v>0</v>
      </c>
      <c r="AA295" s="22">
        <f t="shared" si="131"/>
        <v>0</v>
      </c>
      <c r="AB295" s="22">
        <f t="shared" si="131"/>
        <v>0</v>
      </c>
      <c r="AC295" s="22">
        <f t="shared" si="131"/>
        <v>0</v>
      </c>
      <c r="AD295" s="22">
        <f t="shared" si="131"/>
        <v>372339</v>
      </c>
      <c r="AE295" s="22">
        <f t="shared" si="131"/>
        <v>0</v>
      </c>
      <c r="AF295" s="22">
        <f t="shared" ref="AF295:AF304" si="132">SUM(H295:AE295)</f>
        <v>372339</v>
      </c>
      <c r="AG295" s="17" t="str">
        <f t="shared" ref="AG295:AG304" si="133">IF(ABS(AF295-F295)&lt;1,"ok","err")</f>
        <v>ok</v>
      </c>
    </row>
    <row r="296" spans="1:33">
      <c r="A296" s="19">
        <v>908</v>
      </c>
      <c r="B296" s="19" t="s">
        <v>936</v>
      </c>
      <c r="C296" s="3" t="s">
        <v>937</v>
      </c>
      <c r="D296" s="3" t="s">
        <v>624</v>
      </c>
      <c r="F296" s="38">
        <f>5986632.76-5533059</f>
        <v>453573.75999999978</v>
      </c>
      <c r="H296" s="22">
        <f t="shared" si="130"/>
        <v>0</v>
      </c>
      <c r="I296" s="22">
        <f t="shared" si="130"/>
        <v>0</v>
      </c>
      <c r="J296" s="22">
        <f t="shared" si="130"/>
        <v>0</v>
      </c>
      <c r="K296" s="22">
        <f t="shared" si="130"/>
        <v>0</v>
      </c>
      <c r="L296" s="22">
        <f t="shared" si="130"/>
        <v>0</v>
      </c>
      <c r="M296" s="22">
        <f t="shared" si="130"/>
        <v>0</v>
      </c>
      <c r="N296" s="22">
        <f t="shared" si="130"/>
        <v>0</v>
      </c>
      <c r="O296" s="22">
        <f t="shared" si="130"/>
        <v>0</v>
      </c>
      <c r="P296" s="22">
        <f t="shared" si="130"/>
        <v>0</v>
      </c>
      <c r="Q296" s="22">
        <f t="shared" si="130"/>
        <v>0</v>
      </c>
      <c r="R296" s="22">
        <f t="shared" si="131"/>
        <v>0</v>
      </c>
      <c r="S296" s="22">
        <f t="shared" si="131"/>
        <v>0</v>
      </c>
      <c r="T296" s="22">
        <f t="shared" si="131"/>
        <v>0</v>
      </c>
      <c r="U296" s="22">
        <f t="shared" si="131"/>
        <v>0</v>
      </c>
      <c r="V296" s="22">
        <f t="shared" si="131"/>
        <v>0</v>
      </c>
      <c r="W296" s="22">
        <f t="shared" si="131"/>
        <v>0</v>
      </c>
      <c r="X296" s="22">
        <f t="shared" si="131"/>
        <v>0</v>
      </c>
      <c r="Y296" s="22">
        <f t="shared" si="131"/>
        <v>0</v>
      </c>
      <c r="Z296" s="22">
        <f t="shared" si="131"/>
        <v>0</v>
      </c>
      <c r="AA296" s="22">
        <f t="shared" si="131"/>
        <v>0</v>
      </c>
      <c r="AB296" s="22">
        <f t="shared" si="131"/>
        <v>0</v>
      </c>
      <c r="AC296" s="22">
        <f t="shared" si="131"/>
        <v>0</v>
      </c>
      <c r="AD296" s="22">
        <f t="shared" si="131"/>
        <v>453573.75999999978</v>
      </c>
      <c r="AE296" s="22">
        <f t="shared" si="131"/>
        <v>0</v>
      </c>
      <c r="AF296" s="22">
        <f t="shared" si="132"/>
        <v>453573.75999999978</v>
      </c>
      <c r="AG296" s="17" t="str">
        <f t="shared" si="133"/>
        <v>ok</v>
      </c>
    </row>
    <row r="297" spans="1:33">
      <c r="A297" s="19">
        <v>908</v>
      </c>
      <c r="B297" s="19" t="s">
        <v>167</v>
      </c>
      <c r="C297" s="3" t="s">
        <v>30</v>
      </c>
      <c r="D297" s="3" t="s">
        <v>624</v>
      </c>
      <c r="F297" s="38"/>
      <c r="H297" s="22">
        <f t="shared" si="130"/>
        <v>0</v>
      </c>
      <c r="I297" s="22">
        <f t="shared" si="130"/>
        <v>0</v>
      </c>
      <c r="J297" s="22">
        <f t="shared" si="130"/>
        <v>0</v>
      </c>
      <c r="K297" s="22">
        <f t="shared" si="130"/>
        <v>0</v>
      </c>
      <c r="L297" s="22">
        <f t="shared" si="130"/>
        <v>0</v>
      </c>
      <c r="M297" s="22">
        <f t="shared" si="130"/>
        <v>0</v>
      </c>
      <c r="N297" s="22">
        <f t="shared" si="130"/>
        <v>0</v>
      </c>
      <c r="O297" s="22">
        <f t="shared" si="130"/>
        <v>0</v>
      </c>
      <c r="P297" s="22">
        <f t="shared" si="130"/>
        <v>0</v>
      </c>
      <c r="Q297" s="22">
        <f t="shared" si="130"/>
        <v>0</v>
      </c>
      <c r="R297" s="22">
        <f t="shared" si="131"/>
        <v>0</v>
      </c>
      <c r="S297" s="22">
        <f t="shared" si="131"/>
        <v>0</v>
      </c>
      <c r="T297" s="22">
        <f t="shared" si="131"/>
        <v>0</v>
      </c>
      <c r="U297" s="22">
        <f t="shared" si="131"/>
        <v>0</v>
      </c>
      <c r="V297" s="22">
        <f t="shared" si="131"/>
        <v>0</v>
      </c>
      <c r="W297" s="22">
        <f t="shared" si="131"/>
        <v>0</v>
      </c>
      <c r="X297" s="22">
        <f t="shared" si="131"/>
        <v>0</v>
      </c>
      <c r="Y297" s="22">
        <f t="shared" si="131"/>
        <v>0</v>
      </c>
      <c r="Z297" s="22">
        <f t="shared" si="131"/>
        <v>0</v>
      </c>
      <c r="AA297" s="22">
        <f t="shared" si="131"/>
        <v>0</v>
      </c>
      <c r="AB297" s="22">
        <f t="shared" si="131"/>
        <v>0</v>
      </c>
      <c r="AC297" s="22">
        <f t="shared" si="131"/>
        <v>0</v>
      </c>
      <c r="AD297" s="22">
        <f t="shared" si="131"/>
        <v>0</v>
      </c>
      <c r="AE297" s="22">
        <f t="shared" si="131"/>
        <v>0</v>
      </c>
      <c r="AF297" s="22">
        <f t="shared" si="132"/>
        <v>0</v>
      </c>
      <c r="AG297" s="17" t="str">
        <f t="shared" si="133"/>
        <v>ok</v>
      </c>
    </row>
    <row r="298" spans="1:33">
      <c r="A298" s="19">
        <v>909</v>
      </c>
      <c r="B298" s="19" t="s">
        <v>938</v>
      </c>
      <c r="C298" s="3" t="s">
        <v>939</v>
      </c>
      <c r="D298" s="3" t="s">
        <v>624</v>
      </c>
      <c r="F298" s="38">
        <v>1231414.24</v>
      </c>
      <c r="H298" s="22">
        <f t="shared" si="130"/>
        <v>0</v>
      </c>
      <c r="I298" s="22">
        <f t="shared" si="130"/>
        <v>0</v>
      </c>
      <c r="J298" s="22">
        <f t="shared" si="130"/>
        <v>0</v>
      </c>
      <c r="K298" s="22">
        <f t="shared" si="130"/>
        <v>0</v>
      </c>
      <c r="L298" s="22">
        <f t="shared" si="130"/>
        <v>0</v>
      </c>
      <c r="M298" s="22">
        <f t="shared" si="130"/>
        <v>0</v>
      </c>
      <c r="N298" s="22">
        <f t="shared" si="130"/>
        <v>0</v>
      </c>
      <c r="O298" s="22">
        <f t="shared" si="130"/>
        <v>0</v>
      </c>
      <c r="P298" s="22">
        <f t="shared" si="130"/>
        <v>0</v>
      </c>
      <c r="Q298" s="22">
        <f t="shared" si="130"/>
        <v>0</v>
      </c>
      <c r="R298" s="22">
        <f t="shared" si="131"/>
        <v>0</v>
      </c>
      <c r="S298" s="22">
        <f t="shared" si="131"/>
        <v>0</v>
      </c>
      <c r="T298" s="22">
        <f t="shared" si="131"/>
        <v>0</v>
      </c>
      <c r="U298" s="22">
        <f t="shared" si="131"/>
        <v>0</v>
      </c>
      <c r="V298" s="22">
        <f t="shared" si="131"/>
        <v>0</v>
      </c>
      <c r="W298" s="22">
        <f t="shared" si="131"/>
        <v>0</v>
      </c>
      <c r="X298" s="22">
        <f t="shared" si="131"/>
        <v>0</v>
      </c>
      <c r="Y298" s="22">
        <f t="shared" si="131"/>
        <v>0</v>
      </c>
      <c r="Z298" s="22">
        <f t="shared" si="131"/>
        <v>0</v>
      </c>
      <c r="AA298" s="22">
        <f t="shared" si="131"/>
        <v>0</v>
      </c>
      <c r="AB298" s="22">
        <f t="shared" si="131"/>
        <v>0</v>
      </c>
      <c r="AC298" s="22">
        <f t="shared" si="131"/>
        <v>0</v>
      </c>
      <c r="AD298" s="22">
        <f t="shared" si="131"/>
        <v>1231414.24</v>
      </c>
      <c r="AE298" s="22">
        <f t="shared" si="131"/>
        <v>0</v>
      </c>
      <c r="AF298" s="22">
        <f t="shared" si="132"/>
        <v>1231414.24</v>
      </c>
      <c r="AG298" s="17" t="str">
        <f t="shared" si="133"/>
        <v>ok</v>
      </c>
    </row>
    <row r="299" spans="1:33">
      <c r="A299" s="19">
        <v>909</v>
      </c>
      <c r="B299" s="19" t="s">
        <v>31</v>
      </c>
      <c r="C299" s="3" t="s">
        <v>32</v>
      </c>
      <c r="D299" s="3" t="s">
        <v>624</v>
      </c>
      <c r="F299" s="38"/>
      <c r="H299" s="22">
        <f t="shared" si="130"/>
        <v>0</v>
      </c>
      <c r="I299" s="22">
        <f t="shared" si="130"/>
        <v>0</v>
      </c>
      <c r="J299" s="22">
        <f t="shared" si="130"/>
        <v>0</v>
      </c>
      <c r="K299" s="22">
        <f t="shared" si="130"/>
        <v>0</v>
      </c>
      <c r="L299" s="22">
        <f t="shared" si="130"/>
        <v>0</v>
      </c>
      <c r="M299" s="22">
        <f t="shared" si="130"/>
        <v>0</v>
      </c>
      <c r="N299" s="22">
        <f t="shared" si="130"/>
        <v>0</v>
      </c>
      <c r="O299" s="22">
        <f t="shared" si="130"/>
        <v>0</v>
      </c>
      <c r="P299" s="22">
        <f t="shared" si="130"/>
        <v>0</v>
      </c>
      <c r="Q299" s="22">
        <f t="shared" si="130"/>
        <v>0</v>
      </c>
      <c r="R299" s="22">
        <f t="shared" si="131"/>
        <v>0</v>
      </c>
      <c r="S299" s="22">
        <f t="shared" si="131"/>
        <v>0</v>
      </c>
      <c r="T299" s="22">
        <f t="shared" si="131"/>
        <v>0</v>
      </c>
      <c r="U299" s="22">
        <f t="shared" si="131"/>
        <v>0</v>
      </c>
      <c r="V299" s="22">
        <f t="shared" si="131"/>
        <v>0</v>
      </c>
      <c r="W299" s="22">
        <f t="shared" si="131"/>
        <v>0</v>
      </c>
      <c r="X299" s="22">
        <f t="shared" si="131"/>
        <v>0</v>
      </c>
      <c r="Y299" s="22">
        <f t="shared" si="131"/>
        <v>0</v>
      </c>
      <c r="Z299" s="22">
        <f t="shared" si="131"/>
        <v>0</v>
      </c>
      <c r="AA299" s="22">
        <f t="shared" si="131"/>
        <v>0</v>
      </c>
      <c r="AB299" s="22">
        <f t="shared" si="131"/>
        <v>0</v>
      </c>
      <c r="AC299" s="22">
        <f t="shared" si="131"/>
        <v>0</v>
      </c>
      <c r="AD299" s="22">
        <f t="shared" si="131"/>
        <v>0</v>
      </c>
      <c r="AE299" s="22">
        <f t="shared" si="131"/>
        <v>0</v>
      </c>
      <c r="AF299" s="22">
        <f t="shared" si="132"/>
        <v>0</v>
      </c>
      <c r="AG299" s="17" t="str">
        <f t="shared" si="133"/>
        <v>ok</v>
      </c>
    </row>
    <row r="300" spans="1:33">
      <c r="A300" s="19">
        <v>910</v>
      </c>
      <c r="B300" s="19" t="s">
        <v>940</v>
      </c>
      <c r="C300" s="3" t="s">
        <v>941</v>
      </c>
      <c r="D300" s="3" t="s">
        <v>624</v>
      </c>
      <c r="F300" s="38">
        <v>726137</v>
      </c>
      <c r="H300" s="22">
        <f t="shared" si="130"/>
        <v>0</v>
      </c>
      <c r="I300" s="22">
        <f t="shared" si="130"/>
        <v>0</v>
      </c>
      <c r="J300" s="22">
        <f t="shared" si="130"/>
        <v>0</v>
      </c>
      <c r="K300" s="22">
        <f t="shared" si="130"/>
        <v>0</v>
      </c>
      <c r="L300" s="22">
        <f t="shared" si="130"/>
        <v>0</v>
      </c>
      <c r="M300" s="22">
        <f t="shared" si="130"/>
        <v>0</v>
      </c>
      <c r="N300" s="22">
        <f t="shared" si="130"/>
        <v>0</v>
      </c>
      <c r="O300" s="22">
        <f t="shared" si="130"/>
        <v>0</v>
      </c>
      <c r="P300" s="22">
        <f t="shared" si="130"/>
        <v>0</v>
      </c>
      <c r="Q300" s="22">
        <f t="shared" si="130"/>
        <v>0</v>
      </c>
      <c r="R300" s="22">
        <f t="shared" si="131"/>
        <v>0</v>
      </c>
      <c r="S300" s="22">
        <f t="shared" si="131"/>
        <v>0</v>
      </c>
      <c r="T300" s="22">
        <f t="shared" si="131"/>
        <v>0</v>
      </c>
      <c r="U300" s="22">
        <f t="shared" si="131"/>
        <v>0</v>
      </c>
      <c r="V300" s="22">
        <f t="shared" si="131"/>
        <v>0</v>
      </c>
      <c r="W300" s="22">
        <f t="shared" si="131"/>
        <v>0</v>
      </c>
      <c r="X300" s="22">
        <f t="shared" si="131"/>
        <v>0</v>
      </c>
      <c r="Y300" s="22">
        <f t="shared" si="131"/>
        <v>0</v>
      </c>
      <c r="Z300" s="22">
        <f t="shared" si="131"/>
        <v>0</v>
      </c>
      <c r="AA300" s="22">
        <f t="shared" si="131"/>
        <v>0</v>
      </c>
      <c r="AB300" s="22">
        <f t="shared" si="131"/>
        <v>0</v>
      </c>
      <c r="AC300" s="22">
        <f t="shared" si="131"/>
        <v>0</v>
      </c>
      <c r="AD300" s="22">
        <f t="shared" si="131"/>
        <v>726137</v>
      </c>
      <c r="AE300" s="22">
        <f t="shared" si="131"/>
        <v>0</v>
      </c>
      <c r="AF300" s="22">
        <f t="shared" si="132"/>
        <v>726137</v>
      </c>
      <c r="AG300" s="17" t="str">
        <f t="shared" si="133"/>
        <v>ok</v>
      </c>
    </row>
    <row r="301" spans="1:33">
      <c r="A301" s="19">
        <v>911</v>
      </c>
      <c r="B301" s="19" t="s">
        <v>143</v>
      </c>
      <c r="C301" s="3" t="s">
        <v>159</v>
      </c>
      <c r="D301" s="3" t="s">
        <v>624</v>
      </c>
      <c r="F301" s="38"/>
      <c r="H301" s="22">
        <f t="shared" si="130"/>
        <v>0</v>
      </c>
      <c r="I301" s="22">
        <f t="shared" si="130"/>
        <v>0</v>
      </c>
      <c r="J301" s="22">
        <f t="shared" si="130"/>
        <v>0</v>
      </c>
      <c r="K301" s="22">
        <f t="shared" si="130"/>
        <v>0</v>
      </c>
      <c r="L301" s="22">
        <f t="shared" si="130"/>
        <v>0</v>
      </c>
      <c r="M301" s="22">
        <f t="shared" si="130"/>
        <v>0</v>
      </c>
      <c r="N301" s="22">
        <f t="shared" si="130"/>
        <v>0</v>
      </c>
      <c r="O301" s="22">
        <f t="shared" si="130"/>
        <v>0</v>
      </c>
      <c r="P301" s="22">
        <f t="shared" si="130"/>
        <v>0</v>
      </c>
      <c r="Q301" s="22">
        <f t="shared" si="130"/>
        <v>0</v>
      </c>
      <c r="R301" s="22">
        <f t="shared" si="131"/>
        <v>0</v>
      </c>
      <c r="S301" s="22">
        <f t="shared" si="131"/>
        <v>0</v>
      </c>
      <c r="T301" s="22">
        <f t="shared" si="131"/>
        <v>0</v>
      </c>
      <c r="U301" s="22">
        <f t="shared" si="131"/>
        <v>0</v>
      </c>
      <c r="V301" s="22">
        <f t="shared" si="131"/>
        <v>0</v>
      </c>
      <c r="W301" s="22">
        <f t="shared" si="131"/>
        <v>0</v>
      </c>
      <c r="X301" s="22">
        <f t="shared" si="131"/>
        <v>0</v>
      </c>
      <c r="Y301" s="22">
        <f t="shared" si="131"/>
        <v>0</v>
      </c>
      <c r="Z301" s="22">
        <f t="shared" si="131"/>
        <v>0</v>
      </c>
      <c r="AA301" s="22">
        <f t="shared" si="131"/>
        <v>0</v>
      </c>
      <c r="AB301" s="22">
        <f t="shared" si="131"/>
        <v>0</v>
      </c>
      <c r="AC301" s="22">
        <f t="shared" si="131"/>
        <v>0</v>
      </c>
      <c r="AD301" s="22">
        <f t="shared" si="131"/>
        <v>0</v>
      </c>
      <c r="AE301" s="22">
        <f t="shared" si="131"/>
        <v>0</v>
      </c>
      <c r="AF301" s="22">
        <f t="shared" si="132"/>
        <v>0</v>
      </c>
      <c r="AG301" s="17" t="str">
        <f t="shared" si="133"/>
        <v>ok</v>
      </c>
    </row>
    <row r="302" spans="1:33">
      <c r="A302" s="19">
        <v>912</v>
      </c>
      <c r="B302" s="19" t="s">
        <v>143</v>
      </c>
      <c r="C302" s="3" t="s">
        <v>144</v>
      </c>
      <c r="D302" s="3" t="s">
        <v>624</v>
      </c>
      <c r="F302" s="38"/>
      <c r="H302" s="22">
        <f t="shared" si="130"/>
        <v>0</v>
      </c>
      <c r="I302" s="22">
        <f t="shared" si="130"/>
        <v>0</v>
      </c>
      <c r="J302" s="22">
        <f t="shared" si="130"/>
        <v>0</v>
      </c>
      <c r="K302" s="22">
        <f t="shared" si="130"/>
        <v>0</v>
      </c>
      <c r="L302" s="22">
        <f t="shared" si="130"/>
        <v>0</v>
      </c>
      <c r="M302" s="22">
        <f t="shared" si="130"/>
        <v>0</v>
      </c>
      <c r="N302" s="22">
        <f t="shared" si="130"/>
        <v>0</v>
      </c>
      <c r="O302" s="22">
        <f t="shared" si="130"/>
        <v>0</v>
      </c>
      <c r="P302" s="22">
        <f t="shared" si="130"/>
        <v>0</v>
      </c>
      <c r="Q302" s="22">
        <f t="shared" si="130"/>
        <v>0</v>
      </c>
      <c r="R302" s="22">
        <f t="shared" si="131"/>
        <v>0</v>
      </c>
      <c r="S302" s="22">
        <f t="shared" si="131"/>
        <v>0</v>
      </c>
      <c r="T302" s="22">
        <f t="shared" si="131"/>
        <v>0</v>
      </c>
      <c r="U302" s="22">
        <f t="shared" si="131"/>
        <v>0</v>
      </c>
      <c r="V302" s="22">
        <f t="shared" si="131"/>
        <v>0</v>
      </c>
      <c r="W302" s="22">
        <f t="shared" si="131"/>
        <v>0</v>
      </c>
      <c r="X302" s="22">
        <f t="shared" si="131"/>
        <v>0</v>
      </c>
      <c r="Y302" s="22">
        <f t="shared" si="131"/>
        <v>0</v>
      </c>
      <c r="Z302" s="22">
        <f t="shared" si="131"/>
        <v>0</v>
      </c>
      <c r="AA302" s="22">
        <f t="shared" si="131"/>
        <v>0</v>
      </c>
      <c r="AB302" s="22">
        <f t="shared" si="131"/>
        <v>0</v>
      </c>
      <c r="AC302" s="22">
        <f t="shared" si="131"/>
        <v>0</v>
      </c>
      <c r="AD302" s="22">
        <f t="shared" si="131"/>
        <v>0</v>
      </c>
      <c r="AE302" s="22">
        <f t="shared" si="131"/>
        <v>0</v>
      </c>
      <c r="AF302" s="22">
        <f t="shared" si="132"/>
        <v>0</v>
      </c>
      <c r="AG302" s="17" t="str">
        <f t="shared" si="133"/>
        <v>ok</v>
      </c>
    </row>
    <row r="303" spans="1:33">
      <c r="A303" s="19">
        <v>913</v>
      </c>
      <c r="B303" s="19" t="s">
        <v>153</v>
      </c>
      <c r="C303" s="3" t="s">
        <v>137</v>
      </c>
      <c r="D303" s="3" t="s">
        <v>624</v>
      </c>
      <c r="F303" s="41">
        <f>1061814-1061814</f>
        <v>0</v>
      </c>
      <c r="H303" s="22">
        <f t="shared" si="130"/>
        <v>0</v>
      </c>
      <c r="I303" s="22">
        <f t="shared" si="130"/>
        <v>0</v>
      </c>
      <c r="J303" s="22">
        <f t="shared" si="130"/>
        <v>0</v>
      </c>
      <c r="K303" s="22">
        <f t="shared" si="130"/>
        <v>0</v>
      </c>
      <c r="L303" s="22">
        <f t="shared" si="130"/>
        <v>0</v>
      </c>
      <c r="M303" s="22">
        <f t="shared" si="130"/>
        <v>0</v>
      </c>
      <c r="N303" s="22">
        <f t="shared" si="130"/>
        <v>0</v>
      </c>
      <c r="O303" s="22">
        <f t="shared" si="130"/>
        <v>0</v>
      </c>
      <c r="P303" s="22">
        <f t="shared" si="130"/>
        <v>0</v>
      </c>
      <c r="Q303" s="22">
        <f t="shared" si="130"/>
        <v>0</v>
      </c>
      <c r="R303" s="22">
        <f t="shared" si="131"/>
        <v>0</v>
      </c>
      <c r="S303" s="22">
        <f t="shared" si="131"/>
        <v>0</v>
      </c>
      <c r="T303" s="22">
        <f t="shared" si="131"/>
        <v>0</v>
      </c>
      <c r="U303" s="22">
        <f t="shared" si="131"/>
        <v>0</v>
      </c>
      <c r="V303" s="22">
        <f t="shared" si="131"/>
        <v>0</v>
      </c>
      <c r="W303" s="22">
        <f t="shared" si="131"/>
        <v>0</v>
      </c>
      <c r="X303" s="22">
        <f t="shared" si="131"/>
        <v>0</v>
      </c>
      <c r="Y303" s="22">
        <f t="shared" si="131"/>
        <v>0</v>
      </c>
      <c r="Z303" s="22">
        <f t="shared" si="131"/>
        <v>0</v>
      </c>
      <c r="AA303" s="22">
        <f t="shared" si="131"/>
        <v>0</v>
      </c>
      <c r="AB303" s="22">
        <f t="shared" si="131"/>
        <v>0</v>
      </c>
      <c r="AC303" s="22">
        <f t="shared" si="131"/>
        <v>0</v>
      </c>
      <c r="AD303" s="22">
        <f t="shared" si="131"/>
        <v>0</v>
      </c>
      <c r="AE303" s="22">
        <f t="shared" si="131"/>
        <v>0</v>
      </c>
      <c r="AF303" s="22">
        <f t="shared" si="132"/>
        <v>0</v>
      </c>
      <c r="AG303" s="17" t="str">
        <f t="shared" si="133"/>
        <v>ok</v>
      </c>
    </row>
    <row r="304" spans="1:33">
      <c r="A304" s="19">
        <v>916</v>
      </c>
      <c r="B304" s="19" t="s">
        <v>155</v>
      </c>
      <c r="C304" s="3" t="s">
        <v>156</v>
      </c>
      <c r="D304" s="3" t="s">
        <v>624</v>
      </c>
      <c r="F304" s="38"/>
      <c r="H304" s="22">
        <f t="shared" si="130"/>
        <v>0</v>
      </c>
      <c r="I304" s="22">
        <f t="shared" si="130"/>
        <v>0</v>
      </c>
      <c r="J304" s="22">
        <f t="shared" si="130"/>
        <v>0</v>
      </c>
      <c r="K304" s="22">
        <f t="shared" si="130"/>
        <v>0</v>
      </c>
      <c r="L304" s="22">
        <f t="shared" si="130"/>
        <v>0</v>
      </c>
      <c r="M304" s="22">
        <f t="shared" si="130"/>
        <v>0</v>
      </c>
      <c r="N304" s="22">
        <f t="shared" si="130"/>
        <v>0</v>
      </c>
      <c r="O304" s="22">
        <f t="shared" si="130"/>
        <v>0</v>
      </c>
      <c r="P304" s="22">
        <f t="shared" si="130"/>
        <v>0</v>
      </c>
      <c r="Q304" s="22">
        <f t="shared" si="130"/>
        <v>0</v>
      </c>
      <c r="R304" s="22">
        <f t="shared" si="131"/>
        <v>0</v>
      </c>
      <c r="S304" s="22">
        <f t="shared" si="131"/>
        <v>0</v>
      </c>
      <c r="T304" s="22">
        <f t="shared" si="131"/>
        <v>0</v>
      </c>
      <c r="U304" s="22">
        <f t="shared" si="131"/>
        <v>0</v>
      </c>
      <c r="V304" s="22">
        <f t="shared" si="131"/>
        <v>0</v>
      </c>
      <c r="W304" s="22">
        <f t="shared" si="131"/>
        <v>0</v>
      </c>
      <c r="X304" s="22">
        <f t="shared" si="131"/>
        <v>0</v>
      </c>
      <c r="Y304" s="22">
        <f t="shared" si="131"/>
        <v>0</v>
      </c>
      <c r="Z304" s="22">
        <f t="shared" si="131"/>
        <v>0</v>
      </c>
      <c r="AA304" s="22">
        <f t="shared" si="131"/>
        <v>0</v>
      </c>
      <c r="AB304" s="22">
        <f t="shared" si="131"/>
        <v>0</v>
      </c>
      <c r="AC304" s="22">
        <f t="shared" si="131"/>
        <v>0</v>
      </c>
      <c r="AD304" s="22">
        <f t="shared" si="131"/>
        <v>0</v>
      </c>
      <c r="AE304" s="22">
        <f t="shared" si="131"/>
        <v>0</v>
      </c>
      <c r="AF304" s="22">
        <f t="shared" si="132"/>
        <v>0</v>
      </c>
      <c r="AG304" s="17" t="str">
        <f t="shared" si="133"/>
        <v>ok</v>
      </c>
    </row>
    <row r="305" spans="1:33">
      <c r="A305" s="19"/>
      <c r="B305" s="19"/>
      <c r="F305" s="38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17"/>
    </row>
    <row r="306" spans="1:33">
      <c r="A306" s="19" t="s">
        <v>942</v>
      </c>
      <c r="B306" s="19"/>
      <c r="C306" s="3" t="s">
        <v>943</v>
      </c>
      <c r="F306" s="35">
        <f t="shared" ref="F306:AE306" si="134">SUM(F295:F305)</f>
        <v>2783464</v>
      </c>
      <c r="G306" s="21">
        <f t="shared" si="134"/>
        <v>0</v>
      </c>
      <c r="H306" s="21">
        <f t="shared" si="134"/>
        <v>0</v>
      </c>
      <c r="I306" s="21">
        <f t="shared" si="134"/>
        <v>0</v>
      </c>
      <c r="J306" s="21">
        <f t="shared" si="134"/>
        <v>0</v>
      </c>
      <c r="K306" s="21">
        <f t="shared" si="134"/>
        <v>0</v>
      </c>
      <c r="L306" s="21">
        <f t="shared" si="134"/>
        <v>0</v>
      </c>
      <c r="M306" s="21">
        <f t="shared" si="134"/>
        <v>0</v>
      </c>
      <c r="N306" s="21">
        <f t="shared" si="134"/>
        <v>0</v>
      </c>
      <c r="O306" s="21">
        <f t="shared" si="134"/>
        <v>0</v>
      </c>
      <c r="P306" s="21">
        <f t="shared" si="134"/>
        <v>0</v>
      </c>
      <c r="Q306" s="21">
        <f t="shared" si="134"/>
        <v>0</v>
      </c>
      <c r="R306" s="21">
        <f t="shared" si="134"/>
        <v>0</v>
      </c>
      <c r="S306" s="21">
        <f t="shared" si="134"/>
        <v>0</v>
      </c>
      <c r="T306" s="21">
        <f t="shared" si="134"/>
        <v>0</v>
      </c>
      <c r="U306" s="21">
        <f t="shared" si="134"/>
        <v>0</v>
      </c>
      <c r="V306" s="21">
        <f t="shared" si="134"/>
        <v>0</v>
      </c>
      <c r="W306" s="21">
        <f t="shared" si="134"/>
        <v>0</v>
      </c>
      <c r="X306" s="21">
        <f t="shared" si="134"/>
        <v>0</v>
      </c>
      <c r="Y306" s="21">
        <f t="shared" si="134"/>
        <v>0</v>
      </c>
      <c r="Z306" s="21">
        <f t="shared" si="134"/>
        <v>0</v>
      </c>
      <c r="AA306" s="21">
        <f t="shared" si="134"/>
        <v>0</v>
      </c>
      <c r="AB306" s="21">
        <f t="shared" si="134"/>
        <v>0</v>
      </c>
      <c r="AC306" s="21">
        <f t="shared" si="134"/>
        <v>0</v>
      </c>
      <c r="AD306" s="21">
        <f t="shared" si="134"/>
        <v>2783464</v>
      </c>
      <c r="AE306" s="21">
        <f t="shared" si="134"/>
        <v>0</v>
      </c>
      <c r="AF306" s="22">
        <f>SUM(H306:AE306)</f>
        <v>2783464</v>
      </c>
      <c r="AG306" s="17" t="str">
        <f>IF(ABS(AF306-F306)&lt;1,"ok","err")</f>
        <v>ok</v>
      </c>
    </row>
    <row r="307" spans="1:33">
      <c r="A307" s="19"/>
      <c r="B307" s="19"/>
      <c r="F307" s="38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G307" s="17"/>
    </row>
    <row r="308" spans="1:33">
      <c r="A308" s="19" t="s">
        <v>254</v>
      </c>
      <c r="B308" s="19"/>
      <c r="C308" s="3" t="s">
        <v>17</v>
      </c>
      <c r="F308" s="38">
        <f>F280+F292+F306</f>
        <v>546920164.2618593</v>
      </c>
      <c r="G308" s="22">
        <f>G278+G292+G306</f>
        <v>0</v>
      </c>
      <c r="H308" s="22">
        <f t="shared" ref="H308:AF308" si="135">H280+H292+H306</f>
        <v>77262113.727974325</v>
      </c>
      <c r="I308" s="22">
        <f t="shared" si="135"/>
        <v>0</v>
      </c>
      <c r="J308" s="22">
        <f t="shared" si="135"/>
        <v>0</v>
      </c>
      <c r="K308" s="22">
        <f t="shared" si="135"/>
        <v>378981729.71388489</v>
      </c>
      <c r="L308" s="22">
        <f t="shared" si="135"/>
        <v>0</v>
      </c>
      <c r="M308" s="22">
        <f t="shared" si="135"/>
        <v>0</v>
      </c>
      <c r="N308" s="22">
        <f t="shared" si="135"/>
        <v>23690157.5</v>
      </c>
      <c r="O308" s="22">
        <f t="shared" si="135"/>
        <v>0</v>
      </c>
      <c r="P308" s="22">
        <f t="shared" si="135"/>
        <v>0</v>
      </c>
      <c r="Q308" s="22">
        <f t="shared" si="135"/>
        <v>0</v>
      </c>
      <c r="R308" s="22">
        <f t="shared" si="135"/>
        <v>4894962.1597224139</v>
      </c>
      <c r="S308" s="22">
        <f t="shared" si="135"/>
        <v>0</v>
      </c>
      <c r="T308" s="22">
        <f t="shared" si="135"/>
        <v>9361955.7606309224</v>
      </c>
      <c r="U308" s="22">
        <f t="shared" si="135"/>
        <v>15021357.568116387</v>
      </c>
      <c r="V308" s="22">
        <f t="shared" si="135"/>
        <v>3507950.812959983</v>
      </c>
      <c r="W308" s="22">
        <f t="shared" si="135"/>
        <v>5643904.9941992434</v>
      </c>
      <c r="X308" s="22">
        <f t="shared" si="135"/>
        <v>626537.92223086895</v>
      </c>
      <c r="Y308" s="22">
        <f t="shared" si="135"/>
        <v>366045.06854179833</v>
      </c>
      <c r="Z308" s="22">
        <f t="shared" si="135"/>
        <v>174463.02470490171</v>
      </c>
      <c r="AA308" s="22">
        <f t="shared" si="135"/>
        <v>9498780.4514406845</v>
      </c>
      <c r="AB308" s="22">
        <f t="shared" si="135"/>
        <v>1005023.2374527997</v>
      </c>
      <c r="AC308" s="22">
        <f t="shared" si="135"/>
        <v>14101718.32</v>
      </c>
      <c r="AD308" s="22">
        <f t="shared" si="135"/>
        <v>2783464</v>
      </c>
      <c r="AE308" s="22">
        <f t="shared" si="135"/>
        <v>0</v>
      </c>
      <c r="AF308" s="22">
        <f t="shared" si="135"/>
        <v>546920164.26185918</v>
      </c>
      <c r="AG308" s="17" t="str">
        <f>IF(ABS(AF308-F308)&lt;1,"ok","err")</f>
        <v>ok</v>
      </c>
    </row>
    <row r="309" spans="1:33">
      <c r="A309" s="19"/>
      <c r="B309" s="19"/>
      <c r="F309" s="38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G309" s="17"/>
    </row>
    <row r="310" spans="1:33">
      <c r="A310" s="19"/>
      <c r="B310" s="19"/>
      <c r="F310" s="38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G310" s="17"/>
    </row>
    <row r="311" spans="1:33">
      <c r="A311" s="19"/>
      <c r="B311" s="19"/>
      <c r="F311" s="38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G311" s="17"/>
    </row>
    <row r="312" spans="1:33">
      <c r="A312" s="19"/>
      <c r="B312" s="19"/>
      <c r="F312" s="38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G312" s="17"/>
    </row>
    <row r="313" spans="1:33">
      <c r="A313" s="19"/>
      <c r="B313" s="19"/>
      <c r="F313" s="38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G313" s="17"/>
    </row>
    <row r="314" spans="1:33">
      <c r="A314" s="18" t="s">
        <v>921</v>
      </c>
      <c r="B314" s="19"/>
      <c r="F314" s="38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G314" s="17"/>
    </row>
    <row r="315" spans="1:33">
      <c r="A315" s="19"/>
      <c r="B315" s="19"/>
      <c r="F315" s="38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G315" s="17"/>
    </row>
    <row r="316" spans="1:33">
      <c r="A316" s="24" t="s">
        <v>944</v>
      </c>
      <c r="B316" s="19"/>
      <c r="F316" s="38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G316" s="17"/>
    </row>
    <row r="317" spans="1:33">
      <c r="A317" s="19">
        <v>920</v>
      </c>
      <c r="B317" s="19" t="s">
        <v>945</v>
      </c>
      <c r="C317" s="3" t="s">
        <v>946</v>
      </c>
      <c r="D317" s="3" t="s">
        <v>625</v>
      </c>
      <c r="F317" s="35">
        <f>26605960.92</f>
        <v>26605960.920000002</v>
      </c>
      <c r="H317" s="22">
        <f t="shared" ref="H317:Q329" si="136">IF(VLOOKUP($D317,$C$6:$AE$653,H$2,)=0,0,((VLOOKUP($D317,$C$6:$AE$653,H$2,)/VLOOKUP($D317,$C$6:$AE$653,4,))*$F317))</f>
        <v>9269622.9881255664</v>
      </c>
      <c r="I317" s="22">
        <f t="shared" si="136"/>
        <v>0</v>
      </c>
      <c r="J317" s="22">
        <f t="shared" si="136"/>
        <v>0</v>
      </c>
      <c r="K317" s="22">
        <f t="shared" si="136"/>
        <v>6845348.8566131536</v>
      </c>
      <c r="L317" s="22">
        <f t="shared" si="136"/>
        <v>0</v>
      </c>
      <c r="M317" s="22">
        <f t="shared" si="136"/>
        <v>0</v>
      </c>
      <c r="N317" s="22">
        <f t="shared" si="136"/>
        <v>1747611.1707614074</v>
      </c>
      <c r="O317" s="22">
        <f t="shared" si="136"/>
        <v>0</v>
      </c>
      <c r="P317" s="22">
        <f t="shared" si="136"/>
        <v>0</v>
      </c>
      <c r="Q317" s="22">
        <f t="shared" si="136"/>
        <v>0</v>
      </c>
      <c r="R317" s="22">
        <f t="shared" ref="R317:AE329" si="137">IF(VLOOKUP($D317,$C$6:$AE$653,R$2,)=0,0,((VLOOKUP($D317,$C$6:$AE$653,R$2,)/VLOOKUP($D317,$C$6:$AE$653,4,))*$F317))</f>
        <v>864118.6592435909</v>
      </c>
      <c r="S317" s="22">
        <f t="shared" si="137"/>
        <v>0</v>
      </c>
      <c r="T317" s="22">
        <f t="shared" si="137"/>
        <v>840031.03713359393</v>
      </c>
      <c r="U317" s="22">
        <f t="shared" si="137"/>
        <v>1345362.328136587</v>
      </c>
      <c r="V317" s="22">
        <f t="shared" si="137"/>
        <v>301533.65220024629</v>
      </c>
      <c r="W317" s="22">
        <f t="shared" si="137"/>
        <v>484739.18420670164</v>
      </c>
      <c r="X317" s="22">
        <f t="shared" si="137"/>
        <v>79600.462568207295</v>
      </c>
      <c r="Y317" s="22">
        <f t="shared" si="137"/>
        <v>46505.336297906731</v>
      </c>
      <c r="Z317" s="22">
        <f t="shared" si="137"/>
        <v>19876.516167556878</v>
      </c>
      <c r="AA317" s="22">
        <f t="shared" si="137"/>
        <v>1836509.8653408154</v>
      </c>
      <c r="AB317" s="22">
        <f t="shared" si="137"/>
        <v>67824.01735179931</v>
      </c>
      <c r="AC317" s="22">
        <f t="shared" si="137"/>
        <v>2478345.0259592873</v>
      </c>
      <c r="AD317" s="22">
        <f t="shared" si="137"/>
        <v>378931.8198935822</v>
      </c>
      <c r="AE317" s="22">
        <f t="shared" si="137"/>
        <v>0</v>
      </c>
      <c r="AF317" s="22">
        <f t="shared" ref="AF317:AF328" si="138">SUM(H317:AE317)</f>
        <v>26605960.920000006</v>
      </c>
      <c r="AG317" s="17" t="str">
        <f t="shared" ref="AG317:AG328" si="139">IF(ABS(AF317-F317)&lt;1,"ok","err")</f>
        <v>ok</v>
      </c>
    </row>
    <row r="318" spans="1:33">
      <c r="A318" s="19">
        <v>921</v>
      </c>
      <c r="B318" s="19" t="s">
        <v>947</v>
      </c>
      <c r="C318" s="3" t="s">
        <v>948</v>
      </c>
      <c r="D318" s="3" t="s">
        <v>625</v>
      </c>
      <c r="F318" s="38">
        <f>7294109.82</f>
        <v>7294109.8200000003</v>
      </c>
      <c r="H318" s="22">
        <f t="shared" si="136"/>
        <v>2541296.977346099</v>
      </c>
      <c r="I318" s="22">
        <f t="shared" si="136"/>
        <v>0</v>
      </c>
      <c r="J318" s="22">
        <f t="shared" si="136"/>
        <v>0</v>
      </c>
      <c r="K318" s="22">
        <f t="shared" si="136"/>
        <v>1876674.421438178</v>
      </c>
      <c r="L318" s="22">
        <f t="shared" si="136"/>
        <v>0</v>
      </c>
      <c r="M318" s="22">
        <f t="shared" si="136"/>
        <v>0</v>
      </c>
      <c r="N318" s="22">
        <f t="shared" si="136"/>
        <v>479113.22731479368</v>
      </c>
      <c r="O318" s="22">
        <f t="shared" si="136"/>
        <v>0</v>
      </c>
      <c r="P318" s="22">
        <f t="shared" si="136"/>
        <v>0</v>
      </c>
      <c r="Q318" s="22">
        <f t="shared" si="136"/>
        <v>0</v>
      </c>
      <c r="R318" s="22">
        <f t="shared" si="137"/>
        <v>236900.91167862655</v>
      </c>
      <c r="S318" s="22">
        <f t="shared" si="137"/>
        <v>0</v>
      </c>
      <c r="T318" s="22">
        <f t="shared" si="137"/>
        <v>230297.21254889868</v>
      </c>
      <c r="U318" s="22">
        <f t="shared" si="137"/>
        <v>368835.4124335511</v>
      </c>
      <c r="V318" s="22">
        <f t="shared" si="137"/>
        <v>82666.421265053898</v>
      </c>
      <c r="W318" s="22">
        <f t="shared" si="137"/>
        <v>132892.80752882094</v>
      </c>
      <c r="X318" s="22">
        <f t="shared" si="137"/>
        <v>21822.723014632738</v>
      </c>
      <c r="Y318" s="22">
        <f t="shared" si="137"/>
        <v>12749.587627860197</v>
      </c>
      <c r="Z318" s="22">
        <f t="shared" si="137"/>
        <v>5449.210881768272</v>
      </c>
      <c r="AA318" s="22">
        <f t="shared" si="137"/>
        <v>503485.0905625294</v>
      </c>
      <c r="AB318" s="22">
        <f t="shared" si="137"/>
        <v>18594.172654960428</v>
      </c>
      <c r="AC318" s="22">
        <f t="shared" si="137"/>
        <v>679446.26565277949</v>
      </c>
      <c r="AD318" s="22">
        <f t="shared" si="137"/>
        <v>103885.37805144791</v>
      </c>
      <c r="AE318" s="22">
        <f t="shared" si="137"/>
        <v>0</v>
      </c>
      <c r="AF318" s="22">
        <f t="shared" si="138"/>
        <v>7294109.8199999994</v>
      </c>
      <c r="AG318" s="17" t="str">
        <f t="shared" si="139"/>
        <v>ok</v>
      </c>
    </row>
    <row r="319" spans="1:33">
      <c r="A319" s="19">
        <v>922</v>
      </c>
      <c r="B319" s="19" t="s">
        <v>255</v>
      </c>
      <c r="C319" s="3" t="s">
        <v>256</v>
      </c>
      <c r="D319" s="3" t="s">
        <v>625</v>
      </c>
      <c r="F319" s="38">
        <v>-4417049.43518213</v>
      </c>
      <c r="H319" s="22">
        <f t="shared" si="136"/>
        <v>-1538917.6548505328</v>
      </c>
      <c r="I319" s="22">
        <f t="shared" si="136"/>
        <v>0</v>
      </c>
      <c r="J319" s="22">
        <f t="shared" si="136"/>
        <v>0</v>
      </c>
      <c r="K319" s="22">
        <f t="shared" si="136"/>
        <v>-1136446.2419396716</v>
      </c>
      <c r="L319" s="22">
        <f t="shared" si="136"/>
        <v>0</v>
      </c>
      <c r="M319" s="22">
        <f t="shared" si="136"/>
        <v>0</v>
      </c>
      <c r="N319" s="22">
        <f t="shared" si="136"/>
        <v>-290133.66432959697</v>
      </c>
      <c r="O319" s="22">
        <f t="shared" si="136"/>
        <v>0</v>
      </c>
      <c r="P319" s="22">
        <f t="shared" si="136"/>
        <v>0</v>
      </c>
      <c r="Q319" s="22">
        <f t="shared" si="136"/>
        <v>0</v>
      </c>
      <c r="R319" s="22">
        <f t="shared" si="137"/>
        <v>-143458.63497352842</v>
      </c>
      <c r="S319" s="22">
        <f t="shared" si="137"/>
        <v>0</v>
      </c>
      <c r="T319" s="22">
        <f t="shared" si="137"/>
        <v>-139459.67331393043</v>
      </c>
      <c r="U319" s="22">
        <f t="shared" si="137"/>
        <v>-223353.40300165437</v>
      </c>
      <c r="V319" s="22">
        <f t="shared" si="137"/>
        <v>-50059.798709931449</v>
      </c>
      <c r="W319" s="22">
        <f t="shared" si="137"/>
        <v>-80475.083995231922</v>
      </c>
      <c r="X319" s="22">
        <f t="shared" si="137"/>
        <v>-13215.05279528676</v>
      </c>
      <c r="Y319" s="22">
        <f t="shared" si="137"/>
        <v>-7720.6897373591992</v>
      </c>
      <c r="Z319" s="22">
        <f t="shared" si="137"/>
        <v>-3299.8452781045266</v>
      </c>
      <c r="AA319" s="22">
        <f t="shared" si="137"/>
        <v>-304892.38437211298</v>
      </c>
      <c r="AB319" s="22">
        <f t="shared" si="137"/>
        <v>-11259.959316498467</v>
      </c>
      <c r="AC319" s="22">
        <f t="shared" si="137"/>
        <v>-411448.11608254851</v>
      </c>
      <c r="AD319" s="22">
        <f t="shared" si="137"/>
        <v>-62909.232486141816</v>
      </c>
      <c r="AE319" s="22">
        <f t="shared" si="137"/>
        <v>0</v>
      </c>
      <c r="AF319" s="22">
        <f>SUM(H319:AE319)</f>
        <v>-4417049.43518213</v>
      </c>
      <c r="AG319" s="17" t="str">
        <f t="shared" si="139"/>
        <v>ok</v>
      </c>
    </row>
    <row r="320" spans="1:33">
      <c r="A320" s="19">
        <v>923</v>
      </c>
      <c r="B320" s="19" t="s">
        <v>949</v>
      </c>
      <c r="C320" s="3" t="s">
        <v>950</v>
      </c>
      <c r="D320" s="3" t="s">
        <v>625</v>
      </c>
      <c r="F320" s="38">
        <v>15879770.6</v>
      </c>
      <c r="H320" s="22">
        <f t="shared" si="136"/>
        <v>5532575.4646684835</v>
      </c>
      <c r="I320" s="22">
        <f t="shared" si="136"/>
        <v>0</v>
      </c>
      <c r="J320" s="22">
        <f t="shared" si="136"/>
        <v>0</v>
      </c>
      <c r="K320" s="22">
        <f t="shared" si="136"/>
        <v>4085647.1918770736</v>
      </c>
      <c r="L320" s="22">
        <f t="shared" si="136"/>
        <v>0</v>
      </c>
      <c r="M320" s="22">
        <f t="shared" si="136"/>
        <v>0</v>
      </c>
      <c r="N320" s="22">
        <f t="shared" si="136"/>
        <v>1043061.9128222252</v>
      </c>
      <c r="O320" s="22">
        <f t="shared" si="136"/>
        <v>0</v>
      </c>
      <c r="P320" s="22">
        <f t="shared" si="136"/>
        <v>0</v>
      </c>
      <c r="Q320" s="22">
        <f t="shared" si="136"/>
        <v>0</v>
      </c>
      <c r="R320" s="22">
        <f t="shared" si="137"/>
        <v>515749.3135176638</v>
      </c>
      <c r="S320" s="22">
        <f t="shared" si="137"/>
        <v>0</v>
      </c>
      <c r="T320" s="22">
        <f t="shared" si="137"/>
        <v>501372.61370379973</v>
      </c>
      <c r="U320" s="22">
        <f t="shared" si="137"/>
        <v>802979.64839267777</v>
      </c>
      <c r="V320" s="22">
        <f t="shared" si="137"/>
        <v>179970.39233116695</v>
      </c>
      <c r="W320" s="22">
        <f t="shared" si="137"/>
        <v>289316.63356113672</v>
      </c>
      <c r="X320" s="22">
        <f t="shared" si="137"/>
        <v>47509.544535443849</v>
      </c>
      <c r="Y320" s="22">
        <f t="shared" si="137"/>
        <v>27756.714907127363</v>
      </c>
      <c r="Z320" s="22">
        <f t="shared" si="137"/>
        <v>11863.30078500297</v>
      </c>
      <c r="AA320" s="22">
        <f t="shared" si="137"/>
        <v>1096121.1081207977</v>
      </c>
      <c r="AB320" s="22">
        <f t="shared" si="137"/>
        <v>40480.771957662204</v>
      </c>
      <c r="AC320" s="22">
        <f t="shared" si="137"/>
        <v>1479200.4918830243</v>
      </c>
      <c r="AD320" s="22">
        <f t="shared" si="137"/>
        <v>226165.49693671433</v>
      </c>
      <c r="AE320" s="22">
        <f t="shared" si="137"/>
        <v>0</v>
      </c>
      <c r="AF320" s="22">
        <f t="shared" si="138"/>
        <v>15879770.599999998</v>
      </c>
      <c r="AG320" s="17" t="str">
        <f t="shared" si="139"/>
        <v>ok</v>
      </c>
    </row>
    <row r="321" spans="1:33">
      <c r="A321" s="19">
        <v>924</v>
      </c>
      <c r="B321" s="19" t="s">
        <v>951</v>
      </c>
      <c r="C321" s="3" t="s">
        <v>952</v>
      </c>
      <c r="D321" s="3" t="s">
        <v>865</v>
      </c>
      <c r="F321" s="38">
        <v>4891049.3599999901</v>
      </c>
      <c r="H321" s="22">
        <f t="shared" si="136"/>
        <v>2650367.6313247918</v>
      </c>
      <c r="I321" s="22">
        <f t="shared" si="136"/>
        <v>0</v>
      </c>
      <c r="J321" s="22">
        <f t="shared" si="136"/>
        <v>0</v>
      </c>
      <c r="K321" s="22">
        <f t="shared" si="136"/>
        <v>0</v>
      </c>
      <c r="L321" s="22">
        <f t="shared" si="136"/>
        <v>0</v>
      </c>
      <c r="M321" s="22">
        <f t="shared" si="136"/>
        <v>0</v>
      </c>
      <c r="N321" s="22">
        <f t="shared" si="136"/>
        <v>547840.49176241667</v>
      </c>
      <c r="O321" s="22">
        <f t="shared" si="136"/>
        <v>0</v>
      </c>
      <c r="P321" s="22">
        <f t="shared" si="136"/>
        <v>0</v>
      </c>
      <c r="Q321" s="22">
        <f t="shared" si="136"/>
        <v>0</v>
      </c>
      <c r="R321" s="22">
        <f t="shared" si="137"/>
        <v>208033.83790991316</v>
      </c>
      <c r="S321" s="22">
        <f t="shared" si="137"/>
        <v>0</v>
      </c>
      <c r="T321" s="22">
        <f t="shared" si="137"/>
        <v>321472.12758539984</v>
      </c>
      <c r="U321" s="22">
        <f t="shared" si="137"/>
        <v>510739.68804415135</v>
      </c>
      <c r="V321" s="22">
        <f t="shared" si="137"/>
        <v>93396.518067208832</v>
      </c>
      <c r="W321" s="22">
        <f t="shared" si="137"/>
        <v>149456.40391845707</v>
      </c>
      <c r="X321" s="22">
        <f t="shared" si="137"/>
        <v>121222.67881868458</v>
      </c>
      <c r="Y321" s="22">
        <f t="shared" si="137"/>
        <v>70822.470919254425</v>
      </c>
      <c r="Z321" s="22">
        <f t="shared" si="137"/>
        <v>41083.853073392296</v>
      </c>
      <c r="AA321" s="22">
        <f t="shared" si="137"/>
        <v>45933.198784862092</v>
      </c>
      <c r="AB321" s="22">
        <f t="shared" si="137"/>
        <v>130680.45979145649</v>
      </c>
      <c r="AC321" s="22">
        <f t="shared" si="137"/>
        <v>0</v>
      </c>
      <c r="AD321" s="22">
        <f t="shared" si="137"/>
        <v>0</v>
      </c>
      <c r="AE321" s="22">
        <f t="shared" si="137"/>
        <v>0</v>
      </c>
      <c r="AF321" s="22">
        <f t="shared" si="138"/>
        <v>4891049.3599999892</v>
      </c>
      <c r="AG321" s="17" t="str">
        <f t="shared" si="139"/>
        <v>ok</v>
      </c>
    </row>
    <row r="322" spans="1:33">
      <c r="A322" s="19">
        <v>925</v>
      </c>
      <c r="B322" s="19" t="s">
        <v>1117</v>
      </c>
      <c r="C322" s="3" t="s">
        <v>953</v>
      </c>
      <c r="D322" s="3" t="s">
        <v>625</v>
      </c>
      <c r="F322" s="38">
        <v>2666967.4</v>
      </c>
      <c r="H322" s="22">
        <f t="shared" si="136"/>
        <v>929182.08795224642</v>
      </c>
      <c r="I322" s="22">
        <f t="shared" si="136"/>
        <v>0</v>
      </c>
      <c r="J322" s="22">
        <f t="shared" si="136"/>
        <v>0</v>
      </c>
      <c r="K322" s="22">
        <f t="shared" si="136"/>
        <v>686174.13583025557</v>
      </c>
      <c r="L322" s="22">
        <f t="shared" si="136"/>
        <v>0</v>
      </c>
      <c r="M322" s="22">
        <f t="shared" si="136"/>
        <v>0</v>
      </c>
      <c r="N322" s="22">
        <f t="shared" si="136"/>
        <v>175179.61611350463</v>
      </c>
      <c r="O322" s="22">
        <f t="shared" si="136"/>
        <v>0</v>
      </c>
      <c r="P322" s="22">
        <f t="shared" si="136"/>
        <v>0</v>
      </c>
      <c r="Q322" s="22">
        <f t="shared" si="136"/>
        <v>0</v>
      </c>
      <c r="R322" s="22">
        <f t="shared" si="137"/>
        <v>86618.795722652867</v>
      </c>
      <c r="S322" s="22">
        <f t="shared" si="137"/>
        <v>0</v>
      </c>
      <c r="T322" s="22">
        <f t="shared" si="137"/>
        <v>84204.265268216594</v>
      </c>
      <c r="U322" s="22">
        <f t="shared" si="137"/>
        <v>134858.40564515046</v>
      </c>
      <c r="V322" s="22">
        <f t="shared" si="137"/>
        <v>30225.573240487007</v>
      </c>
      <c r="W322" s="22">
        <f t="shared" si="137"/>
        <v>48589.998522100665</v>
      </c>
      <c r="X322" s="22">
        <f t="shared" si="137"/>
        <v>7979.1081153827809</v>
      </c>
      <c r="Y322" s="22">
        <f t="shared" si="137"/>
        <v>4661.6702251607276</v>
      </c>
      <c r="Z322" s="22">
        <f t="shared" si="137"/>
        <v>1992.4114300490794</v>
      </c>
      <c r="AA322" s="22">
        <f t="shared" si="137"/>
        <v>184090.77407012682</v>
      </c>
      <c r="AB322" s="22">
        <f t="shared" si="137"/>
        <v>6798.6434979053965</v>
      </c>
      <c r="AC322" s="22">
        <f t="shared" si="137"/>
        <v>248427.98988015548</v>
      </c>
      <c r="AD322" s="22">
        <f t="shared" si="137"/>
        <v>37983.924486605429</v>
      </c>
      <c r="AE322" s="22">
        <f t="shared" si="137"/>
        <v>0</v>
      </c>
      <c r="AF322" s="22">
        <f t="shared" si="138"/>
        <v>2666967.4</v>
      </c>
      <c r="AG322" s="17" t="str">
        <f t="shared" si="139"/>
        <v>ok</v>
      </c>
    </row>
    <row r="323" spans="1:33">
      <c r="A323" s="19">
        <v>926</v>
      </c>
      <c r="B323" s="19" t="s">
        <v>954</v>
      </c>
      <c r="C323" s="3" t="s">
        <v>955</v>
      </c>
      <c r="D323" s="3" t="s">
        <v>625</v>
      </c>
      <c r="F323" s="38">
        <v>20921160.400000002</v>
      </c>
      <c r="H323" s="22">
        <f t="shared" si="136"/>
        <v>7289015.7948146863</v>
      </c>
      <c r="I323" s="22">
        <f t="shared" si="136"/>
        <v>0</v>
      </c>
      <c r="J323" s="22">
        <f t="shared" si="136"/>
        <v>0</v>
      </c>
      <c r="K323" s="22">
        <f t="shared" si="136"/>
        <v>5382727.6471531549</v>
      </c>
      <c r="L323" s="22">
        <f t="shared" si="136"/>
        <v>0</v>
      </c>
      <c r="M323" s="22">
        <f t="shared" si="136"/>
        <v>0</v>
      </c>
      <c r="N323" s="22">
        <f t="shared" si="136"/>
        <v>1374205.3418129727</v>
      </c>
      <c r="O323" s="22">
        <f t="shared" si="136"/>
        <v>0</v>
      </c>
      <c r="P323" s="22">
        <f t="shared" si="136"/>
        <v>0</v>
      </c>
      <c r="Q323" s="22">
        <f t="shared" si="136"/>
        <v>0</v>
      </c>
      <c r="R323" s="22">
        <f t="shared" si="137"/>
        <v>679485.51563414489</v>
      </c>
      <c r="S323" s="22">
        <f t="shared" si="137"/>
        <v>0</v>
      </c>
      <c r="T323" s="22">
        <f t="shared" si="137"/>
        <v>660544.60959684348</v>
      </c>
      <c r="U323" s="22">
        <f t="shared" si="137"/>
        <v>1057903.5708462198</v>
      </c>
      <c r="V323" s="22">
        <f t="shared" si="137"/>
        <v>237106.03509670816</v>
      </c>
      <c r="W323" s="22">
        <f t="shared" si="137"/>
        <v>381166.69626956485</v>
      </c>
      <c r="X323" s="22">
        <f t="shared" si="137"/>
        <v>62592.516403036985</v>
      </c>
      <c r="Y323" s="22">
        <f t="shared" si="137"/>
        <v>36568.70740620666</v>
      </c>
      <c r="Z323" s="22">
        <f t="shared" si="137"/>
        <v>15629.572041581827</v>
      </c>
      <c r="AA323" s="22">
        <f t="shared" si="137"/>
        <v>1444109.3702462523</v>
      </c>
      <c r="AB323" s="22">
        <f t="shared" si="137"/>
        <v>53332.30212041433</v>
      </c>
      <c r="AC323" s="22">
        <f t="shared" si="137"/>
        <v>1948805.907463402</v>
      </c>
      <c r="AD323" s="22">
        <f t="shared" si="137"/>
        <v>297966.8130948132</v>
      </c>
      <c r="AE323" s="22">
        <f t="shared" si="137"/>
        <v>0</v>
      </c>
      <c r="AF323" s="22">
        <f t="shared" si="138"/>
        <v>20921160.400000006</v>
      </c>
      <c r="AG323" s="17" t="str">
        <f t="shared" si="139"/>
        <v>ok</v>
      </c>
    </row>
    <row r="324" spans="1:33">
      <c r="A324" s="19">
        <v>927</v>
      </c>
      <c r="B324" s="19" t="s">
        <v>565</v>
      </c>
      <c r="C324" s="3" t="s">
        <v>564</v>
      </c>
      <c r="D324" s="3" t="s">
        <v>865</v>
      </c>
      <c r="F324" s="38"/>
      <c r="H324" s="22">
        <f t="shared" si="136"/>
        <v>0</v>
      </c>
      <c r="I324" s="22">
        <f t="shared" si="136"/>
        <v>0</v>
      </c>
      <c r="J324" s="22">
        <f t="shared" si="136"/>
        <v>0</v>
      </c>
      <c r="K324" s="22">
        <f t="shared" si="136"/>
        <v>0</v>
      </c>
      <c r="L324" s="22">
        <f t="shared" si="136"/>
        <v>0</v>
      </c>
      <c r="M324" s="22">
        <f t="shared" si="136"/>
        <v>0</v>
      </c>
      <c r="N324" s="22">
        <f t="shared" si="136"/>
        <v>0</v>
      </c>
      <c r="O324" s="22">
        <f t="shared" si="136"/>
        <v>0</v>
      </c>
      <c r="P324" s="22">
        <f t="shared" si="136"/>
        <v>0</v>
      </c>
      <c r="Q324" s="22">
        <f t="shared" si="136"/>
        <v>0</v>
      </c>
      <c r="R324" s="22">
        <f t="shared" si="137"/>
        <v>0</v>
      </c>
      <c r="S324" s="22">
        <f t="shared" si="137"/>
        <v>0</v>
      </c>
      <c r="T324" s="22">
        <f t="shared" si="137"/>
        <v>0</v>
      </c>
      <c r="U324" s="22">
        <f t="shared" si="137"/>
        <v>0</v>
      </c>
      <c r="V324" s="22">
        <f t="shared" si="137"/>
        <v>0</v>
      </c>
      <c r="W324" s="22">
        <f t="shared" si="137"/>
        <v>0</v>
      </c>
      <c r="X324" s="22">
        <f t="shared" si="137"/>
        <v>0</v>
      </c>
      <c r="Y324" s="22">
        <f t="shared" si="137"/>
        <v>0</v>
      </c>
      <c r="Z324" s="22">
        <f t="shared" si="137"/>
        <v>0</v>
      </c>
      <c r="AA324" s="22">
        <f t="shared" si="137"/>
        <v>0</v>
      </c>
      <c r="AB324" s="22">
        <f t="shared" si="137"/>
        <v>0</v>
      </c>
      <c r="AC324" s="22">
        <f t="shared" si="137"/>
        <v>0</v>
      </c>
      <c r="AD324" s="22">
        <f t="shared" si="137"/>
        <v>0</v>
      </c>
      <c r="AE324" s="22">
        <f t="shared" si="137"/>
        <v>0</v>
      </c>
      <c r="AF324" s="22">
        <f>SUM(H324:AE324)</f>
        <v>0</v>
      </c>
      <c r="AG324" s="17" t="str">
        <f t="shared" si="139"/>
        <v>ok</v>
      </c>
    </row>
    <row r="325" spans="1:33">
      <c r="A325" s="19">
        <v>928</v>
      </c>
      <c r="B325" s="19" t="s">
        <v>798</v>
      </c>
      <c r="C325" s="3" t="s">
        <v>956</v>
      </c>
      <c r="D325" s="3" t="s">
        <v>865</v>
      </c>
      <c r="F325" s="38">
        <v>1537950.5</v>
      </c>
      <c r="H325" s="22">
        <f t="shared" si="136"/>
        <v>833386.44200061541</v>
      </c>
      <c r="I325" s="22">
        <f t="shared" si="136"/>
        <v>0</v>
      </c>
      <c r="J325" s="22">
        <f t="shared" si="136"/>
        <v>0</v>
      </c>
      <c r="K325" s="22">
        <f t="shared" si="136"/>
        <v>0</v>
      </c>
      <c r="L325" s="22">
        <f t="shared" si="136"/>
        <v>0</v>
      </c>
      <c r="M325" s="22">
        <f t="shared" si="136"/>
        <v>0</v>
      </c>
      <c r="N325" s="22">
        <f t="shared" si="136"/>
        <v>172263.965503357</v>
      </c>
      <c r="O325" s="22">
        <f t="shared" si="136"/>
        <v>0</v>
      </c>
      <c r="P325" s="22">
        <f t="shared" si="136"/>
        <v>0</v>
      </c>
      <c r="Q325" s="22">
        <f t="shared" si="136"/>
        <v>0</v>
      </c>
      <c r="R325" s="22">
        <f t="shared" si="137"/>
        <v>65414.540210338535</v>
      </c>
      <c r="S325" s="22">
        <f t="shared" si="137"/>
        <v>0</v>
      </c>
      <c r="T325" s="22">
        <f t="shared" si="137"/>
        <v>101084.28334406148</v>
      </c>
      <c r="U325" s="22">
        <f t="shared" si="137"/>
        <v>160597.9209740276</v>
      </c>
      <c r="V325" s="22">
        <f t="shared" si="137"/>
        <v>29367.771839399949</v>
      </c>
      <c r="W325" s="22">
        <f t="shared" si="137"/>
        <v>46995.344805637673</v>
      </c>
      <c r="X325" s="22">
        <f t="shared" si="137"/>
        <v>38117.480683232308</v>
      </c>
      <c r="Y325" s="22">
        <f t="shared" si="137"/>
        <v>22269.547196208019</v>
      </c>
      <c r="Z325" s="22">
        <f t="shared" si="137"/>
        <v>12918.481848269541</v>
      </c>
      <c r="AA325" s="22">
        <f t="shared" si="137"/>
        <v>14443.318976805051</v>
      </c>
      <c r="AB325" s="22">
        <f t="shared" si="137"/>
        <v>41091.402618046937</v>
      </c>
      <c r="AC325" s="22">
        <f t="shared" si="137"/>
        <v>0</v>
      </c>
      <c r="AD325" s="22">
        <f t="shared" si="137"/>
        <v>0</v>
      </c>
      <c r="AE325" s="22">
        <f t="shared" si="137"/>
        <v>0</v>
      </c>
      <c r="AF325" s="22">
        <f t="shared" si="138"/>
        <v>1537950.4999999993</v>
      </c>
      <c r="AG325" s="17" t="str">
        <f t="shared" si="139"/>
        <v>ok</v>
      </c>
    </row>
    <row r="326" spans="1:33">
      <c r="A326" s="19">
        <v>929</v>
      </c>
      <c r="B326" s="19" t="s">
        <v>1053</v>
      </c>
      <c r="C326" s="3" t="s">
        <v>1054</v>
      </c>
      <c r="D326" s="3" t="s">
        <v>625</v>
      </c>
      <c r="F326" s="38">
        <v>-216193</v>
      </c>
      <c r="H326" s="22">
        <f t="shared" si="136"/>
        <v>-75322.504182338351</v>
      </c>
      <c r="I326" s="22">
        <f t="shared" si="136"/>
        <v>0</v>
      </c>
      <c r="J326" s="22">
        <f t="shared" si="136"/>
        <v>0</v>
      </c>
      <c r="K326" s="22">
        <f t="shared" si="136"/>
        <v>-55623.493915805069</v>
      </c>
      <c r="L326" s="22">
        <f t="shared" si="136"/>
        <v>0</v>
      </c>
      <c r="M326" s="22">
        <f t="shared" si="136"/>
        <v>0</v>
      </c>
      <c r="N326" s="22">
        <f t="shared" si="136"/>
        <v>-14200.626054306815</v>
      </c>
      <c r="O326" s="22">
        <f t="shared" si="136"/>
        <v>0</v>
      </c>
      <c r="P326" s="22">
        <f t="shared" si="136"/>
        <v>0</v>
      </c>
      <c r="Q326" s="22">
        <f t="shared" si="136"/>
        <v>0</v>
      </c>
      <c r="R326" s="22">
        <f t="shared" si="137"/>
        <v>-7021.5996279772644</v>
      </c>
      <c r="S326" s="22">
        <f t="shared" si="137"/>
        <v>0</v>
      </c>
      <c r="T326" s="22">
        <f t="shared" si="137"/>
        <v>-6825.8699829370062</v>
      </c>
      <c r="U326" s="22">
        <f t="shared" si="137"/>
        <v>-10932.05837148291</v>
      </c>
      <c r="V326" s="22">
        <f t="shared" si="137"/>
        <v>-2450.1826889899771</v>
      </c>
      <c r="W326" s="22">
        <f t="shared" si="137"/>
        <v>-3938.8623762287116</v>
      </c>
      <c r="X326" s="22">
        <f t="shared" si="137"/>
        <v>-646.81230103860651</v>
      </c>
      <c r="Y326" s="22">
        <f t="shared" si="137"/>
        <v>-377.89006006904071</v>
      </c>
      <c r="Z326" s="22">
        <f t="shared" si="137"/>
        <v>-161.51131217299493</v>
      </c>
      <c r="AA326" s="22">
        <f t="shared" si="137"/>
        <v>-14922.993328880935</v>
      </c>
      <c r="AB326" s="22">
        <f t="shared" si="137"/>
        <v>-551.12002259295014</v>
      </c>
      <c r="AC326" s="22">
        <f t="shared" si="137"/>
        <v>-20138.376050701052</v>
      </c>
      <c r="AD326" s="22">
        <f t="shared" si="137"/>
        <v>-3079.0997244783298</v>
      </c>
      <c r="AE326" s="22">
        <f t="shared" si="137"/>
        <v>0</v>
      </c>
      <c r="AF326" s="22">
        <f t="shared" si="138"/>
        <v>-216192.99999999997</v>
      </c>
      <c r="AG326" s="17" t="str">
        <f t="shared" si="139"/>
        <v>ok</v>
      </c>
    </row>
    <row r="327" spans="1:33">
      <c r="A327" s="19">
        <v>930</v>
      </c>
      <c r="B327" s="19" t="s">
        <v>957</v>
      </c>
      <c r="C327" s="3" t="s">
        <v>958</v>
      </c>
      <c r="D327" s="3" t="s">
        <v>625</v>
      </c>
      <c r="F327" s="38">
        <f>2562355.06</f>
        <v>2562355.06</v>
      </c>
      <c r="H327" s="22">
        <f t="shared" si="136"/>
        <v>892734.73111287516</v>
      </c>
      <c r="I327" s="22">
        <f t="shared" si="136"/>
        <v>0</v>
      </c>
      <c r="J327" s="22">
        <f t="shared" si="136"/>
        <v>0</v>
      </c>
      <c r="K327" s="22">
        <f t="shared" si="136"/>
        <v>659258.81545675546</v>
      </c>
      <c r="L327" s="22">
        <f t="shared" si="136"/>
        <v>0</v>
      </c>
      <c r="M327" s="22">
        <f t="shared" si="136"/>
        <v>0</v>
      </c>
      <c r="N327" s="22">
        <f t="shared" si="136"/>
        <v>168308.15995624696</v>
      </c>
      <c r="O327" s="22">
        <f t="shared" si="136"/>
        <v>0</v>
      </c>
      <c r="P327" s="22">
        <f t="shared" si="136"/>
        <v>0</v>
      </c>
      <c r="Q327" s="22">
        <f t="shared" si="136"/>
        <v>0</v>
      </c>
      <c r="R327" s="22">
        <f t="shared" si="137"/>
        <v>83221.155800796783</v>
      </c>
      <c r="S327" s="22">
        <f t="shared" si="137"/>
        <v>0</v>
      </c>
      <c r="T327" s="22">
        <f t="shared" si="137"/>
        <v>80901.335795704537</v>
      </c>
      <c r="U327" s="22">
        <f t="shared" si="137"/>
        <v>129568.55718910694</v>
      </c>
      <c r="V327" s="22">
        <f t="shared" si="137"/>
        <v>29039.968967810586</v>
      </c>
      <c r="W327" s="22">
        <f t="shared" si="137"/>
        <v>46684.045923657395</v>
      </c>
      <c r="X327" s="22">
        <f t="shared" si="137"/>
        <v>7666.1259727952183</v>
      </c>
      <c r="Y327" s="22">
        <f t="shared" si="137"/>
        <v>4478.8152601685088</v>
      </c>
      <c r="Z327" s="22">
        <f t="shared" si="137"/>
        <v>1914.2586854972787</v>
      </c>
      <c r="AA327" s="22">
        <f t="shared" si="137"/>
        <v>176869.77592523489</v>
      </c>
      <c r="AB327" s="22">
        <f t="shared" si="137"/>
        <v>6531.965320608716</v>
      </c>
      <c r="AC327" s="22">
        <f t="shared" si="137"/>
        <v>238683.35132819592</v>
      </c>
      <c r="AD327" s="22">
        <f t="shared" si="137"/>
        <v>36493.99730454573</v>
      </c>
      <c r="AE327" s="22">
        <f t="shared" si="137"/>
        <v>0</v>
      </c>
      <c r="AF327" s="22">
        <f t="shared" si="138"/>
        <v>2562355.06</v>
      </c>
      <c r="AG327" s="17" t="str">
        <f t="shared" si="139"/>
        <v>ok</v>
      </c>
    </row>
    <row r="328" spans="1:33">
      <c r="A328" s="19">
        <v>931</v>
      </c>
      <c r="B328" s="19" t="s">
        <v>959</v>
      </c>
      <c r="C328" s="3" t="s">
        <v>960</v>
      </c>
      <c r="D328" s="3" t="s">
        <v>855</v>
      </c>
      <c r="F328" s="38">
        <v>1862066.12</v>
      </c>
      <c r="H328" s="22">
        <f t="shared" si="136"/>
        <v>1013364.4413797674</v>
      </c>
      <c r="I328" s="22">
        <f t="shared" si="136"/>
        <v>0</v>
      </c>
      <c r="J328" s="22">
        <f t="shared" si="136"/>
        <v>0</v>
      </c>
      <c r="K328" s="22">
        <f t="shared" si="136"/>
        <v>0</v>
      </c>
      <c r="L328" s="22">
        <f t="shared" si="136"/>
        <v>0</v>
      </c>
      <c r="M328" s="22">
        <f t="shared" si="136"/>
        <v>0</v>
      </c>
      <c r="N328" s="22">
        <f t="shared" si="136"/>
        <v>206682.44791793011</v>
      </c>
      <c r="O328" s="22">
        <f t="shared" si="136"/>
        <v>0</v>
      </c>
      <c r="P328" s="22">
        <f t="shared" si="136"/>
        <v>0</v>
      </c>
      <c r="Q328" s="22">
        <f t="shared" si="136"/>
        <v>0</v>
      </c>
      <c r="R328" s="22">
        <f t="shared" si="137"/>
        <v>78897.962586583293</v>
      </c>
      <c r="S328" s="22">
        <f t="shared" si="137"/>
        <v>0</v>
      </c>
      <c r="T328" s="22">
        <f t="shared" si="137"/>
        <v>121920.04988075835</v>
      </c>
      <c r="U328" s="22">
        <f t="shared" si="137"/>
        <v>193700.79984891971</v>
      </c>
      <c r="V328" s="22">
        <f t="shared" si="137"/>
        <v>35421.136591128852</v>
      </c>
      <c r="W328" s="22">
        <f t="shared" si="137"/>
        <v>56682.152688016184</v>
      </c>
      <c r="X328" s="22">
        <f t="shared" si="137"/>
        <v>45974.35914355272</v>
      </c>
      <c r="Y328" s="22">
        <f t="shared" si="137"/>
        <v>26859.806640189152</v>
      </c>
      <c r="Z328" s="22">
        <f t="shared" si="137"/>
        <v>15581.274350670103</v>
      </c>
      <c r="AA328" s="22">
        <f t="shared" si="137"/>
        <v>17420.415042188921</v>
      </c>
      <c r="AB328" s="22">
        <f t="shared" si="137"/>
        <v>49561.27393029521</v>
      </c>
      <c r="AC328" s="22">
        <f t="shared" si="137"/>
        <v>0</v>
      </c>
      <c r="AD328" s="22">
        <f t="shared" si="137"/>
        <v>0</v>
      </c>
      <c r="AE328" s="22">
        <f t="shared" si="137"/>
        <v>0</v>
      </c>
      <c r="AF328" s="22">
        <f t="shared" si="138"/>
        <v>1862066.1199999999</v>
      </c>
      <c r="AG328" s="17" t="str">
        <f t="shared" si="139"/>
        <v>ok</v>
      </c>
    </row>
    <row r="329" spans="1:33">
      <c r="A329" s="19">
        <v>935</v>
      </c>
      <c r="B329" s="19" t="s">
        <v>961</v>
      </c>
      <c r="C329" s="3" t="s">
        <v>258</v>
      </c>
      <c r="D329" s="3" t="s">
        <v>855</v>
      </c>
      <c r="F329" s="38">
        <v>784180.86</v>
      </c>
      <c r="H329" s="22">
        <f t="shared" si="136"/>
        <v>426763.0405812902</v>
      </c>
      <c r="I329" s="22">
        <f t="shared" si="136"/>
        <v>0</v>
      </c>
      <c r="J329" s="22">
        <f t="shared" si="136"/>
        <v>0</v>
      </c>
      <c r="K329" s="22">
        <f t="shared" si="136"/>
        <v>0</v>
      </c>
      <c r="L329" s="22">
        <f t="shared" si="136"/>
        <v>0</v>
      </c>
      <c r="M329" s="22">
        <f t="shared" si="136"/>
        <v>0</v>
      </c>
      <c r="N329" s="22">
        <f t="shared" si="136"/>
        <v>87041.173250704785</v>
      </c>
      <c r="O329" s="22">
        <f t="shared" si="136"/>
        <v>0</v>
      </c>
      <c r="P329" s="22">
        <f t="shared" si="136"/>
        <v>0</v>
      </c>
      <c r="Q329" s="22">
        <f t="shared" si="136"/>
        <v>0</v>
      </c>
      <c r="R329" s="22">
        <f t="shared" si="137"/>
        <v>33226.678413221278</v>
      </c>
      <c r="S329" s="22">
        <f t="shared" si="137"/>
        <v>0</v>
      </c>
      <c r="T329" s="22">
        <f t="shared" si="137"/>
        <v>51344.776933450659</v>
      </c>
      <c r="U329" s="22">
        <f t="shared" si="137"/>
        <v>81574.149369203777</v>
      </c>
      <c r="V329" s="22">
        <f t="shared" si="137"/>
        <v>14917.073596832795</v>
      </c>
      <c r="W329" s="22">
        <f t="shared" si="137"/>
        <v>23870.827552321203</v>
      </c>
      <c r="X329" s="22">
        <f t="shared" si="137"/>
        <v>19361.40296196358</v>
      </c>
      <c r="Y329" s="22">
        <f t="shared" si="137"/>
        <v>11311.599542199521</v>
      </c>
      <c r="Z329" s="22">
        <f t="shared" si="137"/>
        <v>6561.8169993901301</v>
      </c>
      <c r="AA329" s="22">
        <f t="shared" si="137"/>
        <v>7336.3431634428989</v>
      </c>
      <c r="AB329" s="22">
        <f t="shared" si="137"/>
        <v>20871.977635979154</v>
      </c>
      <c r="AC329" s="22">
        <f t="shared" si="137"/>
        <v>0</v>
      </c>
      <c r="AD329" s="22">
        <f t="shared" si="137"/>
        <v>0</v>
      </c>
      <c r="AE329" s="22">
        <f t="shared" si="137"/>
        <v>0</v>
      </c>
      <c r="AF329" s="22"/>
      <c r="AG329" s="17"/>
    </row>
    <row r="330" spans="1:33">
      <c r="A330" s="19"/>
      <c r="B330" s="19"/>
      <c r="F330" s="38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17"/>
    </row>
    <row r="331" spans="1:33">
      <c r="A331" s="19" t="s">
        <v>962</v>
      </c>
      <c r="B331" s="19"/>
      <c r="C331" s="3" t="s">
        <v>963</v>
      </c>
      <c r="F331" s="35">
        <f t="shared" ref="F331:M331" si="140">SUM(F317:F330)</f>
        <v>80372328.604817867</v>
      </c>
      <c r="G331" s="21">
        <f t="shared" si="140"/>
        <v>0</v>
      </c>
      <c r="H331" s="21">
        <f t="shared" si="140"/>
        <v>29764069.440273549</v>
      </c>
      <c r="I331" s="21">
        <f t="shared" si="140"/>
        <v>0</v>
      </c>
      <c r="J331" s="21">
        <f t="shared" si="140"/>
        <v>0</v>
      </c>
      <c r="K331" s="21">
        <f t="shared" si="140"/>
        <v>18343761.332513098</v>
      </c>
      <c r="L331" s="21">
        <f t="shared" si="140"/>
        <v>0</v>
      </c>
      <c r="M331" s="21">
        <f t="shared" si="140"/>
        <v>0</v>
      </c>
      <c r="N331" s="21">
        <f>SUM(N317:N330)</f>
        <v>5696973.2168316552</v>
      </c>
      <c r="O331" s="21">
        <f>SUM(O317:O330)</f>
        <v>0</v>
      </c>
      <c r="P331" s="21">
        <f>SUM(P317:P330)</f>
        <v>0</v>
      </c>
      <c r="Q331" s="21">
        <f t="shared" ref="Q331:AB331" si="141">SUM(Q317:Q330)</f>
        <v>0</v>
      </c>
      <c r="R331" s="21">
        <f t="shared" si="141"/>
        <v>2701187.1361160255</v>
      </c>
      <c r="S331" s="21">
        <f t="shared" si="141"/>
        <v>0</v>
      </c>
      <c r="T331" s="21">
        <f t="shared" si="141"/>
        <v>2846886.7684938605</v>
      </c>
      <c r="U331" s="21">
        <f t="shared" si="141"/>
        <v>4551835.0195064573</v>
      </c>
      <c r="V331" s="21">
        <f t="shared" si="141"/>
        <v>981134.56179712201</v>
      </c>
      <c r="W331" s="21">
        <f t="shared" si="141"/>
        <v>1575980.1486049537</v>
      </c>
      <c r="X331" s="21">
        <f t="shared" si="141"/>
        <v>437984.53712060675</v>
      </c>
      <c r="Y331" s="21">
        <f t="shared" si="141"/>
        <v>255885.67622485303</v>
      </c>
      <c r="Z331" s="21">
        <f t="shared" si="141"/>
        <v>129409.33967290084</v>
      </c>
      <c r="AA331" s="21">
        <f t="shared" si="141"/>
        <v>5006503.882532062</v>
      </c>
      <c r="AB331" s="21">
        <f t="shared" si="141"/>
        <v>423955.90754003671</v>
      </c>
      <c r="AC331" s="21">
        <f>SUM(AC317:AC330)</f>
        <v>6641322.5400335956</v>
      </c>
      <c r="AD331" s="21">
        <f>SUM(AD317:AD330)</f>
        <v>1015439.0975570886</v>
      </c>
      <c r="AE331" s="21">
        <f>SUM(AE317:AE330)</f>
        <v>0</v>
      </c>
      <c r="AF331" s="22">
        <f>SUM(H331:AE331)</f>
        <v>80372328.604817867</v>
      </c>
      <c r="AG331" s="17" t="str">
        <f>IF(ABS(AF331-F331)&lt;1,"ok","err")</f>
        <v>ok</v>
      </c>
    </row>
    <row r="332" spans="1:33">
      <c r="A332" s="19"/>
      <c r="B332" s="19"/>
      <c r="F332" s="38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17"/>
    </row>
    <row r="333" spans="1:33">
      <c r="A333" s="19" t="s">
        <v>964</v>
      </c>
      <c r="B333" s="19"/>
      <c r="C333" s="3" t="s">
        <v>965</v>
      </c>
      <c r="F333" s="35">
        <f>F280+F292+F306+F331</f>
        <v>627292492.86667717</v>
      </c>
      <c r="G333" s="21"/>
      <c r="H333" s="21">
        <f t="shared" ref="H333:AE333" si="142">H280+H292+H306+H331</f>
        <v>107026183.16824788</v>
      </c>
      <c r="I333" s="21">
        <f t="shared" si="142"/>
        <v>0</v>
      </c>
      <c r="J333" s="21">
        <f t="shared" si="142"/>
        <v>0</v>
      </c>
      <c r="K333" s="21">
        <f t="shared" si="142"/>
        <v>397325491.04639798</v>
      </c>
      <c r="L333" s="21">
        <f t="shared" si="142"/>
        <v>0</v>
      </c>
      <c r="M333" s="21">
        <f t="shared" si="142"/>
        <v>0</v>
      </c>
      <c r="N333" s="21">
        <f t="shared" si="142"/>
        <v>29387130.716831654</v>
      </c>
      <c r="O333" s="21">
        <f t="shared" si="142"/>
        <v>0</v>
      </c>
      <c r="P333" s="21">
        <f t="shared" si="142"/>
        <v>0</v>
      </c>
      <c r="Q333" s="21">
        <f t="shared" si="142"/>
        <v>0</v>
      </c>
      <c r="R333" s="21">
        <f t="shared" si="142"/>
        <v>7596149.2958384398</v>
      </c>
      <c r="S333" s="21">
        <f t="shared" si="142"/>
        <v>0</v>
      </c>
      <c r="T333" s="21">
        <f t="shared" si="142"/>
        <v>12208842.529124783</v>
      </c>
      <c r="U333" s="21">
        <f t="shared" si="142"/>
        <v>19573192.587622844</v>
      </c>
      <c r="V333" s="21">
        <f t="shared" si="142"/>
        <v>4489085.3747571055</v>
      </c>
      <c r="W333" s="21">
        <f t="shared" si="142"/>
        <v>7219885.142804197</v>
      </c>
      <c r="X333" s="21">
        <f t="shared" si="142"/>
        <v>1064522.4593514758</v>
      </c>
      <c r="Y333" s="21">
        <f t="shared" si="142"/>
        <v>621930.74476665142</v>
      </c>
      <c r="Z333" s="21">
        <f t="shared" si="142"/>
        <v>303872.36437780253</v>
      </c>
      <c r="AA333" s="21">
        <f t="shared" si="142"/>
        <v>14505284.333972747</v>
      </c>
      <c r="AB333" s="21">
        <f t="shared" si="142"/>
        <v>1428979.1449928363</v>
      </c>
      <c r="AC333" s="21">
        <f t="shared" si="142"/>
        <v>20743040.860033594</v>
      </c>
      <c r="AD333" s="21">
        <f t="shared" si="142"/>
        <v>3798903.0975570884</v>
      </c>
      <c r="AE333" s="21">
        <f t="shared" si="142"/>
        <v>0</v>
      </c>
      <c r="AF333" s="22">
        <f>SUM(H333:AE333)</f>
        <v>627292492.86667693</v>
      </c>
      <c r="AG333" s="17" t="str">
        <f>IF(ABS(AF333-F333)&lt;1,"ok","err")</f>
        <v>ok</v>
      </c>
    </row>
    <row r="334" spans="1:33">
      <c r="A334" s="19"/>
      <c r="B334" s="19"/>
      <c r="F334" s="38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17"/>
    </row>
    <row r="335" spans="1:33">
      <c r="A335" s="19" t="s">
        <v>18</v>
      </c>
      <c r="B335" s="19"/>
      <c r="C335" s="3" t="s">
        <v>874</v>
      </c>
      <c r="F335" s="39">
        <f>F333-F214-F215-F216-F217</f>
        <v>578229518.01009631</v>
      </c>
      <c r="G335" s="23">
        <f>G333-G214</f>
        <v>0</v>
      </c>
      <c r="H335" s="23">
        <f t="shared" ref="H335:AE335" si="143">H333-H214-H215-H216-H217</f>
        <v>80172442.802786022</v>
      </c>
      <c r="I335" s="23">
        <f t="shared" si="143"/>
        <v>0</v>
      </c>
      <c r="J335" s="23">
        <f t="shared" si="143"/>
        <v>0</v>
      </c>
      <c r="K335" s="23">
        <f t="shared" si="143"/>
        <v>375116256.55527896</v>
      </c>
      <c r="L335" s="23">
        <f t="shared" si="143"/>
        <v>0</v>
      </c>
      <c r="M335" s="23">
        <f t="shared" si="143"/>
        <v>0</v>
      </c>
      <c r="N335" s="23">
        <f t="shared" si="143"/>
        <v>29387130.716831654</v>
      </c>
      <c r="O335" s="23">
        <f t="shared" si="143"/>
        <v>0</v>
      </c>
      <c r="P335" s="23">
        <f t="shared" si="143"/>
        <v>0</v>
      </c>
      <c r="Q335" s="23">
        <f t="shared" si="143"/>
        <v>0</v>
      </c>
      <c r="R335" s="23">
        <f t="shared" si="143"/>
        <v>7596149.2958384398</v>
      </c>
      <c r="S335" s="23">
        <f t="shared" si="143"/>
        <v>0</v>
      </c>
      <c r="T335" s="23">
        <f t="shared" si="143"/>
        <v>12208842.529124783</v>
      </c>
      <c r="U335" s="23">
        <f t="shared" si="143"/>
        <v>19573192.587622844</v>
      </c>
      <c r="V335" s="23">
        <f t="shared" si="143"/>
        <v>4489085.3747571055</v>
      </c>
      <c r="W335" s="23">
        <f t="shared" si="143"/>
        <v>7219885.142804197</v>
      </c>
      <c r="X335" s="23">
        <f t="shared" si="143"/>
        <v>1064522.4593514758</v>
      </c>
      <c r="Y335" s="23">
        <f t="shared" si="143"/>
        <v>621930.74476665142</v>
      </c>
      <c r="Z335" s="23">
        <f t="shared" si="143"/>
        <v>303872.36437780253</v>
      </c>
      <c r="AA335" s="23">
        <f t="shared" si="143"/>
        <v>14505284.333972747</v>
      </c>
      <c r="AB335" s="23">
        <f t="shared" si="143"/>
        <v>1428979.1449928363</v>
      </c>
      <c r="AC335" s="23">
        <f t="shared" si="143"/>
        <v>20743040.860033594</v>
      </c>
      <c r="AD335" s="23">
        <f t="shared" si="143"/>
        <v>3798903.0975570884</v>
      </c>
      <c r="AE335" s="23">
        <f t="shared" si="143"/>
        <v>0</v>
      </c>
      <c r="AF335" s="22">
        <f>SUM(H335:AE335)</f>
        <v>578229518.01009619</v>
      </c>
      <c r="AG335" s="17" t="str">
        <f>IF(ABS(AF335-F335)&lt;1,"ok","err")</f>
        <v>ok</v>
      </c>
    </row>
    <row r="336" spans="1:33">
      <c r="A336" s="19"/>
      <c r="B336" s="19"/>
      <c r="W336" s="3"/>
      <c r="AG336" s="17"/>
    </row>
    <row r="337" spans="1:33">
      <c r="A337" s="19"/>
      <c r="B337" s="19"/>
      <c r="W337" s="3"/>
      <c r="AA337" s="23">
        <f>R335+T335+U335+V335+W335+X335+Y335+Z335+AA335</f>
        <v>67582764.832616046</v>
      </c>
      <c r="AG337" s="17"/>
    </row>
    <row r="338" spans="1:33">
      <c r="A338" s="19"/>
      <c r="B338" s="19"/>
      <c r="W338" s="3"/>
      <c r="AG338" s="17"/>
    </row>
    <row r="339" spans="1:33">
      <c r="A339" s="19"/>
      <c r="B339" s="19"/>
      <c r="H339" s="23"/>
      <c r="W339" s="3"/>
      <c r="AG339" s="17"/>
    </row>
    <row r="340" spans="1:33">
      <c r="A340" s="19"/>
      <c r="B340" s="19"/>
      <c r="W340" s="3"/>
      <c r="AG340" s="17"/>
    </row>
    <row r="341" spans="1:33">
      <c r="A341" s="19"/>
      <c r="B341" s="19"/>
      <c r="W341" s="3"/>
      <c r="AG341" s="17"/>
    </row>
    <row r="342" spans="1:33">
      <c r="A342" s="19"/>
      <c r="B342" s="19"/>
      <c r="W342" s="3"/>
      <c r="AG342" s="17"/>
    </row>
    <row r="343" spans="1:33">
      <c r="A343" s="19"/>
      <c r="B343" s="19"/>
      <c r="W343" s="3"/>
      <c r="AG343" s="17"/>
    </row>
    <row r="344" spans="1:33">
      <c r="A344" s="19"/>
      <c r="B344" s="19"/>
      <c r="W344" s="3"/>
      <c r="AG344" s="17"/>
    </row>
    <row r="345" spans="1:33">
      <c r="A345" s="19"/>
      <c r="B345" s="19"/>
      <c r="W345" s="3"/>
      <c r="AG345" s="17"/>
    </row>
    <row r="346" spans="1:33">
      <c r="A346" s="19"/>
      <c r="B346" s="19"/>
      <c r="W346" s="3"/>
      <c r="AG346" s="17"/>
    </row>
    <row r="347" spans="1:33">
      <c r="A347" s="19"/>
      <c r="B347" s="19"/>
      <c r="W347" s="3"/>
      <c r="AG347" s="17"/>
    </row>
    <row r="348" spans="1:33">
      <c r="A348" s="19"/>
      <c r="B348" s="19"/>
      <c r="W348" s="3"/>
      <c r="AG348" s="17"/>
    </row>
    <row r="349" spans="1:33">
      <c r="A349" s="19"/>
      <c r="B349" s="19"/>
      <c r="AG349" s="17"/>
    </row>
    <row r="350" spans="1:33">
      <c r="A350" s="19"/>
      <c r="B350" s="19"/>
      <c r="AG350" s="17"/>
    </row>
    <row r="351" spans="1:33">
      <c r="A351" s="19"/>
      <c r="B351" s="19"/>
      <c r="AG351" s="17"/>
    </row>
    <row r="352" spans="1:33">
      <c r="A352" s="19"/>
      <c r="B352" s="19"/>
      <c r="AG352" s="17"/>
    </row>
    <row r="353" spans="1:33">
      <c r="A353" s="19"/>
      <c r="B353" s="19"/>
      <c r="AG353" s="17"/>
    </row>
    <row r="354" spans="1:33">
      <c r="A354" s="19"/>
      <c r="B354" s="19"/>
      <c r="AG354" s="17"/>
    </row>
    <row r="355" spans="1:33">
      <c r="A355" s="19"/>
      <c r="B355" s="19"/>
      <c r="AG355" s="17"/>
    </row>
    <row r="356" spans="1:33">
      <c r="A356" s="19"/>
      <c r="B356" s="19"/>
      <c r="AG356" s="17"/>
    </row>
    <row r="357" spans="1:33">
      <c r="A357" s="19"/>
      <c r="B357" s="19"/>
      <c r="AG357" s="17"/>
    </row>
    <row r="358" spans="1:33">
      <c r="A358" s="19"/>
      <c r="B358" s="19"/>
      <c r="AG358" s="17"/>
    </row>
    <row r="359" spans="1:33">
      <c r="A359" s="19"/>
      <c r="B359" s="19"/>
      <c r="AG359" s="17"/>
    </row>
    <row r="360" spans="1:33">
      <c r="A360" s="19"/>
      <c r="B360" s="19"/>
      <c r="AG360" s="17"/>
    </row>
    <row r="361" spans="1:33">
      <c r="A361" s="18" t="s">
        <v>966</v>
      </c>
      <c r="B361" s="19"/>
      <c r="W361" s="3"/>
      <c r="AG361" s="17"/>
    </row>
    <row r="362" spans="1:33">
      <c r="A362" s="18"/>
      <c r="B362" s="19"/>
      <c r="W362" s="3"/>
      <c r="AG362" s="17"/>
    </row>
    <row r="363" spans="1:33">
      <c r="A363" s="24" t="s">
        <v>194</v>
      </c>
      <c r="B363" s="19"/>
      <c r="W363" s="3"/>
      <c r="AG363" s="17"/>
    </row>
    <row r="364" spans="1:33">
      <c r="A364" s="19">
        <v>500</v>
      </c>
      <c r="B364" s="19" t="s">
        <v>186</v>
      </c>
      <c r="C364" s="3" t="s">
        <v>259</v>
      </c>
      <c r="D364" s="3" t="s">
        <v>604</v>
      </c>
      <c r="F364" s="35">
        <v>3499488</v>
      </c>
      <c r="H364" s="22">
        <f t="shared" ref="H364:Q370" si="144">IF(VLOOKUP($D364,$C$6:$AE$653,H$2,)=0,0,((VLOOKUP($D364,$C$6:$AE$653,H$2,)/VLOOKUP($D364,$C$6:$AE$653,4,))*$F364))</f>
        <v>3089070.2655282007</v>
      </c>
      <c r="I364" s="22">
        <f t="shared" si="144"/>
        <v>0</v>
      </c>
      <c r="J364" s="22">
        <f t="shared" si="144"/>
        <v>0</v>
      </c>
      <c r="K364" s="22">
        <f t="shared" si="144"/>
        <v>410417.73447179905</v>
      </c>
      <c r="L364" s="22">
        <f t="shared" si="144"/>
        <v>0</v>
      </c>
      <c r="M364" s="22">
        <f t="shared" si="144"/>
        <v>0</v>
      </c>
      <c r="N364" s="22">
        <f t="shared" si="144"/>
        <v>0</v>
      </c>
      <c r="O364" s="22">
        <f t="shared" si="144"/>
        <v>0</v>
      </c>
      <c r="P364" s="22">
        <f t="shared" si="144"/>
        <v>0</v>
      </c>
      <c r="Q364" s="22">
        <f t="shared" si="144"/>
        <v>0</v>
      </c>
      <c r="R364" s="22">
        <f t="shared" ref="R364:AE370" si="145">IF(VLOOKUP($D364,$C$6:$AE$653,R$2,)=0,0,((VLOOKUP($D364,$C$6:$AE$653,R$2,)/VLOOKUP($D364,$C$6:$AE$653,4,))*$F364))</f>
        <v>0</v>
      </c>
      <c r="S364" s="22">
        <f t="shared" si="145"/>
        <v>0</v>
      </c>
      <c r="T364" s="22">
        <f t="shared" si="145"/>
        <v>0</v>
      </c>
      <c r="U364" s="22">
        <f t="shared" si="145"/>
        <v>0</v>
      </c>
      <c r="V364" s="22">
        <f t="shared" si="145"/>
        <v>0</v>
      </c>
      <c r="W364" s="22">
        <f t="shared" si="145"/>
        <v>0</v>
      </c>
      <c r="X364" s="22">
        <f t="shared" si="145"/>
        <v>0</v>
      </c>
      <c r="Y364" s="22">
        <f t="shared" si="145"/>
        <v>0</v>
      </c>
      <c r="Z364" s="22">
        <f t="shared" si="145"/>
        <v>0</v>
      </c>
      <c r="AA364" s="22">
        <f t="shared" si="145"/>
        <v>0</v>
      </c>
      <c r="AB364" s="22">
        <f t="shared" si="145"/>
        <v>0</v>
      </c>
      <c r="AC364" s="22">
        <f t="shared" si="145"/>
        <v>0</v>
      </c>
      <c r="AD364" s="22">
        <f t="shared" si="145"/>
        <v>0</v>
      </c>
      <c r="AE364" s="22">
        <f t="shared" si="145"/>
        <v>0</v>
      </c>
      <c r="AF364" s="22">
        <f t="shared" ref="AF364:AF383" si="146">SUM(H364:AE364)</f>
        <v>3499487.9999999995</v>
      </c>
      <c r="AG364" s="17" t="str">
        <f t="shared" ref="AG364:AG370" si="147">IF(ABS(AF364-F364)&lt;1,"ok","err")</f>
        <v>ok</v>
      </c>
    </row>
    <row r="365" spans="1:33">
      <c r="A365" s="111">
        <v>501</v>
      </c>
      <c r="B365" s="19" t="s">
        <v>188</v>
      </c>
      <c r="C365" s="3" t="s">
        <v>260</v>
      </c>
      <c r="D365" s="3" t="s">
        <v>827</v>
      </c>
      <c r="F365" s="38">
        <v>1602025</v>
      </c>
      <c r="H365" s="22">
        <f t="shared" si="144"/>
        <v>0</v>
      </c>
      <c r="I365" s="22">
        <f t="shared" si="144"/>
        <v>0</v>
      </c>
      <c r="J365" s="22">
        <f t="shared" si="144"/>
        <v>0</v>
      </c>
      <c r="K365" s="22">
        <f t="shared" si="144"/>
        <v>1602025</v>
      </c>
      <c r="L365" s="22">
        <f t="shared" si="144"/>
        <v>0</v>
      </c>
      <c r="M365" s="22">
        <f t="shared" si="144"/>
        <v>0</v>
      </c>
      <c r="N365" s="22">
        <f t="shared" si="144"/>
        <v>0</v>
      </c>
      <c r="O365" s="22">
        <f t="shared" si="144"/>
        <v>0</v>
      </c>
      <c r="P365" s="22">
        <f t="shared" si="144"/>
        <v>0</v>
      </c>
      <c r="Q365" s="22">
        <f t="shared" si="144"/>
        <v>0</v>
      </c>
      <c r="R365" s="22">
        <f t="shared" si="145"/>
        <v>0</v>
      </c>
      <c r="S365" s="22">
        <f t="shared" si="145"/>
        <v>0</v>
      </c>
      <c r="T365" s="22">
        <f t="shared" si="145"/>
        <v>0</v>
      </c>
      <c r="U365" s="22">
        <f t="shared" si="145"/>
        <v>0</v>
      </c>
      <c r="V365" s="22">
        <f t="shared" si="145"/>
        <v>0</v>
      </c>
      <c r="W365" s="22">
        <f t="shared" si="145"/>
        <v>0</v>
      </c>
      <c r="X365" s="22">
        <f t="shared" si="145"/>
        <v>0</v>
      </c>
      <c r="Y365" s="22">
        <f t="shared" si="145"/>
        <v>0</v>
      </c>
      <c r="Z365" s="22">
        <f t="shared" si="145"/>
        <v>0</v>
      </c>
      <c r="AA365" s="22">
        <f t="shared" si="145"/>
        <v>0</v>
      </c>
      <c r="AB365" s="22">
        <f t="shared" si="145"/>
        <v>0</v>
      </c>
      <c r="AC365" s="22">
        <f t="shared" si="145"/>
        <v>0</v>
      </c>
      <c r="AD365" s="22">
        <f t="shared" si="145"/>
        <v>0</v>
      </c>
      <c r="AE365" s="22">
        <f t="shared" si="145"/>
        <v>0</v>
      </c>
      <c r="AF365" s="22">
        <f t="shared" si="146"/>
        <v>1602025</v>
      </c>
      <c r="AG365" s="17" t="str">
        <f t="shared" si="147"/>
        <v>ok</v>
      </c>
    </row>
    <row r="366" spans="1:33">
      <c r="A366" s="19">
        <v>502</v>
      </c>
      <c r="B366" s="19" t="s">
        <v>190</v>
      </c>
      <c r="C366" s="3" t="s">
        <v>261</v>
      </c>
      <c r="D366" s="3" t="s">
        <v>607</v>
      </c>
      <c r="F366" s="38">
        <v>8655974</v>
      </c>
      <c r="H366" s="22">
        <f t="shared" si="144"/>
        <v>8655974</v>
      </c>
      <c r="I366" s="22">
        <f t="shared" si="144"/>
        <v>0</v>
      </c>
      <c r="J366" s="22">
        <f t="shared" si="144"/>
        <v>0</v>
      </c>
      <c r="K366" s="22">
        <f t="shared" si="144"/>
        <v>0</v>
      </c>
      <c r="L366" s="22">
        <f t="shared" si="144"/>
        <v>0</v>
      </c>
      <c r="M366" s="22">
        <f t="shared" si="144"/>
        <v>0</v>
      </c>
      <c r="N366" s="22">
        <f t="shared" si="144"/>
        <v>0</v>
      </c>
      <c r="O366" s="22">
        <f t="shared" si="144"/>
        <v>0</v>
      </c>
      <c r="P366" s="22">
        <f t="shared" si="144"/>
        <v>0</v>
      </c>
      <c r="Q366" s="22">
        <f t="shared" si="144"/>
        <v>0</v>
      </c>
      <c r="R366" s="22">
        <f t="shared" si="145"/>
        <v>0</v>
      </c>
      <c r="S366" s="22">
        <f t="shared" si="145"/>
        <v>0</v>
      </c>
      <c r="T366" s="22">
        <f t="shared" si="145"/>
        <v>0</v>
      </c>
      <c r="U366" s="22">
        <f t="shared" si="145"/>
        <v>0</v>
      </c>
      <c r="V366" s="22">
        <f t="shared" si="145"/>
        <v>0</v>
      </c>
      <c r="W366" s="22">
        <f t="shared" si="145"/>
        <v>0</v>
      </c>
      <c r="X366" s="22">
        <f t="shared" si="145"/>
        <v>0</v>
      </c>
      <c r="Y366" s="22">
        <f t="shared" si="145"/>
        <v>0</v>
      </c>
      <c r="Z366" s="22">
        <f t="shared" si="145"/>
        <v>0</v>
      </c>
      <c r="AA366" s="22">
        <f t="shared" si="145"/>
        <v>0</v>
      </c>
      <c r="AB366" s="22">
        <f t="shared" si="145"/>
        <v>0</v>
      </c>
      <c r="AC366" s="22">
        <f t="shared" si="145"/>
        <v>0</v>
      </c>
      <c r="AD366" s="22">
        <f t="shared" si="145"/>
        <v>0</v>
      </c>
      <c r="AE366" s="22">
        <f t="shared" si="145"/>
        <v>0</v>
      </c>
      <c r="AF366" s="22">
        <f t="shared" si="146"/>
        <v>8655974</v>
      </c>
      <c r="AG366" s="17" t="str">
        <f t="shared" si="147"/>
        <v>ok</v>
      </c>
    </row>
    <row r="367" spans="1:33">
      <c r="A367" s="19">
        <v>504</v>
      </c>
      <c r="B367" s="19" t="s">
        <v>1088</v>
      </c>
      <c r="C367" s="3" t="s">
        <v>1087</v>
      </c>
      <c r="D367" s="3" t="s">
        <v>607</v>
      </c>
      <c r="F367" s="38">
        <v>0</v>
      </c>
      <c r="H367" s="22">
        <f t="shared" si="144"/>
        <v>0</v>
      </c>
      <c r="I367" s="22">
        <f t="shared" si="144"/>
        <v>0</v>
      </c>
      <c r="J367" s="22">
        <f t="shared" si="144"/>
        <v>0</v>
      </c>
      <c r="K367" s="22">
        <f t="shared" si="144"/>
        <v>0</v>
      </c>
      <c r="L367" s="22">
        <f t="shared" si="144"/>
        <v>0</v>
      </c>
      <c r="M367" s="22">
        <f t="shared" si="144"/>
        <v>0</v>
      </c>
      <c r="N367" s="22">
        <f t="shared" si="144"/>
        <v>0</v>
      </c>
      <c r="O367" s="22">
        <f t="shared" si="144"/>
        <v>0</v>
      </c>
      <c r="P367" s="22">
        <f t="shared" si="144"/>
        <v>0</v>
      </c>
      <c r="Q367" s="22">
        <f t="shared" si="144"/>
        <v>0</v>
      </c>
      <c r="R367" s="22">
        <f t="shared" si="145"/>
        <v>0</v>
      </c>
      <c r="S367" s="22">
        <f t="shared" si="145"/>
        <v>0</v>
      </c>
      <c r="T367" s="22">
        <f t="shared" si="145"/>
        <v>0</v>
      </c>
      <c r="U367" s="22">
        <f t="shared" si="145"/>
        <v>0</v>
      </c>
      <c r="V367" s="22">
        <f t="shared" si="145"/>
        <v>0</v>
      </c>
      <c r="W367" s="22">
        <f t="shared" si="145"/>
        <v>0</v>
      </c>
      <c r="X367" s="22">
        <f t="shared" si="145"/>
        <v>0</v>
      </c>
      <c r="Y367" s="22">
        <f t="shared" si="145"/>
        <v>0</v>
      </c>
      <c r="Z367" s="22">
        <f t="shared" si="145"/>
        <v>0</v>
      </c>
      <c r="AA367" s="22">
        <f t="shared" si="145"/>
        <v>0</v>
      </c>
      <c r="AB367" s="22">
        <f t="shared" si="145"/>
        <v>0</v>
      </c>
      <c r="AC367" s="22">
        <f t="shared" si="145"/>
        <v>0</v>
      </c>
      <c r="AD367" s="22">
        <f t="shared" si="145"/>
        <v>0</v>
      </c>
      <c r="AE367" s="22">
        <f t="shared" si="145"/>
        <v>0</v>
      </c>
      <c r="AF367" s="22">
        <f>SUM(H367:AE367)</f>
        <v>0</v>
      </c>
      <c r="AG367" s="17" t="str">
        <f>IF(ABS(AF367-F367)&lt;1,"ok","err")</f>
        <v>ok</v>
      </c>
    </row>
    <row r="368" spans="1:33">
      <c r="A368" s="19">
        <v>505</v>
      </c>
      <c r="B368" s="19" t="s">
        <v>192</v>
      </c>
      <c r="C368" s="3" t="s">
        <v>262</v>
      </c>
      <c r="D368" s="3" t="s">
        <v>607</v>
      </c>
      <c r="F368" s="38">
        <v>1845525</v>
      </c>
      <c r="H368" s="22">
        <f t="shared" si="144"/>
        <v>1845525</v>
      </c>
      <c r="I368" s="22">
        <f t="shared" si="144"/>
        <v>0</v>
      </c>
      <c r="J368" s="22">
        <f t="shared" si="144"/>
        <v>0</v>
      </c>
      <c r="K368" s="22">
        <f t="shared" si="144"/>
        <v>0</v>
      </c>
      <c r="L368" s="22">
        <f t="shared" si="144"/>
        <v>0</v>
      </c>
      <c r="M368" s="22">
        <f t="shared" si="144"/>
        <v>0</v>
      </c>
      <c r="N368" s="22">
        <f t="shared" si="144"/>
        <v>0</v>
      </c>
      <c r="O368" s="22">
        <f t="shared" si="144"/>
        <v>0</v>
      </c>
      <c r="P368" s="22">
        <f t="shared" si="144"/>
        <v>0</v>
      </c>
      <c r="Q368" s="22">
        <f t="shared" si="144"/>
        <v>0</v>
      </c>
      <c r="R368" s="22">
        <f t="shared" si="145"/>
        <v>0</v>
      </c>
      <c r="S368" s="22">
        <f t="shared" si="145"/>
        <v>0</v>
      </c>
      <c r="T368" s="22">
        <f t="shared" si="145"/>
        <v>0</v>
      </c>
      <c r="U368" s="22">
        <f t="shared" si="145"/>
        <v>0</v>
      </c>
      <c r="V368" s="22">
        <f t="shared" si="145"/>
        <v>0</v>
      </c>
      <c r="W368" s="22">
        <f t="shared" si="145"/>
        <v>0</v>
      </c>
      <c r="X368" s="22">
        <f t="shared" si="145"/>
        <v>0</v>
      </c>
      <c r="Y368" s="22">
        <f t="shared" si="145"/>
        <v>0</v>
      </c>
      <c r="Z368" s="22">
        <f t="shared" si="145"/>
        <v>0</v>
      </c>
      <c r="AA368" s="22">
        <f t="shared" si="145"/>
        <v>0</v>
      </c>
      <c r="AB368" s="22">
        <f t="shared" si="145"/>
        <v>0</v>
      </c>
      <c r="AC368" s="22">
        <f t="shared" si="145"/>
        <v>0</v>
      </c>
      <c r="AD368" s="22">
        <f t="shared" si="145"/>
        <v>0</v>
      </c>
      <c r="AE368" s="22">
        <f t="shared" si="145"/>
        <v>0</v>
      </c>
      <c r="AF368" s="22">
        <f t="shared" si="146"/>
        <v>1845525</v>
      </c>
      <c r="AG368" s="17" t="str">
        <f t="shared" si="147"/>
        <v>ok</v>
      </c>
    </row>
    <row r="369" spans="1:33">
      <c r="A369" s="19">
        <v>506</v>
      </c>
      <c r="B369" s="19" t="s">
        <v>195</v>
      </c>
      <c r="C369" s="3" t="s">
        <v>263</v>
      </c>
      <c r="D369" s="3" t="s">
        <v>607</v>
      </c>
      <c r="F369" s="38">
        <v>1556381</v>
      </c>
      <c r="H369" s="22">
        <f t="shared" si="144"/>
        <v>1556381</v>
      </c>
      <c r="I369" s="22">
        <f t="shared" si="144"/>
        <v>0</v>
      </c>
      <c r="J369" s="22">
        <f t="shared" si="144"/>
        <v>0</v>
      </c>
      <c r="K369" s="22">
        <f t="shared" si="144"/>
        <v>0</v>
      </c>
      <c r="L369" s="22">
        <f t="shared" si="144"/>
        <v>0</v>
      </c>
      <c r="M369" s="22">
        <f t="shared" si="144"/>
        <v>0</v>
      </c>
      <c r="N369" s="22">
        <f t="shared" si="144"/>
        <v>0</v>
      </c>
      <c r="O369" s="22">
        <f t="shared" si="144"/>
        <v>0</v>
      </c>
      <c r="P369" s="22">
        <f t="shared" si="144"/>
        <v>0</v>
      </c>
      <c r="Q369" s="22">
        <f t="shared" si="144"/>
        <v>0</v>
      </c>
      <c r="R369" s="22">
        <f t="shared" si="145"/>
        <v>0</v>
      </c>
      <c r="S369" s="22">
        <f t="shared" si="145"/>
        <v>0</v>
      </c>
      <c r="T369" s="22">
        <f t="shared" si="145"/>
        <v>0</v>
      </c>
      <c r="U369" s="22">
        <f t="shared" si="145"/>
        <v>0</v>
      </c>
      <c r="V369" s="22">
        <f t="shared" si="145"/>
        <v>0</v>
      </c>
      <c r="W369" s="22">
        <f t="shared" si="145"/>
        <v>0</v>
      </c>
      <c r="X369" s="22">
        <f t="shared" si="145"/>
        <v>0</v>
      </c>
      <c r="Y369" s="22">
        <f t="shared" si="145"/>
        <v>0</v>
      </c>
      <c r="Z369" s="22">
        <f t="shared" si="145"/>
        <v>0</v>
      </c>
      <c r="AA369" s="22">
        <f t="shared" si="145"/>
        <v>0</v>
      </c>
      <c r="AB369" s="22">
        <f t="shared" si="145"/>
        <v>0</v>
      </c>
      <c r="AC369" s="22">
        <f t="shared" si="145"/>
        <v>0</v>
      </c>
      <c r="AD369" s="22">
        <f t="shared" si="145"/>
        <v>0</v>
      </c>
      <c r="AE369" s="22">
        <f t="shared" si="145"/>
        <v>0</v>
      </c>
      <c r="AF369" s="22">
        <f t="shared" si="146"/>
        <v>1556381</v>
      </c>
      <c r="AG369" s="17" t="str">
        <f t="shared" si="147"/>
        <v>ok</v>
      </c>
    </row>
    <row r="370" spans="1:33">
      <c r="A370" s="19">
        <v>507</v>
      </c>
      <c r="B370" s="19" t="s">
        <v>901</v>
      </c>
      <c r="C370" s="3" t="s">
        <v>334</v>
      </c>
      <c r="D370" s="3" t="s">
        <v>607</v>
      </c>
      <c r="F370" s="38">
        <v>0</v>
      </c>
      <c r="H370" s="22">
        <f t="shared" si="144"/>
        <v>0</v>
      </c>
      <c r="I370" s="22">
        <f t="shared" si="144"/>
        <v>0</v>
      </c>
      <c r="J370" s="22">
        <f t="shared" si="144"/>
        <v>0</v>
      </c>
      <c r="K370" s="22">
        <f t="shared" si="144"/>
        <v>0</v>
      </c>
      <c r="L370" s="22">
        <f t="shared" si="144"/>
        <v>0</v>
      </c>
      <c r="M370" s="22">
        <f t="shared" si="144"/>
        <v>0</v>
      </c>
      <c r="N370" s="22">
        <f t="shared" si="144"/>
        <v>0</v>
      </c>
      <c r="O370" s="22">
        <f t="shared" si="144"/>
        <v>0</v>
      </c>
      <c r="P370" s="22">
        <f t="shared" si="144"/>
        <v>0</v>
      </c>
      <c r="Q370" s="22">
        <f t="shared" si="144"/>
        <v>0</v>
      </c>
      <c r="R370" s="22">
        <f t="shared" si="145"/>
        <v>0</v>
      </c>
      <c r="S370" s="22">
        <f t="shared" si="145"/>
        <v>0</v>
      </c>
      <c r="T370" s="22">
        <f t="shared" si="145"/>
        <v>0</v>
      </c>
      <c r="U370" s="22">
        <f t="shared" si="145"/>
        <v>0</v>
      </c>
      <c r="V370" s="22">
        <f t="shared" si="145"/>
        <v>0</v>
      </c>
      <c r="W370" s="22">
        <f t="shared" si="145"/>
        <v>0</v>
      </c>
      <c r="X370" s="22">
        <f t="shared" si="145"/>
        <v>0</v>
      </c>
      <c r="Y370" s="22">
        <f t="shared" si="145"/>
        <v>0</v>
      </c>
      <c r="Z370" s="22">
        <f t="shared" si="145"/>
        <v>0</v>
      </c>
      <c r="AA370" s="22">
        <f t="shared" si="145"/>
        <v>0</v>
      </c>
      <c r="AB370" s="22">
        <f t="shared" si="145"/>
        <v>0</v>
      </c>
      <c r="AC370" s="22">
        <f t="shared" si="145"/>
        <v>0</v>
      </c>
      <c r="AD370" s="22">
        <f t="shared" si="145"/>
        <v>0</v>
      </c>
      <c r="AE370" s="22">
        <f t="shared" si="145"/>
        <v>0</v>
      </c>
      <c r="AF370" s="22">
        <f t="shared" si="146"/>
        <v>0</v>
      </c>
      <c r="AG370" s="17" t="str">
        <f t="shared" si="147"/>
        <v>ok</v>
      </c>
    </row>
    <row r="371" spans="1:33">
      <c r="A371" s="19"/>
      <c r="B371" s="19"/>
      <c r="F371" s="35"/>
      <c r="W371" s="3"/>
      <c r="AF371" s="22"/>
      <c r="AG371" s="17"/>
    </row>
    <row r="372" spans="1:33">
      <c r="A372" s="19"/>
      <c r="B372" s="19" t="s">
        <v>197</v>
      </c>
      <c r="C372" s="3" t="s">
        <v>612</v>
      </c>
      <c r="F372" s="35">
        <f>SUM(F364:F371)</f>
        <v>17159393</v>
      </c>
      <c r="H372" s="21">
        <f t="shared" ref="H372:M372" si="148">SUM(H364:H371)</f>
        <v>15146950.2655282</v>
      </c>
      <c r="I372" s="21">
        <f t="shared" si="148"/>
        <v>0</v>
      </c>
      <c r="J372" s="21">
        <f t="shared" si="148"/>
        <v>0</v>
      </c>
      <c r="K372" s="21">
        <f t="shared" si="148"/>
        <v>2012442.7344717991</v>
      </c>
      <c r="L372" s="21">
        <f t="shared" si="148"/>
        <v>0</v>
      </c>
      <c r="M372" s="21">
        <f t="shared" si="148"/>
        <v>0</v>
      </c>
      <c r="N372" s="21">
        <f>SUM(N364:N371)</f>
        <v>0</v>
      </c>
      <c r="O372" s="21">
        <f>SUM(O364:O371)</f>
        <v>0</v>
      </c>
      <c r="P372" s="21">
        <f>SUM(P364:P371)</f>
        <v>0</v>
      </c>
      <c r="Q372" s="21">
        <f t="shared" ref="Q372:AB372" si="149">SUM(Q364:Q371)</f>
        <v>0</v>
      </c>
      <c r="R372" s="21">
        <f t="shared" si="149"/>
        <v>0</v>
      </c>
      <c r="S372" s="21">
        <f t="shared" si="149"/>
        <v>0</v>
      </c>
      <c r="T372" s="21">
        <f t="shared" si="149"/>
        <v>0</v>
      </c>
      <c r="U372" s="21">
        <f t="shared" si="149"/>
        <v>0</v>
      </c>
      <c r="V372" s="21">
        <f t="shared" si="149"/>
        <v>0</v>
      </c>
      <c r="W372" s="21">
        <f t="shared" si="149"/>
        <v>0</v>
      </c>
      <c r="X372" s="21">
        <f t="shared" si="149"/>
        <v>0</v>
      </c>
      <c r="Y372" s="21">
        <f t="shared" si="149"/>
        <v>0</v>
      </c>
      <c r="Z372" s="21">
        <f t="shared" si="149"/>
        <v>0</v>
      </c>
      <c r="AA372" s="21">
        <f t="shared" si="149"/>
        <v>0</v>
      </c>
      <c r="AB372" s="21">
        <f t="shared" si="149"/>
        <v>0</v>
      </c>
      <c r="AC372" s="21">
        <f>SUM(AC364:AC371)</f>
        <v>0</v>
      </c>
      <c r="AD372" s="21">
        <f>SUM(AD364:AD371)</f>
        <v>0</v>
      </c>
      <c r="AE372" s="21">
        <f>SUM(AE364:AE371)</f>
        <v>0</v>
      </c>
      <c r="AF372" s="22">
        <f t="shared" si="146"/>
        <v>17159393</v>
      </c>
      <c r="AG372" s="17" t="str">
        <f>IF(ABS(AF372-F372)&lt;1,"ok","err")</f>
        <v>ok</v>
      </c>
    </row>
    <row r="373" spans="1:33">
      <c r="A373" s="19"/>
      <c r="B373" s="19"/>
      <c r="F373" s="35"/>
      <c r="W373" s="3"/>
      <c r="AF373" s="22"/>
      <c r="AG373" s="17"/>
    </row>
    <row r="374" spans="1:33">
      <c r="A374" s="24" t="s">
        <v>198</v>
      </c>
      <c r="B374" s="19"/>
      <c r="F374" s="35"/>
      <c r="W374" s="3"/>
      <c r="AF374" s="22"/>
      <c r="AG374" s="17"/>
    </row>
    <row r="375" spans="1:33">
      <c r="A375" s="19">
        <v>510</v>
      </c>
      <c r="B375" s="19" t="s">
        <v>201</v>
      </c>
      <c r="C375" s="3" t="s">
        <v>264</v>
      </c>
      <c r="D375" s="3" t="s">
        <v>609</v>
      </c>
      <c r="F375" s="35">
        <v>3488538</v>
      </c>
      <c r="H375" s="22">
        <f t="shared" ref="H375:Q379" si="150">IF(VLOOKUP($D375,$C$6:$AE$653,H$2,)=0,0,((VLOOKUP($D375,$C$6:$AE$653,H$2,)/VLOOKUP($D375,$C$6:$AE$653,4,))*$F375))</f>
        <v>18575.30840955695</v>
      </c>
      <c r="I375" s="22">
        <f t="shared" si="150"/>
        <v>0</v>
      </c>
      <c r="J375" s="22">
        <f t="shared" si="150"/>
        <v>0</v>
      </c>
      <c r="K375" s="22">
        <f t="shared" si="150"/>
        <v>3469962.6915904433</v>
      </c>
      <c r="L375" s="22">
        <f t="shared" si="150"/>
        <v>0</v>
      </c>
      <c r="M375" s="22">
        <f t="shared" si="150"/>
        <v>0</v>
      </c>
      <c r="N375" s="22">
        <f t="shared" si="150"/>
        <v>0</v>
      </c>
      <c r="O375" s="22">
        <f t="shared" si="150"/>
        <v>0</v>
      </c>
      <c r="P375" s="22">
        <f t="shared" si="150"/>
        <v>0</v>
      </c>
      <c r="Q375" s="22">
        <f t="shared" si="150"/>
        <v>0</v>
      </c>
      <c r="R375" s="22">
        <f t="shared" ref="R375:AE379" si="151">IF(VLOOKUP($D375,$C$6:$AE$653,R$2,)=0,0,((VLOOKUP($D375,$C$6:$AE$653,R$2,)/VLOOKUP($D375,$C$6:$AE$653,4,))*$F375))</f>
        <v>0</v>
      </c>
      <c r="S375" s="22">
        <f t="shared" si="151"/>
        <v>0</v>
      </c>
      <c r="T375" s="22">
        <f t="shared" si="151"/>
        <v>0</v>
      </c>
      <c r="U375" s="22">
        <f t="shared" si="151"/>
        <v>0</v>
      </c>
      <c r="V375" s="22">
        <f t="shared" si="151"/>
        <v>0</v>
      </c>
      <c r="W375" s="22">
        <f t="shared" si="151"/>
        <v>0</v>
      </c>
      <c r="X375" s="22">
        <f t="shared" si="151"/>
        <v>0</v>
      </c>
      <c r="Y375" s="22">
        <f t="shared" si="151"/>
        <v>0</v>
      </c>
      <c r="Z375" s="22">
        <f t="shared" si="151"/>
        <v>0</v>
      </c>
      <c r="AA375" s="22">
        <f t="shared" si="151"/>
        <v>0</v>
      </c>
      <c r="AB375" s="22">
        <f t="shared" si="151"/>
        <v>0</v>
      </c>
      <c r="AC375" s="22">
        <f t="shared" si="151"/>
        <v>0</v>
      </c>
      <c r="AD375" s="22">
        <f t="shared" si="151"/>
        <v>0</v>
      </c>
      <c r="AE375" s="22">
        <f t="shared" si="151"/>
        <v>0</v>
      </c>
      <c r="AF375" s="22">
        <f t="shared" si="146"/>
        <v>3488538</v>
      </c>
      <c r="AG375" s="17" t="str">
        <f>IF(ABS(AF375-F375)&lt;1,"ok","err")</f>
        <v>ok</v>
      </c>
    </row>
    <row r="376" spans="1:33">
      <c r="A376" s="19">
        <v>511</v>
      </c>
      <c r="B376" s="19" t="s">
        <v>200</v>
      </c>
      <c r="C376" s="3" t="s">
        <v>265</v>
      </c>
      <c r="D376" s="3" t="s">
        <v>607</v>
      </c>
      <c r="F376" s="38">
        <v>42980</v>
      </c>
      <c r="H376" s="22">
        <f t="shared" si="150"/>
        <v>42980</v>
      </c>
      <c r="I376" s="22">
        <f t="shared" si="150"/>
        <v>0</v>
      </c>
      <c r="J376" s="22">
        <f t="shared" si="150"/>
        <v>0</v>
      </c>
      <c r="K376" s="22">
        <f t="shared" si="150"/>
        <v>0</v>
      </c>
      <c r="L376" s="22">
        <f t="shared" si="150"/>
        <v>0</v>
      </c>
      <c r="M376" s="22">
        <f t="shared" si="150"/>
        <v>0</v>
      </c>
      <c r="N376" s="22">
        <f t="shared" si="150"/>
        <v>0</v>
      </c>
      <c r="O376" s="22">
        <f t="shared" si="150"/>
        <v>0</v>
      </c>
      <c r="P376" s="22">
        <f t="shared" si="150"/>
        <v>0</v>
      </c>
      <c r="Q376" s="22">
        <f t="shared" si="150"/>
        <v>0</v>
      </c>
      <c r="R376" s="22">
        <f t="shared" si="151"/>
        <v>0</v>
      </c>
      <c r="S376" s="22">
        <f t="shared" si="151"/>
        <v>0</v>
      </c>
      <c r="T376" s="22">
        <f t="shared" si="151"/>
        <v>0</v>
      </c>
      <c r="U376" s="22">
        <f t="shared" si="151"/>
        <v>0</v>
      </c>
      <c r="V376" s="22">
        <f t="shared" si="151"/>
        <v>0</v>
      </c>
      <c r="W376" s="22">
        <f t="shared" si="151"/>
        <v>0</v>
      </c>
      <c r="X376" s="22">
        <f t="shared" si="151"/>
        <v>0</v>
      </c>
      <c r="Y376" s="22">
        <f t="shared" si="151"/>
        <v>0</v>
      </c>
      <c r="Z376" s="22">
        <f t="shared" si="151"/>
        <v>0</v>
      </c>
      <c r="AA376" s="22">
        <f t="shared" si="151"/>
        <v>0</v>
      </c>
      <c r="AB376" s="22">
        <f t="shared" si="151"/>
        <v>0</v>
      </c>
      <c r="AC376" s="22">
        <f t="shared" si="151"/>
        <v>0</v>
      </c>
      <c r="AD376" s="22">
        <f t="shared" si="151"/>
        <v>0</v>
      </c>
      <c r="AE376" s="22">
        <f t="shared" si="151"/>
        <v>0</v>
      </c>
      <c r="AF376" s="22">
        <f t="shared" si="146"/>
        <v>42980</v>
      </c>
      <c r="AG376" s="17" t="str">
        <f>IF(ABS(AF376-F376)&lt;1,"ok","err")</f>
        <v>ok</v>
      </c>
    </row>
    <row r="377" spans="1:33">
      <c r="A377" s="19">
        <v>512</v>
      </c>
      <c r="B377" s="19" t="s">
        <v>203</v>
      </c>
      <c r="C377" s="3" t="s">
        <v>266</v>
      </c>
      <c r="D377" s="3" t="s">
        <v>827</v>
      </c>
      <c r="F377" s="38">
        <v>4683457</v>
      </c>
      <c r="H377" s="22">
        <f t="shared" si="150"/>
        <v>0</v>
      </c>
      <c r="I377" s="22">
        <f t="shared" si="150"/>
        <v>0</v>
      </c>
      <c r="J377" s="22">
        <f t="shared" si="150"/>
        <v>0</v>
      </c>
      <c r="K377" s="22">
        <f t="shared" si="150"/>
        <v>4683457</v>
      </c>
      <c r="L377" s="22">
        <f t="shared" si="150"/>
        <v>0</v>
      </c>
      <c r="M377" s="22">
        <f t="shared" si="150"/>
        <v>0</v>
      </c>
      <c r="N377" s="22">
        <f t="shared" si="150"/>
        <v>0</v>
      </c>
      <c r="O377" s="22">
        <f t="shared" si="150"/>
        <v>0</v>
      </c>
      <c r="P377" s="22">
        <f t="shared" si="150"/>
        <v>0</v>
      </c>
      <c r="Q377" s="22">
        <f t="shared" si="150"/>
        <v>0</v>
      </c>
      <c r="R377" s="22">
        <f t="shared" si="151"/>
        <v>0</v>
      </c>
      <c r="S377" s="22">
        <f t="shared" si="151"/>
        <v>0</v>
      </c>
      <c r="T377" s="22">
        <f t="shared" si="151"/>
        <v>0</v>
      </c>
      <c r="U377" s="22">
        <f t="shared" si="151"/>
        <v>0</v>
      </c>
      <c r="V377" s="22">
        <f t="shared" si="151"/>
        <v>0</v>
      </c>
      <c r="W377" s="22">
        <f t="shared" si="151"/>
        <v>0</v>
      </c>
      <c r="X377" s="22">
        <f t="shared" si="151"/>
        <v>0</v>
      </c>
      <c r="Y377" s="22">
        <f t="shared" si="151"/>
        <v>0</v>
      </c>
      <c r="Z377" s="22">
        <f t="shared" si="151"/>
        <v>0</v>
      </c>
      <c r="AA377" s="22">
        <f t="shared" si="151"/>
        <v>0</v>
      </c>
      <c r="AB377" s="22">
        <f t="shared" si="151"/>
        <v>0</v>
      </c>
      <c r="AC377" s="22">
        <f t="shared" si="151"/>
        <v>0</v>
      </c>
      <c r="AD377" s="22">
        <f t="shared" si="151"/>
        <v>0</v>
      </c>
      <c r="AE377" s="22">
        <f t="shared" si="151"/>
        <v>0</v>
      </c>
      <c r="AF377" s="22">
        <f t="shared" si="146"/>
        <v>4683457</v>
      </c>
      <c r="AG377" s="17" t="str">
        <f>IF(ABS(AF377-F377)&lt;1,"ok","err")</f>
        <v>ok</v>
      </c>
    </row>
    <row r="378" spans="1:33">
      <c r="A378" s="19">
        <v>513</v>
      </c>
      <c r="B378" s="19" t="s">
        <v>204</v>
      </c>
      <c r="C378" s="3" t="s">
        <v>267</v>
      </c>
      <c r="D378" s="3" t="s">
        <v>827</v>
      </c>
      <c r="F378" s="38">
        <v>3282573</v>
      </c>
      <c r="H378" s="22">
        <f t="shared" si="150"/>
        <v>0</v>
      </c>
      <c r="I378" s="22">
        <f t="shared" si="150"/>
        <v>0</v>
      </c>
      <c r="J378" s="22">
        <f t="shared" si="150"/>
        <v>0</v>
      </c>
      <c r="K378" s="22">
        <f t="shared" si="150"/>
        <v>3282573</v>
      </c>
      <c r="L378" s="22">
        <f t="shared" si="150"/>
        <v>0</v>
      </c>
      <c r="M378" s="22">
        <f t="shared" si="150"/>
        <v>0</v>
      </c>
      <c r="N378" s="22">
        <f t="shared" si="150"/>
        <v>0</v>
      </c>
      <c r="O378" s="22">
        <f t="shared" si="150"/>
        <v>0</v>
      </c>
      <c r="P378" s="22">
        <f t="shared" si="150"/>
        <v>0</v>
      </c>
      <c r="Q378" s="22">
        <f t="shared" si="150"/>
        <v>0</v>
      </c>
      <c r="R378" s="22">
        <f t="shared" si="151"/>
        <v>0</v>
      </c>
      <c r="S378" s="22">
        <f t="shared" si="151"/>
        <v>0</v>
      </c>
      <c r="T378" s="22">
        <f t="shared" si="151"/>
        <v>0</v>
      </c>
      <c r="U378" s="22">
        <f t="shared" si="151"/>
        <v>0</v>
      </c>
      <c r="V378" s="22">
        <f t="shared" si="151"/>
        <v>0</v>
      </c>
      <c r="W378" s="22">
        <f t="shared" si="151"/>
        <v>0</v>
      </c>
      <c r="X378" s="22">
        <f t="shared" si="151"/>
        <v>0</v>
      </c>
      <c r="Y378" s="22">
        <f t="shared" si="151"/>
        <v>0</v>
      </c>
      <c r="Z378" s="22">
        <f t="shared" si="151"/>
        <v>0</v>
      </c>
      <c r="AA378" s="22">
        <f t="shared" si="151"/>
        <v>0</v>
      </c>
      <c r="AB378" s="22">
        <f t="shared" si="151"/>
        <v>0</v>
      </c>
      <c r="AC378" s="22">
        <f t="shared" si="151"/>
        <v>0</v>
      </c>
      <c r="AD378" s="22">
        <f t="shared" si="151"/>
        <v>0</v>
      </c>
      <c r="AE378" s="22">
        <f t="shared" si="151"/>
        <v>0</v>
      </c>
      <c r="AF378" s="22">
        <f t="shared" si="146"/>
        <v>3282573</v>
      </c>
      <c r="AG378" s="17" t="str">
        <f>IF(ABS(AF378-F378)&lt;1,"ok","err")</f>
        <v>ok</v>
      </c>
    </row>
    <row r="379" spans="1:33">
      <c r="A379" s="19">
        <v>514</v>
      </c>
      <c r="B379" s="19" t="s">
        <v>207</v>
      </c>
      <c r="C379" s="3" t="s">
        <v>268</v>
      </c>
      <c r="D379" s="3" t="s">
        <v>827</v>
      </c>
      <c r="F379" s="38">
        <v>62854</v>
      </c>
      <c r="H379" s="22">
        <f t="shared" si="150"/>
        <v>0</v>
      </c>
      <c r="I379" s="22">
        <f t="shared" si="150"/>
        <v>0</v>
      </c>
      <c r="J379" s="22">
        <f t="shared" si="150"/>
        <v>0</v>
      </c>
      <c r="K379" s="22">
        <f t="shared" si="150"/>
        <v>62854</v>
      </c>
      <c r="L379" s="22">
        <f t="shared" si="150"/>
        <v>0</v>
      </c>
      <c r="M379" s="22">
        <f t="shared" si="150"/>
        <v>0</v>
      </c>
      <c r="N379" s="22">
        <f t="shared" si="150"/>
        <v>0</v>
      </c>
      <c r="O379" s="22">
        <f t="shared" si="150"/>
        <v>0</v>
      </c>
      <c r="P379" s="22">
        <f t="shared" si="150"/>
        <v>0</v>
      </c>
      <c r="Q379" s="22">
        <f t="shared" si="150"/>
        <v>0</v>
      </c>
      <c r="R379" s="22">
        <f t="shared" si="151"/>
        <v>0</v>
      </c>
      <c r="S379" s="22">
        <f t="shared" si="151"/>
        <v>0</v>
      </c>
      <c r="T379" s="22">
        <f t="shared" si="151"/>
        <v>0</v>
      </c>
      <c r="U379" s="22">
        <f t="shared" si="151"/>
        <v>0</v>
      </c>
      <c r="V379" s="22">
        <f t="shared" si="151"/>
        <v>0</v>
      </c>
      <c r="W379" s="22">
        <f t="shared" si="151"/>
        <v>0</v>
      </c>
      <c r="X379" s="22">
        <f t="shared" si="151"/>
        <v>0</v>
      </c>
      <c r="Y379" s="22">
        <f t="shared" si="151"/>
        <v>0</v>
      </c>
      <c r="Z379" s="22">
        <f t="shared" si="151"/>
        <v>0</v>
      </c>
      <c r="AA379" s="22">
        <f t="shared" si="151"/>
        <v>0</v>
      </c>
      <c r="AB379" s="22">
        <f t="shared" si="151"/>
        <v>0</v>
      </c>
      <c r="AC379" s="22">
        <f t="shared" si="151"/>
        <v>0</v>
      </c>
      <c r="AD379" s="22">
        <f t="shared" si="151"/>
        <v>0</v>
      </c>
      <c r="AE379" s="22">
        <f t="shared" si="151"/>
        <v>0</v>
      </c>
      <c r="AF379" s="22">
        <f t="shared" si="146"/>
        <v>62854</v>
      </c>
      <c r="AG379" s="17" t="str">
        <f>IF(ABS(AF379-F379)&lt;1,"ok","err")</f>
        <v>ok</v>
      </c>
    </row>
    <row r="380" spans="1:33">
      <c r="A380" s="19"/>
      <c r="B380" s="19"/>
      <c r="F380" s="35"/>
      <c r="W380" s="3"/>
      <c r="AF380" s="22"/>
      <c r="AG380" s="17"/>
    </row>
    <row r="381" spans="1:33">
      <c r="A381" s="19"/>
      <c r="B381" s="19" t="s">
        <v>209</v>
      </c>
      <c r="C381" s="3" t="s">
        <v>85</v>
      </c>
      <c r="F381" s="35">
        <f>SUM(F375:F380)</f>
        <v>11560402</v>
      </c>
      <c r="H381" s="21">
        <f t="shared" ref="H381:M381" si="152">SUM(H375:H380)</f>
        <v>61555.30840955695</v>
      </c>
      <c r="I381" s="21">
        <f t="shared" si="152"/>
        <v>0</v>
      </c>
      <c r="J381" s="21">
        <f t="shared" si="152"/>
        <v>0</v>
      </c>
      <c r="K381" s="21">
        <f t="shared" si="152"/>
        <v>11498846.691590443</v>
      </c>
      <c r="L381" s="21">
        <f t="shared" si="152"/>
        <v>0</v>
      </c>
      <c r="M381" s="21">
        <f t="shared" si="152"/>
        <v>0</v>
      </c>
      <c r="N381" s="21">
        <f>SUM(N375:N380)</f>
        <v>0</v>
      </c>
      <c r="O381" s="21">
        <f>SUM(O375:O380)</f>
        <v>0</v>
      </c>
      <c r="P381" s="21">
        <f>SUM(P375:P380)</f>
        <v>0</v>
      </c>
      <c r="Q381" s="21">
        <f t="shared" ref="Q381:AB381" si="153">SUM(Q375:Q380)</f>
        <v>0</v>
      </c>
      <c r="R381" s="21">
        <f t="shared" si="153"/>
        <v>0</v>
      </c>
      <c r="S381" s="21">
        <f t="shared" si="153"/>
        <v>0</v>
      </c>
      <c r="T381" s="21">
        <f t="shared" si="153"/>
        <v>0</v>
      </c>
      <c r="U381" s="21">
        <f t="shared" si="153"/>
        <v>0</v>
      </c>
      <c r="V381" s="21">
        <f t="shared" si="153"/>
        <v>0</v>
      </c>
      <c r="W381" s="21">
        <f t="shared" si="153"/>
        <v>0</v>
      </c>
      <c r="X381" s="21">
        <f t="shared" si="153"/>
        <v>0</v>
      </c>
      <c r="Y381" s="21">
        <f t="shared" si="153"/>
        <v>0</v>
      </c>
      <c r="Z381" s="21">
        <f t="shared" si="153"/>
        <v>0</v>
      </c>
      <c r="AA381" s="21">
        <f t="shared" si="153"/>
        <v>0</v>
      </c>
      <c r="AB381" s="21">
        <f t="shared" si="153"/>
        <v>0</v>
      </c>
      <c r="AC381" s="21">
        <f>SUM(AC375:AC380)</f>
        <v>0</v>
      </c>
      <c r="AD381" s="21">
        <f>SUM(AD375:AD380)</f>
        <v>0</v>
      </c>
      <c r="AE381" s="21">
        <f>SUM(AE375:AE380)</f>
        <v>0</v>
      </c>
      <c r="AF381" s="22">
        <f t="shared" si="146"/>
        <v>11560402</v>
      </c>
      <c r="AG381" s="17" t="str">
        <f>IF(ABS(AF381-F381)&lt;1,"ok","err")</f>
        <v>ok</v>
      </c>
    </row>
    <row r="382" spans="1:33">
      <c r="A382" s="19"/>
      <c r="B382" s="19"/>
      <c r="F382" s="35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2"/>
      <c r="AG382" s="17"/>
    </row>
    <row r="383" spans="1:33">
      <c r="A383" s="19"/>
      <c r="B383" s="19" t="s">
        <v>210</v>
      </c>
      <c r="F383" s="35">
        <f>F372+F381</f>
        <v>28719795</v>
      </c>
      <c r="H383" s="21">
        <f t="shared" ref="H383:M383" si="154">H372+H381</f>
        <v>15208505.573937757</v>
      </c>
      <c r="I383" s="21">
        <f t="shared" si="154"/>
        <v>0</v>
      </c>
      <c r="J383" s="21">
        <f t="shared" si="154"/>
        <v>0</v>
      </c>
      <c r="K383" s="21">
        <f t="shared" si="154"/>
        <v>13511289.426062243</v>
      </c>
      <c r="L383" s="21">
        <f t="shared" si="154"/>
        <v>0</v>
      </c>
      <c r="M383" s="21">
        <f t="shared" si="154"/>
        <v>0</v>
      </c>
      <c r="N383" s="21">
        <f>N372+N381</f>
        <v>0</v>
      </c>
      <c r="O383" s="21">
        <f>O372+O381</f>
        <v>0</v>
      </c>
      <c r="P383" s="21">
        <f>P372+P381</f>
        <v>0</v>
      </c>
      <c r="Q383" s="21">
        <f t="shared" ref="Q383:AB383" si="155">Q372+Q381</f>
        <v>0</v>
      </c>
      <c r="R383" s="21">
        <f t="shared" si="155"/>
        <v>0</v>
      </c>
      <c r="S383" s="21">
        <f t="shared" si="155"/>
        <v>0</v>
      </c>
      <c r="T383" s="21">
        <f t="shared" si="155"/>
        <v>0</v>
      </c>
      <c r="U383" s="21">
        <f t="shared" si="155"/>
        <v>0</v>
      </c>
      <c r="V383" s="21">
        <f t="shared" si="155"/>
        <v>0</v>
      </c>
      <c r="W383" s="21">
        <f t="shared" si="155"/>
        <v>0</v>
      </c>
      <c r="X383" s="21">
        <f t="shared" si="155"/>
        <v>0</v>
      </c>
      <c r="Y383" s="21">
        <f t="shared" si="155"/>
        <v>0</v>
      </c>
      <c r="Z383" s="21">
        <f t="shared" si="155"/>
        <v>0</v>
      </c>
      <c r="AA383" s="21">
        <f t="shared" si="155"/>
        <v>0</v>
      </c>
      <c r="AB383" s="21">
        <f t="shared" si="155"/>
        <v>0</v>
      </c>
      <c r="AC383" s="21">
        <f>AC372+AC381</f>
        <v>0</v>
      </c>
      <c r="AD383" s="21">
        <f>AD372+AD381</f>
        <v>0</v>
      </c>
      <c r="AE383" s="21">
        <f>AE372+AE381</f>
        <v>0</v>
      </c>
      <c r="AF383" s="22">
        <f t="shared" si="146"/>
        <v>28719795</v>
      </c>
      <c r="AG383" s="17" t="str">
        <f>IF(ABS(AF383-F383)&lt;1,"ok","err")</f>
        <v>ok</v>
      </c>
    </row>
    <row r="384" spans="1:33">
      <c r="A384" s="19"/>
      <c r="B384" s="19"/>
      <c r="F384" s="35"/>
      <c r="W384" s="3"/>
      <c r="AF384" s="22"/>
      <c r="AG384" s="17"/>
    </row>
    <row r="385" spans="1:33">
      <c r="A385" s="24" t="s">
        <v>296</v>
      </c>
      <c r="B385" s="19"/>
      <c r="W385" s="3"/>
      <c r="AG385" s="17"/>
    </row>
    <row r="386" spans="1:33">
      <c r="A386" s="29">
        <v>535</v>
      </c>
      <c r="B386" s="19" t="s">
        <v>186</v>
      </c>
      <c r="C386" s="3" t="s">
        <v>566</v>
      </c>
      <c r="D386" s="3" t="s">
        <v>611</v>
      </c>
      <c r="F386" s="35">
        <v>103607</v>
      </c>
      <c r="H386" s="22">
        <f t="shared" ref="H386:Q391" si="156">IF(VLOOKUP($D386,$C$6:$AE$653,H$2,)=0,0,((VLOOKUP($D386,$C$6:$AE$653,H$2,)/VLOOKUP($D386,$C$6:$AE$653,4,))*$F386))</f>
        <v>103607</v>
      </c>
      <c r="I386" s="22">
        <f t="shared" si="156"/>
        <v>0</v>
      </c>
      <c r="J386" s="22">
        <f t="shared" si="156"/>
        <v>0</v>
      </c>
      <c r="K386" s="22">
        <f t="shared" si="156"/>
        <v>0</v>
      </c>
      <c r="L386" s="22">
        <f t="shared" si="156"/>
        <v>0</v>
      </c>
      <c r="M386" s="22">
        <f t="shared" si="156"/>
        <v>0</v>
      </c>
      <c r="N386" s="22">
        <f t="shared" si="156"/>
        <v>0</v>
      </c>
      <c r="O386" s="22">
        <f t="shared" si="156"/>
        <v>0</v>
      </c>
      <c r="P386" s="22">
        <f t="shared" si="156"/>
        <v>0</v>
      </c>
      <c r="Q386" s="22">
        <f t="shared" si="156"/>
        <v>0</v>
      </c>
      <c r="R386" s="22">
        <f t="shared" ref="R386:AE391" si="157">IF(VLOOKUP($D386,$C$6:$AE$653,R$2,)=0,0,((VLOOKUP($D386,$C$6:$AE$653,R$2,)/VLOOKUP($D386,$C$6:$AE$653,4,))*$F386))</f>
        <v>0</v>
      </c>
      <c r="S386" s="22">
        <f t="shared" si="157"/>
        <v>0</v>
      </c>
      <c r="T386" s="22">
        <f t="shared" si="157"/>
        <v>0</v>
      </c>
      <c r="U386" s="22">
        <f t="shared" si="157"/>
        <v>0</v>
      </c>
      <c r="V386" s="22">
        <f t="shared" si="157"/>
        <v>0</v>
      </c>
      <c r="W386" s="22">
        <f t="shared" si="157"/>
        <v>0</v>
      </c>
      <c r="X386" s="22">
        <f t="shared" si="157"/>
        <v>0</v>
      </c>
      <c r="Y386" s="22">
        <f t="shared" si="157"/>
        <v>0</v>
      </c>
      <c r="Z386" s="22">
        <f t="shared" si="157"/>
        <v>0</v>
      </c>
      <c r="AA386" s="22">
        <f t="shared" si="157"/>
        <v>0</v>
      </c>
      <c r="AB386" s="22">
        <f t="shared" si="157"/>
        <v>0</v>
      </c>
      <c r="AC386" s="22">
        <f t="shared" si="157"/>
        <v>0</v>
      </c>
      <c r="AD386" s="22">
        <f t="shared" si="157"/>
        <v>0</v>
      </c>
      <c r="AE386" s="22">
        <f t="shared" si="157"/>
        <v>0</v>
      </c>
      <c r="AF386" s="22">
        <f t="shared" ref="AF386:AF391" si="158">SUM(H386:AE386)</f>
        <v>103607</v>
      </c>
      <c r="AG386" s="17" t="str">
        <f t="shared" ref="AG386:AG391" si="159">IF(ABS(AF386-F386)&lt;1,"ok","err")</f>
        <v>ok</v>
      </c>
    </row>
    <row r="387" spans="1:33">
      <c r="A387" s="112">
        <v>536</v>
      </c>
      <c r="B387" s="19" t="s">
        <v>303</v>
      </c>
      <c r="C387" s="3" t="s">
        <v>567</v>
      </c>
      <c r="D387" s="3" t="s">
        <v>607</v>
      </c>
      <c r="F387" s="38">
        <v>0</v>
      </c>
      <c r="H387" s="22">
        <f t="shared" si="156"/>
        <v>0</v>
      </c>
      <c r="I387" s="22">
        <f t="shared" si="156"/>
        <v>0</v>
      </c>
      <c r="J387" s="22">
        <f t="shared" si="156"/>
        <v>0</v>
      </c>
      <c r="K387" s="22">
        <f t="shared" si="156"/>
        <v>0</v>
      </c>
      <c r="L387" s="22">
        <f t="shared" si="156"/>
        <v>0</v>
      </c>
      <c r="M387" s="22">
        <f t="shared" si="156"/>
        <v>0</v>
      </c>
      <c r="N387" s="22">
        <f t="shared" si="156"/>
        <v>0</v>
      </c>
      <c r="O387" s="22">
        <f t="shared" si="156"/>
        <v>0</v>
      </c>
      <c r="P387" s="22">
        <f t="shared" si="156"/>
        <v>0</v>
      </c>
      <c r="Q387" s="22">
        <f t="shared" si="156"/>
        <v>0</v>
      </c>
      <c r="R387" s="22">
        <f t="shared" si="157"/>
        <v>0</v>
      </c>
      <c r="S387" s="22">
        <f t="shared" si="157"/>
        <v>0</v>
      </c>
      <c r="T387" s="22">
        <f t="shared" si="157"/>
        <v>0</v>
      </c>
      <c r="U387" s="22">
        <f t="shared" si="157"/>
        <v>0</v>
      </c>
      <c r="V387" s="22">
        <f t="shared" si="157"/>
        <v>0</v>
      </c>
      <c r="W387" s="22">
        <f t="shared" si="157"/>
        <v>0</v>
      </c>
      <c r="X387" s="22">
        <f t="shared" si="157"/>
        <v>0</v>
      </c>
      <c r="Y387" s="22">
        <f t="shared" si="157"/>
        <v>0</v>
      </c>
      <c r="Z387" s="22">
        <f t="shared" si="157"/>
        <v>0</v>
      </c>
      <c r="AA387" s="22">
        <f t="shared" si="157"/>
        <v>0</v>
      </c>
      <c r="AB387" s="22">
        <f t="shared" si="157"/>
        <v>0</v>
      </c>
      <c r="AC387" s="22">
        <f t="shared" si="157"/>
        <v>0</v>
      </c>
      <c r="AD387" s="22">
        <f t="shared" si="157"/>
        <v>0</v>
      </c>
      <c r="AE387" s="22">
        <f t="shared" si="157"/>
        <v>0</v>
      </c>
      <c r="AF387" s="22">
        <f t="shared" si="158"/>
        <v>0</v>
      </c>
      <c r="AG387" s="17" t="str">
        <f t="shared" si="159"/>
        <v>ok</v>
      </c>
    </row>
    <row r="388" spans="1:33">
      <c r="A388" s="19">
        <v>537</v>
      </c>
      <c r="B388" s="19" t="s">
        <v>302</v>
      </c>
      <c r="C388" s="3" t="s">
        <v>568</v>
      </c>
      <c r="D388" s="3" t="s">
        <v>607</v>
      </c>
      <c r="F388" s="38">
        <v>0</v>
      </c>
      <c r="H388" s="22">
        <f t="shared" si="156"/>
        <v>0</v>
      </c>
      <c r="I388" s="22">
        <f t="shared" si="156"/>
        <v>0</v>
      </c>
      <c r="J388" s="22">
        <f t="shared" si="156"/>
        <v>0</v>
      </c>
      <c r="K388" s="22">
        <f t="shared" si="156"/>
        <v>0</v>
      </c>
      <c r="L388" s="22">
        <f t="shared" si="156"/>
        <v>0</v>
      </c>
      <c r="M388" s="22">
        <f t="shared" si="156"/>
        <v>0</v>
      </c>
      <c r="N388" s="22">
        <f t="shared" si="156"/>
        <v>0</v>
      </c>
      <c r="O388" s="22">
        <f t="shared" si="156"/>
        <v>0</v>
      </c>
      <c r="P388" s="22">
        <f t="shared" si="156"/>
        <v>0</v>
      </c>
      <c r="Q388" s="22">
        <f t="shared" si="156"/>
        <v>0</v>
      </c>
      <c r="R388" s="22">
        <f t="shared" si="157"/>
        <v>0</v>
      </c>
      <c r="S388" s="22">
        <f t="shared" si="157"/>
        <v>0</v>
      </c>
      <c r="T388" s="22">
        <f t="shared" si="157"/>
        <v>0</v>
      </c>
      <c r="U388" s="22">
        <f t="shared" si="157"/>
        <v>0</v>
      </c>
      <c r="V388" s="22">
        <f t="shared" si="157"/>
        <v>0</v>
      </c>
      <c r="W388" s="22">
        <f t="shared" si="157"/>
        <v>0</v>
      </c>
      <c r="X388" s="22">
        <f t="shared" si="157"/>
        <v>0</v>
      </c>
      <c r="Y388" s="22">
        <f t="shared" si="157"/>
        <v>0</v>
      </c>
      <c r="Z388" s="22">
        <f t="shared" si="157"/>
        <v>0</v>
      </c>
      <c r="AA388" s="22">
        <f t="shared" si="157"/>
        <v>0</v>
      </c>
      <c r="AB388" s="22">
        <f t="shared" si="157"/>
        <v>0</v>
      </c>
      <c r="AC388" s="22">
        <f t="shared" si="157"/>
        <v>0</v>
      </c>
      <c r="AD388" s="22">
        <f t="shared" si="157"/>
        <v>0</v>
      </c>
      <c r="AE388" s="22">
        <f t="shared" si="157"/>
        <v>0</v>
      </c>
      <c r="AF388" s="22">
        <f t="shared" si="158"/>
        <v>0</v>
      </c>
      <c r="AG388" s="17" t="str">
        <f t="shared" si="159"/>
        <v>ok</v>
      </c>
    </row>
    <row r="389" spans="1:33">
      <c r="A389" s="111">
        <v>538</v>
      </c>
      <c r="B389" s="19" t="s">
        <v>192</v>
      </c>
      <c r="C389" s="3" t="s">
        <v>569</v>
      </c>
      <c r="D389" s="3" t="s">
        <v>607</v>
      </c>
      <c r="F389" s="38">
        <v>276115</v>
      </c>
      <c r="H389" s="22">
        <f t="shared" si="156"/>
        <v>276115</v>
      </c>
      <c r="I389" s="22">
        <f t="shared" si="156"/>
        <v>0</v>
      </c>
      <c r="J389" s="22">
        <f t="shared" si="156"/>
        <v>0</v>
      </c>
      <c r="K389" s="22">
        <f t="shared" si="156"/>
        <v>0</v>
      </c>
      <c r="L389" s="22">
        <f t="shared" si="156"/>
        <v>0</v>
      </c>
      <c r="M389" s="22">
        <f t="shared" si="156"/>
        <v>0</v>
      </c>
      <c r="N389" s="22">
        <f t="shared" si="156"/>
        <v>0</v>
      </c>
      <c r="O389" s="22">
        <f t="shared" si="156"/>
        <v>0</v>
      </c>
      <c r="P389" s="22">
        <f t="shared" si="156"/>
        <v>0</v>
      </c>
      <c r="Q389" s="22">
        <f t="shared" si="156"/>
        <v>0</v>
      </c>
      <c r="R389" s="22">
        <f t="shared" si="157"/>
        <v>0</v>
      </c>
      <c r="S389" s="22">
        <f t="shared" si="157"/>
        <v>0</v>
      </c>
      <c r="T389" s="22">
        <f t="shared" si="157"/>
        <v>0</v>
      </c>
      <c r="U389" s="22">
        <f t="shared" si="157"/>
        <v>0</v>
      </c>
      <c r="V389" s="22">
        <f t="shared" si="157"/>
        <v>0</v>
      </c>
      <c r="W389" s="22">
        <f t="shared" si="157"/>
        <v>0</v>
      </c>
      <c r="X389" s="22">
        <f t="shared" si="157"/>
        <v>0</v>
      </c>
      <c r="Y389" s="22">
        <f t="shared" si="157"/>
        <v>0</v>
      </c>
      <c r="Z389" s="22">
        <f t="shared" si="157"/>
        <v>0</v>
      </c>
      <c r="AA389" s="22">
        <f t="shared" si="157"/>
        <v>0</v>
      </c>
      <c r="AB389" s="22">
        <f t="shared" si="157"/>
        <v>0</v>
      </c>
      <c r="AC389" s="22">
        <f t="shared" si="157"/>
        <v>0</v>
      </c>
      <c r="AD389" s="22">
        <f t="shared" si="157"/>
        <v>0</v>
      </c>
      <c r="AE389" s="22">
        <f t="shared" si="157"/>
        <v>0</v>
      </c>
      <c r="AF389" s="22">
        <f t="shared" si="158"/>
        <v>276115</v>
      </c>
      <c r="AG389" s="17" t="str">
        <f t="shared" si="159"/>
        <v>ok</v>
      </c>
    </row>
    <row r="390" spans="1:33">
      <c r="A390" s="19">
        <v>539</v>
      </c>
      <c r="B390" s="19" t="s">
        <v>304</v>
      </c>
      <c r="C390" s="3" t="s">
        <v>570</v>
      </c>
      <c r="D390" s="3" t="s">
        <v>607</v>
      </c>
      <c r="F390" s="38"/>
      <c r="H390" s="22">
        <f t="shared" si="156"/>
        <v>0</v>
      </c>
      <c r="I390" s="22">
        <f t="shared" si="156"/>
        <v>0</v>
      </c>
      <c r="J390" s="22">
        <f t="shared" si="156"/>
        <v>0</v>
      </c>
      <c r="K390" s="22">
        <f t="shared" si="156"/>
        <v>0</v>
      </c>
      <c r="L390" s="22">
        <f t="shared" si="156"/>
        <v>0</v>
      </c>
      <c r="M390" s="22">
        <f t="shared" si="156"/>
        <v>0</v>
      </c>
      <c r="N390" s="22">
        <f t="shared" si="156"/>
        <v>0</v>
      </c>
      <c r="O390" s="22">
        <f t="shared" si="156"/>
        <v>0</v>
      </c>
      <c r="P390" s="22">
        <f t="shared" si="156"/>
        <v>0</v>
      </c>
      <c r="Q390" s="22">
        <f t="shared" si="156"/>
        <v>0</v>
      </c>
      <c r="R390" s="22">
        <f t="shared" si="157"/>
        <v>0</v>
      </c>
      <c r="S390" s="22">
        <f t="shared" si="157"/>
        <v>0</v>
      </c>
      <c r="T390" s="22">
        <f t="shared" si="157"/>
        <v>0</v>
      </c>
      <c r="U390" s="22">
        <f t="shared" si="157"/>
        <v>0</v>
      </c>
      <c r="V390" s="22">
        <f t="shared" si="157"/>
        <v>0</v>
      </c>
      <c r="W390" s="22">
        <f t="shared" si="157"/>
        <v>0</v>
      </c>
      <c r="X390" s="22">
        <f t="shared" si="157"/>
        <v>0</v>
      </c>
      <c r="Y390" s="22">
        <f t="shared" si="157"/>
        <v>0</v>
      </c>
      <c r="Z390" s="22">
        <f t="shared" si="157"/>
        <v>0</v>
      </c>
      <c r="AA390" s="22">
        <f t="shared" si="157"/>
        <v>0</v>
      </c>
      <c r="AB390" s="22">
        <f t="shared" si="157"/>
        <v>0</v>
      </c>
      <c r="AC390" s="22">
        <f t="shared" si="157"/>
        <v>0</v>
      </c>
      <c r="AD390" s="22">
        <f t="shared" si="157"/>
        <v>0</v>
      </c>
      <c r="AE390" s="22">
        <f t="shared" si="157"/>
        <v>0</v>
      </c>
      <c r="AF390" s="22">
        <f t="shared" si="158"/>
        <v>0</v>
      </c>
      <c r="AG390" s="17" t="str">
        <f t="shared" si="159"/>
        <v>ok</v>
      </c>
    </row>
    <row r="391" spans="1:33">
      <c r="A391" s="111">
        <v>540</v>
      </c>
      <c r="B391" s="19" t="s">
        <v>901</v>
      </c>
      <c r="D391" s="3" t="s">
        <v>607</v>
      </c>
      <c r="F391" s="38"/>
      <c r="H391" s="22">
        <f t="shared" si="156"/>
        <v>0</v>
      </c>
      <c r="I391" s="22">
        <f t="shared" si="156"/>
        <v>0</v>
      </c>
      <c r="J391" s="22">
        <f t="shared" si="156"/>
        <v>0</v>
      </c>
      <c r="K391" s="22">
        <f t="shared" si="156"/>
        <v>0</v>
      </c>
      <c r="L391" s="22">
        <f t="shared" si="156"/>
        <v>0</v>
      </c>
      <c r="M391" s="22">
        <f t="shared" si="156"/>
        <v>0</v>
      </c>
      <c r="N391" s="22">
        <f t="shared" si="156"/>
        <v>0</v>
      </c>
      <c r="O391" s="22">
        <f t="shared" si="156"/>
        <v>0</v>
      </c>
      <c r="P391" s="22">
        <f t="shared" si="156"/>
        <v>0</v>
      </c>
      <c r="Q391" s="22">
        <f t="shared" si="156"/>
        <v>0</v>
      </c>
      <c r="R391" s="22">
        <f t="shared" si="157"/>
        <v>0</v>
      </c>
      <c r="S391" s="22">
        <f t="shared" si="157"/>
        <v>0</v>
      </c>
      <c r="T391" s="22">
        <f t="shared" si="157"/>
        <v>0</v>
      </c>
      <c r="U391" s="22">
        <f t="shared" si="157"/>
        <v>0</v>
      </c>
      <c r="V391" s="22">
        <f t="shared" si="157"/>
        <v>0</v>
      </c>
      <c r="W391" s="22">
        <f t="shared" si="157"/>
        <v>0</v>
      </c>
      <c r="X391" s="22">
        <f t="shared" si="157"/>
        <v>0</v>
      </c>
      <c r="Y391" s="22">
        <f t="shared" si="157"/>
        <v>0</v>
      </c>
      <c r="Z391" s="22">
        <f t="shared" si="157"/>
        <v>0</v>
      </c>
      <c r="AA391" s="22">
        <f t="shared" si="157"/>
        <v>0</v>
      </c>
      <c r="AB391" s="22">
        <f t="shared" si="157"/>
        <v>0</v>
      </c>
      <c r="AC391" s="22">
        <f t="shared" si="157"/>
        <v>0</v>
      </c>
      <c r="AD391" s="22">
        <f t="shared" si="157"/>
        <v>0</v>
      </c>
      <c r="AE391" s="22">
        <f t="shared" si="157"/>
        <v>0</v>
      </c>
      <c r="AF391" s="22">
        <f t="shared" si="158"/>
        <v>0</v>
      </c>
      <c r="AG391" s="17" t="str">
        <f t="shared" si="159"/>
        <v>ok</v>
      </c>
    </row>
    <row r="392" spans="1:33">
      <c r="A392" s="19"/>
      <c r="B392" s="19"/>
      <c r="F392" s="35"/>
      <c r="W392" s="3"/>
      <c r="AF392" s="22"/>
      <c r="AG392" s="17"/>
    </row>
    <row r="393" spans="1:33">
      <c r="A393" s="19"/>
      <c r="B393" s="19" t="s">
        <v>299</v>
      </c>
      <c r="C393" s="3" t="s">
        <v>613</v>
      </c>
      <c r="F393" s="35">
        <f>SUM(F386:F392)</f>
        <v>379722</v>
      </c>
      <c r="H393" s="21">
        <f t="shared" ref="H393:M393" si="160">SUM(H386:H392)</f>
        <v>379722</v>
      </c>
      <c r="I393" s="21">
        <f t="shared" si="160"/>
        <v>0</v>
      </c>
      <c r="J393" s="21">
        <f t="shared" si="160"/>
        <v>0</v>
      </c>
      <c r="K393" s="21">
        <f t="shared" si="160"/>
        <v>0</v>
      </c>
      <c r="L393" s="21">
        <f t="shared" si="160"/>
        <v>0</v>
      </c>
      <c r="M393" s="21">
        <f t="shared" si="160"/>
        <v>0</v>
      </c>
      <c r="N393" s="21">
        <f>SUM(N386:N392)</f>
        <v>0</v>
      </c>
      <c r="O393" s="21">
        <f>SUM(O386:O392)</f>
        <v>0</v>
      </c>
      <c r="P393" s="21">
        <f>SUM(P386:P392)</f>
        <v>0</v>
      </c>
      <c r="Q393" s="21">
        <f t="shared" ref="Q393:AB393" si="161">SUM(Q386:Q392)</f>
        <v>0</v>
      </c>
      <c r="R393" s="21">
        <f t="shared" si="161"/>
        <v>0</v>
      </c>
      <c r="S393" s="21">
        <f t="shared" si="161"/>
        <v>0</v>
      </c>
      <c r="T393" s="21">
        <f t="shared" si="161"/>
        <v>0</v>
      </c>
      <c r="U393" s="21">
        <f t="shared" si="161"/>
        <v>0</v>
      </c>
      <c r="V393" s="21">
        <f t="shared" si="161"/>
        <v>0</v>
      </c>
      <c r="W393" s="21">
        <f t="shared" si="161"/>
        <v>0</v>
      </c>
      <c r="X393" s="21">
        <f t="shared" si="161"/>
        <v>0</v>
      </c>
      <c r="Y393" s="21">
        <f t="shared" si="161"/>
        <v>0</v>
      </c>
      <c r="Z393" s="21">
        <f t="shared" si="161"/>
        <v>0</v>
      </c>
      <c r="AA393" s="21">
        <f t="shared" si="161"/>
        <v>0</v>
      </c>
      <c r="AB393" s="21">
        <f t="shared" si="161"/>
        <v>0</v>
      </c>
      <c r="AC393" s="21">
        <f>SUM(AC386:AC392)</f>
        <v>0</v>
      </c>
      <c r="AD393" s="21">
        <f>SUM(AD386:AD392)</f>
        <v>0</v>
      </c>
      <c r="AE393" s="21">
        <f>SUM(AE386:AE392)</f>
        <v>0</v>
      </c>
      <c r="AF393" s="22">
        <f>SUM(H393:AE393)</f>
        <v>379722</v>
      </c>
      <c r="AG393" s="17" t="str">
        <f>IF(ABS(AF393-F393)&lt;1,"ok","err")</f>
        <v>ok</v>
      </c>
    </row>
    <row r="394" spans="1:33">
      <c r="A394" s="19"/>
      <c r="B394" s="19"/>
      <c r="F394" s="35"/>
      <c r="W394" s="3"/>
      <c r="AG394" s="17"/>
    </row>
    <row r="395" spans="1:33">
      <c r="A395" s="24" t="s">
        <v>297</v>
      </c>
      <c r="B395" s="19"/>
      <c r="F395" s="35"/>
      <c r="W395" s="3"/>
      <c r="AG395" s="17"/>
    </row>
    <row r="396" spans="1:33">
      <c r="A396" s="29">
        <v>541</v>
      </c>
      <c r="B396" s="19" t="s">
        <v>201</v>
      </c>
      <c r="C396" s="3" t="s">
        <v>571</v>
      </c>
      <c r="D396" s="3" t="s">
        <v>618</v>
      </c>
      <c r="F396" s="35">
        <v>0</v>
      </c>
      <c r="H396" s="22">
        <f t="shared" ref="H396:Q400" si="162">IF(VLOOKUP($D396,$C$6:$AE$653,H$2,)=0,0,((VLOOKUP($D396,$C$6:$AE$653,H$2,)/VLOOKUP($D396,$C$6:$AE$653,4,))*$F396))</f>
        <v>0</v>
      </c>
      <c r="I396" s="22">
        <f t="shared" si="162"/>
        <v>0</v>
      </c>
      <c r="J396" s="22">
        <f t="shared" si="162"/>
        <v>0</v>
      </c>
      <c r="K396" s="22">
        <f t="shared" si="162"/>
        <v>0</v>
      </c>
      <c r="L396" s="22">
        <f t="shared" si="162"/>
        <v>0</v>
      </c>
      <c r="M396" s="22">
        <f t="shared" si="162"/>
        <v>0</v>
      </c>
      <c r="N396" s="22">
        <f t="shared" si="162"/>
        <v>0</v>
      </c>
      <c r="O396" s="22">
        <f t="shared" si="162"/>
        <v>0</v>
      </c>
      <c r="P396" s="22">
        <f t="shared" si="162"/>
        <v>0</v>
      </c>
      <c r="Q396" s="22">
        <f t="shared" si="162"/>
        <v>0</v>
      </c>
      <c r="R396" s="22">
        <f t="shared" ref="R396:AE400" si="163">IF(VLOOKUP($D396,$C$6:$AE$653,R$2,)=0,0,((VLOOKUP($D396,$C$6:$AE$653,R$2,)/VLOOKUP($D396,$C$6:$AE$653,4,))*$F396))</f>
        <v>0</v>
      </c>
      <c r="S396" s="22">
        <f t="shared" si="163"/>
        <v>0</v>
      </c>
      <c r="T396" s="22">
        <f t="shared" si="163"/>
        <v>0</v>
      </c>
      <c r="U396" s="22">
        <f t="shared" si="163"/>
        <v>0</v>
      </c>
      <c r="V396" s="22">
        <f t="shared" si="163"/>
        <v>0</v>
      </c>
      <c r="W396" s="22">
        <f t="shared" si="163"/>
        <v>0</v>
      </c>
      <c r="X396" s="22">
        <f t="shared" si="163"/>
        <v>0</v>
      </c>
      <c r="Y396" s="22">
        <f t="shared" si="163"/>
        <v>0</v>
      </c>
      <c r="Z396" s="22">
        <f t="shared" si="163"/>
        <v>0</v>
      </c>
      <c r="AA396" s="22">
        <f t="shared" si="163"/>
        <v>0</v>
      </c>
      <c r="AB396" s="22">
        <f t="shared" si="163"/>
        <v>0</v>
      </c>
      <c r="AC396" s="22">
        <f t="shared" si="163"/>
        <v>0</v>
      </c>
      <c r="AD396" s="22">
        <f t="shared" si="163"/>
        <v>0</v>
      </c>
      <c r="AE396" s="22">
        <f t="shared" si="163"/>
        <v>0</v>
      </c>
      <c r="AF396" s="22">
        <f>SUM(H396:AE396)</f>
        <v>0</v>
      </c>
      <c r="AG396" s="17" t="str">
        <f>IF(ABS(AF396-F396)&lt;1,"ok","err")</f>
        <v>ok</v>
      </c>
    </row>
    <row r="397" spans="1:33">
      <c r="A397" s="29">
        <v>542</v>
      </c>
      <c r="B397" s="19" t="s">
        <v>200</v>
      </c>
      <c r="C397" s="3" t="s">
        <v>572</v>
      </c>
      <c r="D397" s="3" t="s">
        <v>607</v>
      </c>
      <c r="F397" s="38">
        <v>40711</v>
      </c>
      <c r="H397" s="22">
        <f t="shared" si="162"/>
        <v>40711</v>
      </c>
      <c r="I397" s="22">
        <f t="shared" si="162"/>
        <v>0</v>
      </c>
      <c r="J397" s="22">
        <f t="shared" si="162"/>
        <v>0</v>
      </c>
      <c r="K397" s="22">
        <f t="shared" si="162"/>
        <v>0</v>
      </c>
      <c r="L397" s="22">
        <f t="shared" si="162"/>
        <v>0</v>
      </c>
      <c r="M397" s="22">
        <f t="shared" si="162"/>
        <v>0</v>
      </c>
      <c r="N397" s="22">
        <f t="shared" si="162"/>
        <v>0</v>
      </c>
      <c r="O397" s="22">
        <f t="shared" si="162"/>
        <v>0</v>
      </c>
      <c r="P397" s="22">
        <f t="shared" si="162"/>
        <v>0</v>
      </c>
      <c r="Q397" s="22">
        <f t="shared" si="162"/>
        <v>0</v>
      </c>
      <c r="R397" s="22">
        <f t="shared" si="163"/>
        <v>0</v>
      </c>
      <c r="S397" s="22">
        <f t="shared" si="163"/>
        <v>0</v>
      </c>
      <c r="T397" s="22">
        <f t="shared" si="163"/>
        <v>0</v>
      </c>
      <c r="U397" s="22">
        <f t="shared" si="163"/>
        <v>0</v>
      </c>
      <c r="V397" s="22">
        <f t="shared" si="163"/>
        <v>0</v>
      </c>
      <c r="W397" s="22">
        <f t="shared" si="163"/>
        <v>0</v>
      </c>
      <c r="X397" s="22">
        <f t="shared" si="163"/>
        <v>0</v>
      </c>
      <c r="Y397" s="22">
        <f t="shared" si="163"/>
        <v>0</v>
      </c>
      <c r="Z397" s="22">
        <f t="shared" si="163"/>
        <v>0</v>
      </c>
      <c r="AA397" s="22">
        <f t="shared" si="163"/>
        <v>0</v>
      </c>
      <c r="AB397" s="22">
        <f t="shared" si="163"/>
        <v>0</v>
      </c>
      <c r="AC397" s="22">
        <f t="shared" si="163"/>
        <v>0</v>
      </c>
      <c r="AD397" s="22">
        <f t="shared" si="163"/>
        <v>0</v>
      </c>
      <c r="AE397" s="22">
        <f t="shared" si="163"/>
        <v>0</v>
      </c>
      <c r="AF397" s="22">
        <f>SUM(H397:AE397)</f>
        <v>40711</v>
      </c>
      <c r="AG397" s="17" t="str">
        <f>IF(ABS(AF397-F397)&lt;1,"ok","err")</f>
        <v>ok</v>
      </c>
    </row>
    <row r="398" spans="1:33">
      <c r="A398" s="29">
        <v>543</v>
      </c>
      <c r="B398" s="19" t="s">
        <v>298</v>
      </c>
      <c r="C398" s="3" t="s">
        <v>573</v>
      </c>
      <c r="D398" s="3" t="s">
        <v>607</v>
      </c>
      <c r="F398" s="38">
        <v>30970</v>
      </c>
      <c r="H398" s="22">
        <f t="shared" si="162"/>
        <v>30970</v>
      </c>
      <c r="I398" s="22">
        <f t="shared" si="162"/>
        <v>0</v>
      </c>
      <c r="J398" s="22">
        <f t="shared" si="162"/>
        <v>0</v>
      </c>
      <c r="K398" s="22">
        <f t="shared" si="162"/>
        <v>0</v>
      </c>
      <c r="L398" s="22">
        <f t="shared" si="162"/>
        <v>0</v>
      </c>
      <c r="M398" s="22">
        <f t="shared" si="162"/>
        <v>0</v>
      </c>
      <c r="N398" s="22">
        <f t="shared" si="162"/>
        <v>0</v>
      </c>
      <c r="O398" s="22">
        <f t="shared" si="162"/>
        <v>0</v>
      </c>
      <c r="P398" s="22">
        <f t="shared" si="162"/>
        <v>0</v>
      </c>
      <c r="Q398" s="22">
        <f t="shared" si="162"/>
        <v>0</v>
      </c>
      <c r="R398" s="22">
        <f t="shared" si="163"/>
        <v>0</v>
      </c>
      <c r="S398" s="22">
        <f t="shared" si="163"/>
        <v>0</v>
      </c>
      <c r="T398" s="22">
        <f t="shared" si="163"/>
        <v>0</v>
      </c>
      <c r="U398" s="22">
        <f t="shared" si="163"/>
        <v>0</v>
      </c>
      <c r="V398" s="22">
        <f t="shared" si="163"/>
        <v>0</v>
      </c>
      <c r="W398" s="22">
        <f t="shared" si="163"/>
        <v>0</v>
      </c>
      <c r="X398" s="22">
        <f t="shared" si="163"/>
        <v>0</v>
      </c>
      <c r="Y398" s="22">
        <f t="shared" si="163"/>
        <v>0</v>
      </c>
      <c r="Z398" s="22">
        <f t="shared" si="163"/>
        <v>0</v>
      </c>
      <c r="AA398" s="22">
        <f t="shared" si="163"/>
        <v>0</v>
      </c>
      <c r="AB398" s="22">
        <f t="shared" si="163"/>
        <v>0</v>
      </c>
      <c r="AC398" s="22">
        <f t="shared" si="163"/>
        <v>0</v>
      </c>
      <c r="AD398" s="22">
        <f t="shared" si="163"/>
        <v>0</v>
      </c>
      <c r="AE398" s="22">
        <f t="shared" si="163"/>
        <v>0</v>
      </c>
      <c r="AF398" s="22">
        <f>SUM(H398:AE398)</f>
        <v>30970</v>
      </c>
      <c r="AG398" s="17" t="str">
        <f>IF(ABS(AF398-F398)&lt;1,"ok","err")</f>
        <v>ok</v>
      </c>
    </row>
    <row r="399" spans="1:33">
      <c r="A399" s="19">
        <v>544</v>
      </c>
      <c r="B399" s="19" t="s">
        <v>204</v>
      </c>
      <c r="C399" s="3" t="s">
        <v>574</v>
      </c>
      <c r="D399" s="3" t="s">
        <v>827</v>
      </c>
      <c r="F399" s="38">
        <v>99532</v>
      </c>
      <c r="H399" s="22">
        <f t="shared" si="162"/>
        <v>0</v>
      </c>
      <c r="I399" s="22">
        <f t="shared" si="162"/>
        <v>0</v>
      </c>
      <c r="J399" s="22">
        <f t="shared" si="162"/>
        <v>0</v>
      </c>
      <c r="K399" s="22">
        <f t="shared" si="162"/>
        <v>99532</v>
      </c>
      <c r="L399" s="22">
        <f t="shared" si="162"/>
        <v>0</v>
      </c>
      <c r="M399" s="22">
        <f t="shared" si="162"/>
        <v>0</v>
      </c>
      <c r="N399" s="22">
        <f t="shared" si="162"/>
        <v>0</v>
      </c>
      <c r="O399" s="22">
        <f t="shared" si="162"/>
        <v>0</v>
      </c>
      <c r="P399" s="22">
        <f t="shared" si="162"/>
        <v>0</v>
      </c>
      <c r="Q399" s="22">
        <f t="shared" si="162"/>
        <v>0</v>
      </c>
      <c r="R399" s="22">
        <f t="shared" si="163"/>
        <v>0</v>
      </c>
      <c r="S399" s="22">
        <f t="shared" si="163"/>
        <v>0</v>
      </c>
      <c r="T399" s="22">
        <f t="shared" si="163"/>
        <v>0</v>
      </c>
      <c r="U399" s="22">
        <f t="shared" si="163"/>
        <v>0</v>
      </c>
      <c r="V399" s="22">
        <f t="shared" si="163"/>
        <v>0</v>
      </c>
      <c r="W399" s="22">
        <f t="shared" si="163"/>
        <v>0</v>
      </c>
      <c r="X399" s="22">
        <f t="shared" si="163"/>
        <v>0</v>
      </c>
      <c r="Y399" s="22">
        <f t="shared" si="163"/>
        <v>0</v>
      </c>
      <c r="Z399" s="22">
        <f t="shared" si="163"/>
        <v>0</v>
      </c>
      <c r="AA399" s="22">
        <f t="shared" si="163"/>
        <v>0</v>
      </c>
      <c r="AB399" s="22">
        <f t="shared" si="163"/>
        <v>0</v>
      </c>
      <c r="AC399" s="22">
        <f t="shared" si="163"/>
        <v>0</v>
      </c>
      <c r="AD399" s="22">
        <f t="shared" si="163"/>
        <v>0</v>
      </c>
      <c r="AE399" s="22">
        <f t="shared" si="163"/>
        <v>0</v>
      </c>
      <c r="AF399" s="22">
        <f>SUM(H399:AE399)</f>
        <v>99532</v>
      </c>
      <c r="AG399" s="17" t="str">
        <f>IF(ABS(AF399-F399)&lt;1,"ok","err")</f>
        <v>ok</v>
      </c>
    </row>
    <row r="400" spans="1:33">
      <c r="A400" s="19">
        <v>545</v>
      </c>
      <c r="B400" s="19" t="s">
        <v>305</v>
      </c>
      <c r="C400" s="3" t="s">
        <v>575</v>
      </c>
      <c r="D400" s="3" t="s">
        <v>827</v>
      </c>
      <c r="F400" s="38">
        <v>0</v>
      </c>
      <c r="H400" s="22">
        <f t="shared" si="162"/>
        <v>0</v>
      </c>
      <c r="I400" s="22">
        <f t="shared" si="162"/>
        <v>0</v>
      </c>
      <c r="J400" s="22">
        <f t="shared" si="162"/>
        <v>0</v>
      </c>
      <c r="K400" s="22">
        <f t="shared" si="162"/>
        <v>0</v>
      </c>
      <c r="L400" s="22">
        <f t="shared" si="162"/>
        <v>0</v>
      </c>
      <c r="M400" s="22">
        <f t="shared" si="162"/>
        <v>0</v>
      </c>
      <c r="N400" s="22">
        <f t="shared" si="162"/>
        <v>0</v>
      </c>
      <c r="O400" s="22">
        <f t="shared" si="162"/>
        <v>0</v>
      </c>
      <c r="P400" s="22">
        <f t="shared" si="162"/>
        <v>0</v>
      </c>
      <c r="Q400" s="22">
        <f t="shared" si="162"/>
        <v>0</v>
      </c>
      <c r="R400" s="22">
        <f t="shared" si="163"/>
        <v>0</v>
      </c>
      <c r="S400" s="22">
        <f t="shared" si="163"/>
        <v>0</v>
      </c>
      <c r="T400" s="22">
        <f t="shared" si="163"/>
        <v>0</v>
      </c>
      <c r="U400" s="22">
        <f t="shared" si="163"/>
        <v>0</v>
      </c>
      <c r="V400" s="22">
        <f t="shared" si="163"/>
        <v>0</v>
      </c>
      <c r="W400" s="22">
        <f t="shared" si="163"/>
        <v>0</v>
      </c>
      <c r="X400" s="22">
        <f t="shared" si="163"/>
        <v>0</v>
      </c>
      <c r="Y400" s="22">
        <f t="shared" si="163"/>
        <v>0</v>
      </c>
      <c r="Z400" s="22">
        <f t="shared" si="163"/>
        <v>0</v>
      </c>
      <c r="AA400" s="22">
        <f t="shared" si="163"/>
        <v>0</v>
      </c>
      <c r="AB400" s="22">
        <f t="shared" si="163"/>
        <v>0</v>
      </c>
      <c r="AC400" s="22">
        <f t="shared" si="163"/>
        <v>0</v>
      </c>
      <c r="AD400" s="22">
        <f t="shared" si="163"/>
        <v>0</v>
      </c>
      <c r="AE400" s="22">
        <f t="shared" si="163"/>
        <v>0</v>
      </c>
      <c r="AF400" s="22">
        <f>SUM(H400:AE400)</f>
        <v>0</v>
      </c>
      <c r="AG400" s="17" t="str">
        <f>IF(ABS(AF400-F400)&lt;1,"ok","err")</f>
        <v>ok</v>
      </c>
    </row>
    <row r="401" spans="1:33">
      <c r="A401" s="19"/>
      <c r="B401" s="19"/>
      <c r="F401" s="35"/>
      <c r="W401" s="3"/>
      <c r="AG401" s="17"/>
    </row>
    <row r="402" spans="1:33">
      <c r="A402" s="19"/>
      <c r="B402" s="19" t="s">
        <v>301</v>
      </c>
      <c r="C402" s="3" t="s">
        <v>614</v>
      </c>
      <c r="F402" s="35">
        <f>SUM(F396:F401)</f>
        <v>171213</v>
      </c>
      <c r="H402" s="21">
        <f t="shared" ref="H402:M402" si="164">SUM(H396:H401)</f>
        <v>71681</v>
      </c>
      <c r="I402" s="21">
        <f t="shared" si="164"/>
        <v>0</v>
      </c>
      <c r="J402" s="21">
        <f t="shared" si="164"/>
        <v>0</v>
      </c>
      <c r="K402" s="21">
        <f t="shared" si="164"/>
        <v>99532</v>
      </c>
      <c r="L402" s="21">
        <f t="shared" si="164"/>
        <v>0</v>
      </c>
      <c r="M402" s="21">
        <f t="shared" si="164"/>
        <v>0</v>
      </c>
      <c r="N402" s="21">
        <f>SUM(N396:N401)</f>
        <v>0</v>
      </c>
      <c r="O402" s="21">
        <f>SUM(O396:O401)</f>
        <v>0</v>
      </c>
      <c r="P402" s="21">
        <f>SUM(P396:P401)</f>
        <v>0</v>
      </c>
      <c r="Q402" s="21">
        <f t="shared" ref="Q402:AB402" si="165">SUM(Q396:Q401)</f>
        <v>0</v>
      </c>
      <c r="R402" s="21">
        <f t="shared" si="165"/>
        <v>0</v>
      </c>
      <c r="S402" s="21">
        <f t="shared" si="165"/>
        <v>0</v>
      </c>
      <c r="T402" s="21">
        <f t="shared" si="165"/>
        <v>0</v>
      </c>
      <c r="U402" s="21">
        <f t="shared" si="165"/>
        <v>0</v>
      </c>
      <c r="V402" s="21">
        <f t="shared" si="165"/>
        <v>0</v>
      </c>
      <c r="W402" s="21">
        <f t="shared" si="165"/>
        <v>0</v>
      </c>
      <c r="X402" s="21">
        <f t="shared" si="165"/>
        <v>0</v>
      </c>
      <c r="Y402" s="21">
        <f t="shared" si="165"/>
        <v>0</v>
      </c>
      <c r="Z402" s="21">
        <f t="shared" si="165"/>
        <v>0</v>
      </c>
      <c r="AA402" s="21">
        <f t="shared" si="165"/>
        <v>0</v>
      </c>
      <c r="AB402" s="21">
        <f t="shared" si="165"/>
        <v>0</v>
      </c>
      <c r="AC402" s="21">
        <f>SUM(AC396:AC401)</f>
        <v>0</v>
      </c>
      <c r="AD402" s="21">
        <f>SUM(AD396:AD401)</f>
        <v>0</v>
      </c>
      <c r="AE402" s="21">
        <f>SUM(AE396:AE401)</f>
        <v>0</v>
      </c>
      <c r="AF402" s="22">
        <f>SUM(H402:AE402)</f>
        <v>171213</v>
      </c>
      <c r="AG402" s="17" t="str">
        <f>IF(ABS(AF402-F402)&lt;1,"ok","err")</f>
        <v>ok</v>
      </c>
    </row>
    <row r="403" spans="1:33">
      <c r="A403" s="19"/>
      <c r="B403" s="19"/>
      <c r="F403" s="35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2"/>
      <c r="AG403" s="17"/>
    </row>
    <row r="404" spans="1:33">
      <c r="A404" s="19"/>
      <c r="B404" s="19" t="s">
        <v>300</v>
      </c>
      <c r="F404" s="35">
        <f>F393+F402</f>
        <v>550935</v>
      </c>
      <c r="H404" s="21">
        <f t="shared" ref="H404:M404" si="166">H393+H402</f>
        <v>451403</v>
      </c>
      <c r="I404" s="21">
        <f t="shared" si="166"/>
        <v>0</v>
      </c>
      <c r="J404" s="21">
        <f t="shared" si="166"/>
        <v>0</v>
      </c>
      <c r="K404" s="21">
        <f t="shared" si="166"/>
        <v>99532</v>
      </c>
      <c r="L404" s="21">
        <f t="shared" si="166"/>
        <v>0</v>
      </c>
      <c r="M404" s="21">
        <f t="shared" si="166"/>
        <v>0</v>
      </c>
      <c r="N404" s="21">
        <f>N393+N402</f>
        <v>0</v>
      </c>
      <c r="O404" s="21">
        <f>O393+O402</f>
        <v>0</v>
      </c>
      <c r="P404" s="21">
        <f>P393+P402</f>
        <v>0</v>
      </c>
      <c r="Q404" s="21">
        <f t="shared" ref="Q404:AB404" si="167">Q393+Q402</f>
        <v>0</v>
      </c>
      <c r="R404" s="21">
        <f t="shared" si="167"/>
        <v>0</v>
      </c>
      <c r="S404" s="21">
        <f t="shared" si="167"/>
        <v>0</v>
      </c>
      <c r="T404" s="21">
        <f t="shared" si="167"/>
        <v>0</v>
      </c>
      <c r="U404" s="21">
        <f t="shared" si="167"/>
        <v>0</v>
      </c>
      <c r="V404" s="21">
        <f t="shared" si="167"/>
        <v>0</v>
      </c>
      <c r="W404" s="21">
        <f t="shared" si="167"/>
        <v>0</v>
      </c>
      <c r="X404" s="21">
        <f t="shared" si="167"/>
        <v>0</v>
      </c>
      <c r="Y404" s="21">
        <f t="shared" si="167"/>
        <v>0</v>
      </c>
      <c r="Z404" s="21">
        <f t="shared" si="167"/>
        <v>0</v>
      </c>
      <c r="AA404" s="21">
        <f t="shared" si="167"/>
        <v>0</v>
      </c>
      <c r="AB404" s="21">
        <f t="shared" si="167"/>
        <v>0</v>
      </c>
      <c r="AC404" s="21">
        <f>AC393+AC402</f>
        <v>0</v>
      </c>
      <c r="AD404" s="21">
        <f>AD393+AD402</f>
        <v>0</v>
      </c>
      <c r="AE404" s="21">
        <f>AE393+AE402</f>
        <v>0</v>
      </c>
      <c r="AF404" s="22">
        <f>SUM(H404:AE404)</f>
        <v>550935</v>
      </c>
      <c r="AG404" s="17" t="str">
        <f>IF(ABS(AF404-F404)&lt;1,"ok","err")</f>
        <v>ok</v>
      </c>
    </row>
    <row r="405" spans="1:33">
      <c r="A405" s="19"/>
      <c r="B405" s="19"/>
      <c r="F405" s="35"/>
      <c r="W405" s="3"/>
      <c r="AF405" s="22"/>
      <c r="AG405" s="17"/>
    </row>
    <row r="406" spans="1:33">
      <c r="A406" s="18" t="s">
        <v>43</v>
      </c>
      <c r="B406" s="19"/>
      <c r="F406" s="35"/>
      <c r="W406" s="3"/>
      <c r="AF406" s="22"/>
      <c r="AG406" s="17"/>
    </row>
    <row r="407" spans="1:33">
      <c r="A407" s="19"/>
      <c r="B407" s="19"/>
      <c r="F407" s="35"/>
      <c r="W407" s="3"/>
      <c r="AF407" s="22"/>
      <c r="AG407" s="17"/>
    </row>
    <row r="408" spans="1:33">
      <c r="A408" s="24" t="s">
        <v>211</v>
      </c>
      <c r="B408" s="19"/>
      <c r="F408" s="35"/>
      <c r="W408" s="3"/>
      <c r="AF408" s="22"/>
      <c r="AG408" s="17"/>
    </row>
    <row r="409" spans="1:33">
      <c r="A409" s="19">
        <v>546</v>
      </c>
      <c r="B409" s="19" t="s">
        <v>186</v>
      </c>
      <c r="C409" s="3" t="s">
        <v>269</v>
      </c>
      <c r="D409" s="3" t="s">
        <v>607</v>
      </c>
      <c r="F409" s="35">
        <v>237135</v>
      </c>
      <c r="H409" s="22">
        <f t="shared" ref="H409:Q413" si="168">IF(VLOOKUP($D409,$C$6:$AE$653,H$2,)=0,0,((VLOOKUP($D409,$C$6:$AE$653,H$2,)/VLOOKUP($D409,$C$6:$AE$653,4,))*$F409))</f>
        <v>237135</v>
      </c>
      <c r="I409" s="22">
        <f t="shared" si="168"/>
        <v>0</v>
      </c>
      <c r="J409" s="22">
        <f t="shared" si="168"/>
        <v>0</v>
      </c>
      <c r="K409" s="22">
        <f t="shared" si="168"/>
        <v>0</v>
      </c>
      <c r="L409" s="22">
        <f t="shared" si="168"/>
        <v>0</v>
      </c>
      <c r="M409" s="22">
        <f t="shared" si="168"/>
        <v>0</v>
      </c>
      <c r="N409" s="22">
        <f t="shared" si="168"/>
        <v>0</v>
      </c>
      <c r="O409" s="22">
        <f t="shared" si="168"/>
        <v>0</v>
      </c>
      <c r="P409" s="22">
        <f t="shared" si="168"/>
        <v>0</v>
      </c>
      <c r="Q409" s="22">
        <f t="shared" si="168"/>
        <v>0</v>
      </c>
      <c r="R409" s="22">
        <f t="shared" ref="R409:AE413" si="169">IF(VLOOKUP($D409,$C$6:$AE$653,R$2,)=0,0,((VLOOKUP($D409,$C$6:$AE$653,R$2,)/VLOOKUP($D409,$C$6:$AE$653,4,))*$F409))</f>
        <v>0</v>
      </c>
      <c r="S409" s="22">
        <f t="shared" si="169"/>
        <v>0</v>
      </c>
      <c r="T409" s="22">
        <f t="shared" si="169"/>
        <v>0</v>
      </c>
      <c r="U409" s="22">
        <f t="shared" si="169"/>
        <v>0</v>
      </c>
      <c r="V409" s="22">
        <f t="shared" si="169"/>
        <v>0</v>
      </c>
      <c r="W409" s="22">
        <f t="shared" si="169"/>
        <v>0</v>
      </c>
      <c r="X409" s="22">
        <f t="shared" si="169"/>
        <v>0</v>
      </c>
      <c r="Y409" s="22">
        <f t="shared" si="169"/>
        <v>0</v>
      </c>
      <c r="Z409" s="22">
        <f t="shared" si="169"/>
        <v>0</v>
      </c>
      <c r="AA409" s="22">
        <f t="shared" si="169"/>
        <v>0</v>
      </c>
      <c r="AB409" s="22">
        <f t="shared" si="169"/>
        <v>0</v>
      </c>
      <c r="AC409" s="22">
        <f t="shared" si="169"/>
        <v>0</v>
      </c>
      <c r="AD409" s="22">
        <f t="shared" si="169"/>
        <v>0</v>
      </c>
      <c r="AE409" s="22">
        <f t="shared" si="169"/>
        <v>0</v>
      </c>
      <c r="AF409" s="22">
        <f t="shared" ref="AF409:AF415" si="170">SUM(H409:AE409)</f>
        <v>237135</v>
      </c>
      <c r="AG409" s="17" t="str">
        <f>IF(ABS(AF409-F409)&lt;1,"ok","err")</f>
        <v>ok</v>
      </c>
    </row>
    <row r="410" spans="1:33">
      <c r="A410" s="19">
        <v>547</v>
      </c>
      <c r="B410" s="19" t="s">
        <v>188</v>
      </c>
      <c r="C410" s="3" t="s">
        <v>270</v>
      </c>
      <c r="D410" s="3" t="s">
        <v>827</v>
      </c>
      <c r="F410" s="38">
        <v>0</v>
      </c>
      <c r="H410" s="22">
        <f t="shared" si="168"/>
        <v>0</v>
      </c>
      <c r="I410" s="22">
        <f t="shared" si="168"/>
        <v>0</v>
      </c>
      <c r="J410" s="22">
        <f t="shared" si="168"/>
        <v>0</v>
      </c>
      <c r="K410" s="22">
        <f t="shared" si="168"/>
        <v>0</v>
      </c>
      <c r="L410" s="22">
        <f t="shared" si="168"/>
        <v>0</v>
      </c>
      <c r="M410" s="22">
        <f t="shared" si="168"/>
        <v>0</v>
      </c>
      <c r="N410" s="22">
        <f t="shared" si="168"/>
        <v>0</v>
      </c>
      <c r="O410" s="22">
        <f t="shared" si="168"/>
        <v>0</v>
      </c>
      <c r="P410" s="22">
        <f t="shared" si="168"/>
        <v>0</v>
      </c>
      <c r="Q410" s="22">
        <f t="shared" si="168"/>
        <v>0</v>
      </c>
      <c r="R410" s="22">
        <f t="shared" si="169"/>
        <v>0</v>
      </c>
      <c r="S410" s="22">
        <f t="shared" si="169"/>
        <v>0</v>
      </c>
      <c r="T410" s="22">
        <f t="shared" si="169"/>
        <v>0</v>
      </c>
      <c r="U410" s="22">
        <f t="shared" si="169"/>
        <v>0</v>
      </c>
      <c r="V410" s="22">
        <f t="shared" si="169"/>
        <v>0</v>
      </c>
      <c r="W410" s="22">
        <f t="shared" si="169"/>
        <v>0</v>
      </c>
      <c r="X410" s="22">
        <f t="shared" si="169"/>
        <v>0</v>
      </c>
      <c r="Y410" s="22">
        <f t="shared" si="169"/>
        <v>0</v>
      </c>
      <c r="Z410" s="22">
        <f t="shared" si="169"/>
        <v>0</v>
      </c>
      <c r="AA410" s="22">
        <f t="shared" si="169"/>
        <v>0</v>
      </c>
      <c r="AB410" s="22">
        <f t="shared" si="169"/>
        <v>0</v>
      </c>
      <c r="AC410" s="22">
        <f t="shared" si="169"/>
        <v>0</v>
      </c>
      <c r="AD410" s="22">
        <f t="shared" si="169"/>
        <v>0</v>
      </c>
      <c r="AE410" s="22">
        <f t="shared" si="169"/>
        <v>0</v>
      </c>
      <c r="AF410" s="22">
        <f t="shared" si="170"/>
        <v>0</v>
      </c>
      <c r="AG410" s="17" t="str">
        <f>IF(ABS(AF410-F410)&lt;1,"ok","err")</f>
        <v>ok</v>
      </c>
    </row>
    <row r="411" spans="1:33">
      <c r="A411" s="19">
        <v>548</v>
      </c>
      <c r="B411" s="19" t="s">
        <v>214</v>
      </c>
      <c r="C411" s="3" t="s">
        <v>271</v>
      </c>
      <c r="D411" s="3" t="s">
        <v>607</v>
      </c>
      <c r="F411" s="38">
        <v>135928</v>
      </c>
      <c r="H411" s="22">
        <f t="shared" si="168"/>
        <v>135928</v>
      </c>
      <c r="I411" s="22">
        <f t="shared" si="168"/>
        <v>0</v>
      </c>
      <c r="J411" s="22">
        <f t="shared" si="168"/>
        <v>0</v>
      </c>
      <c r="K411" s="22">
        <f t="shared" si="168"/>
        <v>0</v>
      </c>
      <c r="L411" s="22">
        <f t="shared" si="168"/>
        <v>0</v>
      </c>
      <c r="M411" s="22">
        <f t="shared" si="168"/>
        <v>0</v>
      </c>
      <c r="N411" s="22">
        <f t="shared" si="168"/>
        <v>0</v>
      </c>
      <c r="O411" s="22">
        <f t="shared" si="168"/>
        <v>0</v>
      </c>
      <c r="P411" s="22">
        <f t="shared" si="168"/>
        <v>0</v>
      </c>
      <c r="Q411" s="22">
        <f t="shared" si="168"/>
        <v>0</v>
      </c>
      <c r="R411" s="22">
        <f t="shared" si="169"/>
        <v>0</v>
      </c>
      <c r="S411" s="22">
        <f t="shared" si="169"/>
        <v>0</v>
      </c>
      <c r="T411" s="22">
        <f t="shared" si="169"/>
        <v>0</v>
      </c>
      <c r="U411" s="22">
        <f t="shared" si="169"/>
        <v>0</v>
      </c>
      <c r="V411" s="22">
        <f t="shared" si="169"/>
        <v>0</v>
      </c>
      <c r="W411" s="22">
        <f t="shared" si="169"/>
        <v>0</v>
      </c>
      <c r="X411" s="22">
        <f t="shared" si="169"/>
        <v>0</v>
      </c>
      <c r="Y411" s="22">
        <f t="shared" si="169"/>
        <v>0</v>
      </c>
      <c r="Z411" s="22">
        <f t="shared" si="169"/>
        <v>0</v>
      </c>
      <c r="AA411" s="22">
        <f t="shared" si="169"/>
        <v>0</v>
      </c>
      <c r="AB411" s="22">
        <f t="shared" si="169"/>
        <v>0</v>
      </c>
      <c r="AC411" s="22">
        <f t="shared" si="169"/>
        <v>0</v>
      </c>
      <c r="AD411" s="22">
        <f t="shared" si="169"/>
        <v>0</v>
      </c>
      <c r="AE411" s="22">
        <f t="shared" si="169"/>
        <v>0</v>
      </c>
      <c r="AF411" s="22">
        <f t="shared" si="170"/>
        <v>135928</v>
      </c>
      <c r="AG411" s="17" t="str">
        <f>IF(ABS(AF411-F411)&lt;1,"ok","err")</f>
        <v>ok</v>
      </c>
    </row>
    <row r="412" spans="1:33">
      <c r="A412" s="19">
        <v>549</v>
      </c>
      <c r="B412" s="19" t="s">
        <v>216</v>
      </c>
      <c r="C412" s="3" t="s">
        <v>272</v>
      </c>
      <c r="D412" s="3" t="s">
        <v>607</v>
      </c>
      <c r="F412" s="38">
        <v>514441</v>
      </c>
      <c r="H412" s="22">
        <f t="shared" si="168"/>
        <v>514441</v>
      </c>
      <c r="I412" s="22">
        <f t="shared" si="168"/>
        <v>0</v>
      </c>
      <c r="J412" s="22">
        <f t="shared" si="168"/>
        <v>0</v>
      </c>
      <c r="K412" s="22">
        <f t="shared" si="168"/>
        <v>0</v>
      </c>
      <c r="L412" s="22">
        <f t="shared" si="168"/>
        <v>0</v>
      </c>
      <c r="M412" s="22">
        <f t="shared" si="168"/>
        <v>0</v>
      </c>
      <c r="N412" s="22">
        <f t="shared" si="168"/>
        <v>0</v>
      </c>
      <c r="O412" s="22">
        <f t="shared" si="168"/>
        <v>0</v>
      </c>
      <c r="P412" s="22">
        <f t="shared" si="168"/>
        <v>0</v>
      </c>
      <c r="Q412" s="22">
        <f t="shared" si="168"/>
        <v>0</v>
      </c>
      <c r="R412" s="22">
        <f t="shared" si="169"/>
        <v>0</v>
      </c>
      <c r="S412" s="22">
        <f t="shared" si="169"/>
        <v>0</v>
      </c>
      <c r="T412" s="22">
        <f t="shared" si="169"/>
        <v>0</v>
      </c>
      <c r="U412" s="22">
        <f t="shared" si="169"/>
        <v>0</v>
      </c>
      <c r="V412" s="22">
        <f t="shared" si="169"/>
        <v>0</v>
      </c>
      <c r="W412" s="22">
        <f t="shared" si="169"/>
        <v>0</v>
      </c>
      <c r="X412" s="22">
        <f t="shared" si="169"/>
        <v>0</v>
      </c>
      <c r="Y412" s="22">
        <f t="shared" si="169"/>
        <v>0</v>
      </c>
      <c r="Z412" s="22">
        <f t="shared" si="169"/>
        <v>0</v>
      </c>
      <c r="AA412" s="22">
        <f t="shared" si="169"/>
        <v>0</v>
      </c>
      <c r="AB412" s="22">
        <f t="shared" si="169"/>
        <v>0</v>
      </c>
      <c r="AC412" s="22">
        <f t="shared" si="169"/>
        <v>0</v>
      </c>
      <c r="AD412" s="22">
        <f t="shared" si="169"/>
        <v>0</v>
      </c>
      <c r="AE412" s="22">
        <f t="shared" si="169"/>
        <v>0</v>
      </c>
      <c r="AF412" s="22">
        <f t="shared" si="170"/>
        <v>514441</v>
      </c>
      <c r="AG412" s="17" t="str">
        <f>IF(ABS(AF412-F412)&lt;1,"ok","err")</f>
        <v>ok</v>
      </c>
    </row>
    <row r="413" spans="1:33">
      <c r="A413" s="19">
        <v>550</v>
      </c>
      <c r="B413" s="19" t="s">
        <v>901</v>
      </c>
      <c r="C413" s="3" t="s">
        <v>273</v>
      </c>
      <c r="D413" s="3" t="s">
        <v>607</v>
      </c>
      <c r="F413" s="38">
        <v>0</v>
      </c>
      <c r="H413" s="22">
        <f t="shared" si="168"/>
        <v>0</v>
      </c>
      <c r="I413" s="22">
        <f t="shared" si="168"/>
        <v>0</v>
      </c>
      <c r="J413" s="22">
        <f t="shared" si="168"/>
        <v>0</v>
      </c>
      <c r="K413" s="22">
        <f t="shared" si="168"/>
        <v>0</v>
      </c>
      <c r="L413" s="22">
        <f t="shared" si="168"/>
        <v>0</v>
      </c>
      <c r="M413" s="22">
        <f t="shared" si="168"/>
        <v>0</v>
      </c>
      <c r="N413" s="22">
        <f t="shared" si="168"/>
        <v>0</v>
      </c>
      <c r="O413" s="22">
        <f t="shared" si="168"/>
        <v>0</v>
      </c>
      <c r="P413" s="22">
        <f t="shared" si="168"/>
        <v>0</v>
      </c>
      <c r="Q413" s="22">
        <f t="shared" si="168"/>
        <v>0</v>
      </c>
      <c r="R413" s="22">
        <f t="shared" si="169"/>
        <v>0</v>
      </c>
      <c r="S413" s="22">
        <f t="shared" si="169"/>
        <v>0</v>
      </c>
      <c r="T413" s="22">
        <f t="shared" si="169"/>
        <v>0</v>
      </c>
      <c r="U413" s="22">
        <f t="shared" si="169"/>
        <v>0</v>
      </c>
      <c r="V413" s="22">
        <f t="shared" si="169"/>
        <v>0</v>
      </c>
      <c r="W413" s="22">
        <f t="shared" si="169"/>
        <v>0</v>
      </c>
      <c r="X413" s="22">
        <f t="shared" si="169"/>
        <v>0</v>
      </c>
      <c r="Y413" s="22">
        <f t="shared" si="169"/>
        <v>0</v>
      </c>
      <c r="Z413" s="22">
        <f t="shared" si="169"/>
        <v>0</v>
      </c>
      <c r="AA413" s="22">
        <f t="shared" si="169"/>
        <v>0</v>
      </c>
      <c r="AB413" s="22">
        <f t="shared" si="169"/>
        <v>0</v>
      </c>
      <c r="AC413" s="22">
        <f t="shared" si="169"/>
        <v>0</v>
      </c>
      <c r="AD413" s="22">
        <f t="shared" si="169"/>
        <v>0</v>
      </c>
      <c r="AE413" s="22">
        <f t="shared" si="169"/>
        <v>0</v>
      </c>
      <c r="AF413" s="22">
        <f t="shared" si="170"/>
        <v>0</v>
      </c>
      <c r="AG413" s="17" t="str">
        <f>IF(ABS(AF413-F413)&lt;1,"ok","err")</f>
        <v>ok</v>
      </c>
    </row>
    <row r="414" spans="1:33">
      <c r="A414" s="19"/>
      <c r="B414" s="19"/>
      <c r="F414" s="38"/>
      <c r="W414" s="3"/>
      <c r="AF414" s="22"/>
      <c r="AG414" s="17"/>
    </row>
    <row r="415" spans="1:33">
      <c r="A415" s="19"/>
      <c r="B415" s="19" t="s">
        <v>219</v>
      </c>
      <c r="C415" s="3" t="s">
        <v>615</v>
      </c>
      <c r="F415" s="35">
        <f>SUM(F409:F414)</f>
        <v>887504</v>
      </c>
      <c r="H415" s="21">
        <f t="shared" ref="H415:M415" si="171">SUM(H409:H414)</f>
        <v>887504</v>
      </c>
      <c r="I415" s="21">
        <f t="shared" si="171"/>
        <v>0</v>
      </c>
      <c r="J415" s="21">
        <f t="shared" si="171"/>
        <v>0</v>
      </c>
      <c r="K415" s="21">
        <f t="shared" si="171"/>
        <v>0</v>
      </c>
      <c r="L415" s="21">
        <f t="shared" si="171"/>
        <v>0</v>
      </c>
      <c r="M415" s="21">
        <f t="shared" si="171"/>
        <v>0</v>
      </c>
      <c r="N415" s="21">
        <f>SUM(N409:N414)</f>
        <v>0</v>
      </c>
      <c r="O415" s="21">
        <f>SUM(O409:O414)</f>
        <v>0</v>
      </c>
      <c r="P415" s="21">
        <f>SUM(P409:P414)</f>
        <v>0</v>
      </c>
      <c r="Q415" s="21">
        <f t="shared" ref="Q415:AB415" si="172">SUM(Q409:Q414)</f>
        <v>0</v>
      </c>
      <c r="R415" s="21">
        <f t="shared" si="172"/>
        <v>0</v>
      </c>
      <c r="S415" s="21">
        <f t="shared" si="172"/>
        <v>0</v>
      </c>
      <c r="T415" s="21">
        <f t="shared" si="172"/>
        <v>0</v>
      </c>
      <c r="U415" s="21">
        <f t="shared" si="172"/>
        <v>0</v>
      </c>
      <c r="V415" s="21">
        <f t="shared" si="172"/>
        <v>0</v>
      </c>
      <c r="W415" s="21">
        <f t="shared" si="172"/>
        <v>0</v>
      </c>
      <c r="X415" s="21">
        <f t="shared" si="172"/>
        <v>0</v>
      </c>
      <c r="Y415" s="21">
        <f t="shared" si="172"/>
        <v>0</v>
      </c>
      <c r="Z415" s="21">
        <f t="shared" si="172"/>
        <v>0</v>
      </c>
      <c r="AA415" s="21">
        <f t="shared" si="172"/>
        <v>0</v>
      </c>
      <c r="AB415" s="21">
        <f t="shared" si="172"/>
        <v>0</v>
      </c>
      <c r="AC415" s="21">
        <f>SUM(AC409:AC414)</f>
        <v>0</v>
      </c>
      <c r="AD415" s="21">
        <f>SUM(AD409:AD414)</f>
        <v>0</v>
      </c>
      <c r="AE415" s="21">
        <f>SUM(AE409:AE414)</f>
        <v>0</v>
      </c>
      <c r="AF415" s="22">
        <f t="shared" si="170"/>
        <v>887504</v>
      </c>
      <c r="AG415" s="17" t="str">
        <f>IF(ABS(AF415-F415)&lt;1,"ok","err")</f>
        <v>ok</v>
      </c>
    </row>
    <row r="416" spans="1:33">
      <c r="A416" s="19"/>
      <c r="B416" s="19"/>
      <c r="F416" s="35"/>
      <c r="W416" s="3"/>
      <c r="AF416" s="22"/>
      <c r="AG416" s="17"/>
    </row>
    <row r="417" spans="1:33">
      <c r="A417" s="24" t="s">
        <v>220</v>
      </c>
      <c r="B417" s="19"/>
      <c r="F417" s="35"/>
      <c r="W417" s="3"/>
      <c r="AF417" s="22"/>
      <c r="AG417" s="17"/>
    </row>
    <row r="418" spans="1:33">
      <c r="A418" s="19">
        <v>551</v>
      </c>
      <c r="B418" s="19" t="s">
        <v>201</v>
      </c>
      <c r="C418" s="3" t="s">
        <v>274</v>
      </c>
      <c r="D418" s="3" t="s">
        <v>607</v>
      </c>
      <c r="F418" s="35">
        <v>67298</v>
      </c>
      <c r="H418" s="22">
        <f t="shared" ref="H418:Q421" si="173">IF(VLOOKUP($D418,$C$6:$AE$653,H$2,)=0,0,((VLOOKUP($D418,$C$6:$AE$653,H$2,)/VLOOKUP($D418,$C$6:$AE$653,4,))*$F418))</f>
        <v>67298</v>
      </c>
      <c r="I418" s="22">
        <f t="shared" si="173"/>
        <v>0</v>
      </c>
      <c r="J418" s="22">
        <f t="shared" si="173"/>
        <v>0</v>
      </c>
      <c r="K418" s="22">
        <f t="shared" si="173"/>
        <v>0</v>
      </c>
      <c r="L418" s="22">
        <f t="shared" si="173"/>
        <v>0</v>
      </c>
      <c r="M418" s="22">
        <f t="shared" si="173"/>
        <v>0</v>
      </c>
      <c r="N418" s="22">
        <f t="shared" si="173"/>
        <v>0</v>
      </c>
      <c r="O418" s="22">
        <f t="shared" si="173"/>
        <v>0</v>
      </c>
      <c r="P418" s="22">
        <f t="shared" si="173"/>
        <v>0</v>
      </c>
      <c r="Q418" s="22">
        <f t="shared" si="173"/>
        <v>0</v>
      </c>
      <c r="R418" s="22">
        <f t="shared" ref="R418:AE421" si="174">IF(VLOOKUP($D418,$C$6:$AE$653,R$2,)=0,0,((VLOOKUP($D418,$C$6:$AE$653,R$2,)/VLOOKUP($D418,$C$6:$AE$653,4,))*$F418))</f>
        <v>0</v>
      </c>
      <c r="S418" s="22">
        <f t="shared" si="174"/>
        <v>0</v>
      </c>
      <c r="T418" s="22">
        <f t="shared" si="174"/>
        <v>0</v>
      </c>
      <c r="U418" s="22">
        <f t="shared" si="174"/>
        <v>0</v>
      </c>
      <c r="V418" s="22">
        <f t="shared" si="174"/>
        <v>0</v>
      </c>
      <c r="W418" s="22">
        <f t="shared" si="174"/>
        <v>0</v>
      </c>
      <c r="X418" s="22">
        <f t="shared" si="174"/>
        <v>0</v>
      </c>
      <c r="Y418" s="22">
        <f t="shared" si="174"/>
        <v>0</v>
      </c>
      <c r="Z418" s="22">
        <f t="shared" si="174"/>
        <v>0</v>
      </c>
      <c r="AA418" s="22">
        <f t="shared" si="174"/>
        <v>0</v>
      </c>
      <c r="AB418" s="22">
        <f t="shared" si="174"/>
        <v>0</v>
      </c>
      <c r="AC418" s="22">
        <f t="shared" si="174"/>
        <v>0</v>
      </c>
      <c r="AD418" s="22">
        <f t="shared" si="174"/>
        <v>0</v>
      </c>
      <c r="AE418" s="22">
        <f t="shared" si="174"/>
        <v>0</v>
      </c>
      <c r="AF418" s="22">
        <f t="shared" ref="AF418:AF425" si="175">SUM(H418:AE418)</f>
        <v>67298</v>
      </c>
      <c r="AG418" s="17" t="str">
        <f>IF(ABS(AF418-F418)&lt;1,"ok","err")</f>
        <v>ok</v>
      </c>
    </row>
    <row r="419" spans="1:33">
      <c r="A419" s="19">
        <v>552</v>
      </c>
      <c r="B419" s="19" t="s">
        <v>200</v>
      </c>
      <c r="C419" s="3" t="s">
        <v>275</v>
      </c>
      <c r="D419" s="3" t="s">
        <v>607</v>
      </c>
      <c r="F419" s="38">
        <v>55186</v>
      </c>
      <c r="H419" s="22">
        <f t="shared" si="173"/>
        <v>55186</v>
      </c>
      <c r="I419" s="22">
        <f t="shared" si="173"/>
        <v>0</v>
      </c>
      <c r="J419" s="22">
        <f t="shared" si="173"/>
        <v>0</v>
      </c>
      <c r="K419" s="22">
        <f t="shared" si="173"/>
        <v>0</v>
      </c>
      <c r="L419" s="22">
        <f t="shared" si="173"/>
        <v>0</v>
      </c>
      <c r="M419" s="22">
        <f t="shared" si="173"/>
        <v>0</v>
      </c>
      <c r="N419" s="22">
        <f t="shared" si="173"/>
        <v>0</v>
      </c>
      <c r="O419" s="22">
        <f t="shared" si="173"/>
        <v>0</v>
      </c>
      <c r="P419" s="22">
        <f t="shared" si="173"/>
        <v>0</v>
      </c>
      <c r="Q419" s="22">
        <f t="shared" si="173"/>
        <v>0</v>
      </c>
      <c r="R419" s="22">
        <f t="shared" si="174"/>
        <v>0</v>
      </c>
      <c r="S419" s="22">
        <f t="shared" si="174"/>
        <v>0</v>
      </c>
      <c r="T419" s="22">
        <f t="shared" si="174"/>
        <v>0</v>
      </c>
      <c r="U419" s="22">
        <f t="shared" si="174"/>
        <v>0</v>
      </c>
      <c r="V419" s="22">
        <f t="shared" si="174"/>
        <v>0</v>
      </c>
      <c r="W419" s="22">
        <f t="shared" si="174"/>
        <v>0</v>
      </c>
      <c r="X419" s="22">
        <f t="shared" si="174"/>
        <v>0</v>
      </c>
      <c r="Y419" s="22">
        <f t="shared" si="174"/>
        <v>0</v>
      </c>
      <c r="Z419" s="22">
        <f t="shared" si="174"/>
        <v>0</v>
      </c>
      <c r="AA419" s="22">
        <f t="shared" si="174"/>
        <v>0</v>
      </c>
      <c r="AB419" s="22">
        <f t="shared" si="174"/>
        <v>0</v>
      </c>
      <c r="AC419" s="22">
        <f t="shared" si="174"/>
        <v>0</v>
      </c>
      <c r="AD419" s="22">
        <f t="shared" si="174"/>
        <v>0</v>
      </c>
      <c r="AE419" s="22">
        <f t="shared" si="174"/>
        <v>0</v>
      </c>
      <c r="AF419" s="22">
        <f t="shared" si="175"/>
        <v>55186</v>
      </c>
      <c r="AG419" s="17" t="str">
        <f>IF(ABS(AF419-F419)&lt;1,"ok","err")</f>
        <v>ok</v>
      </c>
    </row>
    <row r="420" spans="1:33">
      <c r="A420" s="19">
        <v>553</v>
      </c>
      <c r="B420" s="19" t="s">
        <v>223</v>
      </c>
      <c r="C420" s="3" t="s">
        <v>276</v>
      </c>
      <c r="D420" s="3" t="s">
        <v>607</v>
      </c>
      <c r="F420" s="38">
        <v>474691</v>
      </c>
      <c r="H420" s="22">
        <f t="shared" si="173"/>
        <v>474691</v>
      </c>
      <c r="I420" s="22">
        <f t="shared" si="173"/>
        <v>0</v>
      </c>
      <c r="J420" s="22">
        <f t="shared" si="173"/>
        <v>0</v>
      </c>
      <c r="K420" s="22">
        <f t="shared" si="173"/>
        <v>0</v>
      </c>
      <c r="L420" s="22">
        <f t="shared" si="173"/>
        <v>0</v>
      </c>
      <c r="M420" s="22">
        <f t="shared" si="173"/>
        <v>0</v>
      </c>
      <c r="N420" s="22">
        <f t="shared" si="173"/>
        <v>0</v>
      </c>
      <c r="O420" s="22">
        <f t="shared" si="173"/>
        <v>0</v>
      </c>
      <c r="P420" s="22">
        <f t="shared" si="173"/>
        <v>0</v>
      </c>
      <c r="Q420" s="22">
        <f t="shared" si="173"/>
        <v>0</v>
      </c>
      <c r="R420" s="22">
        <f t="shared" si="174"/>
        <v>0</v>
      </c>
      <c r="S420" s="22">
        <f t="shared" si="174"/>
        <v>0</v>
      </c>
      <c r="T420" s="22">
        <f t="shared" si="174"/>
        <v>0</v>
      </c>
      <c r="U420" s="22">
        <f t="shared" si="174"/>
        <v>0</v>
      </c>
      <c r="V420" s="22">
        <f t="shared" si="174"/>
        <v>0</v>
      </c>
      <c r="W420" s="22">
        <f t="shared" si="174"/>
        <v>0</v>
      </c>
      <c r="X420" s="22">
        <f t="shared" si="174"/>
        <v>0</v>
      </c>
      <c r="Y420" s="22">
        <f t="shared" si="174"/>
        <v>0</v>
      </c>
      <c r="Z420" s="22">
        <f t="shared" si="174"/>
        <v>0</v>
      </c>
      <c r="AA420" s="22">
        <f t="shared" si="174"/>
        <v>0</v>
      </c>
      <c r="AB420" s="22">
        <f t="shared" si="174"/>
        <v>0</v>
      </c>
      <c r="AC420" s="22">
        <f t="shared" si="174"/>
        <v>0</v>
      </c>
      <c r="AD420" s="22">
        <f t="shared" si="174"/>
        <v>0</v>
      </c>
      <c r="AE420" s="22">
        <f t="shared" si="174"/>
        <v>0</v>
      </c>
      <c r="AF420" s="22">
        <f t="shared" si="175"/>
        <v>474691</v>
      </c>
      <c r="AG420" s="17" t="str">
        <f>IF(ABS(AF420-F420)&lt;1,"ok","err")</f>
        <v>ok</v>
      </c>
    </row>
    <row r="421" spans="1:33">
      <c r="A421" s="19">
        <v>554</v>
      </c>
      <c r="B421" s="19" t="s">
        <v>225</v>
      </c>
      <c r="C421" s="3" t="s">
        <v>277</v>
      </c>
      <c r="D421" s="3" t="s">
        <v>607</v>
      </c>
      <c r="F421" s="38">
        <v>346317</v>
      </c>
      <c r="H421" s="22">
        <f t="shared" si="173"/>
        <v>346317</v>
      </c>
      <c r="I421" s="22">
        <f t="shared" si="173"/>
        <v>0</v>
      </c>
      <c r="J421" s="22">
        <f t="shared" si="173"/>
        <v>0</v>
      </c>
      <c r="K421" s="22">
        <f t="shared" si="173"/>
        <v>0</v>
      </c>
      <c r="L421" s="22">
        <f t="shared" si="173"/>
        <v>0</v>
      </c>
      <c r="M421" s="22">
        <f t="shared" si="173"/>
        <v>0</v>
      </c>
      <c r="N421" s="22">
        <f t="shared" si="173"/>
        <v>0</v>
      </c>
      <c r="O421" s="22">
        <f t="shared" si="173"/>
        <v>0</v>
      </c>
      <c r="P421" s="22">
        <f t="shared" si="173"/>
        <v>0</v>
      </c>
      <c r="Q421" s="22">
        <f t="shared" si="173"/>
        <v>0</v>
      </c>
      <c r="R421" s="22">
        <f t="shared" si="174"/>
        <v>0</v>
      </c>
      <c r="S421" s="22">
        <f t="shared" si="174"/>
        <v>0</v>
      </c>
      <c r="T421" s="22">
        <f t="shared" si="174"/>
        <v>0</v>
      </c>
      <c r="U421" s="22">
        <f t="shared" si="174"/>
        <v>0</v>
      </c>
      <c r="V421" s="22">
        <f t="shared" si="174"/>
        <v>0</v>
      </c>
      <c r="W421" s="22">
        <f t="shared" si="174"/>
        <v>0</v>
      </c>
      <c r="X421" s="22">
        <f t="shared" si="174"/>
        <v>0</v>
      </c>
      <c r="Y421" s="22">
        <f t="shared" si="174"/>
        <v>0</v>
      </c>
      <c r="Z421" s="22">
        <f t="shared" si="174"/>
        <v>0</v>
      </c>
      <c r="AA421" s="22">
        <f t="shared" si="174"/>
        <v>0</v>
      </c>
      <c r="AB421" s="22">
        <f t="shared" si="174"/>
        <v>0</v>
      </c>
      <c r="AC421" s="22">
        <f t="shared" si="174"/>
        <v>0</v>
      </c>
      <c r="AD421" s="22">
        <f t="shared" si="174"/>
        <v>0</v>
      </c>
      <c r="AE421" s="22">
        <f t="shared" si="174"/>
        <v>0</v>
      </c>
      <c r="AF421" s="22">
        <f t="shared" si="175"/>
        <v>346317</v>
      </c>
      <c r="AG421" s="17" t="str">
        <f>IF(ABS(AF421-F421)&lt;1,"ok","err")</f>
        <v>ok</v>
      </c>
    </row>
    <row r="422" spans="1:33">
      <c r="A422" s="19"/>
      <c r="B422" s="19"/>
      <c r="F422" s="38"/>
      <c r="W422" s="3"/>
      <c r="AF422" s="22"/>
      <c r="AG422" s="17"/>
    </row>
    <row r="423" spans="1:33">
      <c r="A423" s="19"/>
      <c r="B423" s="19" t="s">
        <v>228</v>
      </c>
      <c r="C423" s="3" t="s">
        <v>616</v>
      </c>
      <c r="F423" s="35">
        <f>SUM(F418:F422)</f>
        <v>943492</v>
      </c>
      <c r="H423" s="21">
        <f t="shared" ref="H423:M423" si="176">SUM(H418:H422)</f>
        <v>943492</v>
      </c>
      <c r="I423" s="21">
        <f t="shared" si="176"/>
        <v>0</v>
      </c>
      <c r="J423" s="21">
        <f t="shared" si="176"/>
        <v>0</v>
      </c>
      <c r="K423" s="21">
        <f t="shared" si="176"/>
        <v>0</v>
      </c>
      <c r="L423" s="21">
        <f t="shared" si="176"/>
        <v>0</v>
      </c>
      <c r="M423" s="21">
        <f t="shared" si="176"/>
        <v>0</v>
      </c>
      <c r="N423" s="21">
        <f>SUM(N418:N422)</f>
        <v>0</v>
      </c>
      <c r="O423" s="21">
        <f>SUM(O418:O422)</f>
        <v>0</v>
      </c>
      <c r="P423" s="21">
        <f>SUM(P418:P422)</f>
        <v>0</v>
      </c>
      <c r="Q423" s="21">
        <f t="shared" ref="Q423:AB423" si="177">SUM(Q418:Q422)</f>
        <v>0</v>
      </c>
      <c r="R423" s="21">
        <f t="shared" si="177"/>
        <v>0</v>
      </c>
      <c r="S423" s="21">
        <f t="shared" si="177"/>
        <v>0</v>
      </c>
      <c r="T423" s="21">
        <f t="shared" si="177"/>
        <v>0</v>
      </c>
      <c r="U423" s="21">
        <f t="shared" si="177"/>
        <v>0</v>
      </c>
      <c r="V423" s="21">
        <f t="shared" si="177"/>
        <v>0</v>
      </c>
      <c r="W423" s="21">
        <f t="shared" si="177"/>
        <v>0</v>
      </c>
      <c r="X423" s="21">
        <f t="shared" si="177"/>
        <v>0</v>
      </c>
      <c r="Y423" s="21">
        <f t="shared" si="177"/>
        <v>0</v>
      </c>
      <c r="Z423" s="21">
        <f t="shared" si="177"/>
        <v>0</v>
      </c>
      <c r="AA423" s="21">
        <f t="shared" si="177"/>
        <v>0</v>
      </c>
      <c r="AB423" s="21">
        <f t="shared" si="177"/>
        <v>0</v>
      </c>
      <c r="AC423" s="21">
        <f>SUM(AC418:AC422)</f>
        <v>0</v>
      </c>
      <c r="AD423" s="21">
        <f>SUM(AD418:AD422)</f>
        <v>0</v>
      </c>
      <c r="AE423" s="21">
        <f>SUM(AE418:AE422)</f>
        <v>0</v>
      </c>
      <c r="AF423" s="22">
        <f t="shared" si="175"/>
        <v>943492</v>
      </c>
      <c r="AG423" s="17" t="str">
        <f>IF(ABS(AF423-F423)&lt;1,"ok","err")</f>
        <v>ok</v>
      </c>
    </row>
    <row r="424" spans="1:33">
      <c r="A424" s="19"/>
      <c r="B424" s="19"/>
      <c r="F424" s="35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2"/>
      <c r="AG424" s="17"/>
    </row>
    <row r="425" spans="1:33">
      <c r="A425" s="19"/>
      <c r="B425" s="19" t="s">
        <v>227</v>
      </c>
      <c r="F425" s="35">
        <f>F415+F423</f>
        <v>1830996</v>
      </c>
      <c r="H425" s="21">
        <f t="shared" ref="H425:M425" si="178">H415+H423</f>
        <v>1830996</v>
      </c>
      <c r="I425" s="21">
        <f t="shared" si="178"/>
        <v>0</v>
      </c>
      <c r="J425" s="21">
        <f t="shared" si="178"/>
        <v>0</v>
      </c>
      <c r="K425" s="21">
        <f t="shared" si="178"/>
        <v>0</v>
      </c>
      <c r="L425" s="21">
        <f t="shared" si="178"/>
        <v>0</v>
      </c>
      <c r="M425" s="21">
        <f t="shared" si="178"/>
        <v>0</v>
      </c>
      <c r="N425" s="21">
        <f>N415+N423</f>
        <v>0</v>
      </c>
      <c r="O425" s="21">
        <f>O415+O423</f>
        <v>0</v>
      </c>
      <c r="P425" s="21">
        <f>P415+P423</f>
        <v>0</v>
      </c>
      <c r="Q425" s="21">
        <f t="shared" ref="Q425:AB425" si="179">Q415+Q423</f>
        <v>0</v>
      </c>
      <c r="R425" s="21">
        <f t="shared" si="179"/>
        <v>0</v>
      </c>
      <c r="S425" s="21">
        <f t="shared" si="179"/>
        <v>0</v>
      </c>
      <c r="T425" s="21">
        <f t="shared" si="179"/>
        <v>0</v>
      </c>
      <c r="U425" s="21">
        <f t="shared" si="179"/>
        <v>0</v>
      </c>
      <c r="V425" s="21">
        <f t="shared" si="179"/>
        <v>0</v>
      </c>
      <c r="W425" s="21">
        <f t="shared" si="179"/>
        <v>0</v>
      </c>
      <c r="X425" s="21">
        <f t="shared" si="179"/>
        <v>0</v>
      </c>
      <c r="Y425" s="21">
        <f t="shared" si="179"/>
        <v>0</v>
      </c>
      <c r="Z425" s="21">
        <f t="shared" si="179"/>
        <v>0</v>
      </c>
      <c r="AA425" s="21">
        <f t="shared" si="179"/>
        <v>0</v>
      </c>
      <c r="AB425" s="21">
        <f t="shared" si="179"/>
        <v>0</v>
      </c>
      <c r="AC425" s="21">
        <f>AC415+AC423</f>
        <v>0</v>
      </c>
      <c r="AD425" s="21">
        <f>AD415+AD423</f>
        <v>0</v>
      </c>
      <c r="AE425" s="21">
        <f>AE415+AE423</f>
        <v>0</v>
      </c>
      <c r="AF425" s="22">
        <f t="shared" si="175"/>
        <v>1830996</v>
      </c>
      <c r="AG425" s="17" t="str">
        <f>IF(ABS(AF425-F425)&lt;1,"ok","err")</f>
        <v>ok</v>
      </c>
    </row>
    <row r="426" spans="1:33">
      <c r="A426" s="19"/>
      <c r="B426" s="19"/>
      <c r="F426" s="35"/>
      <c r="W426" s="3"/>
      <c r="AF426" s="22"/>
      <c r="AG426" s="17"/>
    </row>
    <row r="427" spans="1:33">
      <c r="A427" s="19"/>
      <c r="B427" s="19" t="s">
        <v>317</v>
      </c>
      <c r="C427" s="3" t="s">
        <v>318</v>
      </c>
      <c r="F427" s="35">
        <f>F383+F404+F425</f>
        <v>31101726</v>
      </c>
      <c r="H427" s="21">
        <f t="shared" ref="H427:M427" si="180">H383+H404+H425</f>
        <v>17490904.573937759</v>
      </c>
      <c r="I427" s="21">
        <f t="shared" si="180"/>
        <v>0</v>
      </c>
      <c r="J427" s="21">
        <f t="shared" si="180"/>
        <v>0</v>
      </c>
      <c r="K427" s="21">
        <f t="shared" si="180"/>
        <v>13610821.426062243</v>
      </c>
      <c r="L427" s="21">
        <f t="shared" si="180"/>
        <v>0</v>
      </c>
      <c r="M427" s="21">
        <f t="shared" si="180"/>
        <v>0</v>
      </c>
      <c r="N427" s="21">
        <f>N383+N404+N425</f>
        <v>0</v>
      </c>
      <c r="O427" s="21">
        <f>O383+O404+O425</f>
        <v>0</v>
      </c>
      <c r="P427" s="21">
        <f>P383+P404+P425</f>
        <v>0</v>
      </c>
      <c r="Q427" s="21">
        <f t="shared" ref="Q427:AB427" si="181">Q383+Q404+Q425</f>
        <v>0</v>
      </c>
      <c r="R427" s="21">
        <f t="shared" si="181"/>
        <v>0</v>
      </c>
      <c r="S427" s="21">
        <f t="shared" si="181"/>
        <v>0</v>
      </c>
      <c r="T427" s="21">
        <f t="shared" si="181"/>
        <v>0</v>
      </c>
      <c r="U427" s="21">
        <f t="shared" si="181"/>
        <v>0</v>
      </c>
      <c r="V427" s="21">
        <f t="shared" si="181"/>
        <v>0</v>
      </c>
      <c r="W427" s="21">
        <f t="shared" si="181"/>
        <v>0</v>
      </c>
      <c r="X427" s="21">
        <f t="shared" si="181"/>
        <v>0</v>
      </c>
      <c r="Y427" s="21">
        <f t="shared" si="181"/>
        <v>0</v>
      </c>
      <c r="Z427" s="21">
        <f t="shared" si="181"/>
        <v>0</v>
      </c>
      <c r="AA427" s="21">
        <f t="shared" si="181"/>
        <v>0</v>
      </c>
      <c r="AB427" s="21">
        <f t="shared" si="181"/>
        <v>0</v>
      </c>
      <c r="AC427" s="21">
        <f>AC383+AC404+AC425</f>
        <v>0</v>
      </c>
      <c r="AD427" s="21">
        <f>AD383+AD404+AD425</f>
        <v>0</v>
      </c>
      <c r="AE427" s="21">
        <f>AE383+AE404+AE425</f>
        <v>0</v>
      </c>
      <c r="AF427" s="22">
        <f>SUM(H427:AE427)</f>
        <v>31101726</v>
      </c>
      <c r="AG427" s="17" t="str">
        <f>IF(ABS(AF427-F427)&lt;1,"ok","err")</f>
        <v>ok</v>
      </c>
    </row>
    <row r="428" spans="1:33">
      <c r="A428" s="18"/>
      <c r="B428" s="19"/>
      <c r="W428" s="3"/>
      <c r="AG428" s="17"/>
    </row>
    <row r="429" spans="1:33">
      <c r="A429" s="24" t="s">
        <v>882</v>
      </c>
      <c r="B429" s="19"/>
      <c r="W429" s="3"/>
      <c r="AG429" s="17"/>
    </row>
    <row r="430" spans="1:33">
      <c r="A430" s="19">
        <v>555</v>
      </c>
      <c r="B430" s="19" t="s">
        <v>1046</v>
      </c>
      <c r="C430" s="3" t="s">
        <v>99</v>
      </c>
      <c r="D430" s="3" t="s">
        <v>883</v>
      </c>
      <c r="F430" s="35">
        <v>0</v>
      </c>
      <c r="G430" s="21"/>
      <c r="H430" s="22">
        <f t="shared" ref="H430:Q432" si="182">IF(VLOOKUP($D430,$C$6:$AE$653,H$2,)=0,0,((VLOOKUP($D430,$C$6:$AE$653,H$2,)/VLOOKUP($D430,$C$6:$AE$653,4,))*$F430))</f>
        <v>0</v>
      </c>
      <c r="I430" s="22">
        <f t="shared" si="182"/>
        <v>0</v>
      </c>
      <c r="J430" s="22">
        <f t="shared" si="182"/>
        <v>0</v>
      </c>
      <c r="K430" s="22">
        <f t="shared" si="182"/>
        <v>0</v>
      </c>
      <c r="L430" s="22">
        <f t="shared" si="182"/>
        <v>0</v>
      </c>
      <c r="M430" s="22">
        <f t="shared" si="182"/>
        <v>0</v>
      </c>
      <c r="N430" s="22">
        <f t="shared" si="182"/>
        <v>0</v>
      </c>
      <c r="O430" s="22">
        <f t="shared" si="182"/>
        <v>0</v>
      </c>
      <c r="P430" s="22">
        <f t="shared" si="182"/>
        <v>0</v>
      </c>
      <c r="Q430" s="22">
        <f t="shared" si="182"/>
        <v>0</v>
      </c>
      <c r="R430" s="22">
        <f t="shared" ref="R430:AE432" si="183">IF(VLOOKUP($D430,$C$6:$AE$653,R$2,)=0,0,((VLOOKUP($D430,$C$6:$AE$653,R$2,)/VLOOKUP($D430,$C$6:$AE$653,4,))*$F430))</f>
        <v>0</v>
      </c>
      <c r="S430" s="22">
        <f t="shared" si="183"/>
        <v>0</v>
      </c>
      <c r="T430" s="22">
        <f t="shared" si="183"/>
        <v>0</v>
      </c>
      <c r="U430" s="22">
        <f t="shared" si="183"/>
        <v>0</v>
      </c>
      <c r="V430" s="22">
        <f t="shared" si="183"/>
        <v>0</v>
      </c>
      <c r="W430" s="22">
        <f t="shared" si="183"/>
        <v>0</v>
      </c>
      <c r="X430" s="22">
        <f t="shared" si="183"/>
        <v>0</v>
      </c>
      <c r="Y430" s="22">
        <f t="shared" si="183"/>
        <v>0</v>
      </c>
      <c r="Z430" s="22">
        <f t="shared" si="183"/>
        <v>0</v>
      </c>
      <c r="AA430" s="22">
        <f t="shared" si="183"/>
        <v>0</v>
      </c>
      <c r="AB430" s="22">
        <f t="shared" si="183"/>
        <v>0</v>
      </c>
      <c r="AC430" s="22">
        <f t="shared" si="183"/>
        <v>0</v>
      </c>
      <c r="AD430" s="22">
        <f t="shared" si="183"/>
        <v>0</v>
      </c>
      <c r="AE430" s="22">
        <f t="shared" si="183"/>
        <v>0</v>
      </c>
      <c r="AF430" s="22">
        <f>SUM(H430:AE430)</f>
        <v>0</v>
      </c>
      <c r="AG430" s="17" t="str">
        <f>IF(ABS(AF430-F430)&lt;1,"ok","err")</f>
        <v>ok</v>
      </c>
    </row>
    <row r="431" spans="1:33">
      <c r="A431" s="19">
        <v>556</v>
      </c>
      <c r="B431" s="19" t="s">
        <v>237</v>
      </c>
      <c r="C431" s="3" t="s">
        <v>576</v>
      </c>
      <c r="D431" s="3" t="s">
        <v>607</v>
      </c>
      <c r="F431" s="38">
        <v>940177</v>
      </c>
      <c r="G431" s="21"/>
      <c r="H431" s="22">
        <f t="shared" si="182"/>
        <v>940177</v>
      </c>
      <c r="I431" s="22">
        <f t="shared" si="182"/>
        <v>0</v>
      </c>
      <c r="J431" s="22">
        <f t="shared" si="182"/>
        <v>0</v>
      </c>
      <c r="K431" s="22">
        <f t="shared" si="182"/>
        <v>0</v>
      </c>
      <c r="L431" s="22">
        <f t="shared" si="182"/>
        <v>0</v>
      </c>
      <c r="M431" s="22">
        <f t="shared" si="182"/>
        <v>0</v>
      </c>
      <c r="N431" s="22">
        <f t="shared" si="182"/>
        <v>0</v>
      </c>
      <c r="O431" s="22">
        <f t="shared" si="182"/>
        <v>0</v>
      </c>
      <c r="P431" s="22">
        <f t="shared" si="182"/>
        <v>0</v>
      </c>
      <c r="Q431" s="22">
        <f t="shared" si="182"/>
        <v>0</v>
      </c>
      <c r="R431" s="22">
        <f t="shared" si="183"/>
        <v>0</v>
      </c>
      <c r="S431" s="22">
        <f t="shared" si="183"/>
        <v>0</v>
      </c>
      <c r="T431" s="22">
        <f t="shared" si="183"/>
        <v>0</v>
      </c>
      <c r="U431" s="22">
        <f t="shared" si="183"/>
        <v>0</v>
      </c>
      <c r="V431" s="22">
        <f t="shared" si="183"/>
        <v>0</v>
      </c>
      <c r="W431" s="22">
        <f t="shared" si="183"/>
        <v>0</v>
      </c>
      <c r="X431" s="22">
        <f t="shared" si="183"/>
        <v>0</v>
      </c>
      <c r="Y431" s="22">
        <f t="shared" si="183"/>
        <v>0</v>
      </c>
      <c r="Z431" s="22">
        <f t="shared" si="183"/>
        <v>0</v>
      </c>
      <c r="AA431" s="22">
        <f t="shared" si="183"/>
        <v>0</v>
      </c>
      <c r="AB431" s="22">
        <f t="shared" si="183"/>
        <v>0</v>
      </c>
      <c r="AC431" s="22">
        <f t="shared" si="183"/>
        <v>0</v>
      </c>
      <c r="AD431" s="22">
        <f t="shared" si="183"/>
        <v>0</v>
      </c>
      <c r="AE431" s="22">
        <f t="shared" si="183"/>
        <v>0</v>
      </c>
      <c r="AF431" s="22">
        <f>SUM(H431:AE431)</f>
        <v>940177</v>
      </c>
      <c r="AG431" s="17" t="str">
        <f>IF(ABS(AF431-F431)&lt;1,"ok","err")</f>
        <v>ok</v>
      </c>
    </row>
    <row r="432" spans="1:33">
      <c r="A432" s="19">
        <v>557</v>
      </c>
      <c r="B432" s="19" t="s">
        <v>6</v>
      </c>
      <c r="C432" s="3" t="s">
        <v>45</v>
      </c>
      <c r="D432" s="3" t="s">
        <v>607</v>
      </c>
      <c r="F432" s="38">
        <v>0</v>
      </c>
      <c r="G432" s="21"/>
      <c r="H432" s="22">
        <f t="shared" si="182"/>
        <v>0</v>
      </c>
      <c r="I432" s="22">
        <f t="shared" si="182"/>
        <v>0</v>
      </c>
      <c r="J432" s="22">
        <f t="shared" si="182"/>
        <v>0</v>
      </c>
      <c r="K432" s="22">
        <f t="shared" si="182"/>
        <v>0</v>
      </c>
      <c r="L432" s="22">
        <f t="shared" si="182"/>
        <v>0</v>
      </c>
      <c r="M432" s="22">
        <f t="shared" si="182"/>
        <v>0</v>
      </c>
      <c r="N432" s="22">
        <f t="shared" si="182"/>
        <v>0</v>
      </c>
      <c r="O432" s="22">
        <f t="shared" si="182"/>
        <v>0</v>
      </c>
      <c r="P432" s="22">
        <f t="shared" si="182"/>
        <v>0</v>
      </c>
      <c r="Q432" s="22">
        <f t="shared" si="182"/>
        <v>0</v>
      </c>
      <c r="R432" s="22">
        <f t="shared" si="183"/>
        <v>0</v>
      </c>
      <c r="S432" s="22">
        <f t="shared" si="183"/>
        <v>0</v>
      </c>
      <c r="T432" s="22">
        <f t="shared" si="183"/>
        <v>0</v>
      </c>
      <c r="U432" s="22">
        <f t="shared" si="183"/>
        <v>0</v>
      </c>
      <c r="V432" s="22">
        <f t="shared" si="183"/>
        <v>0</v>
      </c>
      <c r="W432" s="22">
        <f t="shared" si="183"/>
        <v>0</v>
      </c>
      <c r="X432" s="22">
        <f t="shared" si="183"/>
        <v>0</v>
      </c>
      <c r="Y432" s="22">
        <f t="shared" si="183"/>
        <v>0</v>
      </c>
      <c r="Z432" s="22">
        <f t="shared" si="183"/>
        <v>0</v>
      </c>
      <c r="AA432" s="22">
        <f t="shared" si="183"/>
        <v>0</v>
      </c>
      <c r="AB432" s="22">
        <f t="shared" si="183"/>
        <v>0</v>
      </c>
      <c r="AC432" s="22">
        <f t="shared" si="183"/>
        <v>0</v>
      </c>
      <c r="AD432" s="22">
        <f t="shared" si="183"/>
        <v>0</v>
      </c>
      <c r="AE432" s="22">
        <f t="shared" si="183"/>
        <v>0</v>
      </c>
      <c r="AF432" s="22">
        <f>SUM(H432:AE432)</f>
        <v>0</v>
      </c>
      <c r="AG432" s="17" t="str">
        <f>IF(ABS(AF432-F432)&lt;1,"ok","err")</f>
        <v>ok</v>
      </c>
    </row>
    <row r="433" spans="1:33">
      <c r="A433" s="19"/>
      <c r="B433" s="19"/>
      <c r="F433" s="35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2"/>
      <c r="AG433" s="17"/>
    </row>
    <row r="434" spans="1:33">
      <c r="A434" s="19"/>
      <c r="B434" s="19" t="s">
        <v>101</v>
      </c>
      <c r="C434" s="3" t="s">
        <v>44</v>
      </c>
      <c r="F434" s="35">
        <f>SUM(F430:F432)</f>
        <v>940177</v>
      </c>
      <c r="G434" s="21"/>
      <c r="H434" s="21">
        <f t="shared" ref="H434:M434" si="184">SUM(H430:H432)</f>
        <v>940177</v>
      </c>
      <c r="I434" s="21">
        <f t="shared" si="184"/>
        <v>0</v>
      </c>
      <c r="J434" s="21">
        <f t="shared" si="184"/>
        <v>0</v>
      </c>
      <c r="K434" s="21">
        <f t="shared" si="184"/>
        <v>0</v>
      </c>
      <c r="L434" s="21">
        <f t="shared" si="184"/>
        <v>0</v>
      </c>
      <c r="M434" s="21">
        <f t="shared" si="184"/>
        <v>0</v>
      </c>
      <c r="N434" s="21">
        <f>SUM(N430:N432)</f>
        <v>0</v>
      </c>
      <c r="O434" s="21">
        <f>SUM(O430:O432)</f>
        <v>0</v>
      </c>
      <c r="P434" s="21">
        <f>SUM(P430:P432)</f>
        <v>0</v>
      </c>
      <c r="Q434" s="21">
        <f t="shared" ref="Q434:AB434" si="185">SUM(Q430:Q432)</f>
        <v>0</v>
      </c>
      <c r="R434" s="21">
        <f t="shared" si="185"/>
        <v>0</v>
      </c>
      <c r="S434" s="21">
        <f t="shared" si="185"/>
        <v>0</v>
      </c>
      <c r="T434" s="21">
        <f t="shared" si="185"/>
        <v>0</v>
      </c>
      <c r="U434" s="21">
        <f t="shared" si="185"/>
        <v>0</v>
      </c>
      <c r="V434" s="21">
        <f t="shared" si="185"/>
        <v>0</v>
      </c>
      <c r="W434" s="21">
        <f t="shared" si="185"/>
        <v>0</v>
      </c>
      <c r="X434" s="21">
        <f t="shared" si="185"/>
        <v>0</v>
      </c>
      <c r="Y434" s="21">
        <f t="shared" si="185"/>
        <v>0</v>
      </c>
      <c r="Z434" s="21">
        <f t="shared" si="185"/>
        <v>0</v>
      </c>
      <c r="AA434" s="21">
        <f t="shared" si="185"/>
        <v>0</v>
      </c>
      <c r="AB434" s="21">
        <f t="shared" si="185"/>
        <v>0</v>
      </c>
      <c r="AC434" s="21">
        <f>SUM(AC430:AC432)</f>
        <v>0</v>
      </c>
      <c r="AD434" s="21">
        <f>SUM(AD430:AD432)</f>
        <v>0</v>
      </c>
      <c r="AE434" s="21">
        <f>SUM(AE430:AE432)</f>
        <v>0</v>
      </c>
      <c r="AF434" s="22">
        <f>SUM(H434:AE434)</f>
        <v>940177</v>
      </c>
      <c r="AG434" s="17" t="str">
        <f>IF(ABS(AF434-F434)&lt;1,"ok","err")</f>
        <v>ok</v>
      </c>
    </row>
    <row r="435" spans="1:33">
      <c r="A435" s="19"/>
      <c r="B435" s="19"/>
      <c r="F435" s="35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2"/>
      <c r="AG435" s="17"/>
    </row>
    <row r="436" spans="1:33">
      <c r="A436" s="19"/>
      <c r="B436" s="19"/>
      <c r="F436" s="35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2"/>
      <c r="AG436" s="17"/>
    </row>
    <row r="437" spans="1:33">
      <c r="A437" s="18" t="s">
        <v>43</v>
      </c>
      <c r="B437" s="19"/>
      <c r="F437" s="35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2"/>
      <c r="AG437" s="17"/>
    </row>
    <row r="438" spans="1:33">
      <c r="A438" s="19"/>
      <c r="B438" s="19"/>
      <c r="F438" s="35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2"/>
      <c r="AG438" s="17"/>
    </row>
    <row r="439" spans="1:33">
      <c r="A439" s="24" t="s">
        <v>103</v>
      </c>
      <c r="B439" s="19"/>
      <c r="F439" s="35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2"/>
      <c r="AG439" s="17"/>
    </row>
    <row r="440" spans="1:33">
      <c r="A440" s="19">
        <v>560</v>
      </c>
      <c r="B440" s="19" t="s">
        <v>1041</v>
      </c>
      <c r="C440" s="3" t="s">
        <v>100</v>
      </c>
      <c r="D440" s="3" t="s">
        <v>1056</v>
      </c>
      <c r="F440" s="35">
        <v>673194</v>
      </c>
      <c r="G440" s="21"/>
      <c r="H440" s="22">
        <f t="shared" ref="H440:Q448" si="186">IF(VLOOKUP($D440,$C$6:$AE$653,H$2,)=0,0,((VLOOKUP($D440,$C$6:$AE$653,H$2,)/VLOOKUP($D440,$C$6:$AE$653,4,))*$F440))</f>
        <v>0</v>
      </c>
      <c r="I440" s="22">
        <f t="shared" si="186"/>
        <v>0</v>
      </c>
      <c r="J440" s="22">
        <f t="shared" si="186"/>
        <v>0</v>
      </c>
      <c r="K440" s="22">
        <f t="shared" si="186"/>
        <v>0</v>
      </c>
      <c r="L440" s="22">
        <f t="shared" si="186"/>
        <v>0</v>
      </c>
      <c r="M440" s="22">
        <f t="shared" si="186"/>
        <v>0</v>
      </c>
      <c r="N440" s="22">
        <f t="shared" si="186"/>
        <v>673194</v>
      </c>
      <c r="O440" s="22">
        <f t="shared" si="186"/>
        <v>0</v>
      </c>
      <c r="P440" s="22">
        <f t="shared" si="186"/>
        <v>0</v>
      </c>
      <c r="Q440" s="22">
        <f t="shared" si="186"/>
        <v>0</v>
      </c>
      <c r="R440" s="22">
        <f t="shared" ref="R440:AE448" si="187">IF(VLOOKUP($D440,$C$6:$AE$653,R$2,)=0,0,((VLOOKUP($D440,$C$6:$AE$653,R$2,)/VLOOKUP($D440,$C$6:$AE$653,4,))*$F440))</f>
        <v>0</v>
      </c>
      <c r="S440" s="22">
        <f t="shared" si="187"/>
        <v>0</v>
      </c>
      <c r="T440" s="22">
        <f t="shared" si="187"/>
        <v>0</v>
      </c>
      <c r="U440" s="22">
        <f t="shared" si="187"/>
        <v>0</v>
      </c>
      <c r="V440" s="22">
        <f t="shared" si="187"/>
        <v>0</v>
      </c>
      <c r="W440" s="22">
        <f t="shared" si="187"/>
        <v>0</v>
      </c>
      <c r="X440" s="22">
        <f t="shared" si="187"/>
        <v>0</v>
      </c>
      <c r="Y440" s="22">
        <f t="shared" si="187"/>
        <v>0</v>
      </c>
      <c r="Z440" s="22">
        <f t="shared" si="187"/>
        <v>0</v>
      </c>
      <c r="AA440" s="22">
        <f t="shared" si="187"/>
        <v>0</v>
      </c>
      <c r="AB440" s="22">
        <f t="shared" si="187"/>
        <v>0</v>
      </c>
      <c r="AC440" s="22">
        <f t="shared" si="187"/>
        <v>0</v>
      </c>
      <c r="AD440" s="22">
        <f t="shared" si="187"/>
        <v>0</v>
      </c>
      <c r="AE440" s="22">
        <f t="shared" si="187"/>
        <v>0</v>
      </c>
      <c r="AF440" s="22">
        <f t="shared" ref="AF440:AF447" si="188">SUM(H440:AE440)</f>
        <v>673194</v>
      </c>
      <c r="AG440" s="17" t="str">
        <f t="shared" ref="AG440:AG448" si="189">IF(ABS(AF440-F440)&lt;1,"ok","err")</f>
        <v>ok</v>
      </c>
    </row>
    <row r="441" spans="1:33">
      <c r="A441" s="19">
        <v>561</v>
      </c>
      <c r="B441" s="19" t="s">
        <v>887</v>
      </c>
      <c r="C441" s="3" t="s">
        <v>46</v>
      </c>
      <c r="D441" s="3" t="s">
        <v>1056</v>
      </c>
      <c r="F441" s="38">
        <v>1730156</v>
      </c>
      <c r="G441" s="21"/>
      <c r="H441" s="22">
        <f t="shared" si="186"/>
        <v>0</v>
      </c>
      <c r="I441" s="22">
        <f t="shared" si="186"/>
        <v>0</v>
      </c>
      <c r="J441" s="22">
        <f t="shared" si="186"/>
        <v>0</v>
      </c>
      <c r="K441" s="22">
        <f t="shared" si="186"/>
        <v>0</v>
      </c>
      <c r="L441" s="22">
        <f t="shared" si="186"/>
        <v>0</v>
      </c>
      <c r="M441" s="22">
        <f t="shared" si="186"/>
        <v>0</v>
      </c>
      <c r="N441" s="22">
        <f t="shared" si="186"/>
        <v>1730156</v>
      </c>
      <c r="O441" s="22">
        <f t="shared" si="186"/>
        <v>0</v>
      </c>
      <c r="P441" s="22">
        <f t="shared" si="186"/>
        <v>0</v>
      </c>
      <c r="Q441" s="22">
        <f t="shared" si="186"/>
        <v>0</v>
      </c>
      <c r="R441" s="22">
        <f t="shared" si="187"/>
        <v>0</v>
      </c>
      <c r="S441" s="22">
        <f t="shared" si="187"/>
        <v>0</v>
      </c>
      <c r="T441" s="22">
        <f t="shared" si="187"/>
        <v>0</v>
      </c>
      <c r="U441" s="22">
        <f t="shared" si="187"/>
        <v>0</v>
      </c>
      <c r="V441" s="22">
        <f t="shared" si="187"/>
        <v>0</v>
      </c>
      <c r="W441" s="22">
        <f t="shared" si="187"/>
        <v>0</v>
      </c>
      <c r="X441" s="22">
        <f t="shared" si="187"/>
        <v>0</v>
      </c>
      <c r="Y441" s="22">
        <f t="shared" si="187"/>
        <v>0</v>
      </c>
      <c r="Z441" s="22">
        <f t="shared" si="187"/>
        <v>0</v>
      </c>
      <c r="AA441" s="22">
        <f t="shared" si="187"/>
        <v>0</v>
      </c>
      <c r="AB441" s="22">
        <f t="shared" si="187"/>
        <v>0</v>
      </c>
      <c r="AC441" s="22">
        <f t="shared" si="187"/>
        <v>0</v>
      </c>
      <c r="AD441" s="22">
        <f t="shared" si="187"/>
        <v>0</v>
      </c>
      <c r="AE441" s="22">
        <f t="shared" si="187"/>
        <v>0</v>
      </c>
      <c r="AF441" s="22">
        <f t="shared" si="188"/>
        <v>1730156</v>
      </c>
      <c r="AG441" s="17" t="str">
        <f t="shared" si="189"/>
        <v>ok</v>
      </c>
    </row>
    <row r="442" spans="1:33">
      <c r="A442" s="19">
        <v>562</v>
      </c>
      <c r="B442" s="19" t="s">
        <v>1039</v>
      </c>
      <c r="C442" s="3" t="s">
        <v>47</v>
      </c>
      <c r="D442" s="3" t="s">
        <v>1056</v>
      </c>
      <c r="F442" s="38">
        <v>289960</v>
      </c>
      <c r="G442" s="21"/>
      <c r="H442" s="22">
        <f t="shared" si="186"/>
        <v>0</v>
      </c>
      <c r="I442" s="22">
        <f t="shared" si="186"/>
        <v>0</v>
      </c>
      <c r="J442" s="22">
        <f t="shared" si="186"/>
        <v>0</v>
      </c>
      <c r="K442" s="22">
        <f t="shared" si="186"/>
        <v>0</v>
      </c>
      <c r="L442" s="22">
        <f t="shared" si="186"/>
        <v>0</v>
      </c>
      <c r="M442" s="22">
        <f t="shared" si="186"/>
        <v>0</v>
      </c>
      <c r="N442" s="22">
        <f t="shared" si="186"/>
        <v>289960</v>
      </c>
      <c r="O442" s="22">
        <f t="shared" si="186"/>
        <v>0</v>
      </c>
      <c r="P442" s="22">
        <f t="shared" si="186"/>
        <v>0</v>
      </c>
      <c r="Q442" s="22">
        <f t="shared" si="186"/>
        <v>0</v>
      </c>
      <c r="R442" s="22">
        <f t="shared" si="187"/>
        <v>0</v>
      </c>
      <c r="S442" s="22">
        <f t="shared" si="187"/>
        <v>0</v>
      </c>
      <c r="T442" s="22">
        <f t="shared" si="187"/>
        <v>0</v>
      </c>
      <c r="U442" s="22">
        <f t="shared" si="187"/>
        <v>0</v>
      </c>
      <c r="V442" s="22">
        <f t="shared" si="187"/>
        <v>0</v>
      </c>
      <c r="W442" s="22">
        <f t="shared" si="187"/>
        <v>0</v>
      </c>
      <c r="X442" s="22">
        <f t="shared" si="187"/>
        <v>0</v>
      </c>
      <c r="Y442" s="22">
        <f t="shared" si="187"/>
        <v>0</v>
      </c>
      <c r="Z442" s="22">
        <f t="shared" si="187"/>
        <v>0</v>
      </c>
      <c r="AA442" s="22">
        <f t="shared" si="187"/>
        <v>0</v>
      </c>
      <c r="AB442" s="22">
        <f t="shared" si="187"/>
        <v>0</v>
      </c>
      <c r="AC442" s="22">
        <f t="shared" si="187"/>
        <v>0</v>
      </c>
      <c r="AD442" s="22">
        <f t="shared" si="187"/>
        <v>0</v>
      </c>
      <c r="AE442" s="22">
        <f t="shared" si="187"/>
        <v>0</v>
      </c>
      <c r="AF442" s="22">
        <f t="shared" si="188"/>
        <v>289960</v>
      </c>
      <c r="AG442" s="17" t="str">
        <f t="shared" si="189"/>
        <v>ok</v>
      </c>
    </row>
    <row r="443" spans="1:33">
      <c r="A443" s="19">
        <v>563</v>
      </c>
      <c r="B443" s="19" t="s">
        <v>889</v>
      </c>
      <c r="C443" s="3" t="s">
        <v>48</v>
      </c>
      <c r="D443" s="3" t="s">
        <v>1056</v>
      </c>
      <c r="F443" s="38">
        <v>11416</v>
      </c>
      <c r="G443" s="21"/>
      <c r="H443" s="22">
        <f t="shared" si="186"/>
        <v>0</v>
      </c>
      <c r="I443" s="22">
        <f t="shared" si="186"/>
        <v>0</v>
      </c>
      <c r="J443" s="22">
        <f t="shared" si="186"/>
        <v>0</v>
      </c>
      <c r="K443" s="22">
        <f t="shared" si="186"/>
        <v>0</v>
      </c>
      <c r="L443" s="22">
        <f t="shared" si="186"/>
        <v>0</v>
      </c>
      <c r="M443" s="22">
        <f t="shared" si="186"/>
        <v>0</v>
      </c>
      <c r="N443" s="22">
        <f t="shared" si="186"/>
        <v>11416</v>
      </c>
      <c r="O443" s="22">
        <f t="shared" si="186"/>
        <v>0</v>
      </c>
      <c r="P443" s="22">
        <f t="shared" si="186"/>
        <v>0</v>
      </c>
      <c r="Q443" s="22">
        <f t="shared" si="186"/>
        <v>0</v>
      </c>
      <c r="R443" s="22">
        <f t="shared" si="187"/>
        <v>0</v>
      </c>
      <c r="S443" s="22">
        <f t="shared" si="187"/>
        <v>0</v>
      </c>
      <c r="T443" s="22">
        <f t="shared" si="187"/>
        <v>0</v>
      </c>
      <c r="U443" s="22">
        <f t="shared" si="187"/>
        <v>0</v>
      </c>
      <c r="V443" s="22">
        <f t="shared" si="187"/>
        <v>0</v>
      </c>
      <c r="W443" s="22">
        <f t="shared" si="187"/>
        <v>0</v>
      </c>
      <c r="X443" s="22">
        <f t="shared" si="187"/>
        <v>0</v>
      </c>
      <c r="Y443" s="22">
        <f t="shared" si="187"/>
        <v>0</v>
      </c>
      <c r="Z443" s="22">
        <f t="shared" si="187"/>
        <v>0</v>
      </c>
      <c r="AA443" s="22">
        <f t="shared" si="187"/>
        <v>0</v>
      </c>
      <c r="AB443" s="22">
        <f t="shared" si="187"/>
        <v>0</v>
      </c>
      <c r="AC443" s="22">
        <f t="shared" si="187"/>
        <v>0</v>
      </c>
      <c r="AD443" s="22">
        <f t="shared" si="187"/>
        <v>0</v>
      </c>
      <c r="AE443" s="22">
        <f t="shared" si="187"/>
        <v>0</v>
      </c>
      <c r="AF443" s="22">
        <f t="shared" si="188"/>
        <v>11416</v>
      </c>
      <c r="AG443" s="17" t="str">
        <f t="shared" si="189"/>
        <v>ok</v>
      </c>
    </row>
    <row r="444" spans="1:33">
      <c r="A444" s="19">
        <v>566</v>
      </c>
      <c r="B444" s="19" t="s">
        <v>141</v>
      </c>
      <c r="C444" s="3" t="s">
        <v>145</v>
      </c>
      <c r="D444" s="3" t="s">
        <v>1056</v>
      </c>
      <c r="F444" s="38">
        <v>47798</v>
      </c>
      <c r="G444" s="21"/>
      <c r="H444" s="22">
        <f t="shared" si="186"/>
        <v>0</v>
      </c>
      <c r="I444" s="22">
        <f t="shared" si="186"/>
        <v>0</v>
      </c>
      <c r="J444" s="22">
        <f t="shared" si="186"/>
        <v>0</v>
      </c>
      <c r="K444" s="22">
        <f t="shared" si="186"/>
        <v>0</v>
      </c>
      <c r="L444" s="22">
        <f t="shared" si="186"/>
        <v>0</v>
      </c>
      <c r="M444" s="22">
        <f t="shared" si="186"/>
        <v>0</v>
      </c>
      <c r="N444" s="22">
        <f t="shared" si="186"/>
        <v>47798</v>
      </c>
      <c r="O444" s="22">
        <f t="shared" si="186"/>
        <v>0</v>
      </c>
      <c r="P444" s="22">
        <f t="shared" si="186"/>
        <v>0</v>
      </c>
      <c r="Q444" s="22">
        <f t="shared" si="186"/>
        <v>0</v>
      </c>
      <c r="R444" s="22">
        <f t="shared" si="187"/>
        <v>0</v>
      </c>
      <c r="S444" s="22">
        <f t="shared" si="187"/>
        <v>0</v>
      </c>
      <c r="T444" s="22">
        <f t="shared" si="187"/>
        <v>0</v>
      </c>
      <c r="U444" s="22">
        <f t="shared" si="187"/>
        <v>0</v>
      </c>
      <c r="V444" s="22">
        <f t="shared" si="187"/>
        <v>0</v>
      </c>
      <c r="W444" s="22">
        <f t="shared" si="187"/>
        <v>0</v>
      </c>
      <c r="X444" s="22">
        <f t="shared" si="187"/>
        <v>0</v>
      </c>
      <c r="Y444" s="22">
        <f t="shared" si="187"/>
        <v>0</v>
      </c>
      <c r="Z444" s="22">
        <f t="shared" si="187"/>
        <v>0</v>
      </c>
      <c r="AA444" s="22">
        <f t="shared" si="187"/>
        <v>0</v>
      </c>
      <c r="AB444" s="22">
        <f t="shared" si="187"/>
        <v>0</v>
      </c>
      <c r="AC444" s="22">
        <f t="shared" si="187"/>
        <v>0</v>
      </c>
      <c r="AD444" s="22">
        <f t="shared" si="187"/>
        <v>0</v>
      </c>
      <c r="AE444" s="22">
        <f t="shared" si="187"/>
        <v>0</v>
      </c>
      <c r="AF444" s="22">
        <f t="shared" si="188"/>
        <v>47798</v>
      </c>
      <c r="AG444" s="17" t="str">
        <f t="shared" si="189"/>
        <v>ok</v>
      </c>
    </row>
    <row r="445" spans="1:33">
      <c r="A445" s="19">
        <v>569</v>
      </c>
      <c r="B445" s="19" t="s">
        <v>577</v>
      </c>
      <c r="C445" s="3" t="s">
        <v>578</v>
      </c>
      <c r="D445" s="3" t="s">
        <v>1056</v>
      </c>
      <c r="F445" s="38">
        <v>0</v>
      </c>
      <c r="G445" s="21"/>
      <c r="H445" s="22">
        <f t="shared" si="186"/>
        <v>0</v>
      </c>
      <c r="I445" s="22">
        <f t="shared" si="186"/>
        <v>0</v>
      </c>
      <c r="J445" s="22">
        <f t="shared" si="186"/>
        <v>0</v>
      </c>
      <c r="K445" s="22">
        <f t="shared" si="186"/>
        <v>0</v>
      </c>
      <c r="L445" s="22">
        <f t="shared" si="186"/>
        <v>0</v>
      </c>
      <c r="M445" s="22">
        <f t="shared" si="186"/>
        <v>0</v>
      </c>
      <c r="N445" s="22">
        <f t="shared" si="186"/>
        <v>0</v>
      </c>
      <c r="O445" s="22">
        <f t="shared" si="186"/>
        <v>0</v>
      </c>
      <c r="P445" s="22">
        <f t="shared" si="186"/>
        <v>0</v>
      </c>
      <c r="Q445" s="22">
        <f t="shared" si="186"/>
        <v>0</v>
      </c>
      <c r="R445" s="22">
        <f t="shared" si="187"/>
        <v>0</v>
      </c>
      <c r="S445" s="22">
        <f t="shared" si="187"/>
        <v>0</v>
      </c>
      <c r="T445" s="22">
        <f t="shared" si="187"/>
        <v>0</v>
      </c>
      <c r="U445" s="22">
        <f t="shared" si="187"/>
        <v>0</v>
      </c>
      <c r="V445" s="22">
        <f t="shared" si="187"/>
        <v>0</v>
      </c>
      <c r="W445" s="22">
        <f t="shared" si="187"/>
        <v>0</v>
      </c>
      <c r="X445" s="22">
        <f t="shared" si="187"/>
        <v>0</v>
      </c>
      <c r="Y445" s="22">
        <f t="shared" si="187"/>
        <v>0</v>
      </c>
      <c r="Z445" s="22">
        <f t="shared" si="187"/>
        <v>0</v>
      </c>
      <c r="AA445" s="22">
        <f t="shared" si="187"/>
        <v>0</v>
      </c>
      <c r="AB445" s="22">
        <f t="shared" si="187"/>
        <v>0</v>
      </c>
      <c r="AC445" s="22">
        <f t="shared" si="187"/>
        <v>0</v>
      </c>
      <c r="AD445" s="22">
        <f t="shared" si="187"/>
        <v>0</v>
      </c>
      <c r="AE445" s="22">
        <f t="shared" si="187"/>
        <v>0</v>
      </c>
      <c r="AF445" s="22">
        <f t="shared" si="188"/>
        <v>0</v>
      </c>
      <c r="AG445" s="17" t="str">
        <f t="shared" si="189"/>
        <v>ok</v>
      </c>
    </row>
    <row r="446" spans="1:33">
      <c r="A446" s="19">
        <v>570</v>
      </c>
      <c r="B446" s="19" t="s">
        <v>1042</v>
      </c>
      <c r="C446" s="3" t="s">
        <v>49</v>
      </c>
      <c r="D446" s="3" t="s">
        <v>1056</v>
      </c>
      <c r="F446" s="38">
        <v>678822</v>
      </c>
      <c r="G446" s="21"/>
      <c r="H446" s="22">
        <f t="shared" si="186"/>
        <v>0</v>
      </c>
      <c r="I446" s="22">
        <f t="shared" si="186"/>
        <v>0</v>
      </c>
      <c r="J446" s="22">
        <f t="shared" si="186"/>
        <v>0</v>
      </c>
      <c r="K446" s="22">
        <f t="shared" si="186"/>
        <v>0</v>
      </c>
      <c r="L446" s="22">
        <f t="shared" si="186"/>
        <v>0</v>
      </c>
      <c r="M446" s="22">
        <f t="shared" si="186"/>
        <v>0</v>
      </c>
      <c r="N446" s="22">
        <f t="shared" si="186"/>
        <v>678822</v>
      </c>
      <c r="O446" s="22">
        <f t="shared" si="186"/>
        <v>0</v>
      </c>
      <c r="P446" s="22">
        <f t="shared" si="186"/>
        <v>0</v>
      </c>
      <c r="Q446" s="22">
        <f t="shared" si="186"/>
        <v>0</v>
      </c>
      <c r="R446" s="22">
        <f t="shared" si="187"/>
        <v>0</v>
      </c>
      <c r="S446" s="22">
        <f t="shared" si="187"/>
        <v>0</v>
      </c>
      <c r="T446" s="22">
        <f t="shared" si="187"/>
        <v>0</v>
      </c>
      <c r="U446" s="22">
        <f t="shared" si="187"/>
        <v>0</v>
      </c>
      <c r="V446" s="22">
        <f t="shared" si="187"/>
        <v>0</v>
      </c>
      <c r="W446" s="22">
        <f t="shared" si="187"/>
        <v>0</v>
      </c>
      <c r="X446" s="22">
        <f t="shared" si="187"/>
        <v>0</v>
      </c>
      <c r="Y446" s="22">
        <f t="shared" si="187"/>
        <v>0</v>
      </c>
      <c r="Z446" s="22">
        <f t="shared" si="187"/>
        <v>0</v>
      </c>
      <c r="AA446" s="22">
        <f t="shared" si="187"/>
        <v>0</v>
      </c>
      <c r="AB446" s="22">
        <f t="shared" si="187"/>
        <v>0</v>
      </c>
      <c r="AC446" s="22">
        <f t="shared" si="187"/>
        <v>0</v>
      </c>
      <c r="AD446" s="22">
        <f t="shared" si="187"/>
        <v>0</v>
      </c>
      <c r="AE446" s="22">
        <f t="shared" si="187"/>
        <v>0</v>
      </c>
      <c r="AF446" s="22">
        <f t="shared" si="188"/>
        <v>678822</v>
      </c>
      <c r="AG446" s="17" t="str">
        <f t="shared" si="189"/>
        <v>ok</v>
      </c>
    </row>
    <row r="447" spans="1:33">
      <c r="A447" s="19">
        <v>571</v>
      </c>
      <c r="B447" s="19" t="s">
        <v>1043</v>
      </c>
      <c r="C447" s="3" t="s">
        <v>50</v>
      </c>
      <c r="D447" s="3" t="s">
        <v>1056</v>
      </c>
      <c r="F447" s="38">
        <v>43484</v>
      </c>
      <c r="G447" s="21"/>
      <c r="H447" s="22">
        <f t="shared" si="186"/>
        <v>0</v>
      </c>
      <c r="I447" s="22">
        <f t="shared" si="186"/>
        <v>0</v>
      </c>
      <c r="J447" s="22">
        <f t="shared" si="186"/>
        <v>0</v>
      </c>
      <c r="K447" s="22">
        <f t="shared" si="186"/>
        <v>0</v>
      </c>
      <c r="L447" s="22">
        <f t="shared" si="186"/>
        <v>0</v>
      </c>
      <c r="M447" s="22">
        <f t="shared" si="186"/>
        <v>0</v>
      </c>
      <c r="N447" s="22">
        <f t="shared" si="186"/>
        <v>43484</v>
      </c>
      <c r="O447" s="22">
        <f t="shared" si="186"/>
        <v>0</v>
      </c>
      <c r="P447" s="22">
        <f t="shared" si="186"/>
        <v>0</v>
      </c>
      <c r="Q447" s="22">
        <f t="shared" si="186"/>
        <v>0</v>
      </c>
      <c r="R447" s="22">
        <f t="shared" si="187"/>
        <v>0</v>
      </c>
      <c r="S447" s="22">
        <f t="shared" si="187"/>
        <v>0</v>
      </c>
      <c r="T447" s="22">
        <f t="shared" si="187"/>
        <v>0</v>
      </c>
      <c r="U447" s="22">
        <f t="shared" si="187"/>
        <v>0</v>
      </c>
      <c r="V447" s="22">
        <f t="shared" si="187"/>
        <v>0</v>
      </c>
      <c r="W447" s="22">
        <f t="shared" si="187"/>
        <v>0</v>
      </c>
      <c r="X447" s="22">
        <f t="shared" si="187"/>
        <v>0</v>
      </c>
      <c r="Y447" s="22">
        <f t="shared" si="187"/>
        <v>0</v>
      </c>
      <c r="Z447" s="22">
        <f t="shared" si="187"/>
        <v>0</v>
      </c>
      <c r="AA447" s="22">
        <f t="shared" si="187"/>
        <v>0</v>
      </c>
      <c r="AB447" s="22">
        <f t="shared" si="187"/>
        <v>0</v>
      </c>
      <c r="AC447" s="22">
        <f t="shared" si="187"/>
        <v>0</v>
      </c>
      <c r="AD447" s="22">
        <f t="shared" si="187"/>
        <v>0</v>
      </c>
      <c r="AE447" s="22">
        <f t="shared" si="187"/>
        <v>0</v>
      </c>
      <c r="AF447" s="22">
        <f t="shared" si="188"/>
        <v>43484</v>
      </c>
      <c r="AG447" s="17" t="str">
        <f t="shared" si="189"/>
        <v>ok</v>
      </c>
    </row>
    <row r="448" spans="1:33">
      <c r="A448" s="19">
        <v>573</v>
      </c>
      <c r="B448" s="19" t="s">
        <v>579</v>
      </c>
      <c r="C448" s="3" t="s">
        <v>580</v>
      </c>
      <c r="D448" s="3" t="s">
        <v>1056</v>
      </c>
      <c r="F448" s="38">
        <v>0</v>
      </c>
      <c r="G448" s="21"/>
      <c r="H448" s="22">
        <f t="shared" si="186"/>
        <v>0</v>
      </c>
      <c r="I448" s="22">
        <f t="shared" si="186"/>
        <v>0</v>
      </c>
      <c r="J448" s="22">
        <f t="shared" si="186"/>
        <v>0</v>
      </c>
      <c r="K448" s="22">
        <f t="shared" si="186"/>
        <v>0</v>
      </c>
      <c r="L448" s="22">
        <f t="shared" si="186"/>
        <v>0</v>
      </c>
      <c r="M448" s="22">
        <f t="shared" si="186"/>
        <v>0</v>
      </c>
      <c r="N448" s="22">
        <f t="shared" si="186"/>
        <v>0</v>
      </c>
      <c r="O448" s="22">
        <f t="shared" si="186"/>
        <v>0</v>
      </c>
      <c r="P448" s="22">
        <f t="shared" si="186"/>
        <v>0</v>
      </c>
      <c r="Q448" s="22">
        <f t="shared" si="186"/>
        <v>0</v>
      </c>
      <c r="R448" s="22">
        <f t="shared" si="187"/>
        <v>0</v>
      </c>
      <c r="S448" s="22">
        <f t="shared" si="187"/>
        <v>0</v>
      </c>
      <c r="T448" s="22">
        <f t="shared" si="187"/>
        <v>0</v>
      </c>
      <c r="U448" s="22">
        <f t="shared" si="187"/>
        <v>0</v>
      </c>
      <c r="V448" s="22">
        <f t="shared" si="187"/>
        <v>0</v>
      </c>
      <c r="W448" s="22">
        <f t="shared" si="187"/>
        <v>0</v>
      </c>
      <c r="X448" s="22">
        <f t="shared" si="187"/>
        <v>0</v>
      </c>
      <c r="Y448" s="22">
        <f t="shared" si="187"/>
        <v>0</v>
      </c>
      <c r="Z448" s="22">
        <f t="shared" si="187"/>
        <v>0</v>
      </c>
      <c r="AA448" s="22">
        <f t="shared" si="187"/>
        <v>0</v>
      </c>
      <c r="AB448" s="22">
        <f t="shared" si="187"/>
        <v>0</v>
      </c>
      <c r="AC448" s="22">
        <f t="shared" si="187"/>
        <v>0</v>
      </c>
      <c r="AD448" s="22">
        <f t="shared" si="187"/>
        <v>0</v>
      </c>
      <c r="AE448" s="22">
        <f t="shared" si="187"/>
        <v>0</v>
      </c>
      <c r="AF448" s="22">
        <f>SUM(H448:AE448)</f>
        <v>0</v>
      </c>
      <c r="AG448" s="17" t="str">
        <f t="shared" si="189"/>
        <v>ok</v>
      </c>
    </row>
    <row r="449" spans="1:33">
      <c r="A449" s="19"/>
      <c r="B449" s="19"/>
      <c r="F449" s="35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2"/>
      <c r="AG449" s="17"/>
    </row>
    <row r="450" spans="1:33">
      <c r="A450" s="19" t="s">
        <v>102</v>
      </c>
      <c r="B450" s="19"/>
      <c r="C450" s="3" t="s">
        <v>627</v>
      </c>
      <c r="F450" s="39">
        <f>SUM(F440:F449)</f>
        <v>3474830</v>
      </c>
      <c r="G450" s="23">
        <f>SUM(G440:G447)</f>
        <v>0</v>
      </c>
      <c r="H450" s="23">
        <f t="shared" ref="H450:M450" si="190">SUM(H440:H449)</f>
        <v>0</v>
      </c>
      <c r="I450" s="23">
        <f t="shared" si="190"/>
        <v>0</v>
      </c>
      <c r="J450" s="23">
        <f t="shared" si="190"/>
        <v>0</v>
      </c>
      <c r="K450" s="23">
        <f t="shared" si="190"/>
        <v>0</v>
      </c>
      <c r="L450" s="23">
        <f t="shared" si="190"/>
        <v>0</v>
      </c>
      <c r="M450" s="23">
        <f t="shared" si="190"/>
        <v>0</v>
      </c>
      <c r="N450" s="23">
        <f>SUM(N440:N449)</f>
        <v>3474830</v>
      </c>
      <c r="O450" s="23">
        <f>SUM(O440:O449)</f>
        <v>0</v>
      </c>
      <c r="P450" s="23">
        <f>SUM(P440:P449)</f>
        <v>0</v>
      </c>
      <c r="Q450" s="23">
        <f t="shared" ref="Q450:AB450" si="191">SUM(Q440:Q449)</f>
        <v>0</v>
      </c>
      <c r="R450" s="23">
        <f t="shared" si="191"/>
        <v>0</v>
      </c>
      <c r="S450" s="23">
        <f t="shared" si="191"/>
        <v>0</v>
      </c>
      <c r="T450" s="23">
        <f t="shared" si="191"/>
        <v>0</v>
      </c>
      <c r="U450" s="23">
        <f t="shared" si="191"/>
        <v>0</v>
      </c>
      <c r="V450" s="23">
        <f t="shared" si="191"/>
        <v>0</v>
      </c>
      <c r="W450" s="23">
        <f t="shared" si="191"/>
        <v>0</v>
      </c>
      <c r="X450" s="23">
        <f t="shared" si="191"/>
        <v>0</v>
      </c>
      <c r="Y450" s="23">
        <f t="shared" si="191"/>
        <v>0</v>
      </c>
      <c r="Z450" s="23">
        <f t="shared" si="191"/>
        <v>0</v>
      </c>
      <c r="AA450" s="23">
        <f t="shared" si="191"/>
        <v>0</v>
      </c>
      <c r="AB450" s="23">
        <f t="shared" si="191"/>
        <v>0</v>
      </c>
      <c r="AC450" s="23">
        <f>SUM(AC440:AC449)</f>
        <v>0</v>
      </c>
      <c r="AD450" s="23">
        <f>SUM(AD440:AD449)</f>
        <v>0</v>
      </c>
      <c r="AE450" s="23">
        <f>SUM(AE440:AE449)</f>
        <v>0</v>
      </c>
      <c r="AF450" s="21">
        <f>SUM(H450:AE450)</f>
        <v>3474830</v>
      </c>
      <c r="AG450" s="17" t="str">
        <f>IF(ABS(AF450-F450)&lt;1,"ok","err")</f>
        <v>ok</v>
      </c>
    </row>
    <row r="451" spans="1:33">
      <c r="A451" s="19"/>
      <c r="B451" s="19"/>
      <c r="W451" s="3"/>
      <c r="AG451" s="17"/>
    </row>
    <row r="452" spans="1:33">
      <c r="A452" s="24" t="s">
        <v>104</v>
      </c>
      <c r="B452" s="19"/>
      <c r="W452" s="3"/>
      <c r="AG452" s="17"/>
    </row>
    <row r="453" spans="1:33">
      <c r="A453" s="19">
        <v>580</v>
      </c>
      <c r="B453" s="19" t="s">
        <v>885</v>
      </c>
      <c r="C453" s="3" t="s">
        <v>51</v>
      </c>
      <c r="D453" s="3" t="s">
        <v>619</v>
      </c>
      <c r="F453" s="35">
        <v>1132905</v>
      </c>
      <c r="H453" s="22">
        <f t="shared" ref="H453:Q463" si="192">IF(VLOOKUP($D453,$C$6:$AE$653,H$2,)=0,0,((VLOOKUP($D453,$C$6:$AE$653,H$2,)/VLOOKUP($D453,$C$6:$AE$653,4,))*$F453))</f>
        <v>0</v>
      </c>
      <c r="I453" s="22">
        <f t="shared" si="192"/>
        <v>0</v>
      </c>
      <c r="J453" s="22">
        <f t="shared" si="192"/>
        <v>0</v>
      </c>
      <c r="K453" s="22">
        <f t="shared" si="192"/>
        <v>0</v>
      </c>
      <c r="L453" s="22">
        <f t="shared" si="192"/>
        <v>0</v>
      </c>
      <c r="M453" s="22">
        <f t="shared" si="192"/>
        <v>0</v>
      </c>
      <c r="N453" s="22">
        <f t="shared" si="192"/>
        <v>0</v>
      </c>
      <c r="O453" s="22">
        <f t="shared" si="192"/>
        <v>0</v>
      </c>
      <c r="P453" s="22">
        <f t="shared" si="192"/>
        <v>0</v>
      </c>
      <c r="Q453" s="22">
        <f t="shared" si="192"/>
        <v>0</v>
      </c>
      <c r="R453" s="22">
        <f t="shared" ref="R453:AE463" si="193">IF(VLOOKUP($D453,$C$6:$AE$653,R$2,)=0,0,((VLOOKUP($D453,$C$6:$AE$653,R$2,)/VLOOKUP($D453,$C$6:$AE$653,4,))*$F453))</f>
        <v>173142.48219254694</v>
      </c>
      <c r="S453" s="22">
        <f t="shared" si="193"/>
        <v>0</v>
      </c>
      <c r="T453" s="22">
        <f t="shared" si="193"/>
        <v>129919.43607184011</v>
      </c>
      <c r="U453" s="22">
        <f t="shared" si="193"/>
        <v>207947.73989899526</v>
      </c>
      <c r="V453" s="22">
        <f t="shared" si="193"/>
        <v>45960.213774396798</v>
      </c>
      <c r="W453" s="22">
        <f t="shared" si="193"/>
        <v>73863.628676619963</v>
      </c>
      <c r="X453" s="22">
        <f t="shared" si="193"/>
        <v>14631.129902683761</v>
      </c>
      <c r="Y453" s="22">
        <f t="shared" si="193"/>
        <v>8548.0108354851691</v>
      </c>
      <c r="Z453" s="22">
        <f t="shared" si="193"/>
        <v>4958.6694261942484</v>
      </c>
      <c r="AA453" s="22">
        <f t="shared" si="193"/>
        <v>458161.04006364016</v>
      </c>
      <c r="AB453" s="22">
        <f t="shared" si="193"/>
        <v>15772.649157597536</v>
      </c>
      <c r="AC453" s="22">
        <f t="shared" si="193"/>
        <v>0</v>
      </c>
      <c r="AD453" s="22">
        <f t="shared" si="193"/>
        <v>0</v>
      </c>
      <c r="AE453" s="22">
        <f t="shared" si="193"/>
        <v>0</v>
      </c>
      <c r="AF453" s="22">
        <f t="shared" ref="AF453:AF463" si="194">SUM(H453:AE453)</f>
        <v>1132905</v>
      </c>
      <c r="AG453" s="17" t="str">
        <f t="shared" ref="AG453:AG463" si="195">IF(ABS(AF453-F453)&lt;1,"ok","err")</f>
        <v>ok</v>
      </c>
    </row>
    <row r="454" spans="1:33">
      <c r="A454" s="19">
        <v>581</v>
      </c>
      <c r="B454" s="19" t="s">
        <v>887</v>
      </c>
      <c r="C454" s="3" t="s">
        <v>52</v>
      </c>
      <c r="D454" s="3" t="s">
        <v>836</v>
      </c>
      <c r="F454" s="38">
        <v>143893</v>
      </c>
      <c r="H454" s="22">
        <f t="shared" si="192"/>
        <v>0</v>
      </c>
      <c r="I454" s="22">
        <f t="shared" si="192"/>
        <v>0</v>
      </c>
      <c r="J454" s="22">
        <f t="shared" si="192"/>
        <v>0</v>
      </c>
      <c r="K454" s="22">
        <f t="shared" si="192"/>
        <v>0</v>
      </c>
      <c r="L454" s="22">
        <f t="shared" si="192"/>
        <v>0</v>
      </c>
      <c r="M454" s="22">
        <f t="shared" si="192"/>
        <v>0</v>
      </c>
      <c r="N454" s="22">
        <f t="shared" si="192"/>
        <v>0</v>
      </c>
      <c r="O454" s="22">
        <f t="shared" si="192"/>
        <v>0</v>
      </c>
      <c r="P454" s="22">
        <f t="shared" si="192"/>
        <v>0</v>
      </c>
      <c r="Q454" s="22">
        <f t="shared" si="192"/>
        <v>0</v>
      </c>
      <c r="R454" s="22">
        <f t="shared" si="193"/>
        <v>143893</v>
      </c>
      <c r="S454" s="22">
        <f t="shared" si="193"/>
        <v>0</v>
      </c>
      <c r="T454" s="22">
        <f t="shared" si="193"/>
        <v>0</v>
      </c>
      <c r="U454" s="22">
        <f t="shared" si="193"/>
        <v>0</v>
      </c>
      <c r="V454" s="22">
        <f t="shared" si="193"/>
        <v>0</v>
      </c>
      <c r="W454" s="22">
        <f t="shared" si="193"/>
        <v>0</v>
      </c>
      <c r="X454" s="22">
        <f t="shared" si="193"/>
        <v>0</v>
      </c>
      <c r="Y454" s="22">
        <f t="shared" si="193"/>
        <v>0</v>
      </c>
      <c r="Z454" s="22">
        <f t="shared" si="193"/>
        <v>0</v>
      </c>
      <c r="AA454" s="22">
        <f t="shared" si="193"/>
        <v>0</v>
      </c>
      <c r="AB454" s="22">
        <f t="shared" si="193"/>
        <v>0</v>
      </c>
      <c r="AC454" s="22">
        <f t="shared" si="193"/>
        <v>0</v>
      </c>
      <c r="AD454" s="22">
        <f t="shared" si="193"/>
        <v>0</v>
      </c>
      <c r="AE454" s="22">
        <f t="shared" si="193"/>
        <v>0</v>
      </c>
      <c r="AF454" s="22">
        <f t="shared" si="194"/>
        <v>143893</v>
      </c>
      <c r="AG454" s="17" t="str">
        <f t="shared" si="195"/>
        <v>ok</v>
      </c>
    </row>
    <row r="455" spans="1:33">
      <c r="A455" s="19">
        <v>582</v>
      </c>
      <c r="B455" s="19" t="s">
        <v>1039</v>
      </c>
      <c r="C455" s="3" t="s">
        <v>53</v>
      </c>
      <c r="D455" s="3" t="s">
        <v>836</v>
      </c>
      <c r="F455" s="38">
        <v>887916</v>
      </c>
      <c r="H455" s="22">
        <f t="shared" si="192"/>
        <v>0</v>
      </c>
      <c r="I455" s="22">
        <f t="shared" si="192"/>
        <v>0</v>
      </c>
      <c r="J455" s="22">
        <f t="shared" si="192"/>
        <v>0</v>
      </c>
      <c r="K455" s="22">
        <f t="shared" si="192"/>
        <v>0</v>
      </c>
      <c r="L455" s="22">
        <f t="shared" si="192"/>
        <v>0</v>
      </c>
      <c r="M455" s="22">
        <f t="shared" si="192"/>
        <v>0</v>
      </c>
      <c r="N455" s="22">
        <f t="shared" si="192"/>
        <v>0</v>
      </c>
      <c r="O455" s="22">
        <f t="shared" si="192"/>
        <v>0</v>
      </c>
      <c r="P455" s="22">
        <f t="shared" si="192"/>
        <v>0</v>
      </c>
      <c r="Q455" s="22">
        <f t="shared" si="192"/>
        <v>0</v>
      </c>
      <c r="R455" s="22">
        <f t="shared" si="193"/>
        <v>887916</v>
      </c>
      <c r="S455" s="22">
        <f t="shared" si="193"/>
        <v>0</v>
      </c>
      <c r="T455" s="22">
        <f t="shared" si="193"/>
        <v>0</v>
      </c>
      <c r="U455" s="22">
        <f t="shared" si="193"/>
        <v>0</v>
      </c>
      <c r="V455" s="22">
        <f t="shared" si="193"/>
        <v>0</v>
      </c>
      <c r="W455" s="22">
        <f t="shared" si="193"/>
        <v>0</v>
      </c>
      <c r="X455" s="22">
        <f t="shared" si="193"/>
        <v>0</v>
      </c>
      <c r="Y455" s="22">
        <f t="shared" si="193"/>
        <v>0</v>
      </c>
      <c r="Z455" s="22">
        <f t="shared" si="193"/>
        <v>0</v>
      </c>
      <c r="AA455" s="22">
        <f t="shared" si="193"/>
        <v>0</v>
      </c>
      <c r="AB455" s="22">
        <f t="shared" si="193"/>
        <v>0</v>
      </c>
      <c r="AC455" s="22">
        <f t="shared" si="193"/>
        <v>0</v>
      </c>
      <c r="AD455" s="22">
        <f t="shared" si="193"/>
        <v>0</v>
      </c>
      <c r="AE455" s="22">
        <f t="shared" si="193"/>
        <v>0</v>
      </c>
      <c r="AF455" s="22">
        <f t="shared" si="194"/>
        <v>887916</v>
      </c>
      <c r="AG455" s="17" t="str">
        <f t="shared" si="195"/>
        <v>ok</v>
      </c>
    </row>
    <row r="456" spans="1:33">
      <c r="A456" s="19">
        <v>583</v>
      </c>
      <c r="B456" s="19" t="s">
        <v>889</v>
      </c>
      <c r="C456" s="3" t="s">
        <v>54</v>
      </c>
      <c r="D456" s="3" t="s">
        <v>839</v>
      </c>
      <c r="F456" s="38">
        <v>2062370</v>
      </c>
      <c r="H456" s="22">
        <f t="shared" si="192"/>
        <v>0</v>
      </c>
      <c r="I456" s="22">
        <f t="shared" si="192"/>
        <v>0</v>
      </c>
      <c r="J456" s="22">
        <f t="shared" si="192"/>
        <v>0</v>
      </c>
      <c r="K456" s="22">
        <f t="shared" si="192"/>
        <v>0</v>
      </c>
      <c r="L456" s="22">
        <f t="shared" si="192"/>
        <v>0</v>
      </c>
      <c r="M456" s="22">
        <f t="shared" si="192"/>
        <v>0</v>
      </c>
      <c r="N456" s="22">
        <f t="shared" si="192"/>
        <v>0</v>
      </c>
      <c r="O456" s="22">
        <f t="shared" si="192"/>
        <v>0</v>
      </c>
      <c r="P456" s="22">
        <f t="shared" si="192"/>
        <v>0</v>
      </c>
      <c r="Q456" s="22">
        <f t="shared" si="192"/>
        <v>0</v>
      </c>
      <c r="R456" s="22">
        <f t="shared" si="193"/>
        <v>0</v>
      </c>
      <c r="S456" s="22">
        <f t="shared" si="193"/>
        <v>0</v>
      </c>
      <c r="T456" s="22">
        <f t="shared" si="193"/>
        <v>558936.54658939992</v>
      </c>
      <c r="U456" s="22">
        <f t="shared" si="193"/>
        <v>900808.9394106</v>
      </c>
      <c r="V456" s="22">
        <f t="shared" si="193"/>
        <v>230744.92641060002</v>
      </c>
      <c r="W456" s="22">
        <f t="shared" si="193"/>
        <v>371879.58758940001</v>
      </c>
      <c r="X456" s="22">
        <f t="shared" si="193"/>
        <v>0</v>
      </c>
      <c r="Y456" s="22">
        <f t="shared" si="193"/>
        <v>0</v>
      </c>
      <c r="Z456" s="22">
        <f t="shared" si="193"/>
        <v>0</v>
      </c>
      <c r="AA456" s="22">
        <f t="shared" si="193"/>
        <v>0</v>
      </c>
      <c r="AB456" s="22">
        <f t="shared" si="193"/>
        <v>0</v>
      </c>
      <c r="AC456" s="22">
        <f t="shared" si="193"/>
        <v>0</v>
      </c>
      <c r="AD456" s="22">
        <f t="shared" si="193"/>
        <v>0</v>
      </c>
      <c r="AE456" s="22">
        <f t="shared" si="193"/>
        <v>0</v>
      </c>
      <c r="AF456" s="22">
        <f t="shared" si="194"/>
        <v>2062370</v>
      </c>
      <c r="AG456" s="17" t="str">
        <f t="shared" si="195"/>
        <v>ok</v>
      </c>
    </row>
    <row r="457" spans="1:33">
      <c r="A457" s="19">
        <v>584</v>
      </c>
      <c r="B457" s="19" t="s">
        <v>891</v>
      </c>
      <c r="C457" s="3" t="s">
        <v>55</v>
      </c>
      <c r="D457" s="3" t="s">
        <v>842</v>
      </c>
      <c r="F457" s="38">
        <v>223368</v>
      </c>
      <c r="H457" s="22">
        <f t="shared" si="192"/>
        <v>0</v>
      </c>
      <c r="I457" s="22">
        <f t="shared" si="192"/>
        <v>0</v>
      </c>
      <c r="J457" s="22">
        <f t="shared" si="192"/>
        <v>0</v>
      </c>
      <c r="K457" s="22">
        <f t="shared" si="192"/>
        <v>0</v>
      </c>
      <c r="L457" s="22">
        <f t="shared" si="192"/>
        <v>0</v>
      </c>
      <c r="M457" s="22">
        <f t="shared" si="192"/>
        <v>0</v>
      </c>
      <c r="N457" s="22">
        <f t="shared" si="192"/>
        <v>0</v>
      </c>
      <c r="O457" s="22">
        <f t="shared" si="192"/>
        <v>0</v>
      </c>
      <c r="P457" s="22">
        <f t="shared" si="192"/>
        <v>0</v>
      </c>
      <c r="Q457" s="22">
        <f t="shared" si="192"/>
        <v>0</v>
      </c>
      <c r="R457" s="22">
        <f t="shared" si="193"/>
        <v>0</v>
      </c>
      <c r="S457" s="22">
        <f t="shared" si="193"/>
        <v>0</v>
      </c>
      <c r="T457" s="22">
        <f t="shared" si="193"/>
        <v>76171.704499200016</v>
      </c>
      <c r="U457" s="22">
        <f t="shared" si="193"/>
        <v>118940.24350080003</v>
      </c>
      <c r="V457" s="22">
        <f t="shared" si="193"/>
        <v>11031.1627008</v>
      </c>
      <c r="W457" s="22">
        <f t="shared" si="193"/>
        <v>17224.8892992</v>
      </c>
      <c r="X457" s="22">
        <f t="shared" si="193"/>
        <v>0</v>
      </c>
      <c r="Y457" s="22">
        <f t="shared" si="193"/>
        <v>0</v>
      </c>
      <c r="Z457" s="22">
        <f t="shared" si="193"/>
        <v>0</v>
      </c>
      <c r="AA457" s="22">
        <f t="shared" si="193"/>
        <v>0</v>
      </c>
      <c r="AB457" s="22">
        <f t="shared" si="193"/>
        <v>0</v>
      </c>
      <c r="AC457" s="22">
        <f t="shared" si="193"/>
        <v>0</v>
      </c>
      <c r="AD457" s="22">
        <f t="shared" si="193"/>
        <v>0</v>
      </c>
      <c r="AE457" s="22">
        <f t="shared" si="193"/>
        <v>0</v>
      </c>
      <c r="AF457" s="22">
        <f t="shared" si="194"/>
        <v>223368.00000000003</v>
      </c>
      <c r="AG457" s="17" t="str">
        <f t="shared" si="195"/>
        <v>ok</v>
      </c>
    </row>
    <row r="458" spans="1:33">
      <c r="A458" s="19">
        <v>585</v>
      </c>
      <c r="B458" s="19" t="s">
        <v>893</v>
      </c>
      <c r="C458" s="3" t="s">
        <v>56</v>
      </c>
      <c r="D458" s="3" t="s">
        <v>850</v>
      </c>
      <c r="F458" s="38">
        <v>0</v>
      </c>
      <c r="H458" s="22">
        <f t="shared" si="192"/>
        <v>0</v>
      </c>
      <c r="I458" s="22">
        <f t="shared" si="192"/>
        <v>0</v>
      </c>
      <c r="J458" s="22">
        <f t="shared" si="192"/>
        <v>0</v>
      </c>
      <c r="K458" s="22">
        <f t="shared" si="192"/>
        <v>0</v>
      </c>
      <c r="L458" s="22">
        <f t="shared" si="192"/>
        <v>0</v>
      </c>
      <c r="M458" s="22">
        <f t="shared" si="192"/>
        <v>0</v>
      </c>
      <c r="N458" s="22">
        <f t="shared" si="192"/>
        <v>0</v>
      </c>
      <c r="O458" s="22">
        <f t="shared" si="192"/>
        <v>0</v>
      </c>
      <c r="P458" s="22">
        <f t="shared" si="192"/>
        <v>0</v>
      </c>
      <c r="Q458" s="22">
        <f t="shared" si="192"/>
        <v>0</v>
      </c>
      <c r="R458" s="22">
        <f t="shared" si="193"/>
        <v>0</v>
      </c>
      <c r="S458" s="22">
        <f t="shared" si="193"/>
        <v>0</v>
      </c>
      <c r="T458" s="22">
        <f t="shared" si="193"/>
        <v>0</v>
      </c>
      <c r="U458" s="22">
        <f t="shared" si="193"/>
        <v>0</v>
      </c>
      <c r="V458" s="22">
        <f t="shared" si="193"/>
        <v>0</v>
      </c>
      <c r="W458" s="22">
        <f t="shared" si="193"/>
        <v>0</v>
      </c>
      <c r="X458" s="22">
        <f t="shared" si="193"/>
        <v>0</v>
      </c>
      <c r="Y458" s="22">
        <f t="shared" si="193"/>
        <v>0</v>
      </c>
      <c r="Z458" s="22">
        <f t="shared" si="193"/>
        <v>0</v>
      </c>
      <c r="AA458" s="22">
        <f t="shared" si="193"/>
        <v>0</v>
      </c>
      <c r="AB458" s="22">
        <f t="shared" si="193"/>
        <v>0</v>
      </c>
      <c r="AC458" s="22">
        <f t="shared" si="193"/>
        <v>0</v>
      </c>
      <c r="AD458" s="22">
        <f t="shared" si="193"/>
        <v>0</v>
      </c>
      <c r="AE458" s="22">
        <f t="shared" si="193"/>
        <v>0</v>
      </c>
      <c r="AF458" s="22">
        <f t="shared" si="194"/>
        <v>0</v>
      </c>
      <c r="AG458" s="17" t="str">
        <f t="shared" si="195"/>
        <v>ok</v>
      </c>
    </row>
    <row r="459" spans="1:33">
      <c r="A459" s="19">
        <v>586</v>
      </c>
      <c r="B459" s="19" t="s">
        <v>895</v>
      </c>
      <c r="C459" s="3" t="s">
        <v>57</v>
      </c>
      <c r="D459" s="3" t="s">
        <v>847</v>
      </c>
      <c r="F459" s="38">
        <v>3154787</v>
      </c>
      <c r="H459" s="22">
        <f t="shared" si="192"/>
        <v>0</v>
      </c>
      <c r="I459" s="22">
        <f t="shared" si="192"/>
        <v>0</v>
      </c>
      <c r="J459" s="22">
        <f t="shared" si="192"/>
        <v>0</v>
      </c>
      <c r="K459" s="22">
        <f t="shared" si="192"/>
        <v>0</v>
      </c>
      <c r="L459" s="22">
        <f t="shared" si="192"/>
        <v>0</v>
      </c>
      <c r="M459" s="22">
        <f t="shared" si="192"/>
        <v>0</v>
      </c>
      <c r="N459" s="22">
        <f t="shared" si="192"/>
        <v>0</v>
      </c>
      <c r="O459" s="22">
        <f t="shared" si="192"/>
        <v>0</v>
      </c>
      <c r="P459" s="22">
        <f t="shared" si="192"/>
        <v>0</v>
      </c>
      <c r="Q459" s="22">
        <f t="shared" si="192"/>
        <v>0</v>
      </c>
      <c r="R459" s="22">
        <f t="shared" si="193"/>
        <v>0</v>
      </c>
      <c r="S459" s="22">
        <f t="shared" si="193"/>
        <v>0</v>
      </c>
      <c r="T459" s="22">
        <f t="shared" si="193"/>
        <v>0</v>
      </c>
      <c r="U459" s="22">
        <f t="shared" si="193"/>
        <v>0</v>
      </c>
      <c r="V459" s="22">
        <f t="shared" si="193"/>
        <v>0</v>
      </c>
      <c r="W459" s="22">
        <f t="shared" si="193"/>
        <v>0</v>
      </c>
      <c r="X459" s="22">
        <f t="shared" si="193"/>
        <v>0</v>
      </c>
      <c r="Y459" s="22">
        <f t="shared" si="193"/>
        <v>0</v>
      </c>
      <c r="Z459" s="22">
        <f t="shared" si="193"/>
        <v>0</v>
      </c>
      <c r="AA459" s="22">
        <f t="shared" si="193"/>
        <v>3154787</v>
      </c>
      <c r="AB459" s="22">
        <f t="shared" si="193"/>
        <v>0</v>
      </c>
      <c r="AC459" s="22">
        <f t="shared" si="193"/>
        <v>0</v>
      </c>
      <c r="AD459" s="22">
        <f t="shared" si="193"/>
        <v>0</v>
      </c>
      <c r="AE459" s="22">
        <f t="shared" si="193"/>
        <v>0</v>
      </c>
      <c r="AF459" s="22">
        <f t="shared" si="194"/>
        <v>3154787</v>
      </c>
      <c r="AG459" s="17" t="str">
        <f t="shared" si="195"/>
        <v>ok</v>
      </c>
    </row>
    <row r="460" spans="1:33">
      <c r="A460" s="19">
        <v>586</v>
      </c>
      <c r="B460" s="19" t="s">
        <v>25</v>
      </c>
      <c r="C460" s="3" t="s">
        <v>58</v>
      </c>
      <c r="D460" s="3" t="s">
        <v>40</v>
      </c>
      <c r="F460" s="38">
        <v>0</v>
      </c>
      <c r="H460" s="22">
        <f t="shared" si="192"/>
        <v>0</v>
      </c>
      <c r="I460" s="22">
        <f t="shared" si="192"/>
        <v>0</v>
      </c>
      <c r="J460" s="22">
        <f t="shared" si="192"/>
        <v>0</v>
      </c>
      <c r="K460" s="22">
        <f t="shared" si="192"/>
        <v>0</v>
      </c>
      <c r="L460" s="22">
        <f t="shared" si="192"/>
        <v>0</v>
      </c>
      <c r="M460" s="22">
        <f t="shared" si="192"/>
        <v>0</v>
      </c>
      <c r="N460" s="22">
        <f t="shared" si="192"/>
        <v>0</v>
      </c>
      <c r="O460" s="22">
        <f t="shared" si="192"/>
        <v>0</v>
      </c>
      <c r="P460" s="22">
        <f t="shared" si="192"/>
        <v>0</v>
      </c>
      <c r="Q460" s="22">
        <f t="shared" si="192"/>
        <v>0</v>
      </c>
      <c r="R460" s="22">
        <f t="shared" si="193"/>
        <v>0</v>
      </c>
      <c r="S460" s="22">
        <f t="shared" si="193"/>
        <v>0</v>
      </c>
      <c r="T460" s="22">
        <f t="shared" si="193"/>
        <v>0</v>
      </c>
      <c r="U460" s="22">
        <f t="shared" si="193"/>
        <v>0</v>
      </c>
      <c r="V460" s="22">
        <f t="shared" si="193"/>
        <v>0</v>
      </c>
      <c r="W460" s="22">
        <f t="shared" si="193"/>
        <v>0</v>
      </c>
      <c r="X460" s="22">
        <f t="shared" si="193"/>
        <v>0</v>
      </c>
      <c r="Y460" s="22">
        <f t="shared" si="193"/>
        <v>0</v>
      </c>
      <c r="Z460" s="22">
        <f t="shared" si="193"/>
        <v>0</v>
      </c>
      <c r="AA460" s="22">
        <f t="shared" si="193"/>
        <v>0</v>
      </c>
      <c r="AB460" s="22">
        <f t="shared" si="193"/>
        <v>0</v>
      </c>
      <c r="AC460" s="22">
        <f t="shared" si="193"/>
        <v>0</v>
      </c>
      <c r="AD460" s="22">
        <f t="shared" si="193"/>
        <v>0</v>
      </c>
      <c r="AE460" s="22">
        <f t="shared" si="193"/>
        <v>0</v>
      </c>
      <c r="AF460" s="22">
        <f t="shared" si="194"/>
        <v>0</v>
      </c>
      <c r="AG460" s="17" t="str">
        <f t="shared" si="195"/>
        <v>ok</v>
      </c>
    </row>
    <row r="461" spans="1:33">
      <c r="A461" s="19">
        <v>587</v>
      </c>
      <c r="B461" s="19" t="s">
        <v>897</v>
      </c>
      <c r="C461" s="3" t="s">
        <v>59</v>
      </c>
      <c r="D461" s="3" t="s">
        <v>849</v>
      </c>
      <c r="F461" s="38">
        <v>0</v>
      </c>
      <c r="H461" s="22">
        <f t="shared" si="192"/>
        <v>0</v>
      </c>
      <c r="I461" s="22">
        <f t="shared" si="192"/>
        <v>0</v>
      </c>
      <c r="J461" s="22">
        <f t="shared" si="192"/>
        <v>0</v>
      </c>
      <c r="K461" s="22">
        <f t="shared" si="192"/>
        <v>0</v>
      </c>
      <c r="L461" s="22">
        <f t="shared" si="192"/>
        <v>0</v>
      </c>
      <c r="M461" s="22">
        <f t="shared" si="192"/>
        <v>0</v>
      </c>
      <c r="N461" s="22">
        <f t="shared" si="192"/>
        <v>0</v>
      </c>
      <c r="O461" s="22">
        <f t="shared" si="192"/>
        <v>0</v>
      </c>
      <c r="P461" s="22">
        <f t="shared" si="192"/>
        <v>0</v>
      </c>
      <c r="Q461" s="22">
        <f t="shared" si="192"/>
        <v>0</v>
      </c>
      <c r="R461" s="22">
        <f t="shared" si="193"/>
        <v>0</v>
      </c>
      <c r="S461" s="22">
        <f t="shared" si="193"/>
        <v>0</v>
      </c>
      <c r="T461" s="22">
        <f t="shared" si="193"/>
        <v>0</v>
      </c>
      <c r="U461" s="22">
        <f t="shared" si="193"/>
        <v>0</v>
      </c>
      <c r="V461" s="22">
        <f t="shared" si="193"/>
        <v>0</v>
      </c>
      <c r="W461" s="22">
        <f t="shared" si="193"/>
        <v>0</v>
      </c>
      <c r="X461" s="22">
        <f t="shared" si="193"/>
        <v>0</v>
      </c>
      <c r="Y461" s="22">
        <f t="shared" si="193"/>
        <v>0</v>
      </c>
      <c r="Z461" s="22">
        <f t="shared" si="193"/>
        <v>0</v>
      </c>
      <c r="AA461" s="22">
        <f t="shared" si="193"/>
        <v>0</v>
      </c>
      <c r="AB461" s="22">
        <f t="shared" si="193"/>
        <v>0</v>
      </c>
      <c r="AC461" s="22">
        <f t="shared" si="193"/>
        <v>0</v>
      </c>
      <c r="AD461" s="22">
        <f t="shared" si="193"/>
        <v>0</v>
      </c>
      <c r="AE461" s="22">
        <f t="shared" si="193"/>
        <v>0</v>
      </c>
      <c r="AF461" s="22">
        <f t="shared" si="194"/>
        <v>0</v>
      </c>
      <c r="AG461" s="17" t="str">
        <f t="shared" si="195"/>
        <v>ok</v>
      </c>
    </row>
    <row r="462" spans="1:33">
      <c r="A462" s="19">
        <v>588</v>
      </c>
      <c r="B462" s="19" t="s">
        <v>899</v>
      </c>
      <c r="C462" s="3" t="s">
        <v>60</v>
      </c>
      <c r="D462" s="3" t="s">
        <v>832</v>
      </c>
      <c r="F462" s="38">
        <v>1424129</v>
      </c>
      <c r="H462" s="22">
        <f t="shared" si="192"/>
        <v>0</v>
      </c>
      <c r="I462" s="22">
        <f t="shared" si="192"/>
        <v>0</v>
      </c>
      <c r="J462" s="22">
        <f t="shared" si="192"/>
        <v>0</v>
      </c>
      <c r="K462" s="22">
        <f t="shared" si="192"/>
        <v>0</v>
      </c>
      <c r="L462" s="22">
        <f t="shared" si="192"/>
        <v>0</v>
      </c>
      <c r="M462" s="22">
        <f t="shared" si="192"/>
        <v>0</v>
      </c>
      <c r="N462" s="22">
        <f t="shared" si="192"/>
        <v>0</v>
      </c>
      <c r="O462" s="22">
        <f t="shared" si="192"/>
        <v>0</v>
      </c>
      <c r="P462" s="22">
        <f t="shared" si="192"/>
        <v>0</v>
      </c>
      <c r="Q462" s="22">
        <f t="shared" si="192"/>
        <v>0</v>
      </c>
      <c r="R462" s="22">
        <f t="shared" si="193"/>
        <v>175011.69931865923</v>
      </c>
      <c r="S462" s="22">
        <f t="shared" si="193"/>
        <v>0</v>
      </c>
      <c r="T462" s="22">
        <f t="shared" si="193"/>
        <v>270443.42351973068</v>
      </c>
      <c r="U462" s="22">
        <f t="shared" si="193"/>
        <v>429667.70027478063</v>
      </c>
      <c r="V462" s="22">
        <f t="shared" si="193"/>
        <v>78571.272354578759</v>
      </c>
      <c r="W462" s="22">
        <f t="shared" si="193"/>
        <v>125732.52258679157</v>
      </c>
      <c r="X462" s="22">
        <f t="shared" si="193"/>
        <v>101980.46254958352</v>
      </c>
      <c r="Y462" s="22">
        <f t="shared" si="193"/>
        <v>59580.504354740893</v>
      </c>
      <c r="Z462" s="22">
        <f t="shared" si="193"/>
        <v>34562.429906456513</v>
      </c>
      <c r="AA462" s="22">
        <f t="shared" si="193"/>
        <v>38642.017352780975</v>
      </c>
      <c r="AB462" s="22">
        <f t="shared" si="193"/>
        <v>109936.96778189708</v>
      </c>
      <c r="AC462" s="22">
        <f t="shared" si="193"/>
        <v>0</v>
      </c>
      <c r="AD462" s="22">
        <f t="shared" si="193"/>
        <v>0</v>
      </c>
      <c r="AE462" s="22">
        <f t="shared" si="193"/>
        <v>0</v>
      </c>
      <c r="AF462" s="22">
        <f t="shared" si="194"/>
        <v>1424129</v>
      </c>
      <c r="AG462" s="17" t="str">
        <f t="shared" si="195"/>
        <v>ok</v>
      </c>
    </row>
    <row r="463" spans="1:33">
      <c r="A463" s="19">
        <v>589</v>
      </c>
      <c r="B463" s="19" t="s">
        <v>901</v>
      </c>
      <c r="C463" s="3" t="s">
        <v>61</v>
      </c>
      <c r="D463" s="3" t="s">
        <v>832</v>
      </c>
      <c r="F463" s="38">
        <v>0</v>
      </c>
      <c r="H463" s="22">
        <f t="shared" si="192"/>
        <v>0</v>
      </c>
      <c r="I463" s="22">
        <f t="shared" si="192"/>
        <v>0</v>
      </c>
      <c r="J463" s="22">
        <f t="shared" si="192"/>
        <v>0</v>
      </c>
      <c r="K463" s="22">
        <f t="shared" si="192"/>
        <v>0</v>
      </c>
      <c r="L463" s="22">
        <f t="shared" si="192"/>
        <v>0</v>
      </c>
      <c r="M463" s="22">
        <f t="shared" si="192"/>
        <v>0</v>
      </c>
      <c r="N463" s="22">
        <f t="shared" si="192"/>
        <v>0</v>
      </c>
      <c r="O463" s="22">
        <f t="shared" si="192"/>
        <v>0</v>
      </c>
      <c r="P463" s="22">
        <f t="shared" si="192"/>
        <v>0</v>
      </c>
      <c r="Q463" s="22">
        <f t="shared" si="192"/>
        <v>0</v>
      </c>
      <c r="R463" s="22">
        <f t="shared" si="193"/>
        <v>0</v>
      </c>
      <c r="S463" s="22">
        <f t="shared" si="193"/>
        <v>0</v>
      </c>
      <c r="T463" s="22">
        <f t="shared" si="193"/>
        <v>0</v>
      </c>
      <c r="U463" s="22">
        <f t="shared" si="193"/>
        <v>0</v>
      </c>
      <c r="V463" s="22">
        <f t="shared" si="193"/>
        <v>0</v>
      </c>
      <c r="W463" s="22">
        <f t="shared" si="193"/>
        <v>0</v>
      </c>
      <c r="X463" s="22">
        <f t="shared" si="193"/>
        <v>0</v>
      </c>
      <c r="Y463" s="22">
        <f t="shared" si="193"/>
        <v>0</v>
      </c>
      <c r="Z463" s="22">
        <f t="shared" si="193"/>
        <v>0</v>
      </c>
      <c r="AA463" s="22">
        <f t="shared" si="193"/>
        <v>0</v>
      </c>
      <c r="AB463" s="22">
        <f t="shared" si="193"/>
        <v>0</v>
      </c>
      <c r="AC463" s="22">
        <f t="shared" si="193"/>
        <v>0</v>
      </c>
      <c r="AD463" s="22">
        <f t="shared" si="193"/>
        <v>0</v>
      </c>
      <c r="AE463" s="22">
        <f t="shared" si="193"/>
        <v>0</v>
      </c>
      <c r="AF463" s="22">
        <f t="shared" si="194"/>
        <v>0</v>
      </c>
      <c r="AG463" s="17" t="str">
        <f t="shared" si="195"/>
        <v>ok</v>
      </c>
    </row>
    <row r="464" spans="1:33">
      <c r="A464" s="19"/>
      <c r="B464" s="19"/>
      <c r="F464" s="38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G464" s="17"/>
    </row>
    <row r="465" spans="1:33">
      <c r="A465" s="19" t="s">
        <v>105</v>
      </c>
      <c r="B465" s="19"/>
      <c r="C465" s="3" t="s">
        <v>62</v>
      </c>
      <c r="F465" s="35">
        <f>SUM(F453:F464)</f>
        <v>9029368</v>
      </c>
      <c r="G465" s="21">
        <f t="shared" ref="G465:M465" si="196">SUM(G453:G464)</f>
        <v>0</v>
      </c>
      <c r="H465" s="21">
        <f t="shared" si="196"/>
        <v>0</v>
      </c>
      <c r="I465" s="21">
        <f t="shared" si="196"/>
        <v>0</v>
      </c>
      <c r="J465" s="21">
        <f t="shared" si="196"/>
        <v>0</v>
      </c>
      <c r="K465" s="21">
        <f t="shared" si="196"/>
        <v>0</v>
      </c>
      <c r="L465" s="21">
        <f t="shared" si="196"/>
        <v>0</v>
      </c>
      <c r="M465" s="21">
        <f t="shared" si="196"/>
        <v>0</v>
      </c>
      <c r="N465" s="21">
        <f>SUM(N453:N464)</f>
        <v>0</v>
      </c>
      <c r="O465" s="21">
        <f>SUM(O453:O464)</f>
        <v>0</v>
      </c>
      <c r="P465" s="21">
        <f>SUM(P453:P464)</f>
        <v>0</v>
      </c>
      <c r="Q465" s="21">
        <f t="shared" ref="Q465:AB465" si="197">SUM(Q453:Q464)</f>
        <v>0</v>
      </c>
      <c r="R465" s="21">
        <f t="shared" si="197"/>
        <v>1379963.1815112063</v>
      </c>
      <c r="S465" s="21">
        <f t="shared" si="197"/>
        <v>0</v>
      </c>
      <c r="T465" s="21">
        <f t="shared" si="197"/>
        <v>1035471.1106801707</v>
      </c>
      <c r="U465" s="21">
        <f t="shared" si="197"/>
        <v>1657364.6230851761</v>
      </c>
      <c r="V465" s="21">
        <f t="shared" si="197"/>
        <v>366307.57524037559</v>
      </c>
      <c r="W465" s="21">
        <f t="shared" si="197"/>
        <v>588700.62815201154</v>
      </c>
      <c r="X465" s="21">
        <f t="shared" si="197"/>
        <v>116611.59245226729</v>
      </c>
      <c r="Y465" s="21">
        <f t="shared" si="197"/>
        <v>68128.515190226055</v>
      </c>
      <c r="Z465" s="21">
        <f t="shared" si="197"/>
        <v>39521.09933265076</v>
      </c>
      <c r="AA465" s="21">
        <f t="shared" si="197"/>
        <v>3651590.0574164209</v>
      </c>
      <c r="AB465" s="21">
        <f t="shared" si="197"/>
        <v>125709.61693949462</v>
      </c>
      <c r="AC465" s="21">
        <f>SUM(AC453:AC464)</f>
        <v>0</v>
      </c>
      <c r="AD465" s="21">
        <f>SUM(AD453:AD464)</f>
        <v>0</v>
      </c>
      <c r="AE465" s="21">
        <f>SUM(AE453:AE464)</f>
        <v>0</v>
      </c>
      <c r="AF465" s="22">
        <f>SUM(H465:AE465)</f>
        <v>9029368</v>
      </c>
      <c r="AG465" s="17" t="str">
        <f>IF(ABS(AF465-F465)&lt;1,"ok","err")</f>
        <v>ok</v>
      </c>
    </row>
    <row r="466" spans="1:33">
      <c r="A466" s="19"/>
      <c r="B466" s="19"/>
      <c r="F466" s="35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2"/>
      <c r="AG466" s="17"/>
    </row>
    <row r="467" spans="1:33">
      <c r="A467" s="19"/>
      <c r="B467" s="19"/>
      <c r="F467" s="35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2"/>
      <c r="AG467" s="17"/>
    </row>
    <row r="468" spans="1:33">
      <c r="A468" s="19"/>
      <c r="B468" s="19"/>
      <c r="F468" s="35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2"/>
      <c r="AG468" s="17"/>
    </row>
    <row r="469" spans="1:33">
      <c r="A469" s="19"/>
      <c r="B469" s="19"/>
      <c r="F469" s="35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2"/>
      <c r="AG469" s="17"/>
    </row>
    <row r="470" spans="1:33">
      <c r="A470" s="24"/>
      <c r="B470" s="19"/>
      <c r="F470" s="38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G470" s="17"/>
    </row>
    <row r="471" spans="1:33">
      <c r="A471" s="18" t="s">
        <v>43</v>
      </c>
      <c r="B471" s="19"/>
      <c r="F471" s="38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G471" s="17"/>
    </row>
    <row r="472" spans="1:33">
      <c r="A472" s="19"/>
      <c r="B472" s="19"/>
      <c r="F472" s="38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G472" s="17"/>
    </row>
    <row r="473" spans="1:33">
      <c r="A473" s="24" t="s">
        <v>106</v>
      </c>
      <c r="B473" s="19"/>
      <c r="F473" s="38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G473" s="17"/>
    </row>
    <row r="474" spans="1:33">
      <c r="A474" s="19">
        <v>590</v>
      </c>
      <c r="B474" s="19" t="s">
        <v>906</v>
      </c>
      <c r="C474" s="3" t="s">
        <v>63</v>
      </c>
      <c r="D474" s="3" t="s">
        <v>622</v>
      </c>
      <c r="F474" s="35">
        <v>0</v>
      </c>
      <c r="H474" s="22">
        <f t="shared" ref="H474:Q482" si="198">IF(VLOOKUP($D474,$C$6:$AE$653,H$2,)=0,0,((VLOOKUP($D474,$C$6:$AE$653,H$2,)/VLOOKUP($D474,$C$6:$AE$653,4,))*$F474))</f>
        <v>0</v>
      </c>
      <c r="I474" s="22">
        <f t="shared" si="198"/>
        <v>0</v>
      </c>
      <c r="J474" s="22">
        <f t="shared" si="198"/>
        <v>0</v>
      </c>
      <c r="K474" s="22">
        <f t="shared" si="198"/>
        <v>0</v>
      </c>
      <c r="L474" s="22">
        <f t="shared" si="198"/>
        <v>0</v>
      </c>
      <c r="M474" s="22">
        <f t="shared" si="198"/>
        <v>0</v>
      </c>
      <c r="N474" s="22">
        <f t="shared" si="198"/>
        <v>0</v>
      </c>
      <c r="O474" s="22">
        <f t="shared" si="198"/>
        <v>0</v>
      </c>
      <c r="P474" s="22">
        <f t="shared" si="198"/>
        <v>0</v>
      </c>
      <c r="Q474" s="22">
        <f t="shared" si="198"/>
        <v>0</v>
      </c>
      <c r="R474" s="22">
        <f t="shared" ref="R474:AE482" si="199">IF(VLOOKUP($D474,$C$6:$AE$653,R$2,)=0,0,((VLOOKUP($D474,$C$6:$AE$653,R$2,)/VLOOKUP($D474,$C$6:$AE$653,4,))*$F474))</f>
        <v>0</v>
      </c>
      <c r="S474" s="22">
        <f t="shared" si="199"/>
        <v>0</v>
      </c>
      <c r="T474" s="22">
        <f t="shared" si="199"/>
        <v>0</v>
      </c>
      <c r="U474" s="22">
        <f t="shared" si="199"/>
        <v>0</v>
      </c>
      <c r="V474" s="22">
        <f t="shared" si="199"/>
        <v>0</v>
      </c>
      <c r="W474" s="22">
        <f t="shared" si="199"/>
        <v>0</v>
      </c>
      <c r="X474" s="22">
        <f t="shared" si="199"/>
        <v>0</v>
      </c>
      <c r="Y474" s="22">
        <f t="shared" si="199"/>
        <v>0</v>
      </c>
      <c r="Z474" s="22">
        <f t="shared" si="199"/>
        <v>0</v>
      </c>
      <c r="AA474" s="22">
        <f t="shared" si="199"/>
        <v>0</v>
      </c>
      <c r="AB474" s="22">
        <f t="shared" si="199"/>
        <v>0</v>
      </c>
      <c r="AC474" s="22">
        <f t="shared" si="199"/>
        <v>0</v>
      </c>
      <c r="AD474" s="22">
        <f t="shared" si="199"/>
        <v>0</v>
      </c>
      <c r="AE474" s="22">
        <f t="shared" si="199"/>
        <v>0</v>
      </c>
      <c r="AF474" s="22">
        <f t="shared" ref="AF474:AF482" si="200">SUM(H474:AE474)</f>
        <v>0</v>
      </c>
      <c r="AG474" s="17" t="str">
        <f t="shared" ref="AG474:AG482" si="201">IF(ABS(AF474-F474)&lt;1,"ok","err")</f>
        <v>ok</v>
      </c>
    </row>
    <row r="475" spans="1:33">
      <c r="A475" s="19">
        <v>591</v>
      </c>
      <c r="B475" s="19" t="s">
        <v>200</v>
      </c>
      <c r="C475" s="3" t="s">
        <v>581</v>
      </c>
      <c r="D475" s="3" t="s">
        <v>836</v>
      </c>
      <c r="F475" s="38">
        <v>0</v>
      </c>
      <c r="H475" s="22">
        <f t="shared" si="198"/>
        <v>0</v>
      </c>
      <c r="I475" s="22">
        <f t="shared" si="198"/>
        <v>0</v>
      </c>
      <c r="J475" s="22">
        <f t="shared" si="198"/>
        <v>0</v>
      </c>
      <c r="K475" s="22">
        <f t="shared" si="198"/>
        <v>0</v>
      </c>
      <c r="L475" s="22">
        <f t="shared" si="198"/>
        <v>0</v>
      </c>
      <c r="M475" s="22">
        <f t="shared" si="198"/>
        <v>0</v>
      </c>
      <c r="N475" s="22">
        <f t="shared" si="198"/>
        <v>0</v>
      </c>
      <c r="O475" s="22">
        <f t="shared" si="198"/>
        <v>0</v>
      </c>
      <c r="P475" s="22">
        <f t="shared" si="198"/>
        <v>0</v>
      </c>
      <c r="Q475" s="22">
        <f t="shared" si="198"/>
        <v>0</v>
      </c>
      <c r="R475" s="22">
        <f t="shared" si="199"/>
        <v>0</v>
      </c>
      <c r="S475" s="22">
        <f t="shared" si="199"/>
        <v>0</v>
      </c>
      <c r="T475" s="22">
        <f t="shared" si="199"/>
        <v>0</v>
      </c>
      <c r="U475" s="22">
        <f t="shared" si="199"/>
        <v>0</v>
      </c>
      <c r="V475" s="22">
        <f t="shared" si="199"/>
        <v>0</v>
      </c>
      <c r="W475" s="22">
        <f t="shared" si="199"/>
        <v>0</v>
      </c>
      <c r="X475" s="22">
        <f t="shared" si="199"/>
        <v>0</v>
      </c>
      <c r="Y475" s="22">
        <f t="shared" si="199"/>
        <v>0</v>
      </c>
      <c r="Z475" s="22">
        <f t="shared" si="199"/>
        <v>0</v>
      </c>
      <c r="AA475" s="22">
        <f t="shared" si="199"/>
        <v>0</v>
      </c>
      <c r="AB475" s="22">
        <f t="shared" si="199"/>
        <v>0</v>
      </c>
      <c r="AC475" s="22">
        <f t="shared" si="199"/>
        <v>0</v>
      </c>
      <c r="AD475" s="22">
        <f t="shared" si="199"/>
        <v>0</v>
      </c>
      <c r="AE475" s="22">
        <f t="shared" si="199"/>
        <v>0</v>
      </c>
      <c r="AF475" s="22">
        <f>SUM(H475:AE475)</f>
        <v>0</v>
      </c>
      <c r="AG475" s="17" t="str">
        <f t="shared" si="201"/>
        <v>ok</v>
      </c>
    </row>
    <row r="476" spans="1:33">
      <c r="A476" s="19">
        <v>592</v>
      </c>
      <c r="B476" s="19" t="s">
        <v>908</v>
      </c>
      <c r="C476" s="3" t="s">
        <v>64</v>
      </c>
      <c r="D476" s="3" t="s">
        <v>836</v>
      </c>
      <c r="F476" s="38">
        <v>338191</v>
      </c>
      <c r="H476" s="22">
        <f t="shared" si="198"/>
        <v>0</v>
      </c>
      <c r="I476" s="22">
        <f t="shared" si="198"/>
        <v>0</v>
      </c>
      <c r="J476" s="22">
        <f t="shared" si="198"/>
        <v>0</v>
      </c>
      <c r="K476" s="22">
        <f t="shared" si="198"/>
        <v>0</v>
      </c>
      <c r="L476" s="22">
        <f t="shared" si="198"/>
        <v>0</v>
      </c>
      <c r="M476" s="22">
        <f t="shared" si="198"/>
        <v>0</v>
      </c>
      <c r="N476" s="22">
        <f t="shared" si="198"/>
        <v>0</v>
      </c>
      <c r="O476" s="22">
        <f t="shared" si="198"/>
        <v>0</v>
      </c>
      <c r="P476" s="22">
        <f t="shared" si="198"/>
        <v>0</v>
      </c>
      <c r="Q476" s="22">
        <f t="shared" si="198"/>
        <v>0</v>
      </c>
      <c r="R476" s="22">
        <f t="shared" si="199"/>
        <v>338191</v>
      </c>
      <c r="S476" s="22">
        <f t="shared" si="199"/>
        <v>0</v>
      </c>
      <c r="T476" s="22">
        <f t="shared" si="199"/>
        <v>0</v>
      </c>
      <c r="U476" s="22">
        <f t="shared" si="199"/>
        <v>0</v>
      </c>
      <c r="V476" s="22">
        <f t="shared" si="199"/>
        <v>0</v>
      </c>
      <c r="W476" s="22">
        <f t="shared" si="199"/>
        <v>0</v>
      </c>
      <c r="X476" s="22">
        <f t="shared" si="199"/>
        <v>0</v>
      </c>
      <c r="Y476" s="22">
        <f t="shared" si="199"/>
        <v>0</v>
      </c>
      <c r="Z476" s="22">
        <f t="shared" si="199"/>
        <v>0</v>
      </c>
      <c r="AA476" s="22">
        <f t="shared" si="199"/>
        <v>0</v>
      </c>
      <c r="AB476" s="22">
        <f t="shared" si="199"/>
        <v>0</v>
      </c>
      <c r="AC476" s="22">
        <f t="shared" si="199"/>
        <v>0</v>
      </c>
      <c r="AD476" s="22">
        <f t="shared" si="199"/>
        <v>0</v>
      </c>
      <c r="AE476" s="22">
        <f t="shared" si="199"/>
        <v>0</v>
      </c>
      <c r="AF476" s="22">
        <f t="shared" si="200"/>
        <v>338191</v>
      </c>
      <c r="AG476" s="17" t="str">
        <f t="shared" si="201"/>
        <v>ok</v>
      </c>
    </row>
    <row r="477" spans="1:33">
      <c r="A477" s="19">
        <v>593</v>
      </c>
      <c r="B477" s="19" t="s">
        <v>910</v>
      </c>
      <c r="C477" s="3" t="s">
        <v>65</v>
      </c>
      <c r="D477" s="3" t="s">
        <v>839</v>
      </c>
      <c r="F477" s="38">
        <v>1945503</v>
      </c>
      <c r="H477" s="22">
        <f t="shared" si="198"/>
        <v>0</v>
      </c>
      <c r="I477" s="22">
        <f t="shared" si="198"/>
        <v>0</v>
      </c>
      <c r="J477" s="22">
        <f t="shared" si="198"/>
        <v>0</v>
      </c>
      <c r="K477" s="22">
        <f t="shared" si="198"/>
        <v>0</v>
      </c>
      <c r="L477" s="22">
        <f t="shared" si="198"/>
        <v>0</v>
      </c>
      <c r="M477" s="22">
        <f t="shared" si="198"/>
        <v>0</v>
      </c>
      <c r="N477" s="22">
        <f t="shared" si="198"/>
        <v>0</v>
      </c>
      <c r="O477" s="22">
        <f t="shared" si="198"/>
        <v>0</v>
      </c>
      <c r="P477" s="22">
        <f t="shared" si="198"/>
        <v>0</v>
      </c>
      <c r="Q477" s="22">
        <f t="shared" si="198"/>
        <v>0</v>
      </c>
      <c r="R477" s="22">
        <f t="shared" si="199"/>
        <v>0</v>
      </c>
      <c r="S477" s="22">
        <f t="shared" si="199"/>
        <v>0</v>
      </c>
      <c r="T477" s="22">
        <f t="shared" si="199"/>
        <v>527263.64725985995</v>
      </c>
      <c r="U477" s="22">
        <f t="shared" si="199"/>
        <v>849763.37614014</v>
      </c>
      <c r="V477" s="22">
        <f t="shared" si="199"/>
        <v>217669.45144014002</v>
      </c>
      <c r="W477" s="22">
        <f t="shared" si="199"/>
        <v>350806.52515986003</v>
      </c>
      <c r="X477" s="22">
        <f t="shared" si="199"/>
        <v>0</v>
      </c>
      <c r="Y477" s="22">
        <f t="shared" si="199"/>
        <v>0</v>
      </c>
      <c r="Z477" s="22">
        <f t="shared" si="199"/>
        <v>0</v>
      </c>
      <c r="AA477" s="22">
        <f t="shared" si="199"/>
        <v>0</v>
      </c>
      <c r="AB477" s="22">
        <f t="shared" si="199"/>
        <v>0</v>
      </c>
      <c r="AC477" s="22">
        <f t="shared" si="199"/>
        <v>0</v>
      </c>
      <c r="AD477" s="22">
        <f t="shared" si="199"/>
        <v>0</v>
      </c>
      <c r="AE477" s="22">
        <f t="shared" si="199"/>
        <v>0</v>
      </c>
      <c r="AF477" s="22">
        <f t="shared" si="200"/>
        <v>1945503</v>
      </c>
      <c r="AG477" s="17" t="str">
        <f t="shared" si="201"/>
        <v>ok</v>
      </c>
    </row>
    <row r="478" spans="1:33">
      <c r="A478" s="19">
        <v>594</v>
      </c>
      <c r="B478" s="19" t="s">
        <v>912</v>
      </c>
      <c r="C478" s="3" t="s">
        <v>66</v>
      </c>
      <c r="D478" s="3" t="s">
        <v>842</v>
      </c>
      <c r="F478" s="38">
        <v>315310</v>
      </c>
      <c r="H478" s="22">
        <f t="shared" si="198"/>
        <v>0</v>
      </c>
      <c r="I478" s="22">
        <f t="shared" si="198"/>
        <v>0</v>
      </c>
      <c r="J478" s="22">
        <f t="shared" si="198"/>
        <v>0</v>
      </c>
      <c r="K478" s="22">
        <f t="shared" si="198"/>
        <v>0</v>
      </c>
      <c r="L478" s="22">
        <f t="shared" si="198"/>
        <v>0</v>
      </c>
      <c r="M478" s="22">
        <f t="shared" si="198"/>
        <v>0</v>
      </c>
      <c r="N478" s="22">
        <f t="shared" si="198"/>
        <v>0</v>
      </c>
      <c r="O478" s="22">
        <f t="shared" si="198"/>
        <v>0</v>
      </c>
      <c r="P478" s="22">
        <f t="shared" si="198"/>
        <v>0</v>
      </c>
      <c r="Q478" s="22">
        <f t="shared" si="198"/>
        <v>0</v>
      </c>
      <c r="R478" s="22">
        <f t="shared" si="199"/>
        <v>0</v>
      </c>
      <c r="S478" s="22">
        <f t="shared" si="199"/>
        <v>0</v>
      </c>
      <c r="T478" s="22">
        <f t="shared" si="199"/>
        <v>107525.25046400001</v>
      </c>
      <c r="U478" s="22">
        <f t="shared" si="199"/>
        <v>167898.03453600005</v>
      </c>
      <c r="V478" s="22">
        <f t="shared" si="199"/>
        <v>15571.773536000001</v>
      </c>
      <c r="W478" s="22">
        <f t="shared" si="199"/>
        <v>24314.941464</v>
      </c>
      <c r="X478" s="22">
        <f t="shared" si="199"/>
        <v>0</v>
      </c>
      <c r="Y478" s="22">
        <f t="shared" si="199"/>
        <v>0</v>
      </c>
      <c r="Z478" s="22">
        <f t="shared" si="199"/>
        <v>0</v>
      </c>
      <c r="AA478" s="22">
        <f t="shared" si="199"/>
        <v>0</v>
      </c>
      <c r="AB478" s="22">
        <f t="shared" si="199"/>
        <v>0</v>
      </c>
      <c r="AC478" s="22">
        <f t="shared" si="199"/>
        <v>0</v>
      </c>
      <c r="AD478" s="22">
        <f t="shared" si="199"/>
        <v>0</v>
      </c>
      <c r="AE478" s="22">
        <f t="shared" si="199"/>
        <v>0</v>
      </c>
      <c r="AF478" s="22">
        <f t="shared" si="200"/>
        <v>315310</v>
      </c>
      <c r="AG478" s="17" t="str">
        <f t="shared" si="201"/>
        <v>ok</v>
      </c>
    </row>
    <row r="479" spans="1:33">
      <c r="A479" s="19">
        <v>595</v>
      </c>
      <c r="B479" s="19" t="s">
        <v>914</v>
      </c>
      <c r="C479" s="3" t="s">
        <v>67</v>
      </c>
      <c r="D479" s="3" t="s">
        <v>843</v>
      </c>
      <c r="F479" s="38">
        <v>66000</v>
      </c>
      <c r="H479" s="22">
        <f t="shared" si="198"/>
        <v>0</v>
      </c>
      <c r="I479" s="22">
        <f t="shared" si="198"/>
        <v>0</v>
      </c>
      <c r="J479" s="22">
        <f t="shared" si="198"/>
        <v>0</v>
      </c>
      <c r="K479" s="22">
        <f t="shared" si="198"/>
        <v>0</v>
      </c>
      <c r="L479" s="22">
        <f t="shared" si="198"/>
        <v>0</v>
      </c>
      <c r="M479" s="22">
        <f t="shared" si="198"/>
        <v>0</v>
      </c>
      <c r="N479" s="22">
        <f t="shared" si="198"/>
        <v>0</v>
      </c>
      <c r="O479" s="22">
        <f t="shared" si="198"/>
        <v>0</v>
      </c>
      <c r="P479" s="22">
        <f t="shared" si="198"/>
        <v>0</v>
      </c>
      <c r="Q479" s="22">
        <f t="shared" si="198"/>
        <v>0</v>
      </c>
      <c r="R479" s="22">
        <f t="shared" si="199"/>
        <v>0</v>
      </c>
      <c r="S479" s="22">
        <f t="shared" si="199"/>
        <v>0</v>
      </c>
      <c r="T479" s="22">
        <f t="shared" si="199"/>
        <v>0</v>
      </c>
      <c r="U479" s="22">
        <f t="shared" si="199"/>
        <v>0</v>
      </c>
      <c r="V479" s="22">
        <f t="shared" si="199"/>
        <v>0</v>
      </c>
      <c r="W479" s="22">
        <f t="shared" si="199"/>
        <v>0</v>
      </c>
      <c r="X479" s="22">
        <f t="shared" si="199"/>
        <v>41660.499174026394</v>
      </c>
      <c r="Y479" s="22">
        <f t="shared" si="199"/>
        <v>24339.50082597361</v>
      </c>
      <c r="Z479" s="22">
        <f t="shared" si="199"/>
        <v>0</v>
      </c>
      <c r="AA479" s="22">
        <f t="shared" si="199"/>
        <v>0</v>
      </c>
      <c r="AB479" s="22">
        <f t="shared" si="199"/>
        <v>0</v>
      </c>
      <c r="AC479" s="22">
        <f t="shared" si="199"/>
        <v>0</v>
      </c>
      <c r="AD479" s="22">
        <f t="shared" si="199"/>
        <v>0</v>
      </c>
      <c r="AE479" s="22">
        <f t="shared" si="199"/>
        <v>0</v>
      </c>
      <c r="AF479" s="22">
        <f t="shared" si="200"/>
        <v>66000</v>
      </c>
      <c r="AG479" s="17" t="str">
        <f t="shared" si="201"/>
        <v>ok</v>
      </c>
    </row>
    <row r="480" spans="1:33">
      <c r="A480" s="19">
        <v>596</v>
      </c>
      <c r="B480" s="19" t="s">
        <v>1047</v>
      </c>
      <c r="C480" s="3" t="s">
        <v>68</v>
      </c>
      <c r="D480" s="3" t="s">
        <v>850</v>
      </c>
      <c r="F480" s="38">
        <v>9147</v>
      </c>
      <c r="H480" s="22">
        <f t="shared" si="198"/>
        <v>0</v>
      </c>
      <c r="I480" s="22">
        <f t="shared" si="198"/>
        <v>0</v>
      </c>
      <c r="J480" s="22">
        <f t="shared" si="198"/>
        <v>0</v>
      </c>
      <c r="K480" s="22">
        <f t="shared" si="198"/>
        <v>0</v>
      </c>
      <c r="L480" s="22">
        <f t="shared" si="198"/>
        <v>0</v>
      </c>
      <c r="M480" s="22">
        <f t="shared" si="198"/>
        <v>0</v>
      </c>
      <c r="N480" s="22">
        <f t="shared" si="198"/>
        <v>0</v>
      </c>
      <c r="O480" s="22">
        <f t="shared" si="198"/>
        <v>0</v>
      </c>
      <c r="P480" s="22">
        <f t="shared" si="198"/>
        <v>0</v>
      </c>
      <c r="Q480" s="22">
        <f t="shared" si="198"/>
        <v>0</v>
      </c>
      <c r="R480" s="22">
        <f t="shared" si="199"/>
        <v>0</v>
      </c>
      <c r="S480" s="22">
        <f t="shared" si="199"/>
        <v>0</v>
      </c>
      <c r="T480" s="22">
        <f t="shared" si="199"/>
        <v>0</v>
      </c>
      <c r="U480" s="22">
        <f t="shared" si="199"/>
        <v>0</v>
      </c>
      <c r="V480" s="22">
        <f t="shared" si="199"/>
        <v>0</v>
      </c>
      <c r="W480" s="22">
        <f t="shared" si="199"/>
        <v>0</v>
      </c>
      <c r="X480" s="22">
        <f t="shared" si="199"/>
        <v>0</v>
      </c>
      <c r="Y480" s="22">
        <f t="shared" si="199"/>
        <v>0</v>
      </c>
      <c r="Z480" s="22">
        <f t="shared" si="199"/>
        <v>0</v>
      </c>
      <c r="AA480" s="22">
        <f t="shared" si="199"/>
        <v>0</v>
      </c>
      <c r="AB480" s="22">
        <f t="shared" si="199"/>
        <v>9147</v>
      </c>
      <c r="AC480" s="22">
        <f t="shared" si="199"/>
        <v>0</v>
      </c>
      <c r="AD480" s="22">
        <f t="shared" si="199"/>
        <v>0</v>
      </c>
      <c r="AE480" s="22">
        <f t="shared" si="199"/>
        <v>0</v>
      </c>
      <c r="AF480" s="22">
        <f t="shared" si="200"/>
        <v>9147</v>
      </c>
      <c r="AG480" s="17" t="str">
        <f t="shared" si="201"/>
        <v>ok</v>
      </c>
    </row>
    <row r="481" spans="1:33">
      <c r="A481" s="19">
        <v>597</v>
      </c>
      <c r="B481" s="19" t="s">
        <v>916</v>
      </c>
      <c r="C481" s="3" t="s">
        <v>69</v>
      </c>
      <c r="D481" s="3" t="s">
        <v>847</v>
      </c>
      <c r="F481" s="38">
        <v>0</v>
      </c>
      <c r="H481" s="22">
        <f t="shared" si="198"/>
        <v>0</v>
      </c>
      <c r="I481" s="22">
        <f t="shared" si="198"/>
        <v>0</v>
      </c>
      <c r="J481" s="22">
        <f t="shared" si="198"/>
        <v>0</v>
      </c>
      <c r="K481" s="22">
        <f t="shared" si="198"/>
        <v>0</v>
      </c>
      <c r="L481" s="22">
        <f t="shared" si="198"/>
        <v>0</v>
      </c>
      <c r="M481" s="22">
        <f t="shared" si="198"/>
        <v>0</v>
      </c>
      <c r="N481" s="22">
        <f t="shared" si="198"/>
        <v>0</v>
      </c>
      <c r="O481" s="22">
        <f t="shared" si="198"/>
        <v>0</v>
      </c>
      <c r="P481" s="22">
        <f t="shared" si="198"/>
        <v>0</v>
      </c>
      <c r="Q481" s="22">
        <f t="shared" si="198"/>
        <v>0</v>
      </c>
      <c r="R481" s="22">
        <f t="shared" si="199"/>
        <v>0</v>
      </c>
      <c r="S481" s="22">
        <f t="shared" si="199"/>
        <v>0</v>
      </c>
      <c r="T481" s="22">
        <f t="shared" si="199"/>
        <v>0</v>
      </c>
      <c r="U481" s="22">
        <f t="shared" si="199"/>
        <v>0</v>
      </c>
      <c r="V481" s="22">
        <f t="shared" si="199"/>
        <v>0</v>
      </c>
      <c r="W481" s="22">
        <f t="shared" si="199"/>
        <v>0</v>
      </c>
      <c r="X481" s="22">
        <f t="shared" si="199"/>
        <v>0</v>
      </c>
      <c r="Y481" s="22">
        <f t="shared" si="199"/>
        <v>0</v>
      </c>
      <c r="Z481" s="22">
        <f t="shared" si="199"/>
        <v>0</v>
      </c>
      <c r="AA481" s="22">
        <f t="shared" si="199"/>
        <v>0</v>
      </c>
      <c r="AB481" s="22">
        <f t="shared" si="199"/>
        <v>0</v>
      </c>
      <c r="AC481" s="22">
        <f t="shared" si="199"/>
        <v>0</v>
      </c>
      <c r="AD481" s="22">
        <f t="shared" si="199"/>
        <v>0</v>
      </c>
      <c r="AE481" s="22">
        <f t="shared" si="199"/>
        <v>0</v>
      </c>
      <c r="AF481" s="22">
        <f t="shared" si="200"/>
        <v>0</v>
      </c>
      <c r="AG481" s="17" t="str">
        <f t="shared" si="201"/>
        <v>ok</v>
      </c>
    </row>
    <row r="482" spans="1:33">
      <c r="A482" s="19">
        <v>598</v>
      </c>
      <c r="B482" s="19" t="s">
        <v>1051</v>
      </c>
      <c r="C482" s="3" t="s">
        <v>70</v>
      </c>
      <c r="D482" s="3" t="s">
        <v>832</v>
      </c>
      <c r="F482" s="38">
        <v>0</v>
      </c>
      <c r="H482" s="22">
        <f t="shared" si="198"/>
        <v>0</v>
      </c>
      <c r="I482" s="22">
        <f t="shared" si="198"/>
        <v>0</v>
      </c>
      <c r="J482" s="22">
        <f t="shared" si="198"/>
        <v>0</v>
      </c>
      <c r="K482" s="22">
        <f t="shared" si="198"/>
        <v>0</v>
      </c>
      <c r="L482" s="22">
        <f t="shared" si="198"/>
        <v>0</v>
      </c>
      <c r="M482" s="22">
        <f t="shared" si="198"/>
        <v>0</v>
      </c>
      <c r="N482" s="22">
        <f t="shared" si="198"/>
        <v>0</v>
      </c>
      <c r="O482" s="22">
        <f t="shared" si="198"/>
        <v>0</v>
      </c>
      <c r="P482" s="22">
        <f t="shared" si="198"/>
        <v>0</v>
      </c>
      <c r="Q482" s="22">
        <f t="shared" si="198"/>
        <v>0</v>
      </c>
      <c r="R482" s="22">
        <f t="shared" si="199"/>
        <v>0</v>
      </c>
      <c r="S482" s="22">
        <f t="shared" si="199"/>
        <v>0</v>
      </c>
      <c r="T482" s="22">
        <f t="shared" si="199"/>
        <v>0</v>
      </c>
      <c r="U482" s="22">
        <f t="shared" si="199"/>
        <v>0</v>
      </c>
      <c r="V482" s="22">
        <f t="shared" si="199"/>
        <v>0</v>
      </c>
      <c r="W482" s="22">
        <f t="shared" si="199"/>
        <v>0</v>
      </c>
      <c r="X482" s="22">
        <f t="shared" si="199"/>
        <v>0</v>
      </c>
      <c r="Y482" s="22">
        <f t="shared" si="199"/>
        <v>0</v>
      </c>
      <c r="Z482" s="22">
        <f t="shared" si="199"/>
        <v>0</v>
      </c>
      <c r="AA482" s="22">
        <f t="shared" si="199"/>
        <v>0</v>
      </c>
      <c r="AB482" s="22">
        <f t="shared" si="199"/>
        <v>0</v>
      </c>
      <c r="AC482" s="22">
        <f t="shared" si="199"/>
        <v>0</v>
      </c>
      <c r="AD482" s="22">
        <f t="shared" si="199"/>
        <v>0</v>
      </c>
      <c r="AE482" s="22">
        <f t="shared" si="199"/>
        <v>0</v>
      </c>
      <c r="AF482" s="22">
        <f t="shared" si="200"/>
        <v>0</v>
      </c>
      <c r="AG482" s="17" t="str">
        <f t="shared" si="201"/>
        <v>ok</v>
      </c>
    </row>
    <row r="483" spans="1:33">
      <c r="A483" s="19"/>
      <c r="B483" s="19"/>
      <c r="F483" s="38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17"/>
    </row>
    <row r="484" spans="1:33">
      <c r="A484" s="19" t="s">
        <v>107</v>
      </c>
      <c r="B484" s="19"/>
      <c r="C484" s="3" t="s">
        <v>71</v>
      </c>
      <c r="F484" s="35">
        <f t="shared" ref="F484:M484" si="202">SUM(F474:F483)</f>
        <v>2674151</v>
      </c>
      <c r="G484" s="21">
        <f t="shared" si="202"/>
        <v>0</v>
      </c>
      <c r="H484" s="21">
        <f t="shared" si="202"/>
        <v>0</v>
      </c>
      <c r="I484" s="21">
        <f t="shared" si="202"/>
        <v>0</v>
      </c>
      <c r="J484" s="21">
        <f t="shared" si="202"/>
        <v>0</v>
      </c>
      <c r="K484" s="21">
        <f t="shared" si="202"/>
        <v>0</v>
      </c>
      <c r="L484" s="21">
        <f t="shared" si="202"/>
        <v>0</v>
      </c>
      <c r="M484" s="21">
        <f t="shared" si="202"/>
        <v>0</v>
      </c>
      <c r="N484" s="21">
        <f>SUM(N474:N483)</f>
        <v>0</v>
      </c>
      <c r="O484" s="21">
        <f>SUM(O474:O483)</f>
        <v>0</v>
      </c>
      <c r="P484" s="21">
        <f>SUM(P474:P483)</f>
        <v>0</v>
      </c>
      <c r="Q484" s="21">
        <f t="shared" ref="Q484:AB484" si="203">SUM(Q474:Q483)</f>
        <v>0</v>
      </c>
      <c r="R484" s="21">
        <f t="shared" si="203"/>
        <v>338191</v>
      </c>
      <c r="S484" s="21">
        <f t="shared" si="203"/>
        <v>0</v>
      </c>
      <c r="T484" s="21">
        <f t="shared" si="203"/>
        <v>634788.89772385999</v>
      </c>
      <c r="U484" s="21">
        <f t="shared" si="203"/>
        <v>1017661.4106761401</v>
      </c>
      <c r="V484" s="21">
        <f t="shared" si="203"/>
        <v>233241.22497614002</v>
      </c>
      <c r="W484" s="21">
        <f t="shared" si="203"/>
        <v>375121.46662386</v>
      </c>
      <c r="X484" s="21">
        <f t="shared" si="203"/>
        <v>41660.499174026394</v>
      </c>
      <c r="Y484" s="21">
        <f t="shared" si="203"/>
        <v>24339.50082597361</v>
      </c>
      <c r="Z484" s="21">
        <f t="shared" si="203"/>
        <v>0</v>
      </c>
      <c r="AA484" s="21">
        <f t="shared" si="203"/>
        <v>0</v>
      </c>
      <c r="AB484" s="21">
        <f t="shared" si="203"/>
        <v>9147</v>
      </c>
      <c r="AC484" s="21">
        <f>SUM(AC474:AC483)</f>
        <v>0</v>
      </c>
      <c r="AD484" s="21">
        <f>SUM(AD474:AD483)</f>
        <v>0</v>
      </c>
      <c r="AE484" s="21">
        <f>SUM(AE474:AE483)</f>
        <v>0</v>
      </c>
      <c r="AF484" s="22">
        <f>SUM(H484:AE484)</f>
        <v>2674151</v>
      </c>
      <c r="AG484" s="17" t="str">
        <f>IF(ABS(AF484-F484)&lt;1,"ok","err")</f>
        <v>ok</v>
      </c>
    </row>
    <row r="485" spans="1:33">
      <c r="A485" s="19"/>
      <c r="B485" s="19"/>
      <c r="F485" s="38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G485" s="17"/>
    </row>
    <row r="486" spans="1:33">
      <c r="A486" s="19" t="s">
        <v>108</v>
      </c>
      <c r="B486" s="19"/>
      <c r="D486" s="3" t="s">
        <v>832</v>
      </c>
      <c r="F486" s="35">
        <f>F484+F465</f>
        <v>11703519</v>
      </c>
      <c r="G486" s="22">
        <f>G465+G484</f>
        <v>0</v>
      </c>
      <c r="H486" s="22">
        <f t="shared" ref="H486:M486" si="204">H484+H465</f>
        <v>0</v>
      </c>
      <c r="I486" s="22">
        <f t="shared" si="204"/>
        <v>0</v>
      </c>
      <c r="J486" s="22">
        <f t="shared" si="204"/>
        <v>0</v>
      </c>
      <c r="K486" s="22">
        <f t="shared" si="204"/>
        <v>0</v>
      </c>
      <c r="L486" s="22">
        <f t="shared" si="204"/>
        <v>0</v>
      </c>
      <c r="M486" s="22">
        <f t="shared" si="204"/>
        <v>0</v>
      </c>
      <c r="N486" s="22">
        <f>N484+N465</f>
        <v>0</v>
      </c>
      <c r="O486" s="22">
        <f>O484+O465</f>
        <v>0</v>
      </c>
      <c r="P486" s="22">
        <f>P484+P465</f>
        <v>0</v>
      </c>
      <c r="Q486" s="22">
        <f t="shared" ref="Q486:AB486" si="205">Q484+Q465</f>
        <v>0</v>
      </c>
      <c r="R486" s="22">
        <f t="shared" si="205"/>
        <v>1718154.1815112063</v>
      </c>
      <c r="S486" s="22">
        <f t="shared" si="205"/>
        <v>0</v>
      </c>
      <c r="T486" s="22">
        <f t="shared" si="205"/>
        <v>1670260.0084040307</v>
      </c>
      <c r="U486" s="22">
        <f t="shared" si="205"/>
        <v>2675026.033761316</v>
      </c>
      <c r="V486" s="22">
        <f t="shared" si="205"/>
        <v>599548.80021651555</v>
      </c>
      <c r="W486" s="22">
        <f t="shared" si="205"/>
        <v>963822.09477587161</v>
      </c>
      <c r="X486" s="22">
        <f t="shared" si="205"/>
        <v>158272.09162629367</v>
      </c>
      <c r="Y486" s="22">
        <f t="shared" si="205"/>
        <v>92468.016016199661</v>
      </c>
      <c r="Z486" s="22">
        <f t="shared" si="205"/>
        <v>39521.09933265076</v>
      </c>
      <c r="AA486" s="22">
        <f t="shared" si="205"/>
        <v>3651590.0574164209</v>
      </c>
      <c r="AB486" s="22">
        <f t="shared" si="205"/>
        <v>134856.61693949462</v>
      </c>
      <c r="AC486" s="22">
        <f>AC484+AC465</f>
        <v>0</v>
      </c>
      <c r="AD486" s="22">
        <f>AD484+AD465</f>
        <v>0</v>
      </c>
      <c r="AE486" s="22">
        <f>AE484+AE465</f>
        <v>0</v>
      </c>
      <c r="AF486" s="22">
        <f>SUM(H486:AE486)</f>
        <v>11703519</v>
      </c>
      <c r="AG486" s="17" t="str">
        <f>IF(ABS(AF486-F486)&lt;1,"ok","err")</f>
        <v>ok</v>
      </c>
    </row>
    <row r="487" spans="1:33">
      <c r="A487" s="19"/>
      <c r="B487" s="19"/>
      <c r="F487" s="38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G487" s="17"/>
    </row>
    <row r="488" spans="1:33">
      <c r="A488" s="19" t="s">
        <v>109</v>
      </c>
      <c r="B488" s="19"/>
      <c r="F488" s="35">
        <f t="shared" ref="F488:M488" si="206">F486+F450</f>
        <v>15178349</v>
      </c>
      <c r="G488" s="22">
        <f t="shared" si="206"/>
        <v>0</v>
      </c>
      <c r="H488" s="22">
        <f t="shared" si="206"/>
        <v>0</v>
      </c>
      <c r="I488" s="22">
        <f t="shared" si="206"/>
        <v>0</v>
      </c>
      <c r="J488" s="22">
        <f t="shared" si="206"/>
        <v>0</v>
      </c>
      <c r="K488" s="22">
        <f t="shared" si="206"/>
        <v>0</v>
      </c>
      <c r="L488" s="22">
        <f t="shared" si="206"/>
        <v>0</v>
      </c>
      <c r="M488" s="22">
        <f t="shared" si="206"/>
        <v>0</v>
      </c>
      <c r="N488" s="22">
        <f>N486+N450</f>
        <v>3474830</v>
      </c>
      <c r="O488" s="22">
        <f>O486+O450</f>
        <v>0</v>
      </c>
      <c r="P488" s="22">
        <f>P486+P450</f>
        <v>0</v>
      </c>
      <c r="Q488" s="22">
        <f t="shared" ref="Q488:AB488" si="207">Q486+Q450</f>
        <v>0</v>
      </c>
      <c r="R488" s="22">
        <f t="shared" si="207"/>
        <v>1718154.1815112063</v>
      </c>
      <c r="S488" s="22">
        <f t="shared" si="207"/>
        <v>0</v>
      </c>
      <c r="T488" s="22">
        <f t="shared" si="207"/>
        <v>1670260.0084040307</v>
      </c>
      <c r="U488" s="22">
        <f t="shared" si="207"/>
        <v>2675026.033761316</v>
      </c>
      <c r="V488" s="22">
        <f t="shared" si="207"/>
        <v>599548.80021651555</v>
      </c>
      <c r="W488" s="22">
        <f t="shared" si="207"/>
        <v>963822.09477587161</v>
      </c>
      <c r="X488" s="22">
        <f t="shared" si="207"/>
        <v>158272.09162629367</v>
      </c>
      <c r="Y488" s="22">
        <f t="shared" si="207"/>
        <v>92468.016016199661</v>
      </c>
      <c r="Z488" s="22">
        <f t="shared" si="207"/>
        <v>39521.09933265076</v>
      </c>
      <c r="AA488" s="22">
        <f t="shared" si="207"/>
        <v>3651590.0574164209</v>
      </c>
      <c r="AB488" s="22">
        <f t="shared" si="207"/>
        <v>134856.61693949462</v>
      </c>
      <c r="AC488" s="22">
        <f>AC486+AC450</f>
        <v>0</v>
      </c>
      <c r="AD488" s="22">
        <f>AD486+AD450</f>
        <v>0</v>
      </c>
      <c r="AE488" s="22">
        <f>AE486+AE450</f>
        <v>0</v>
      </c>
      <c r="AF488" s="22">
        <f>SUM(H488:AE488)</f>
        <v>15178349.000000002</v>
      </c>
      <c r="AG488" s="17" t="str">
        <f>IF(ABS(AF488-F488)&lt;1,"ok","err")</f>
        <v>ok</v>
      </c>
    </row>
    <row r="489" spans="1:33">
      <c r="A489" s="19"/>
      <c r="B489" s="19"/>
      <c r="F489" s="38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G489" s="17"/>
    </row>
    <row r="490" spans="1:33">
      <c r="A490" s="19" t="s">
        <v>316</v>
      </c>
      <c r="B490" s="19"/>
      <c r="C490" s="3" t="s">
        <v>72</v>
      </c>
      <c r="F490" s="35">
        <f>F488+F427+F434</f>
        <v>47220252</v>
      </c>
      <c r="G490" s="21">
        <f>G488+G434</f>
        <v>0</v>
      </c>
      <c r="H490" s="21">
        <f>H488+H427+H434</f>
        <v>18431081.573937759</v>
      </c>
      <c r="I490" s="21">
        <f t="shared" ref="I490:AE490" si="208">I488+I427+I434</f>
        <v>0</v>
      </c>
      <c r="J490" s="21">
        <f t="shared" si="208"/>
        <v>0</v>
      </c>
      <c r="K490" s="21">
        <f t="shared" si="208"/>
        <v>13610821.426062243</v>
      </c>
      <c r="L490" s="21">
        <f t="shared" si="208"/>
        <v>0</v>
      </c>
      <c r="M490" s="21">
        <f t="shared" si="208"/>
        <v>0</v>
      </c>
      <c r="N490" s="21">
        <f t="shared" si="208"/>
        <v>3474830</v>
      </c>
      <c r="O490" s="21">
        <f t="shared" si="208"/>
        <v>0</v>
      </c>
      <c r="P490" s="21">
        <f t="shared" si="208"/>
        <v>0</v>
      </c>
      <c r="Q490" s="21">
        <f t="shared" si="208"/>
        <v>0</v>
      </c>
      <c r="R490" s="21">
        <f t="shared" si="208"/>
        <v>1718154.1815112063</v>
      </c>
      <c r="S490" s="21">
        <f t="shared" si="208"/>
        <v>0</v>
      </c>
      <c r="T490" s="21">
        <f t="shared" si="208"/>
        <v>1670260.0084040307</v>
      </c>
      <c r="U490" s="21">
        <f t="shared" si="208"/>
        <v>2675026.033761316</v>
      </c>
      <c r="V490" s="21">
        <f t="shared" si="208"/>
        <v>599548.80021651555</v>
      </c>
      <c r="W490" s="21">
        <f t="shared" si="208"/>
        <v>963822.09477587161</v>
      </c>
      <c r="X490" s="21">
        <f t="shared" si="208"/>
        <v>158272.09162629367</v>
      </c>
      <c r="Y490" s="21">
        <f t="shared" si="208"/>
        <v>92468.016016199661</v>
      </c>
      <c r="Z490" s="21">
        <f t="shared" si="208"/>
        <v>39521.09933265076</v>
      </c>
      <c r="AA490" s="21">
        <f t="shared" si="208"/>
        <v>3651590.0574164209</v>
      </c>
      <c r="AB490" s="21">
        <f t="shared" si="208"/>
        <v>134856.61693949462</v>
      </c>
      <c r="AC490" s="21">
        <f t="shared" si="208"/>
        <v>0</v>
      </c>
      <c r="AD490" s="21">
        <f t="shared" si="208"/>
        <v>0</v>
      </c>
      <c r="AE490" s="21">
        <f t="shared" si="208"/>
        <v>0</v>
      </c>
      <c r="AF490" s="22">
        <f>SUM(H490:AE490)</f>
        <v>47220252.000000007</v>
      </c>
      <c r="AG490" s="17" t="str">
        <f>IF(ABS(AF490-F490)&lt;1,"ok","err")</f>
        <v>ok</v>
      </c>
    </row>
    <row r="491" spans="1:33">
      <c r="A491" s="24"/>
      <c r="B491" s="19"/>
      <c r="F491" s="38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G491" s="17"/>
    </row>
    <row r="492" spans="1:33">
      <c r="A492" s="24" t="s">
        <v>922</v>
      </c>
      <c r="B492" s="19"/>
      <c r="F492" s="38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G492" s="17"/>
    </row>
    <row r="493" spans="1:33">
      <c r="A493" s="19">
        <v>901</v>
      </c>
      <c r="B493" s="19" t="s">
        <v>923</v>
      </c>
      <c r="C493" s="3" t="s">
        <v>73</v>
      </c>
      <c r="D493" s="3" t="s">
        <v>623</v>
      </c>
      <c r="F493" s="35">
        <v>1059219</v>
      </c>
      <c r="H493" s="22">
        <f t="shared" ref="H493:Q497" si="209">IF(VLOOKUP($D493,$C$6:$AE$653,H$2,)=0,0,((VLOOKUP($D493,$C$6:$AE$653,H$2,)/VLOOKUP($D493,$C$6:$AE$653,4,))*$F493))</f>
        <v>0</v>
      </c>
      <c r="I493" s="22">
        <f t="shared" si="209"/>
        <v>0</v>
      </c>
      <c r="J493" s="22">
        <f t="shared" si="209"/>
        <v>0</v>
      </c>
      <c r="K493" s="22">
        <f t="shared" si="209"/>
        <v>0</v>
      </c>
      <c r="L493" s="22">
        <f t="shared" si="209"/>
        <v>0</v>
      </c>
      <c r="M493" s="22">
        <f t="shared" si="209"/>
        <v>0</v>
      </c>
      <c r="N493" s="22">
        <f t="shared" si="209"/>
        <v>0</v>
      </c>
      <c r="O493" s="22">
        <f t="shared" si="209"/>
        <v>0</v>
      </c>
      <c r="P493" s="22">
        <f t="shared" si="209"/>
        <v>0</v>
      </c>
      <c r="Q493" s="22">
        <f t="shared" si="209"/>
        <v>0</v>
      </c>
      <c r="R493" s="22">
        <f t="shared" ref="R493:AE497" si="210">IF(VLOOKUP($D493,$C$6:$AE$653,R$2,)=0,0,((VLOOKUP($D493,$C$6:$AE$653,R$2,)/VLOOKUP($D493,$C$6:$AE$653,4,))*$F493))</f>
        <v>0</v>
      </c>
      <c r="S493" s="22">
        <f t="shared" si="210"/>
        <v>0</v>
      </c>
      <c r="T493" s="22">
        <f t="shared" si="210"/>
        <v>0</v>
      </c>
      <c r="U493" s="22">
        <f t="shared" si="210"/>
        <v>0</v>
      </c>
      <c r="V493" s="22">
        <f t="shared" si="210"/>
        <v>0</v>
      </c>
      <c r="W493" s="22">
        <f t="shared" si="210"/>
        <v>0</v>
      </c>
      <c r="X493" s="22">
        <f t="shared" si="210"/>
        <v>0</v>
      </c>
      <c r="Y493" s="22">
        <f t="shared" si="210"/>
        <v>0</v>
      </c>
      <c r="Z493" s="22">
        <f t="shared" si="210"/>
        <v>0</v>
      </c>
      <c r="AA493" s="22">
        <f t="shared" si="210"/>
        <v>0</v>
      </c>
      <c r="AB493" s="22">
        <f t="shared" si="210"/>
        <v>0</v>
      </c>
      <c r="AC493" s="22">
        <f t="shared" si="210"/>
        <v>1059219</v>
      </c>
      <c r="AD493" s="22">
        <f t="shared" si="210"/>
        <v>0</v>
      </c>
      <c r="AE493" s="22">
        <f t="shared" si="210"/>
        <v>0</v>
      </c>
      <c r="AF493" s="22">
        <f>SUM(H493:AE493)</f>
        <v>1059219</v>
      </c>
      <c r="AG493" s="17" t="str">
        <f>IF(ABS(AF493-F493)&lt;1,"ok","err")</f>
        <v>ok</v>
      </c>
    </row>
    <row r="494" spans="1:33">
      <c r="A494" s="19">
        <v>902</v>
      </c>
      <c r="B494" s="19" t="s">
        <v>926</v>
      </c>
      <c r="C494" s="3" t="s">
        <v>74</v>
      </c>
      <c r="D494" s="3" t="s">
        <v>623</v>
      </c>
      <c r="F494" s="38">
        <v>352339</v>
      </c>
      <c r="H494" s="22">
        <f t="shared" si="209"/>
        <v>0</v>
      </c>
      <c r="I494" s="22">
        <f t="shared" si="209"/>
        <v>0</v>
      </c>
      <c r="J494" s="22">
        <f t="shared" si="209"/>
        <v>0</v>
      </c>
      <c r="K494" s="22">
        <f t="shared" si="209"/>
        <v>0</v>
      </c>
      <c r="L494" s="22">
        <f t="shared" si="209"/>
        <v>0</v>
      </c>
      <c r="M494" s="22">
        <f t="shared" si="209"/>
        <v>0</v>
      </c>
      <c r="N494" s="22">
        <f t="shared" si="209"/>
        <v>0</v>
      </c>
      <c r="O494" s="22">
        <f t="shared" si="209"/>
        <v>0</v>
      </c>
      <c r="P494" s="22">
        <f t="shared" si="209"/>
        <v>0</v>
      </c>
      <c r="Q494" s="22">
        <f t="shared" si="209"/>
        <v>0</v>
      </c>
      <c r="R494" s="22">
        <f t="shared" si="210"/>
        <v>0</v>
      </c>
      <c r="S494" s="22">
        <f t="shared" si="210"/>
        <v>0</v>
      </c>
      <c r="T494" s="22">
        <f t="shared" si="210"/>
        <v>0</v>
      </c>
      <c r="U494" s="22">
        <f t="shared" si="210"/>
        <v>0</v>
      </c>
      <c r="V494" s="22">
        <f t="shared" si="210"/>
        <v>0</v>
      </c>
      <c r="W494" s="22">
        <f t="shared" si="210"/>
        <v>0</v>
      </c>
      <c r="X494" s="22">
        <f t="shared" si="210"/>
        <v>0</v>
      </c>
      <c r="Y494" s="22">
        <f t="shared" si="210"/>
        <v>0</v>
      </c>
      <c r="Z494" s="22">
        <f t="shared" si="210"/>
        <v>0</v>
      </c>
      <c r="AA494" s="22">
        <f t="shared" si="210"/>
        <v>0</v>
      </c>
      <c r="AB494" s="22">
        <f t="shared" si="210"/>
        <v>0</v>
      </c>
      <c r="AC494" s="22">
        <f t="shared" si="210"/>
        <v>352339</v>
      </c>
      <c r="AD494" s="22">
        <f t="shared" si="210"/>
        <v>0</v>
      </c>
      <c r="AE494" s="22">
        <f t="shared" si="210"/>
        <v>0</v>
      </c>
      <c r="AF494" s="22">
        <f>SUM(H494:AE494)</f>
        <v>352339</v>
      </c>
      <c r="AG494" s="17" t="str">
        <f>IF(ABS(AF494-F494)&lt;1,"ok","err")</f>
        <v>ok</v>
      </c>
    </row>
    <row r="495" spans="1:33">
      <c r="A495" s="19">
        <v>903</v>
      </c>
      <c r="B495" s="19" t="s">
        <v>27</v>
      </c>
      <c r="C495" s="3" t="s">
        <v>75</v>
      </c>
      <c r="D495" s="3" t="s">
        <v>623</v>
      </c>
      <c r="F495" s="38">
        <v>3516213</v>
      </c>
      <c r="H495" s="22">
        <f t="shared" si="209"/>
        <v>0</v>
      </c>
      <c r="I495" s="22">
        <f t="shared" si="209"/>
        <v>0</v>
      </c>
      <c r="J495" s="22">
        <f t="shared" si="209"/>
        <v>0</v>
      </c>
      <c r="K495" s="22">
        <f t="shared" si="209"/>
        <v>0</v>
      </c>
      <c r="L495" s="22">
        <f t="shared" si="209"/>
        <v>0</v>
      </c>
      <c r="M495" s="22">
        <f t="shared" si="209"/>
        <v>0</v>
      </c>
      <c r="N495" s="22">
        <f t="shared" si="209"/>
        <v>0</v>
      </c>
      <c r="O495" s="22">
        <f t="shared" si="209"/>
        <v>0</v>
      </c>
      <c r="P495" s="22">
        <f t="shared" si="209"/>
        <v>0</v>
      </c>
      <c r="Q495" s="22">
        <f t="shared" si="209"/>
        <v>0</v>
      </c>
      <c r="R495" s="22">
        <f t="shared" si="210"/>
        <v>0</v>
      </c>
      <c r="S495" s="22">
        <f t="shared" si="210"/>
        <v>0</v>
      </c>
      <c r="T495" s="22">
        <f t="shared" si="210"/>
        <v>0</v>
      </c>
      <c r="U495" s="22">
        <f t="shared" si="210"/>
        <v>0</v>
      </c>
      <c r="V495" s="22">
        <f t="shared" si="210"/>
        <v>0</v>
      </c>
      <c r="W495" s="22">
        <f t="shared" si="210"/>
        <v>0</v>
      </c>
      <c r="X495" s="22">
        <f t="shared" si="210"/>
        <v>0</v>
      </c>
      <c r="Y495" s="22">
        <f t="shared" si="210"/>
        <v>0</v>
      </c>
      <c r="Z495" s="22">
        <f t="shared" si="210"/>
        <v>0</v>
      </c>
      <c r="AA495" s="22">
        <f t="shared" si="210"/>
        <v>0</v>
      </c>
      <c r="AB495" s="22">
        <f t="shared" si="210"/>
        <v>0</v>
      </c>
      <c r="AC495" s="22">
        <f t="shared" si="210"/>
        <v>3516213</v>
      </c>
      <c r="AD495" s="22">
        <f t="shared" si="210"/>
        <v>0</v>
      </c>
      <c r="AE495" s="22">
        <f t="shared" si="210"/>
        <v>0</v>
      </c>
      <c r="AF495" s="22">
        <f>SUM(H495:AE495)</f>
        <v>3516213</v>
      </c>
      <c r="AG495" s="17" t="str">
        <f>IF(ABS(AF495-F495)&lt;1,"ok","err")</f>
        <v>ok</v>
      </c>
    </row>
    <row r="496" spans="1:33">
      <c r="A496" s="19">
        <v>904</v>
      </c>
      <c r="B496" s="19" t="s">
        <v>929</v>
      </c>
      <c r="C496" s="3" t="s">
        <v>76</v>
      </c>
      <c r="D496" s="3" t="s">
        <v>623</v>
      </c>
      <c r="F496" s="38">
        <v>0</v>
      </c>
      <c r="H496" s="22">
        <f t="shared" si="209"/>
        <v>0</v>
      </c>
      <c r="I496" s="22">
        <f t="shared" si="209"/>
        <v>0</v>
      </c>
      <c r="J496" s="22">
        <f t="shared" si="209"/>
        <v>0</v>
      </c>
      <c r="K496" s="22">
        <f t="shared" si="209"/>
        <v>0</v>
      </c>
      <c r="L496" s="22">
        <f t="shared" si="209"/>
        <v>0</v>
      </c>
      <c r="M496" s="22">
        <f t="shared" si="209"/>
        <v>0</v>
      </c>
      <c r="N496" s="22">
        <f t="shared" si="209"/>
        <v>0</v>
      </c>
      <c r="O496" s="22">
        <f t="shared" si="209"/>
        <v>0</v>
      </c>
      <c r="P496" s="22">
        <f t="shared" si="209"/>
        <v>0</v>
      </c>
      <c r="Q496" s="22">
        <f t="shared" si="209"/>
        <v>0</v>
      </c>
      <c r="R496" s="22">
        <f t="shared" si="210"/>
        <v>0</v>
      </c>
      <c r="S496" s="22">
        <f t="shared" si="210"/>
        <v>0</v>
      </c>
      <c r="T496" s="22">
        <f t="shared" si="210"/>
        <v>0</v>
      </c>
      <c r="U496" s="22">
        <f t="shared" si="210"/>
        <v>0</v>
      </c>
      <c r="V496" s="22">
        <f t="shared" si="210"/>
        <v>0</v>
      </c>
      <c r="W496" s="22">
        <f t="shared" si="210"/>
        <v>0</v>
      </c>
      <c r="X496" s="22">
        <f t="shared" si="210"/>
        <v>0</v>
      </c>
      <c r="Y496" s="22">
        <f t="shared" si="210"/>
        <v>0</v>
      </c>
      <c r="Z496" s="22">
        <f t="shared" si="210"/>
        <v>0</v>
      </c>
      <c r="AA496" s="22">
        <f t="shared" si="210"/>
        <v>0</v>
      </c>
      <c r="AB496" s="22">
        <f t="shared" si="210"/>
        <v>0</v>
      </c>
      <c r="AC496" s="22">
        <f t="shared" si="210"/>
        <v>0</v>
      </c>
      <c r="AD496" s="22">
        <f t="shared" si="210"/>
        <v>0</v>
      </c>
      <c r="AE496" s="22">
        <f t="shared" si="210"/>
        <v>0</v>
      </c>
      <c r="AF496" s="22">
        <f>SUM(H496:AE496)</f>
        <v>0</v>
      </c>
      <c r="AG496" s="17" t="str">
        <f>IF(ABS(AF496-F496)&lt;1,"ok","err")</f>
        <v>ok</v>
      </c>
    </row>
    <row r="497" spans="1:33">
      <c r="A497" s="19">
        <v>905</v>
      </c>
      <c r="B497" s="19" t="s">
        <v>28</v>
      </c>
      <c r="C497" s="3" t="s">
        <v>75</v>
      </c>
      <c r="D497" s="3" t="s">
        <v>623</v>
      </c>
      <c r="F497" s="38">
        <v>0</v>
      </c>
      <c r="H497" s="22">
        <f t="shared" si="209"/>
        <v>0</v>
      </c>
      <c r="I497" s="22">
        <f t="shared" si="209"/>
        <v>0</v>
      </c>
      <c r="J497" s="22">
        <f t="shared" si="209"/>
        <v>0</v>
      </c>
      <c r="K497" s="22">
        <f t="shared" si="209"/>
        <v>0</v>
      </c>
      <c r="L497" s="22">
        <f t="shared" si="209"/>
        <v>0</v>
      </c>
      <c r="M497" s="22">
        <f t="shared" si="209"/>
        <v>0</v>
      </c>
      <c r="N497" s="22">
        <f t="shared" si="209"/>
        <v>0</v>
      </c>
      <c r="O497" s="22">
        <f t="shared" si="209"/>
        <v>0</v>
      </c>
      <c r="P497" s="22">
        <f t="shared" si="209"/>
        <v>0</v>
      </c>
      <c r="Q497" s="22">
        <f t="shared" si="209"/>
        <v>0</v>
      </c>
      <c r="R497" s="22">
        <f t="shared" si="210"/>
        <v>0</v>
      </c>
      <c r="S497" s="22">
        <f t="shared" si="210"/>
        <v>0</v>
      </c>
      <c r="T497" s="22">
        <f t="shared" si="210"/>
        <v>0</v>
      </c>
      <c r="U497" s="22">
        <f t="shared" si="210"/>
        <v>0</v>
      </c>
      <c r="V497" s="22">
        <f t="shared" si="210"/>
        <v>0</v>
      </c>
      <c r="W497" s="22">
        <f t="shared" si="210"/>
        <v>0</v>
      </c>
      <c r="X497" s="22">
        <f t="shared" si="210"/>
        <v>0</v>
      </c>
      <c r="Y497" s="22">
        <f t="shared" si="210"/>
        <v>0</v>
      </c>
      <c r="Z497" s="22">
        <f t="shared" si="210"/>
        <v>0</v>
      </c>
      <c r="AA497" s="22">
        <f t="shared" si="210"/>
        <v>0</v>
      </c>
      <c r="AB497" s="22">
        <f t="shared" si="210"/>
        <v>0</v>
      </c>
      <c r="AC497" s="22">
        <f t="shared" si="210"/>
        <v>0</v>
      </c>
      <c r="AD497" s="22">
        <f t="shared" si="210"/>
        <v>0</v>
      </c>
      <c r="AE497" s="22">
        <f t="shared" si="210"/>
        <v>0</v>
      </c>
      <c r="AF497" s="22">
        <f>SUM(H497:AE497)</f>
        <v>0</v>
      </c>
      <c r="AG497" s="17" t="str">
        <f>IF(ABS(AF497-F497)&lt;1,"ok","err")</f>
        <v>ok</v>
      </c>
    </row>
    <row r="498" spans="1:33">
      <c r="A498" s="24"/>
      <c r="B498" s="19"/>
      <c r="F498" s="38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17"/>
    </row>
    <row r="499" spans="1:33">
      <c r="A499" s="19" t="s">
        <v>110</v>
      </c>
      <c r="B499" s="19"/>
      <c r="C499" s="3" t="s">
        <v>77</v>
      </c>
      <c r="F499" s="35">
        <f>SUM(F493:F498)</f>
        <v>4927771</v>
      </c>
      <c r="G499" s="21">
        <f>SUM(G493:G498)</f>
        <v>0</v>
      </c>
      <c r="H499" s="21">
        <f t="shared" ref="H499:M499" si="211">SUM(H493:H498)</f>
        <v>0</v>
      </c>
      <c r="I499" s="21">
        <f t="shared" si="211"/>
        <v>0</v>
      </c>
      <c r="J499" s="21">
        <f t="shared" si="211"/>
        <v>0</v>
      </c>
      <c r="K499" s="21">
        <f t="shared" si="211"/>
        <v>0</v>
      </c>
      <c r="L499" s="21">
        <f t="shared" si="211"/>
        <v>0</v>
      </c>
      <c r="M499" s="21">
        <f t="shared" si="211"/>
        <v>0</v>
      </c>
      <c r="N499" s="21">
        <f>SUM(N493:N498)</f>
        <v>0</v>
      </c>
      <c r="O499" s="21">
        <f>SUM(O493:O498)</f>
        <v>0</v>
      </c>
      <c r="P499" s="21">
        <f>SUM(P493:P498)</f>
        <v>0</v>
      </c>
      <c r="Q499" s="21">
        <f t="shared" ref="Q499:AB499" si="212">SUM(Q493:Q498)</f>
        <v>0</v>
      </c>
      <c r="R499" s="21">
        <f t="shared" si="212"/>
        <v>0</v>
      </c>
      <c r="S499" s="21">
        <f t="shared" si="212"/>
        <v>0</v>
      </c>
      <c r="T499" s="21">
        <f t="shared" si="212"/>
        <v>0</v>
      </c>
      <c r="U499" s="21">
        <f t="shared" si="212"/>
        <v>0</v>
      </c>
      <c r="V499" s="21">
        <f t="shared" si="212"/>
        <v>0</v>
      </c>
      <c r="W499" s="21">
        <f t="shared" si="212"/>
        <v>0</v>
      </c>
      <c r="X499" s="21">
        <f t="shared" si="212"/>
        <v>0</v>
      </c>
      <c r="Y499" s="21">
        <f t="shared" si="212"/>
        <v>0</v>
      </c>
      <c r="Z499" s="21">
        <f t="shared" si="212"/>
        <v>0</v>
      </c>
      <c r="AA499" s="21">
        <f t="shared" si="212"/>
        <v>0</v>
      </c>
      <c r="AB499" s="21">
        <f t="shared" si="212"/>
        <v>0</v>
      </c>
      <c r="AC499" s="21">
        <f>SUM(AC493:AC498)</f>
        <v>4927771</v>
      </c>
      <c r="AD499" s="21">
        <f>SUM(AD493:AD498)</f>
        <v>0</v>
      </c>
      <c r="AE499" s="21">
        <f>SUM(AE493:AE498)</f>
        <v>0</v>
      </c>
      <c r="AF499" s="22">
        <f>SUM(H499:AE499)</f>
        <v>4927771</v>
      </c>
      <c r="AG499" s="17" t="str">
        <f>IF(ABS(AF499-F499)&lt;1,"ok","err")</f>
        <v>ok</v>
      </c>
    </row>
    <row r="500" spans="1:33">
      <c r="A500" s="19"/>
      <c r="B500" s="19"/>
      <c r="F500" s="38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G500" s="17"/>
    </row>
    <row r="501" spans="1:33">
      <c r="A501" s="24" t="s">
        <v>933</v>
      </c>
      <c r="B501" s="19"/>
      <c r="F501" s="38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G501" s="17"/>
    </row>
    <row r="502" spans="1:33">
      <c r="A502" s="19">
        <v>907</v>
      </c>
      <c r="B502" s="19" t="s">
        <v>1052</v>
      </c>
      <c r="C502" s="3" t="s">
        <v>78</v>
      </c>
      <c r="D502" s="3" t="s">
        <v>624</v>
      </c>
      <c r="F502" s="35">
        <v>273528</v>
      </c>
      <c r="H502" s="22">
        <f t="shared" ref="H502:Q512" si="213">IF(VLOOKUP($D502,$C$6:$AE$653,H$2,)=0,0,((VLOOKUP($D502,$C$6:$AE$653,H$2,)/VLOOKUP($D502,$C$6:$AE$653,4,))*$F502))</f>
        <v>0</v>
      </c>
      <c r="I502" s="22">
        <f t="shared" si="213"/>
        <v>0</v>
      </c>
      <c r="J502" s="22">
        <f t="shared" si="213"/>
        <v>0</v>
      </c>
      <c r="K502" s="22">
        <f t="shared" si="213"/>
        <v>0</v>
      </c>
      <c r="L502" s="22">
        <f t="shared" si="213"/>
        <v>0</v>
      </c>
      <c r="M502" s="22">
        <f t="shared" si="213"/>
        <v>0</v>
      </c>
      <c r="N502" s="22">
        <f t="shared" si="213"/>
        <v>0</v>
      </c>
      <c r="O502" s="22">
        <f t="shared" si="213"/>
        <v>0</v>
      </c>
      <c r="P502" s="22">
        <f t="shared" si="213"/>
        <v>0</v>
      </c>
      <c r="Q502" s="22">
        <f t="shared" si="213"/>
        <v>0</v>
      </c>
      <c r="R502" s="22">
        <f t="shared" ref="R502:AE512" si="214">IF(VLOOKUP($D502,$C$6:$AE$653,R$2,)=0,0,((VLOOKUP($D502,$C$6:$AE$653,R$2,)/VLOOKUP($D502,$C$6:$AE$653,4,))*$F502))</f>
        <v>0</v>
      </c>
      <c r="S502" s="22">
        <f t="shared" si="214"/>
        <v>0</v>
      </c>
      <c r="T502" s="22">
        <f t="shared" si="214"/>
        <v>0</v>
      </c>
      <c r="U502" s="22">
        <f t="shared" si="214"/>
        <v>0</v>
      </c>
      <c r="V502" s="22">
        <f t="shared" si="214"/>
        <v>0</v>
      </c>
      <c r="W502" s="22">
        <f t="shared" si="214"/>
        <v>0</v>
      </c>
      <c r="X502" s="22">
        <f t="shared" si="214"/>
        <v>0</v>
      </c>
      <c r="Y502" s="22">
        <f t="shared" si="214"/>
        <v>0</v>
      </c>
      <c r="Z502" s="22">
        <f t="shared" si="214"/>
        <v>0</v>
      </c>
      <c r="AA502" s="22">
        <f t="shared" si="214"/>
        <v>0</v>
      </c>
      <c r="AB502" s="22">
        <f t="shared" si="214"/>
        <v>0</v>
      </c>
      <c r="AC502" s="22">
        <f t="shared" si="214"/>
        <v>0</v>
      </c>
      <c r="AD502" s="22">
        <f t="shared" si="214"/>
        <v>273528</v>
      </c>
      <c r="AE502" s="22">
        <f t="shared" si="214"/>
        <v>0</v>
      </c>
      <c r="AF502" s="22">
        <f t="shared" ref="AF502:AF512" si="215">SUM(H502:AE502)</f>
        <v>273528</v>
      </c>
      <c r="AG502" s="17" t="str">
        <f t="shared" ref="AG502:AG512" si="216">IF(ABS(AF502-F502)&lt;1,"ok","err")</f>
        <v>ok</v>
      </c>
    </row>
    <row r="503" spans="1:33">
      <c r="A503" s="19">
        <v>908</v>
      </c>
      <c r="B503" s="19" t="s">
        <v>936</v>
      </c>
      <c r="C503" s="3" t="s">
        <v>79</v>
      </c>
      <c r="D503" s="3" t="s">
        <v>624</v>
      </c>
      <c r="F503" s="38">
        <v>479914</v>
      </c>
      <c r="H503" s="22">
        <f t="shared" si="213"/>
        <v>0</v>
      </c>
      <c r="I503" s="22">
        <f t="shared" si="213"/>
        <v>0</v>
      </c>
      <c r="J503" s="22">
        <f t="shared" si="213"/>
        <v>0</v>
      </c>
      <c r="K503" s="22">
        <f t="shared" si="213"/>
        <v>0</v>
      </c>
      <c r="L503" s="22">
        <f t="shared" si="213"/>
        <v>0</v>
      </c>
      <c r="M503" s="22">
        <f t="shared" si="213"/>
        <v>0</v>
      </c>
      <c r="N503" s="22">
        <f t="shared" si="213"/>
        <v>0</v>
      </c>
      <c r="O503" s="22">
        <f t="shared" si="213"/>
        <v>0</v>
      </c>
      <c r="P503" s="22">
        <f t="shared" si="213"/>
        <v>0</v>
      </c>
      <c r="Q503" s="22">
        <f t="shared" si="213"/>
        <v>0</v>
      </c>
      <c r="R503" s="22">
        <f t="shared" si="214"/>
        <v>0</v>
      </c>
      <c r="S503" s="22">
        <f t="shared" si="214"/>
        <v>0</v>
      </c>
      <c r="T503" s="22">
        <f t="shared" si="214"/>
        <v>0</v>
      </c>
      <c r="U503" s="22">
        <f t="shared" si="214"/>
        <v>0</v>
      </c>
      <c r="V503" s="22">
        <f t="shared" si="214"/>
        <v>0</v>
      </c>
      <c r="W503" s="22">
        <f t="shared" si="214"/>
        <v>0</v>
      </c>
      <c r="X503" s="22">
        <f t="shared" si="214"/>
        <v>0</v>
      </c>
      <c r="Y503" s="22">
        <f t="shared" si="214"/>
        <v>0</v>
      </c>
      <c r="Z503" s="22">
        <f t="shared" si="214"/>
        <v>0</v>
      </c>
      <c r="AA503" s="22">
        <f t="shared" si="214"/>
        <v>0</v>
      </c>
      <c r="AB503" s="22">
        <f t="shared" si="214"/>
        <v>0</v>
      </c>
      <c r="AC503" s="22">
        <f t="shared" si="214"/>
        <v>0</v>
      </c>
      <c r="AD503" s="22">
        <f t="shared" si="214"/>
        <v>479914</v>
      </c>
      <c r="AE503" s="22">
        <f t="shared" si="214"/>
        <v>0</v>
      </c>
      <c r="AF503" s="22">
        <f t="shared" si="215"/>
        <v>479914</v>
      </c>
      <c r="AG503" s="17" t="str">
        <f t="shared" si="216"/>
        <v>ok</v>
      </c>
    </row>
    <row r="504" spans="1:33">
      <c r="A504" s="19">
        <v>908</v>
      </c>
      <c r="B504" s="19" t="s">
        <v>29</v>
      </c>
      <c r="C504" s="3" t="s">
        <v>80</v>
      </c>
      <c r="D504" s="3" t="s">
        <v>624</v>
      </c>
      <c r="F504" s="38">
        <v>0</v>
      </c>
      <c r="H504" s="22">
        <f t="shared" si="213"/>
        <v>0</v>
      </c>
      <c r="I504" s="22">
        <f t="shared" si="213"/>
        <v>0</v>
      </c>
      <c r="J504" s="22">
        <f t="shared" si="213"/>
        <v>0</v>
      </c>
      <c r="K504" s="22">
        <f t="shared" si="213"/>
        <v>0</v>
      </c>
      <c r="L504" s="22">
        <f t="shared" si="213"/>
        <v>0</v>
      </c>
      <c r="M504" s="22">
        <f t="shared" si="213"/>
        <v>0</v>
      </c>
      <c r="N504" s="22">
        <f t="shared" si="213"/>
        <v>0</v>
      </c>
      <c r="O504" s="22">
        <f t="shared" si="213"/>
        <v>0</v>
      </c>
      <c r="P504" s="22">
        <f t="shared" si="213"/>
        <v>0</v>
      </c>
      <c r="Q504" s="22">
        <f t="shared" si="213"/>
        <v>0</v>
      </c>
      <c r="R504" s="22">
        <f t="shared" si="214"/>
        <v>0</v>
      </c>
      <c r="S504" s="22">
        <f t="shared" si="214"/>
        <v>0</v>
      </c>
      <c r="T504" s="22">
        <f t="shared" si="214"/>
        <v>0</v>
      </c>
      <c r="U504" s="22">
        <f t="shared" si="214"/>
        <v>0</v>
      </c>
      <c r="V504" s="22">
        <f t="shared" si="214"/>
        <v>0</v>
      </c>
      <c r="W504" s="22">
        <f t="shared" si="214"/>
        <v>0</v>
      </c>
      <c r="X504" s="22">
        <f t="shared" si="214"/>
        <v>0</v>
      </c>
      <c r="Y504" s="22">
        <f t="shared" si="214"/>
        <v>0</v>
      </c>
      <c r="Z504" s="22">
        <f t="shared" si="214"/>
        <v>0</v>
      </c>
      <c r="AA504" s="22">
        <f t="shared" si="214"/>
        <v>0</v>
      </c>
      <c r="AB504" s="22">
        <f t="shared" si="214"/>
        <v>0</v>
      </c>
      <c r="AC504" s="22">
        <f t="shared" si="214"/>
        <v>0</v>
      </c>
      <c r="AD504" s="22">
        <f t="shared" si="214"/>
        <v>0</v>
      </c>
      <c r="AE504" s="22">
        <f t="shared" si="214"/>
        <v>0</v>
      </c>
      <c r="AF504" s="22">
        <f t="shared" si="215"/>
        <v>0</v>
      </c>
      <c r="AG504" s="17" t="str">
        <f t="shared" si="216"/>
        <v>ok</v>
      </c>
    </row>
    <row r="505" spans="1:33">
      <c r="A505" s="19">
        <v>909</v>
      </c>
      <c r="B505" s="19" t="s">
        <v>938</v>
      </c>
      <c r="C505" s="3" t="s">
        <v>81</v>
      </c>
      <c r="D505" s="3" t="s">
        <v>624</v>
      </c>
      <c r="F505" s="38">
        <v>0</v>
      </c>
      <c r="H505" s="22">
        <f t="shared" si="213"/>
        <v>0</v>
      </c>
      <c r="I505" s="22">
        <f t="shared" si="213"/>
        <v>0</v>
      </c>
      <c r="J505" s="22">
        <f t="shared" si="213"/>
        <v>0</v>
      </c>
      <c r="K505" s="22">
        <f t="shared" si="213"/>
        <v>0</v>
      </c>
      <c r="L505" s="22">
        <f t="shared" si="213"/>
        <v>0</v>
      </c>
      <c r="M505" s="22">
        <f t="shared" si="213"/>
        <v>0</v>
      </c>
      <c r="N505" s="22">
        <f t="shared" si="213"/>
        <v>0</v>
      </c>
      <c r="O505" s="22">
        <f t="shared" si="213"/>
        <v>0</v>
      </c>
      <c r="P505" s="22">
        <f t="shared" si="213"/>
        <v>0</v>
      </c>
      <c r="Q505" s="22">
        <f t="shared" si="213"/>
        <v>0</v>
      </c>
      <c r="R505" s="22">
        <f t="shared" si="214"/>
        <v>0</v>
      </c>
      <c r="S505" s="22">
        <f t="shared" si="214"/>
        <v>0</v>
      </c>
      <c r="T505" s="22">
        <f t="shared" si="214"/>
        <v>0</v>
      </c>
      <c r="U505" s="22">
        <f t="shared" si="214"/>
        <v>0</v>
      </c>
      <c r="V505" s="22">
        <f t="shared" si="214"/>
        <v>0</v>
      </c>
      <c r="W505" s="22">
        <f t="shared" si="214"/>
        <v>0</v>
      </c>
      <c r="X505" s="22">
        <f t="shared" si="214"/>
        <v>0</v>
      </c>
      <c r="Y505" s="22">
        <f t="shared" si="214"/>
        <v>0</v>
      </c>
      <c r="Z505" s="22">
        <f t="shared" si="214"/>
        <v>0</v>
      </c>
      <c r="AA505" s="22">
        <f t="shared" si="214"/>
        <v>0</v>
      </c>
      <c r="AB505" s="22">
        <f t="shared" si="214"/>
        <v>0</v>
      </c>
      <c r="AC505" s="22">
        <f t="shared" si="214"/>
        <v>0</v>
      </c>
      <c r="AD505" s="22">
        <f t="shared" si="214"/>
        <v>0</v>
      </c>
      <c r="AE505" s="22">
        <f t="shared" si="214"/>
        <v>0</v>
      </c>
      <c r="AF505" s="22">
        <f t="shared" si="215"/>
        <v>0</v>
      </c>
      <c r="AG505" s="17" t="str">
        <f t="shared" si="216"/>
        <v>ok</v>
      </c>
    </row>
    <row r="506" spans="1:33">
      <c r="A506" s="19">
        <v>909</v>
      </c>
      <c r="B506" s="19" t="s">
        <v>31</v>
      </c>
      <c r="C506" s="3" t="s">
        <v>82</v>
      </c>
      <c r="D506" s="3" t="s">
        <v>624</v>
      </c>
      <c r="F506" s="38">
        <v>0</v>
      </c>
      <c r="H506" s="22">
        <f t="shared" si="213"/>
        <v>0</v>
      </c>
      <c r="I506" s="22">
        <f t="shared" si="213"/>
        <v>0</v>
      </c>
      <c r="J506" s="22">
        <f t="shared" si="213"/>
        <v>0</v>
      </c>
      <c r="K506" s="22">
        <f t="shared" si="213"/>
        <v>0</v>
      </c>
      <c r="L506" s="22">
        <f t="shared" si="213"/>
        <v>0</v>
      </c>
      <c r="M506" s="22">
        <f t="shared" si="213"/>
        <v>0</v>
      </c>
      <c r="N506" s="22">
        <f t="shared" si="213"/>
        <v>0</v>
      </c>
      <c r="O506" s="22">
        <f t="shared" si="213"/>
        <v>0</v>
      </c>
      <c r="P506" s="22">
        <f t="shared" si="213"/>
        <v>0</v>
      </c>
      <c r="Q506" s="22">
        <f t="shared" si="213"/>
        <v>0</v>
      </c>
      <c r="R506" s="22">
        <f t="shared" si="214"/>
        <v>0</v>
      </c>
      <c r="S506" s="22">
        <f t="shared" si="214"/>
        <v>0</v>
      </c>
      <c r="T506" s="22">
        <f t="shared" si="214"/>
        <v>0</v>
      </c>
      <c r="U506" s="22">
        <f t="shared" si="214"/>
        <v>0</v>
      </c>
      <c r="V506" s="22">
        <f t="shared" si="214"/>
        <v>0</v>
      </c>
      <c r="W506" s="22">
        <f t="shared" si="214"/>
        <v>0</v>
      </c>
      <c r="X506" s="22">
        <f t="shared" si="214"/>
        <v>0</v>
      </c>
      <c r="Y506" s="22">
        <f t="shared" si="214"/>
        <v>0</v>
      </c>
      <c r="Z506" s="22">
        <f t="shared" si="214"/>
        <v>0</v>
      </c>
      <c r="AA506" s="22">
        <f t="shared" si="214"/>
        <v>0</v>
      </c>
      <c r="AB506" s="22">
        <f t="shared" si="214"/>
        <v>0</v>
      </c>
      <c r="AC506" s="22">
        <f t="shared" si="214"/>
        <v>0</v>
      </c>
      <c r="AD506" s="22">
        <f t="shared" si="214"/>
        <v>0</v>
      </c>
      <c r="AE506" s="22">
        <f t="shared" si="214"/>
        <v>0</v>
      </c>
      <c r="AF506" s="22">
        <f t="shared" si="215"/>
        <v>0</v>
      </c>
      <c r="AG506" s="17" t="str">
        <f t="shared" si="216"/>
        <v>ok</v>
      </c>
    </row>
    <row r="507" spans="1:33">
      <c r="A507" s="19">
        <v>910</v>
      </c>
      <c r="B507" s="19" t="s">
        <v>940</v>
      </c>
      <c r="C507" s="3" t="s">
        <v>83</v>
      </c>
      <c r="D507" s="3" t="s">
        <v>624</v>
      </c>
      <c r="F507" s="38">
        <v>0</v>
      </c>
      <c r="H507" s="22">
        <f t="shared" si="213"/>
        <v>0</v>
      </c>
      <c r="I507" s="22">
        <f t="shared" si="213"/>
        <v>0</v>
      </c>
      <c r="J507" s="22">
        <f t="shared" si="213"/>
        <v>0</v>
      </c>
      <c r="K507" s="22">
        <f t="shared" si="213"/>
        <v>0</v>
      </c>
      <c r="L507" s="22">
        <f t="shared" si="213"/>
        <v>0</v>
      </c>
      <c r="M507" s="22">
        <f t="shared" si="213"/>
        <v>0</v>
      </c>
      <c r="N507" s="22">
        <f t="shared" si="213"/>
        <v>0</v>
      </c>
      <c r="O507" s="22">
        <f t="shared" si="213"/>
        <v>0</v>
      </c>
      <c r="P507" s="22">
        <f t="shared" si="213"/>
        <v>0</v>
      </c>
      <c r="Q507" s="22">
        <f t="shared" si="213"/>
        <v>0</v>
      </c>
      <c r="R507" s="22">
        <f t="shared" si="214"/>
        <v>0</v>
      </c>
      <c r="S507" s="22">
        <f t="shared" si="214"/>
        <v>0</v>
      </c>
      <c r="T507" s="22">
        <f t="shared" si="214"/>
        <v>0</v>
      </c>
      <c r="U507" s="22">
        <f t="shared" si="214"/>
        <v>0</v>
      </c>
      <c r="V507" s="22">
        <f t="shared" si="214"/>
        <v>0</v>
      </c>
      <c r="W507" s="22">
        <f t="shared" si="214"/>
        <v>0</v>
      </c>
      <c r="X507" s="22">
        <f t="shared" si="214"/>
        <v>0</v>
      </c>
      <c r="Y507" s="22">
        <f t="shared" si="214"/>
        <v>0</v>
      </c>
      <c r="Z507" s="22">
        <f t="shared" si="214"/>
        <v>0</v>
      </c>
      <c r="AA507" s="22">
        <f t="shared" si="214"/>
        <v>0</v>
      </c>
      <c r="AB507" s="22">
        <f t="shared" si="214"/>
        <v>0</v>
      </c>
      <c r="AC507" s="22">
        <f t="shared" si="214"/>
        <v>0</v>
      </c>
      <c r="AD507" s="22">
        <f t="shared" si="214"/>
        <v>0</v>
      </c>
      <c r="AE507" s="22">
        <f t="shared" si="214"/>
        <v>0</v>
      </c>
      <c r="AF507" s="22">
        <f t="shared" si="215"/>
        <v>0</v>
      </c>
      <c r="AG507" s="17" t="str">
        <f t="shared" si="216"/>
        <v>ok</v>
      </c>
    </row>
    <row r="508" spans="1:33">
      <c r="A508" s="19">
        <v>911</v>
      </c>
      <c r="B508" s="19" t="s">
        <v>143</v>
      </c>
      <c r="C508" s="3" t="s">
        <v>160</v>
      </c>
      <c r="D508" s="3" t="s">
        <v>624</v>
      </c>
      <c r="F508" s="38">
        <v>0</v>
      </c>
      <c r="H508" s="22">
        <f t="shared" si="213"/>
        <v>0</v>
      </c>
      <c r="I508" s="22">
        <f t="shared" si="213"/>
        <v>0</v>
      </c>
      <c r="J508" s="22">
        <f t="shared" si="213"/>
        <v>0</v>
      </c>
      <c r="K508" s="22">
        <f t="shared" si="213"/>
        <v>0</v>
      </c>
      <c r="L508" s="22">
        <f t="shared" si="213"/>
        <v>0</v>
      </c>
      <c r="M508" s="22">
        <f t="shared" si="213"/>
        <v>0</v>
      </c>
      <c r="N508" s="22">
        <f t="shared" si="213"/>
        <v>0</v>
      </c>
      <c r="O508" s="22">
        <f t="shared" si="213"/>
        <v>0</v>
      </c>
      <c r="P508" s="22">
        <f t="shared" si="213"/>
        <v>0</v>
      </c>
      <c r="Q508" s="22">
        <f t="shared" si="213"/>
        <v>0</v>
      </c>
      <c r="R508" s="22">
        <f t="shared" si="214"/>
        <v>0</v>
      </c>
      <c r="S508" s="22">
        <f t="shared" si="214"/>
        <v>0</v>
      </c>
      <c r="T508" s="22">
        <f t="shared" si="214"/>
        <v>0</v>
      </c>
      <c r="U508" s="22">
        <f t="shared" si="214"/>
        <v>0</v>
      </c>
      <c r="V508" s="22">
        <f t="shared" si="214"/>
        <v>0</v>
      </c>
      <c r="W508" s="22">
        <f t="shared" si="214"/>
        <v>0</v>
      </c>
      <c r="X508" s="22">
        <f t="shared" si="214"/>
        <v>0</v>
      </c>
      <c r="Y508" s="22">
        <f t="shared" si="214"/>
        <v>0</v>
      </c>
      <c r="Z508" s="22">
        <f t="shared" si="214"/>
        <v>0</v>
      </c>
      <c r="AA508" s="22">
        <f t="shared" si="214"/>
        <v>0</v>
      </c>
      <c r="AB508" s="22">
        <f t="shared" si="214"/>
        <v>0</v>
      </c>
      <c r="AC508" s="22">
        <f t="shared" si="214"/>
        <v>0</v>
      </c>
      <c r="AD508" s="22">
        <f t="shared" si="214"/>
        <v>0</v>
      </c>
      <c r="AE508" s="22">
        <f t="shared" si="214"/>
        <v>0</v>
      </c>
      <c r="AF508" s="22">
        <f t="shared" si="215"/>
        <v>0</v>
      </c>
      <c r="AG508" s="17" t="str">
        <f t="shared" si="216"/>
        <v>ok</v>
      </c>
    </row>
    <row r="509" spans="1:33">
      <c r="A509" s="19">
        <v>912</v>
      </c>
      <c r="B509" s="19" t="s">
        <v>143</v>
      </c>
      <c r="C509" s="3" t="s">
        <v>146</v>
      </c>
      <c r="D509" s="3" t="s">
        <v>624</v>
      </c>
      <c r="F509" s="38">
        <v>0</v>
      </c>
      <c r="H509" s="22">
        <f t="shared" si="213"/>
        <v>0</v>
      </c>
      <c r="I509" s="22">
        <f t="shared" si="213"/>
        <v>0</v>
      </c>
      <c r="J509" s="22">
        <f t="shared" si="213"/>
        <v>0</v>
      </c>
      <c r="K509" s="22">
        <f t="shared" si="213"/>
        <v>0</v>
      </c>
      <c r="L509" s="22">
        <f t="shared" si="213"/>
        <v>0</v>
      </c>
      <c r="M509" s="22">
        <f t="shared" si="213"/>
        <v>0</v>
      </c>
      <c r="N509" s="22">
        <f t="shared" si="213"/>
        <v>0</v>
      </c>
      <c r="O509" s="22">
        <f t="shared" si="213"/>
        <v>0</v>
      </c>
      <c r="P509" s="22">
        <f t="shared" si="213"/>
        <v>0</v>
      </c>
      <c r="Q509" s="22">
        <f t="shared" si="213"/>
        <v>0</v>
      </c>
      <c r="R509" s="22">
        <f t="shared" si="214"/>
        <v>0</v>
      </c>
      <c r="S509" s="22">
        <f t="shared" si="214"/>
        <v>0</v>
      </c>
      <c r="T509" s="22">
        <f t="shared" si="214"/>
        <v>0</v>
      </c>
      <c r="U509" s="22">
        <f t="shared" si="214"/>
        <v>0</v>
      </c>
      <c r="V509" s="22">
        <f t="shared" si="214"/>
        <v>0</v>
      </c>
      <c r="W509" s="22">
        <f t="shared" si="214"/>
        <v>0</v>
      </c>
      <c r="X509" s="22">
        <f t="shared" si="214"/>
        <v>0</v>
      </c>
      <c r="Y509" s="22">
        <f t="shared" si="214"/>
        <v>0</v>
      </c>
      <c r="Z509" s="22">
        <f t="shared" si="214"/>
        <v>0</v>
      </c>
      <c r="AA509" s="22">
        <f t="shared" si="214"/>
        <v>0</v>
      </c>
      <c r="AB509" s="22">
        <f t="shared" si="214"/>
        <v>0</v>
      </c>
      <c r="AC509" s="22">
        <f t="shared" si="214"/>
        <v>0</v>
      </c>
      <c r="AD509" s="22">
        <f t="shared" si="214"/>
        <v>0</v>
      </c>
      <c r="AE509" s="22">
        <f t="shared" si="214"/>
        <v>0</v>
      </c>
      <c r="AF509" s="22">
        <f t="shared" si="215"/>
        <v>0</v>
      </c>
      <c r="AG509" s="17" t="str">
        <f t="shared" si="216"/>
        <v>ok</v>
      </c>
    </row>
    <row r="510" spans="1:33">
      <c r="A510" s="19">
        <v>913</v>
      </c>
      <c r="B510" s="19" t="s">
        <v>136</v>
      </c>
      <c r="C510" s="3" t="s">
        <v>147</v>
      </c>
      <c r="D510" s="3" t="s">
        <v>624</v>
      </c>
      <c r="F510" s="38">
        <v>0</v>
      </c>
      <c r="H510" s="22">
        <f t="shared" si="213"/>
        <v>0</v>
      </c>
      <c r="I510" s="22">
        <f t="shared" si="213"/>
        <v>0</v>
      </c>
      <c r="J510" s="22">
        <f t="shared" si="213"/>
        <v>0</v>
      </c>
      <c r="K510" s="22">
        <f t="shared" si="213"/>
        <v>0</v>
      </c>
      <c r="L510" s="22">
        <f t="shared" si="213"/>
        <v>0</v>
      </c>
      <c r="M510" s="22">
        <f t="shared" si="213"/>
        <v>0</v>
      </c>
      <c r="N510" s="22">
        <f t="shared" si="213"/>
        <v>0</v>
      </c>
      <c r="O510" s="22">
        <f t="shared" si="213"/>
        <v>0</v>
      </c>
      <c r="P510" s="22">
        <f t="shared" si="213"/>
        <v>0</v>
      </c>
      <c r="Q510" s="22">
        <f t="shared" si="213"/>
        <v>0</v>
      </c>
      <c r="R510" s="22">
        <f t="shared" si="214"/>
        <v>0</v>
      </c>
      <c r="S510" s="22">
        <f t="shared" si="214"/>
        <v>0</v>
      </c>
      <c r="T510" s="22">
        <f t="shared" si="214"/>
        <v>0</v>
      </c>
      <c r="U510" s="22">
        <f t="shared" si="214"/>
        <v>0</v>
      </c>
      <c r="V510" s="22">
        <f t="shared" si="214"/>
        <v>0</v>
      </c>
      <c r="W510" s="22">
        <f t="shared" si="214"/>
        <v>0</v>
      </c>
      <c r="X510" s="22">
        <f t="shared" si="214"/>
        <v>0</v>
      </c>
      <c r="Y510" s="22">
        <f t="shared" si="214"/>
        <v>0</v>
      </c>
      <c r="Z510" s="22">
        <f t="shared" si="214"/>
        <v>0</v>
      </c>
      <c r="AA510" s="22">
        <f t="shared" si="214"/>
        <v>0</v>
      </c>
      <c r="AB510" s="22">
        <f t="shared" si="214"/>
        <v>0</v>
      </c>
      <c r="AC510" s="22">
        <f t="shared" si="214"/>
        <v>0</v>
      </c>
      <c r="AD510" s="22">
        <f t="shared" si="214"/>
        <v>0</v>
      </c>
      <c r="AE510" s="22">
        <f t="shared" si="214"/>
        <v>0</v>
      </c>
      <c r="AF510" s="22">
        <f t="shared" si="215"/>
        <v>0</v>
      </c>
      <c r="AG510" s="17" t="str">
        <f t="shared" si="216"/>
        <v>ok</v>
      </c>
    </row>
    <row r="511" spans="1:33">
      <c r="A511" s="19">
        <v>915</v>
      </c>
      <c r="B511" s="19" t="s">
        <v>154</v>
      </c>
      <c r="C511" s="3" t="s">
        <v>157</v>
      </c>
      <c r="D511" s="3" t="s">
        <v>624</v>
      </c>
      <c r="F511" s="38">
        <v>0</v>
      </c>
      <c r="H511" s="22">
        <f t="shared" si="213"/>
        <v>0</v>
      </c>
      <c r="I511" s="22">
        <f t="shared" si="213"/>
        <v>0</v>
      </c>
      <c r="J511" s="22">
        <f t="shared" si="213"/>
        <v>0</v>
      </c>
      <c r="K511" s="22">
        <f t="shared" si="213"/>
        <v>0</v>
      </c>
      <c r="L511" s="22">
        <f t="shared" si="213"/>
        <v>0</v>
      </c>
      <c r="M511" s="22">
        <f t="shared" si="213"/>
        <v>0</v>
      </c>
      <c r="N511" s="22">
        <f t="shared" si="213"/>
        <v>0</v>
      </c>
      <c r="O511" s="22">
        <f t="shared" si="213"/>
        <v>0</v>
      </c>
      <c r="P511" s="22">
        <f t="shared" si="213"/>
        <v>0</v>
      </c>
      <c r="Q511" s="22">
        <f t="shared" si="213"/>
        <v>0</v>
      </c>
      <c r="R511" s="22">
        <f t="shared" si="214"/>
        <v>0</v>
      </c>
      <c r="S511" s="22">
        <f t="shared" si="214"/>
        <v>0</v>
      </c>
      <c r="T511" s="22">
        <f t="shared" si="214"/>
        <v>0</v>
      </c>
      <c r="U511" s="22">
        <f t="shared" si="214"/>
        <v>0</v>
      </c>
      <c r="V511" s="22">
        <f t="shared" si="214"/>
        <v>0</v>
      </c>
      <c r="W511" s="22">
        <f t="shared" si="214"/>
        <v>0</v>
      </c>
      <c r="X511" s="22">
        <f t="shared" si="214"/>
        <v>0</v>
      </c>
      <c r="Y511" s="22">
        <f t="shared" si="214"/>
        <v>0</v>
      </c>
      <c r="Z511" s="22">
        <f t="shared" si="214"/>
        <v>0</v>
      </c>
      <c r="AA511" s="22">
        <f t="shared" si="214"/>
        <v>0</v>
      </c>
      <c r="AB511" s="22">
        <f t="shared" si="214"/>
        <v>0</v>
      </c>
      <c r="AC511" s="22">
        <f t="shared" si="214"/>
        <v>0</v>
      </c>
      <c r="AD511" s="22">
        <f t="shared" si="214"/>
        <v>0</v>
      </c>
      <c r="AE511" s="22">
        <f t="shared" si="214"/>
        <v>0</v>
      </c>
      <c r="AF511" s="22">
        <f t="shared" si="215"/>
        <v>0</v>
      </c>
      <c r="AG511" s="17" t="str">
        <f t="shared" si="216"/>
        <v>ok</v>
      </c>
    </row>
    <row r="512" spans="1:33">
      <c r="A512" s="19">
        <v>916</v>
      </c>
      <c r="B512" s="19" t="s">
        <v>155</v>
      </c>
      <c r="C512" s="3" t="s">
        <v>158</v>
      </c>
      <c r="D512" s="3" t="s">
        <v>624</v>
      </c>
      <c r="F512" s="38">
        <v>0</v>
      </c>
      <c r="H512" s="22">
        <f t="shared" si="213"/>
        <v>0</v>
      </c>
      <c r="I512" s="22">
        <f t="shared" si="213"/>
        <v>0</v>
      </c>
      <c r="J512" s="22">
        <f t="shared" si="213"/>
        <v>0</v>
      </c>
      <c r="K512" s="22">
        <f t="shared" si="213"/>
        <v>0</v>
      </c>
      <c r="L512" s="22">
        <f t="shared" si="213"/>
        <v>0</v>
      </c>
      <c r="M512" s="22">
        <f t="shared" si="213"/>
        <v>0</v>
      </c>
      <c r="N512" s="22">
        <f t="shared" si="213"/>
        <v>0</v>
      </c>
      <c r="O512" s="22">
        <f t="shared" si="213"/>
        <v>0</v>
      </c>
      <c r="P512" s="22">
        <f t="shared" si="213"/>
        <v>0</v>
      </c>
      <c r="Q512" s="22">
        <f t="shared" si="213"/>
        <v>0</v>
      </c>
      <c r="R512" s="22">
        <f t="shared" si="214"/>
        <v>0</v>
      </c>
      <c r="S512" s="22">
        <f t="shared" si="214"/>
        <v>0</v>
      </c>
      <c r="T512" s="22">
        <f t="shared" si="214"/>
        <v>0</v>
      </c>
      <c r="U512" s="22">
        <f t="shared" si="214"/>
        <v>0</v>
      </c>
      <c r="V512" s="22">
        <f t="shared" si="214"/>
        <v>0</v>
      </c>
      <c r="W512" s="22">
        <f t="shared" si="214"/>
        <v>0</v>
      </c>
      <c r="X512" s="22">
        <f t="shared" si="214"/>
        <v>0</v>
      </c>
      <c r="Y512" s="22">
        <f t="shared" si="214"/>
        <v>0</v>
      </c>
      <c r="Z512" s="22">
        <f t="shared" si="214"/>
        <v>0</v>
      </c>
      <c r="AA512" s="22">
        <f t="shared" si="214"/>
        <v>0</v>
      </c>
      <c r="AB512" s="22">
        <f t="shared" si="214"/>
        <v>0</v>
      </c>
      <c r="AC512" s="22">
        <f t="shared" si="214"/>
        <v>0</v>
      </c>
      <c r="AD512" s="22">
        <f t="shared" si="214"/>
        <v>0</v>
      </c>
      <c r="AE512" s="22">
        <f t="shared" si="214"/>
        <v>0</v>
      </c>
      <c r="AF512" s="22">
        <f t="shared" si="215"/>
        <v>0</v>
      </c>
      <c r="AG512" s="17" t="str">
        <f t="shared" si="216"/>
        <v>ok</v>
      </c>
    </row>
    <row r="513" spans="1:33">
      <c r="A513" s="19"/>
      <c r="B513" s="19"/>
      <c r="F513" s="38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17"/>
    </row>
    <row r="514" spans="1:33">
      <c r="A514" s="19" t="s">
        <v>111</v>
      </c>
      <c r="B514" s="19"/>
      <c r="C514" s="3" t="s">
        <v>84</v>
      </c>
      <c r="F514" s="35">
        <f>SUM(F502:F513)</f>
        <v>753442</v>
      </c>
      <c r="G514" s="21">
        <f>SUM(G502:G513)</f>
        <v>0</v>
      </c>
      <c r="H514" s="21">
        <f t="shared" ref="H514:M514" si="217">SUM(H502:H513)</f>
        <v>0</v>
      </c>
      <c r="I514" s="21">
        <f t="shared" si="217"/>
        <v>0</v>
      </c>
      <c r="J514" s="21">
        <f t="shared" si="217"/>
        <v>0</v>
      </c>
      <c r="K514" s="21">
        <f t="shared" si="217"/>
        <v>0</v>
      </c>
      <c r="L514" s="21">
        <f t="shared" si="217"/>
        <v>0</v>
      </c>
      <c r="M514" s="21">
        <f t="shared" si="217"/>
        <v>0</v>
      </c>
      <c r="N514" s="21">
        <f>SUM(N502:N513)</f>
        <v>0</v>
      </c>
      <c r="O514" s="21">
        <f>SUM(O502:O513)</f>
        <v>0</v>
      </c>
      <c r="P514" s="21">
        <f>SUM(P502:P513)</f>
        <v>0</v>
      </c>
      <c r="Q514" s="21">
        <f t="shared" ref="Q514:AB514" si="218">SUM(Q502:Q513)</f>
        <v>0</v>
      </c>
      <c r="R514" s="21">
        <f t="shared" si="218"/>
        <v>0</v>
      </c>
      <c r="S514" s="21">
        <f t="shared" si="218"/>
        <v>0</v>
      </c>
      <c r="T514" s="21">
        <f t="shared" si="218"/>
        <v>0</v>
      </c>
      <c r="U514" s="21">
        <f t="shared" si="218"/>
        <v>0</v>
      </c>
      <c r="V514" s="21">
        <f t="shared" si="218"/>
        <v>0</v>
      </c>
      <c r="W514" s="21">
        <f t="shared" si="218"/>
        <v>0</v>
      </c>
      <c r="X514" s="21">
        <f t="shared" si="218"/>
        <v>0</v>
      </c>
      <c r="Y514" s="21">
        <f t="shared" si="218"/>
        <v>0</v>
      </c>
      <c r="Z514" s="21">
        <f t="shared" si="218"/>
        <v>0</v>
      </c>
      <c r="AA514" s="21">
        <f t="shared" si="218"/>
        <v>0</v>
      </c>
      <c r="AB514" s="21">
        <f t="shared" si="218"/>
        <v>0</v>
      </c>
      <c r="AC514" s="21">
        <f>SUM(AC502:AC513)</f>
        <v>0</v>
      </c>
      <c r="AD514" s="21">
        <f>SUM(AD502:AD513)</f>
        <v>753442</v>
      </c>
      <c r="AE514" s="21">
        <f>SUM(AE502:AE513)</f>
        <v>0</v>
      </c>
      <c r="AF514" s="22">
        <f>SUM(H514:AE514)</f>
        <v>753442</v>
      </c>
      <c r="AG514" s="17" t="str">
        <f>IF(ABS(AF514-F514)&lt;1,"ok","err")</f>
        <v>ok</v>
      </c>
    </row>
    <row r="515" spans="1:33">
      <c r="A515" s="19"/>
      <c r="B515" s="19"/>
      <c r="F515" s="38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G515" s="17"/>
    </row>
    <row r="516" spans="1:33">
      <c r="A516" s="19" t="s">
        <v>783</v>
      </c>
      <c r="B516" s="19"/>
      <c r="C516" s="3" t="s">
        <v>625</v>
      </c>
      <c r="F516" s="35">
        <f>F490+F499+F514</f>
        <v>52901465</v>
      </c>
      <c r="G516" s="22"/>
      <c r="H516" s="22">
        <f t="shared" ref="H516:AE516" si="219">H490+H499+H514</f>
        <v>18431081.573937759</v>
      </c>
      <c r="I516" s="22">
        <f t="shared" si="219"/>
        <v>0</v>
      </c>
      <c r="J516" s="22">
        <f t="shared" si="219"/>
        <v>0</v>
      </c>
      <c r="K516" s="22">
        <f t="shared" si="219"/>
        <v>13610821.426062243</v>
      </c>
      <c r="L516" s="22">
        <f t="shared" si="219"/>
        <v>0</v>
      </c>
      <c r="M516" s="22">
        <f t="shared" si="219"/>
        <v>0</v>
      </c>
      <c r="N516" s="22">
        <f t="shared" si="219"/>
        <v>3474830</v>
      </c>
      <c r="O516" s="22">
        <f t="shared" si="219"/>
        <v>0</v>
      </c>
      <c r="P516" s="22">
        <f t="shared" si="219"/>
        <v>0</v>
      </c>
      <c r="Q516" s="22">
        <f t="shared" si="219"/>
        <v>0</v>
      </c>
      <c r="R516" s="22">
        <f t="shared" si="219"/>
        <v>1718154.1815112063</v>
      </c>
      <c r="S516" s="22">
        <f t="shared" si="219"/>
        <v>0</v>
      </c>
      <c r="T516" s="22">
        <f t="shared" si="219"/>
        <v>1670260.0084040307</v>
      </c>
      <c r="U516" s="22">
        <f t="shared" si="219"/>
        <v>2675026.033761316</v>
      </c>
      <c r="V516" s="22">
        <f t="shared" si="219"/>
        <v>599548.80021651555</v>
      </c>
      <c r="W516" s="22">
        <f t="shared" si="219"/>
        <v>963822.09477587161</v>
      </c>
      <c r="X516" s="22">
        <f t="shared" si="219"/>
        <v>158272.09162629367</v>
      </c>
      <c r="Y516" s="22">
        <f t="shared" si="219"/>
        <v>92468.016016199661</v>
      </c>
      <c r="Z516" s="22">
        <f t="shared" si="219"/>
        <v>39521.09933265076</v>
      </c>
      <c r="AA516" s="22">
        <f t="shared" si="219"/>
        <v>3651590.0574164209</v>
      </c>
      <c r="AB516" s="22">
        <f t="shared" si="219"/>
        <v>134856.61693949462</v>
      </c>
      <c r="AC516" s="22">
        <f t="shared" si="219"/>
        <v>4927771</v>
      </c>
      <c r="AD516" s="22">
        <f t="shared" si="219"/>
        <v>753442</v>
      </c>
      <c r="AE516" s="22">
        <f t="shared" si="219"/>
        <v>0</v>
      </c>
      <c r="AF516" s="22">
        <f>SUM(H516:AE516)</f>
        <v>52901465.000000007</v>
      </c>
      <c r="AG516" s="17" t="str">
        <f>IF(ABS(AF516-F516)&lt;1,"ok","err")</f>
        <v>ok</v>
      </c>
    </row>
    <row r="517" spans="1:33">
      <c r="A517" s="19"/>
      <c r="B517" s="19"/>
      <c r="F517" s="38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G517" s="17"/>
    </row>
    <row r="518" spans="1:33">
      <c r="A518" s="19"/>
      <c r="B518" s="19"/>
      <c r="F518" s="38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G518" s="17"/>
    </row>
    <row r="519" spans="1:33">
      <c r="A519" s="19"/>
      <c r="B519" s="19"/>
      <c r="F519" s="38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G519" s="17"/>
    </row>
    <row r="520" spans="1:33">
      <c r="A520" s="19"/>
      <c r="B520" s="19"/>
      <c r="F520" s="38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G520" s="17"/>
    </row>
    <row r="521" spans="1:33">
      <c r="A521" s="19"/>
      <c r="B521" s="19"/>
      <c r="F521" s="38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G521" s="17"/>
    </row>
    <row r="522" spans="1:33">
      <c r="A522" s="18" t="s">
        <v>43</v>
      </c>
      <c r="B522" s="19"/>
      <c r="F522" s="38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G522" s="17"/>
    </row>
    <row r="523" spans="1:33">
      <c r="A523" s="19"/>
      <c r="B523" s="19"/>
      <c r="F523" s="38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G523" s="17"/>
    </row>
    <row r="524" spans="1:33">
      <c r="A524" s="24" t="s">
        <v>944</v>
      </c>
      <c r="B524" s="19"/>
      <c r="F524" s="38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G524" s="17"/>
    </row>
    <row r="525" spans="1:33">
      <c r="A525" s="19">
        <v>920</v>
      </c>
      <c r="B525" s="19" t="s">
        <v>945</v>
      </c>
      <c r="C525" s="3" t="s">
        <v>86</v>
      </c>
      <c r="D525" s="3" t="s">
        <v>625</v>
      </c>
      <c r="F525" s="35">
        <v>20746114</v>
      </c>
      <c r="H525" s="22">
        <f t="shared" ref="H525:Q536" si="220">IF(VLOOKUP($D525,$C$6:$AE$653,H$2,)=0,0,((VLOOKUP($D525,$C$6:$AE$653,H$2,)/VLOOKUP($D525,$C$6:$AE$653,4,))*$F525))</f>
        <v>7228028.930318133</v>
      </c>
      <c r="I525" s="22">
        <f t="shared" si="220"/>
        <v>0</v>
      </c>
      <c r="J525" s="22">
        <f t="shared" si="220"/>
        <v>0</v>
      </c>
      <c r="K525" s="22">
        <f t="shared" si="220"/>
        <v>5337690.6091112951</v>
      </c>
      <c r="L525" s="22">
        <f t="shared" si="220"/>
        <v>0</v>
      </c>
      <c r="M525" s="22">
        <f t="shared" si="220"/>
        <v>0</v>
      </c>
      <c r="N525" s="22">
        <f t="shared" si="220"/>
        <v>1362707.4280574273</v>
      </c>
      <c r="O525" s="22">
        <f t="shared" si="220"/>
        <v>0</v>
      </c>
      <c r="P525" s="22">
        <f t="shared" si="220"/>
        <v>0</v>
      </c>
      <c r="Q525" s="22">
        <f t="shared" si="220"/>
        <v>0</v>
      </c>
      <c r="R525" s="22">
        <f t="shared" ref="R525:AE536" si="221">IF(VLOOKUP($D525,$C$6:$AE$653,R$2,)=0,0,((VLOOKUP($D525,$C$6:$AE$653,R$2,)/VLOOKUP($D525,$C$6:$AE$653,4,))*$F525))</f>
        <v>673800.29114899144</v>
      </c>
      <c r="S525" s="22">
        <f t="shared" si="221"/>
        <v>0</v>
      </c>
      <c r="T525" s="22">
        <f t="shared" si="221"/>
        <v>655017.86281326949</v>
      </c>
      <c r="U525" s="22">
        <f t="shared" si="221"/>
        <v>1049052.1396596504</v>
      </c>
      <c r="V525" s="22">
        <f t="shared" si="221"/>
        <v>235122.17965712398</v>
      </c>
      <c r="W525" s="22">
        <f t="shared" si="221"/>
        <v>377977.49181311025</v>
      </c>
      <c r="X525" s="22">
        <f t="shared" si="221"/>
        <v>62068.807657737525</v>
      </c>
      <c r="Y525" s="22">
        <f t="shared" si="221"/>
        <v>36262.738690240505</v>
      </c>
      <c r="Z525" s="22">
        <f t="shared" si="221"/>
        <v>15498.800121329279</v>
      </c>
      <c r="AA525" s="22">
        <f t="shared" si="221"/>
        <v>1432026.5726559295</v>
      </c>
      <c r="AB525" s="22">
        <f t="shared" si="221"/>
        <v>52886.073167937531</v>
      </c>
      <c r="AC525" s="22">
        <f t="shared" si="221"/>
        <v>1932500.3368412196</v>
      </c>
      <c r="AD525" s="22">
        <f t="shared" si="221"/>
        <v>295473.7382866051</v>
      </c>
      <c r="AE525" s="22">
        <f t="shared" si="221"/>
        <v>0</v>
      </c>
      <c r="AF525" s="22">
        <f t="shared" ref="AF525:AF536" si="222">SUM(H525:AE525)</f>
        <v>20746114.000000007</v>
      </c>
      <c r="AG525" s="17" t="str">
        <f t="shared" ref="AG525:AG536" si="223">IF(ABS(AF525-F525)&lt;1,"ok","err")</f>
        <v>ok</v>
      </c>
    </row>
    <row r="526" spans="1:33">
      <c r="A526" s="19">
        <v>921</v>
      </c>
      <c r="B526" s="19" t="s">
        <v>947</v>
      </c>
      <c r="C526" s="19" t="s">
        <v>86</v>
      </c>
      <c r="D526" s="19" t="s">
        <v>625</v>
      </c>
      <c r="F526" s="38">
        <v>25178</v>
      </c>
      <c r="H526" s="22">
        <f t="shared" si="220"/>
        <v>8772.1157035746528</v>
      </c>
      <c r="I526" s="22">
        <f t="shared" si="220"/>
        <v>0</v>
      </c>
      <c r="J526" s="22">
        <f t="shared" si="220"/>
        <v>0</v>
      </c>
      <c r="K526" s="22">
        <f t="shared" si="220"/>
        <v>6477.9540957021736</v>
      </c>
      <c r="L526" s="22">
        <f t="shared" si="220"/>
        <v>0</v>
      </c>
      <c r="M526" s="22">
        <f t="shared" si="220"/>
        <v>0</v>
      </c>
      <c r="N526" s="22">
        <f t="shared" si="220"/>
        <v>1653.8156313818531</v>
      </c>
      <c r="O526" s="22">
        <f t="shared" si="220"/>
        <v>0</v>
      </c>
      <c r="P526" s="22">
        <f t="shared" si="220"/>
        <v>0</v>
      </c>
      <c r="Q526" s="22">
        <f t="shared" si="220"/>
        <v>0</v>
      </c>
      <c r="R526" s="22">
        <f t="shared" si="221"/>
        <v>817.74079379633736</v>
      </c>
      <c r="S526" s="22">
        <f t="shared" si="221"/>
        <v>0</v>
      </c>
      <c r="T526" s="22">
        <f t="shared" si="221"/>
        <v>794.94597156424095</v>
      </c>
      <c r="U526" s="22">
        <f t="shared" si="221"/>
        <v>1273.1557713579843</v>
      </c>
      <c r="V526" s="22">
        <f t="shared" si="221"/>
        <v>285.35012578293299</v>
      </c>
      <c r="W526" s="22">
        <f t="shared" si="221"/>
        <v>458.72288607256712</v>
      </c>
      <c r="X526" s="22">
        <f t="shared" si="221"/>
        <v>75.328248905145102</v>
      </c>
      <c r="Y526" s="22">
        <f t="shared" si="221"/>
        <v>44.009361692646415</v>
      </c>
      <c r="Z526" s="22">
        <f t="shared" si="221"/>
        <v>18.809729352438175</v>
      </c>
      <c r="AA526" s="22">
        <f t="shared" si="221"/>
        <v>1737.9430695469518</v>
      </c>
      <c r="AB526" s="22">
        <f t="shared" si="221"/>
        <v>64.183853912223327</v>
      </c>
      <c r="AC526" s="22">
        <f t="shared" si="221"/>
        <v>2345.3304788062105</v>
      </c>
      <c r="AD526" s="22">
        <f t="shared" si="221"/>
        <v>358.59427855164313</v>
      </c>
      <c r="AE526" s="22">
        <f t="shared" si="221"/>
        <v>0</v>
      </c>
      <c r="AF526" s="22">
        <f>SUM(H526:AE526)</f>
        <v>25177.999999999996</v>
      </c>
      <c r="AG526" s="17" t="str">
        <f t="shared" si="223"/>
        <v>ok</v>
      </c>
    </row>
    <row r="527" spans="1:33">
      <c r="A527" s="19">
        <v>922</v>
      </c>
      <c r="B527" s="19" t="s">
        <v>582</v>
      </c>
      <c r="C527" s="3" t="s">
        <v>583</v>
      </c>
      <c r="D527" s="3" t="s">
        <v>625</v>
      </c>
      <c r="F527" s="38">
        <v>-2571153</v>
      </c>
      <c r="H527" s="22">
        <f t="shared" si="220"/>
        <v>-895799.96852780518</v>
      </c>
      <c r="I527" s="22">
        <f t="shared" si="220"/>
        <v>0</v>
      </c>
      <c r="J527" s="22">
        <f t="shared" si="220"/>
        <v>0</v>
      </c>
      <c r="K527" s="22">
        <f t="shared" si="220"/>
        <v>-661522.40475919179</v>
      </c>
      <c r="L527" s="22">
        <f t="shared" si="220"/>
        <v>0</v>
      </c>
      <c r="M527" s="22">
        <f t="shared" si="220"/>
        <v>0</v>
      </c>
      <c r="N527" s="22">
        <f t="shared" si="220"/>
        <v>-168886.05219137127</v>
      </c>
      <c r="O527" s="22">
        <f t="shared" si="220"/>
        <v>0</v>
      </c>
      <c r="P527" s="22">
        <f t="shared" si="220"/>
        <v>0</v>
      </c>
      <c r="Q527" s="22">
        <f t="shared" si="220"/>
        <v>0</v>
      </c>
      <c r="R527" s="22">
        <f t="shared" si="221"/>
        <v>-83506.898689007634</v>
      </c>
      <c r="S527" s="22">
        <f t="shared" si="221"/>
        <v>0</v>
      </c>
      <c r="T527" s="22">
        <f t="shared" si="221"/>
        <v>-81179.113496914477</v>
      </c>
      <c r="U527" s="22">
        <f t="shared" si="221"/>
        <v>-130013.43557845721</v>
      </c>
      <c r="V527" s="22">
        <f t="shared" si="221"/>
        <v>-29139.67876547643</v>
      </c>
      <c r="W527" s="22">
        <f t="shared" si="221"/>
        <v>-46844.337306145811</v>
      </c>
      <c r="X527" s="22">
        <f t="shared" si="221"/>
        <v>-7692.4478972599309</v>
      </c>
      <c r="Y527" s="22">
        <f t="shared" si="221"/>
        <v>-4494.193436497455</v>
      </c>
      <c r="Z527" s="22">
        <f t="shared" si="221"/>
        <v>-1920.831362844923</v>
      </c>
      <c r="AA527" s="22">
        <f t="shared" si="221"/>
        <v>-177477.06478254247</v>
      </c>
      <c r="AB527" s="22">
        <f t="shared" si="221"/>
        <v>-6554.3930629110637</v>
      </c>
      <c r="AC527" s="22">
        <f t="shared" si="221"/>
        <v>-239502.87936190423</v>
      </c>
      <c r="AD527" s="22">
        <f t="shared" si="221"/>
        <v>-36619.300781670223</v>
      </c>
      <c r="AE527" s="22">
        <f t="shared" si="221"/>
        <v>0</v>
      </c>
      <c r="AF527" s="22">
        <f t="shared" si="222"/>
        <v>-2571153</v>
      </c>
      <c r="AG527" s="17" t="str">
        <f t="shared" si="223"/>
        <v>ok</v>
      </c>
    </row>
    <row r="528" spans="1:33">
      <c r="A528" s="19">
        <v>923</v>
      </c>
      <c r="B528" s="19" t="s">
        <v>949</v>
      </c>
      <c r="C528" s="3" t="s">
        <v>87</v>
      </c>
      <c r="D528" s="3" t="s">
        <v>625</v>
      </c>
      <c r="F528" s="38">
        <v>0</v>
      </c>
      <c r="H528" s="22">
        <f t="shared" si="220"/>
        <v>0</v>
      </c>
      <c r="I528" s="22">
        <f t="shared" si="220"/>
        <v>0</v>
      </c>
      <c r="J528" s="22">
        <f t="shared" si="220"/>
        <v>0</v>
      </c>
      <c r="K528" s="22">
        <f t="shared" si="220"/>
        <v>0</v>
      </c>
      <c r="L528" s="22">
        <f t="shared" si="220"/>
        <v>0</v>
      </c>
      <c r="M528" s="22">
        <f t="shared" si="220"/>
        <v>0</v>
      </c>
      <c r="N528" s="22">
        <f t="shared" si="220"/>
        <v>0</v>
      </c>
      <c r="O528" s="22">
        <f t="shared" si="220"/>
        <v>0</v>
      </c>
      <c r="P528" s="22">
        <f t="shared" si="220"/>
        <v>0</v>
      </c>
      <c r="Q528" s="22">
        <f t="shared" si="220"/>
        <v>0</v>
      </c>
      <c r="R528" s="22">
        <f t="shared" si="221"/>
        <v>0</v>
      </c>
      <c r="S528" s="22">
        <f t="shared" si="221"/>
        <v>0</v>
      </c>
      <c r="T528" s="22">
        <f t="shared" si="221"/>
        <v>0</v>
      </c>
      <c r="U528" s="22">
        <f t="shared" si="221"/>
        <v>0</v>
      </c>
      <c r="V528" s="22">
        <f t="shared" si="221"/>
        <v>0</v>
      </c>
      <c r="W528" s="22">
        <f t="shared" si="221"/>
        <v>0</v>
      </c>
      <c r="X528" s="22">
        <f t="shared" si="221"/>
        <v>0</v>
      </c>
      <c r="Y528" s="22">
        <f t="shared" si="221"/>
        <v>0</v>
      </c>
      <c r="Z528" s="22">
        <f t="shared" si="221"/>
        <v>0</v>
      </c>
      <c r="AA528" s="22">
        <f t="shared" si="221"/>
        <v>0</v>
      </c>
      <c r="AB528" s="22">
        <f t="shared" si="221"/>
        <v>0</v>
      </c>
      <c r="AC528" s="22">
        <f t="shared" si="221"/>
        <v>0</v>
      </c>
      <c r="AD528" s="22">
        <f t="shared" si="221"/>
        <v>0</v>
      </c>
      <c r="AE528" s="22">
        <f t="shared" si="221"/>
        <v>0</v>
      </c>
      <c r="AF528" s="22">
        <f t="shared" si="222"/>
        <v>0</v>
      </c>
      <c r="AG528" s="17" t="str">
        <f t="shared" si="223"/>
        <v>ok</v>
      </c>
    </row>
    <row r="529" spans="1:33">
      <c r="A529" s="19">
        <v>924</v>
      </c>
      <c r="B529" s="19" t="s">
        <v>951</v>
      </c>
      <c r="C529" s="3" t="s">
        <v>88</v>
      </c>
      <c r="D529" s="3" t="s">
        <v>865</v>
      </c>
      <c r="F529" s="38">
        <v>0</v>
      </c>
      <c r="H529" s="22">
        <f t="shared" si="220"/>
        <v>0</v>
      </c>
      <c r="I529" s="22">
        <f t="shared" si="220"/>
        <v>0</v>
      </c>
      <c r="J529" s="22">
        <f t="shared" si="220"/>
        <v>0</v>
      </c>
      <c r="K529" s="22">
        <f t="shared" si="220"/>
        <v>0</v>
      </c>
      <c r="L529" s="22">
        <f t="shared" si="220"/>
        <v>0</v>
      </c>
      <c r="M529" s="22">
        <f t="shared" si="220"/>
        <v>0</v>
      </c>
      <c r="N529" s="22">
        <f t="shared" si="220"/>
        <v>0</v>
      </c>
      <c r="O529" s="22">
        <f t="shared" si="220"/>
        <v>0</v>
      </c>
      <c r="P529" s="22">
        <f t="shared" si="220"/>
        <v>0</v>
      </c>
      <c r="Q529" s="22">
        <f t="shared" si="220"/>
        <v>0</v>
      </c>
      <c r="R529" s="22">
        <f t="shared" si="221"/>
        <v>0</v>
      </c>
      <c r="S529" s="22">
        <f t="shared" si="221"/>
        <v>0</v>
      </c>
      <c r="T529" s="22">
        <f t="shared" si="221"/>
        <v>0</v>
      </c>
      <c r="U529" s="22">
        <f t="shared" si="221"/>
        <v>0</v>
      </c>
      <c r="V529" s="22">
        <f t="shared" si="221"/>
        <v>0</v>
      </c>
      <c r="W529" s="22">
        <f t="shared" si="221"/>
        <v>0</v>
      </c>
      <c r="X529" s="22">
        <f t="shared" si="221"/>
        <v>0</v>
      </c>
      <c r="Y529" s="22">
        <f t="shared" si="221"/>
        <v>0</v>
      </c>
      <c r="Z529" s="22">
        <f t="shared" si="221"/>
        <v>0</v>
      </c>
      <c r="AA529" s="22">
        <f t="shared" si="221"/>
        <v>0</v>
      </c>
      <c r="AB529" s="22">
        <f t="shared" si="221"/>
        <v>0</v>
      </c>
      <c r="AC529" s="22">
        <f t="shared" si="221"/>
        <v>0</v>
      </c>
      <c r="AD529" s="22">
        <f t="shared" si="221"/>
        <v>0</v>
      </c>
      <c r="AE529" s="22">
        <f t="shared" si="221"/>
        <v>0</v>
      </c>
      <c r="AF529" s="22">
        <f t="shared" si="222"/>
        <v>0</v>
      </c>
      <c r="AG529" s="17" t="str">
        <f t="shared" si="223"/>
        <v>ok</v>
      </c>
    </row>
    <row r="530" spans="1:33">
      <c r="A530" s="19">
        <v>925</v>
      </c>
      <c r="B530" s="19" t="s">
        <v>1117</v>
      </c>
      <c r="C530" s="3" t="s">
        <v>89</v>
      </c>
      <c r="D530" s="3" t="s">
        <v>625</v>
      </c>
      <c r="F530" s="38">
        <v>0</v>
      </c>
      <c r="H530" s="22">
        <f t="shared" si="220"/>
        <v>0</v>
      </c>
      <c r="I530" s="22">
        <f t="shared" si="220"/>
        <v>0</v>
      </c>
      <c r="J530" s="22">
        <f t="shared" si="220"/>
        <v>0</v>
      </c>
      <c r="K530" s="22">
        <f t="shared" si="220"/>
        <v>0</v>
      </c>
      <c r="L530" s="22">
        <f t="shared" si="220"/>
        <v>0</v>
      </c>
      <c r="M530" s="22">
        <f t="shared" si="220"/>
        <v>0</v>
      </c>
      <c r="N530" s="22">
        <f t="shared" si="220"/>
        <v>0</v>
      </c>
      <c r="O530" s="22">
        <f t="shared" si="220"/>
        <v>0</v>
      </c>
      <c r="P530" s="22">
        <f t="shared" si="220"/>
        <v>0</v>
      </c>
      <c r="Q530" s="22">
        <f t="shared" si="220"/>
        <v>0</v>
      </c>
      <c r="R530" s="22">
        <f t="shared" si="221"/>
        <v>0</v>
      </c>
      <c r="S530" s="22">
        <f t="shared" si="221"/>
        <v>0</v>
      </c>
      <c r="T530" s="22">
        <f t="shared" si="221"/>
        <v>0</v>
      </c>
      <c r="U530" s="22">
        <f t="shared" si="221"/>
        <v>0</v>
      </c>
      <c r="V530" s="22">
        <f t="shared" si="221"/>
        <v>0</v>
      </c>
      <c r="W530" s="22">
        <f t="shared" si="221"/>
        <v>0</v>
      </c>
      <c r="X530" s="22">
        <f t="shared" si="221"/>
        <v>0</v>
      </c>
      <c r="Y530" s="22">
        <f t="shared" si="221"/>
        <v>0</v>
      </c>
      <c r="Z530" s="22">
        <f t="shared" si="221"/>
        <v>0</v>
      </c>
      <c r="AA530" s="22">
        <f t="shared" si="221"/>
        <v>0</v>
      </c>
      <c r="AB530" s="22">
        <f t="shared" si="221"/>
        <v>0</v>
      </c>
      <c r="AC530" s="22">
        <f t="shared" si="221"/>
        <v>0</v>
      </c>
      <c r="AD530" s="22">
        <f t="shared" si="221"/>
        <v>0</v>
      </c>
      <c r="AE530" s="22">
        <f t="shared" si="221"/>
        <v>0</v>
      </c>
      <c r="AF530" s="22">
        <f t="shared" si="222"/>
        <v>0</v>
      </c>
      <c r="AG530" s="17" t="str">
        <f t="shared" si="223"/>
        <v>ok</v>
      </c>
    </row>
    <row r="531" spans="1:33">
      <c r="A531" s="19">
        <v>926</v>
      </c>
      <c r="B531" s="19" t="s">
        <v>954</v>
      </c>
      <c r="C531" s="3" t="s">
        <v>90</v>
      </c>
      <c r="D531" s="3" t="s">
        <v>625</v>
      </c>
      <c r="F531" s="38">
        <v>0</v>
      </c>
      <c r="H531" s="22">
        <f t="shared" si="220"/>
        <v>0</v>
      </c>
      <c r="I531" s="22">
        <f t="shared" si="220"/>
        <v>0</v>
      </c>
      <c r="J531" s="22">
        <f t="shared" si="220"/>
        <v>0</v>
      </c>
      <c r="K531" s="22">
        <f t="shared" si="220"/>
        <v>0</v>
      </c>
      <c r="L531" s="22">
        <f t="shared" si="220"/>
        <v>0</v>
      </c>
      <c r="M531" s="22">
        <f t="shared" si="220"/>
        <v>0</v>
      </c>
      <c r="N531" s="22">
        <f t="shared" si="220"/>
        <v>0</v>
      </c>
      <c r="O531" s="22">
        <f t="shared" si="220"/>
        <v>0</v>
      </c>
      <c r="P531" s="22">
        <f t="shared" si="220"/>
        <v>0</v>
      </c>
      <c r="Q531" s="22">
        <f t="shared" si="220"/>
        <v>0</v>
      </c>
      <c r="R531" s="22">
        <f t="shared" si="221"/>
        <v>0</v>
      </c>
      <c r="S531" s="22">
        <f t="shared" si="221"/>
        <v>0</v>
      </c>
      <c r="T531" s="22">
        <f t="shared" si="221"/>
        <v>0</v>
      </c>
      <c r="U531" s="22">
        <f t="shared" si="221"/>
        <v>0</v>
      </c>
      <c r="V531" s="22">
        <f t="shared" si="221"/>
        <v>0</v>
      </c>
      <c r="W531" s="22">
        <f t="shared" si="221"/>
        <v>0</v>
      </c>
      <c r="X531" s="22">
        <f t="shared" si="221"/>
        <v>0</v>
      </c>
      <c r="Y531" s="22">
        <f t="shared" si="221"/>
        <v>0</v>
      </c>
      <c r="Z531" s="22">
        <f t="shared" si="221"/>
        <v>0</v>
      </c>
      <c r="AA531" s="22">
        <f t="shared" si="221"/>
        <v>0</v>
      </c>
      <c r="AB531" s="22">
        <f t="shared" si="221"/>
        <v>0</v>
      </c>
      <c r="AC531" s="22">
        <f t="shared" si="221"/>
        <v>0</v>
      </c>
      <c r="AD531" s="22">
        <f t="shared" si="221"/>
        <v>0</v>
      </c>
      <c r="AE531" s="22">
        <f t="shared" si="221"/>
        <v>0</v>
      </c>
      <c r="AF531" s="22">
        <f t="shared" si="222"/>
        <v>0</v>
      </c>
      <c r="AG531" s="17" t="str">
        <f t="shared" si="223"/>
        <v>ok</v>
      </c>
    </row>
    <row r="532" spans="1:33">
      <c r="A532" s="19">
        <v>928</v>
      </c>
      <c r="B532" s="19" t="s">
        <v>798</v>
      </c>
      <c r="C532" s="3" t="s">
        <v>91</v>
      </c>
      <c r="D532" s="3" t="s">
        <v>865</v>
      </c>
      <c r="F532" s="38">
        <v>0</v>
      </c>
      <c r="H532" s="22">
        <f t="shared" si="220"/>
        <v>0</v>
      </c>
      <c r="I532" s="22">
        <f t="shared" si="220"/>
        <v>0</v>
      </c>
      <c r="J532" s="22">
        <f t="shared" si="220"/>
        <v>0</v>
      </c>
      <c r="K532" s="22">
        <f t="shared" si="220"/>
        <v>0</v>
      </c>
      <c r="L532" s="22">
        <f t="shared" si="220"/>
        <v>0</v>
      </c>
      <c r="M532" s="22">
        <f t="shared" si="220"/>
        <v>0</v>
      </c>
      <c r="N532" s="22">
        <f t="shared" si="220"/>
        <v>0</v>
      </c>
      <c r="O532" s="22">
        <f t="shared" si="220"/>
        <v>0</v>
      </c>
      <c r="P532" s="22">
        <f t="shared" si="220"/>
        <v>0</v>
      </c>
      <c r="Q532" s="22">
        <f t="shared" si="220"/>
        <v>0</v>
      </c>
      <c r="R532" s="22">
        <f t="shared" si="221"/>
        <v>0</v>
      </c>
      <c r="S532" s="22">
        <f t="shared" si="221"/>
        <v>0</v>
      </c>
      <c r="T532" s="22">
        <f t="shared" si="221"/>
        <v>0</v>
      </c>
      <c r="U532" s="22">
        <f t="shared" si="221"/>
        <v>0</v>
      </c>
      <c r="V532" s="22">
        <f t="shared" si="221"/>
        <v>0</v>
      </c>
      <c r="W532" s="22">
        <f t="shared" si="221"/>
        <v>0</v>
      </c>
      <c r="X532" s="22">
        <f t="shared" si="221"/>
        <v>0</v>
      </c>
      <c r="Y532" s="22">
        <f t="shared" si="221"/>
        <v>0</v>
      </c>
      <c r="Z532" s="22">
        <f t="shared" si="221"/>
        <v>0</v>
      </c>
      <c r="AA532" s="22">
        <f t="shared" si="221"/>
        <v>0</v>
      </c>
      <c r="AB532" s="22">
        <f t="shared" si="221"/>
        <v>0</v>
      </c>
      <c r="AC532" s="22">
        <f t="shared" si="221"/>
        <v>0</v>
      </c>
      <c r="AD532" s="22">
        <f t="shared" si="221"/>
        <v>0</v>
      </c>
      <c r="AE532" s="22">
        <f t="shared" si="221"/>
        <v>0</v>
      </c>
      <c r="AF532" s="22">
        <f t="shared" si="222"/>
        <v>0</v>
      </c>
      <c r="AG532" s="17" t="str">
        <f t="shared" si="223"/>
        <v>ok</v>
      </c>
    </row>
    <row r="533" spans="1:33">
      <c r="A533" s="19">
        <v>929</v>
      </c>
      <c r="B533" s="19" t="s">
        <v>1053</v>
      </c>
      <c r="C533" s="3" t="s">
        <v>92</v>
      </c>
      <c r="D533" s="3" t="s">
        <v>625</v>
      </c>
      <c r="F533" s="38">
        <v>0</v>
      </c>
      <c r="H533" s="22">
        <f t="shared" si="220"/>
        <v>0</v>
      </c>
      <c r="I533" s="22">
        <f t="shared" si="220"/>
        <v>0</v>
      </c>
      <c r="J533" s="22">
        <f t="shared" si="220"/>
        <v>0</v>
      </c>
      <c r="K533" s="22">
        <f t="shared" si="220"/>
        <v>0</v>
      </c>
      <c r="L533" s="22">
        <f t="shared" si="220"/>
        <v>0</v>
      </c>
      <c r="M533" s="22">
        <f t="shared" si="220"/>
        <v>0</v>
      </c>
      <c r="N533" s="22">
        <f t="shared" si="220"/>
        <v>0</v>
      </c>
      <c r="O533" s="22">
        <f t="shared" si="220"/>
        <v>0</v>
      </c>
      <c r="P533" s="22">
        <f t="shared" si="220"/>
        <v>0</v>
      </c>
      <c r="Q533" s="22">
        <f t="shared" si="220"/>
        <v>0</v>
      </c>
      <c r="R533" s="22">
        <f t="shared" si="221"/>
        <v>0</v>
      </c>
      <c r="S533" s="22">
        <f t="shared" si="221"/>
        <v>0</v>
      </c>
      <c r="T533" s="22">
        <f t="shared" si="221"/>
        <v>0</v>
      </c>
      <c r="U533" s="22">
        <f t="shared" si="221"/>
        <v>0</v>
      </c>
      <c r="V533" s="22">
        <f t="shared" si="221"/>
        <v>0</v>
      </c>
      <c r="W533" s="22">
        <f t="shared" si="221"/>
        <v>0</v>
      </c>
      <c r="X533" s="22">
        <f t="shared" si="221"/>
        <v>0</v>
      </c>
      <c r="Y533" s="22">
        <f t="shared" si="221"/>
        <v>0</v>
      </c>
      <c r="Z533" s="22">
        <f t="shared" si="221"/>
        <v>0</v>
      </c>
      <c r="AA533" s="22">
        <f t="shared" si="221"/>
        <v>0</v>
      </c>
      <c r="AB533" s="22">
        <f t="shared" si="221"/>
        <v>0</v>
      </c>
      <c r="AC533" s="22">
        <f t="shared" si="221"/>
        <v>0</v>
      </c>
      <c r="AD533" s="22">
        <f t="shared" si="221"/>
        <v>0</v>
      </c>
      <c r="AE533" s="22">
        <f t="shared" si="221"/>
        <v>0</v>
      </c>
      <c r="AF533" s="22">
        <f t="shared" si="222"/>
        <v>0</v>
      </c>
      <c r="AG533" s="17" t="str">
        <f t="shared" si="223"/>
        <v>ok</v>
      </c>
    </row>
    <row r="534" spans="1:33">
      <c r="A534" s="19">
        <v>930</v>
      </c>
      <c r="B534" s="19" t="s">
        <v>957</v>
      </c>
      <c r="C534" s="3" t="s">
        <v>93</v>
      </c>
      <c r="D534" s="3" t="s">
        <v>625</v>
      </c>
      <c r="F534" s="38">
        <v>0</v>
      </c>
      <c r="H534" s="22">
        <f t="shared" si="220"/>
        <v>0</v>
      </c>
      <c r="I534" s="22">
        <f t="shared" si="220"/>
        <v>0</v>
      </c>
      <c r="J534" s="22">
        <f t="shared" si="220"/>
        <v>0</v>
      </c>
      <c r="K534" s="22">
        <f t="shared" si="220"/>
        <v>0</v>
      </c>
      <c r="L534" s="22">
        <f t="shared" si="220"/>
        <v>0</v>
      </c>
      <c r="M534" s="22">
        <f t="shared" si="220"/>
        <v>0</v>
      </c>
      <c r="N534" s="22">
        <f t="shared" si="220"/>
        <v>0</v>
      </c>
      <c r="O534" s="22">
        <f t="shared" si="220"/>
        <v>0</v>
      </c>
      <c r="P534" s="22">
        <f t="shared" si="220"/>
        <v>0</v>
      </c>
      <c r="Q534" s="22">
        <f t="shared" si="220"/>
        <v>0</v>
      </c>
      <c r="R534" s="22">
        <f t="shared" si="221"/>
        <v>0</v>
      </c>
      <c r="S534" s="22">
        <f t="shared" si="221"/>
        <v>0</v>
      </c>
      <c r="T534" s="22">
        <f t="shared" si="221"/>
        <v>0</v>
      </c>
      <c r="U534" s="22">
        <f t="shared" si="221"/>
        <v>0</v>
      </c>
      <c r="V534" s="22">
        <f t="shared" si="221"/>
        <v>0</v>
      </c>
      <c r="W534" s="22">
        <f t="shared" si="221"/>
        <v>0</v>
      </c>
      <c r="X534" s="22">
        <f t="shared" si="221"/>
        <v>0</v>
      </c>
      <c r="Y534" s="22">
        <f t="shared" si="221"/>
        <v>0</v>
      </c>
      <c r="Z534" s="22">
        <f t="shared" si="221"/>
        <v>0</v>
      </c>
      <c r="AA534" s="22">
        <f t="shared" si="221"/>
        <v>0</v>
      </c>
      <c r="AB534" s="22">
        <f t="shared" si="221"/>
        <v>0</v>
      </c>
      <c r="AC534" s="22">
        <f t="shared" si="221"/>
        <v>0</v>
      </c>
      <c r="AD534" s="22">
        <f t="shared" si="221"/>
        <v>0</v>
      </c>
      <c r="AE534" s="22">
        <f t="shared" si="221"/>
        <v>0</v>
      </c>
      <c r="AF534" s="22">
        <f t="shared" si="222"/>
        <v>0</v>
      </c>
      <c r="AG534" s="17" t="str">
        <f t="shared" si="223"/>
        <v>ok</v>
      </c>
    </row>
    <row r="535" spans="1:33">
      <c r="A535" s="19">
        <v>931</v>
      </c>
      <c r="B535" s="19" t="s">
        <v>959</v>
      </c>
      <c r="C535" s="3" t="s">
        <v>94</v>
      </c>
      <c r="D535" s="3" t="s">
        <v>855</v>
      </c>
      <c r="F535" s="38">
        <v>0</v>
      </c>
      <c r="H535" s="22">
        <f t="shared" si="220"/>
        <v>0</v>
      </c>
      <c r="I535" s="22">
        <f t="shared" si="220"/>
        <v>0</v>
      </c>
      <c r="J535" s="22">
        <f t="shared" si="220"/>
        <v>0</v>
      </c>
      <c r="K535" s="22">
        <f t="shared" si="220"/>
        <v>0</v>
      </c>
      <c r="L535" s="22">
        <f t="shared" si="220"/>
        <v>0</v>
      </c>
      <c r="M535" s="22">
        <f t="shared" si="220"/>
        <v>0</v>
      </c>
      <c r="N535" s="22">
        <f t="shared" si="220"/>
        <v>0</v>
      </c>
      <c r="O535" s="22">
        <f t="shared" si="220"/>
        <v>0</v>
      </c>
      <c r="P535" s="22">
        <f t="shared" si="220"/>
        <v>0</v>
      </c>
      <c r="Q535" s="22">
        <f t="shared" si="220"/>
        <v>0</v>
      </c>
      <c r="R535" s="22">
        <f t="shared" si="221"/>
        <v>0</v>
      </c>
      <c r="S535" s="22">
        <f t="shared" si="221"/>
        <v>0</v>
      </c>
      <c r="T535" s="22">
        <f t="shared" si="221"/>
        <v>0</v>
      </c>
      <c r="U535" s="22">
        <f t="shared" si="221"/>
        <v>0</v>
      </c>
      <c r="V535" s="22">
        <f t="shared" si="221"/>
        <v>0</v>
      </c>
      <c r="W535" s="22">
        <f t="shared" si="221"/>
        <v>0</v>
      </c>
      <c r="X535" s="22">
        <f t="shared" si="221"/>
        <v>0</v>
      </c>
      <c r="Y535" s="22">
        <f t="shared" si="221"/>
        <v>0</v>
      </c>
      <c r="Z535" s="22">
        <f t="shared" si="221"/>
        <v>0</v>
      </c>
      <c r="AA535" s="22">
        <f t="shared" si="221"/>
        <v>0</v>
      </c>
      <c r="AB535" s="22">
        <f t="shared" si="221"/>
        <v>0</v>
      </c>
      <c r="AC535" s="22">
        <f t="shared" si="221"/>
        <v>0</v>
      </c>
      <c r="AD535" s="22">
        <f t="shared" si="221"/>
        <v>0</v>
      </c>
      <c r="AE535" s="22">
        <f t="shared" si="221"/>
        <v>0</v>
      </c>
      <c r="AF535" s="22">
        <f t="shared" si="222"/>
        <v>0</v>
      </c>
      <c r="AG535" s="17" t="str">
        <f t="shared" si="223"/>
        <v>ok</v>
      </c>
    </row>
    <row r="536" spans="1:33">
      <c r="A536" s="19">
        <v>935</v>
      </c>
      <c r="B536" s="19" t="s">
        <v>961</v>
      </c>
      <c r="C536" s="3" t="s">
        <v>95</v>
      </c>
      <c r="D536" s="3" t="s">
        <v>855</v>
      </c>
      <c r="F536" s="38">
        <v>518659</v>
      </c>
      <c r="H536" s="22">
        <f t="shared" si="220"/>
        <v>282262.04330573865</v>
      </c>
      <c r="I536" s="22">
        <f t="shared" si="220"/>
        <v>0</v>
      </c>
      <c r="J536" s="22">
        <f t="shared" si="220"/>
        <v>0</v>
      </c>
      <c r="K536" s="22">
        <f t="shared" si="220"/>
        <v>0</v>
      </c>
      <c r="L536" s="22">
        <f t="shared" si="220"/>
        <v>0</v>
      </c>
      <c r="M536" s="22">
        <f t="shared" si="220"/>
        <v>0</v>
      </c>
      <c r="N536" s="22">
        <f t="shared" si="220"/>
        <v>57569.229472187435</v>
      </c>
      <c r="O536" s="22">
        <f t="shared" si="220"/>
        <v>0</v>
      </c>
      <c r="P536" s="22">
        <f t="shared" si="220"/>
        <v>0</v>
      </c>
      <c r="Q536" s="22">
        <f t="shared" si="220"/>
        <v>0</v>
      </c>
      <c r="R536" s="22">
        <f t="shared" si="221"/>
        <v>21976.200489161311</v>
      </c>
      <c r="S536" s="22">
        <f t="shared" si="221"/>
        <v>0</v>
      </c>
      <c r="T536" s="22">
        <f t="shared" si="221"/>
        <v>33959.551957856493</v>
      </c>
      <c r="U536" s="22">
        <f t="shared" si="221"/>
        <v>53953.327473054953</v>
      </c>
      <c r="V536" s="22">
        <f t="shared" si="221"/>
        <v>9866.1863216856636</v>
      </c>
      <c r="W536" s="22">
        <f t="shared" si="221"/>
        <v>15788.219502653206</v>
      </c>
      <c r="X536" s="22">
        <f t="shared" si="221"/>
        <v>12805.675847340968</v>
      </c>
      <c r="Y536" s="22">
        <f t="shared" si="221"/>
        <v>7481.5176016380474</v>
      </c>
      <c r="Z536" s="22">
        <f t="shared" si="221"/>
        <v>4340.0006512358459</v>
      </c>
      <c r="AA536" s="22">
        <f t="shared" si="221"/>
        <v>4852.2740134312007</v>
      </c>
      <c r="AB536" s="22">
        <f t="shared" si="221"/>
        <v>13804.773364016193</v>
      </c>
      <c r="AC536" s="22">
        <f t="shared" si="221"/>
        <v>0</v>
      </c>
      <c r="AD536" s="22">
        <f t="shared" si="221"/>
        <v>0</v>
      </c>
      <c r="AE536" s="22">
        <f t="shared" si="221"/>
        <v>0</v>
      </c>
      <c r="AF536" s="22">
        <f t="shared" si="222"/>
        <v>518659</v>
      </c>
      <c r="AG536" s="17" t="str">
        <f t="shared" si="223"/>
        <v>ok</v>
      </c>
    </row>
    <row r="537" spans="1:33">
      <c r="A537" s="19"/>
      <c r="B537" s="19"/>
      <c r="F537" s="38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17"/>
    </row>
    <row r="538" spans="1:33">
      <c r="A538" s="19" t="s">
        <v>962</v>
      </c>
      <c r="B538" s="19"/>
      <c r="C538" s="3" t="s">
        <v>96</v>
      </c>
      <c r="F538" s="35">
        <f t="shared" ref="F538:M538" si="224">SUM(F525:F537)</f>
        <v>18718798</v>
      </c>
      <c r="G538" s="21">
        <f t="shared" si="224"/>
        <v>0</v>
      </c>
      <c r="H538" s="21">
        <f t="shared" si="224"/>
        <v>6623263.1207996411</v>
      </c>
      <c r="I538" s="21">
        <f t="shared" si="224"/>
        <v>0</v>
      </c>
      <c r="J538" s="21">
        <f t="shared" si="224"/>
        <v>0</v>
      </c>
      <c r="K538" s="21">
        <f t="shared" si="224"/>
        <v>4682646.1584478058</v>
      </c>
      <c r="L538" s="21">
        <f t="shared" si="224"/>
        <v>0</v>
      </c>
      <c r="M538" s="21">
        <f t="shared" si="224"/>
        <v>0</v>
      </c>
      <c r="N538" s="21">
        <f>SUM(N525:N537)</f>
        <v>1253044.4209696252</v>
      </c>
      <c r="O538" s="21">
        <f>SUM(O525:O537)</f>
        <v>0</v>
      </c>
      <c r="P538" s="21">
        <f>SUM(P525:P537)</f>
        <v>0</v>
      </c>
      <c r="Q538" s="21">
        <f t="shared" ref="Q538:AB538" si="225">SUM(Q525:Q537)</f>
        <v>0</v>
      </c>
      <c r="R538" s="21">
        <f t="shared" si="225"/>
        <v>613087.3337429415</v>
      </c>
      <c r="S538" s="21">
        <f t="shared" si="225"/>
        <v>0</v>
      </c>
      <c r="T538" s="21">
        <f t="shared" si="225"/>
        <v>608593.24724577577</v>
      </c>
      <c r="U538" s="21">
        <f t="shared" si="225"/>
        <v>974265.18732560612</v>
      </c>
      <c r="V538" s="21">
        <f t="shared" si="225"/>
        <v>216134.03733911616</v>
      </c>
      <c r="W538" s="21">
        <f t="shared" si="225"/>
        <v>347380.09689569025</v>
      </c>
      <c r="X538" s="21">
        <f t="shared" si="225"/>
        <v>67257.363856723707</v>
      </c>
      <c r="Y538" s="21">
        <f t="shared" si="225"/>
        <v>39294.072217073743</v>
      </c>
      <c r="Z538" s="21">
        <f t="shared" si="225"/>
        <v>17936.779139072642</v>
      </c>
      <c r="AA538" s="21">
        <f t="shared" si="225"/>
        <v>1261139.7249563653</v>
      </c>
      <c r="AB538" s="21">
        <f t="shared" si="225"/>
        <v>60200.637322954892</v>
      </c>
      <c r="AC538" s="21">
        <f>SUM(AC525:AC537)</f>
        <v>1695342.7879581216</v>
      </c>
      <c r="AD538" s="21">
        <f>SUM(AD525:AD537)</f>
        <v>259213.03178348651</v>
      </c>
      <c r="AE538" s="21">
        <f>SUM(AE525:AE537)</f>
        <v>0</v>
      </c>
      <c r="AF538" s="22">
        <f>SUM(H538:AE538)</f>
        <v>18718798.000000004</v>
      </c>
      <c r="AG538" s="17" t="str">
        <f>IF(ABS(AF538-F538)&lt;1,"ok","err")</f>
        <v>ok</v>
      </c>
    </row>
    <row r="539" spans="1:33">
      <c r="A539" s="19"/>
      <c r="B539" s="19"/>
      <c r="F539" s="38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17"/>
    </row>
    <row r="540" spans="1:33">
      <c r="A540" s="19" t="s">
        <v>964</v>
      </c>
      <c r="B540" s="19"/>
      <c r="C540" s="3" t="s">
        <v>97</v>
      </c>
      <c r="F540" s="35">
        <f>F490+F499+F514+F538</f>
        <v>71620263</v>
      </c>
      <c r="G540" s="21"/>
      <c r="H540" s="21">
        <f t="shared" ref="H540:M540" si="226">H490+H499+H514+H538</f>
        <v>25054344.694737401</v>
      </c>
      <c r="I540" s="21">
        <f t="shared" si="226"/>
        <v>0</v>
      </c>
      <c r="J540" s="21">
        <f t="shared" si="226"/>
        <v>0</v>
      </c>
      <c r="K540" s="21">
        <f t="shared" si="226"/>
        <v>18293467.584510051</v>
      </c>
      <c r="L540" s="21">
        <f t="shared" si="226"/>
        <v>0</v>
      </c>
      <c r="M540" s="21">
        <f t="shared" si="226"/>
        <v>0</v>
      </c>
      <c r="N540" s="21">
        <f>N490+N499+N514+N538</f>
        <v>4727874.420969625</v>
      </c>
      <c r="O540" s="21">
        <f>O490+O499+O514+O538</f>
        <v>0</v>
      </c>
      <c r="P540" s="21">
        <f>P490+P499+P514+P538</f>
        <v>0</v>
      </c>
      <c r="Q540" s="21">
        <f t="shared" ref="Q540:AB540" si="227">Q490+Q499+Q514+Q538</f>
        <v>0</v>
      </c>
      <c r="R540" s="21">
        <f t="shared" si="227"/>
        <v>2331241.5152541478</v>
      </c>
      <c r="S540" s="21">
        <f t="shared" si="227"/>
        <v>0</v>
      </c>
      <c r="T540" s="21">
        <f t="shared" si="227"/>
        <v>2278853.2556498065</v>
      </c>
      <c r="U540" s="21">
        <f t="shared" si="227"/>
        <v>3649291.2210869221</v>
      </c>
      <c r="V540" s="21">
        <f t="shared" si="227"/>
        <v>815682.83755563176</v>
      </c>
      <c r="W540" s="21">
        <f t="shared" si="227"/>
        <v>1311202.1916715619</v>
      </c>
      <c r="X540" s="21">
        <f t="shared" si="227"/>
        <v>225529.45548301737</v>
      </c>
      <c r="Y540" s="21">
        <f t="shared" si="227"/>
        <v>131762.08823327342</v>
      </c>
      <c r="Z540" s="21">
        <f t="shared" si="227"/>
        <v>57457.878471723401</v>
      </c>
      <c r="AA540" s="21">
        <f t="shared" si="227"/>
        <v>4912729.7823727857</v>
      </c>
      <c r="AB540" s="21">
        <f t="shared" si="227"/>
        <v>195057.25426244951</v>
      </c>
      <c r="AC540" s="21">
        <f>AC490+AC499+AC514+AC538</f>
        <v>6623113.7879581219</v>
      </c>
      <c r="AD540" s="21">
        <f>AD490+AD499+AD514+AD538</f>
        <v>1012655.0317834865</v>
      </c>
      <c r="AE540" s="21">
        <f>AE490+AE499+AE514+AE538</f>
        <v>0</v>
      </c>
      <c r="AF540" s="22">
        <f>SUM(H540:AE540)</f>
        <v>71620263</v>
      </c>
      <c r="AG540" s="17" t="str">
        <f>IF(ABS(AF540-F540)&lt;1,"ok","err")</f>
        <v>ok</v>
      </c>
    </row>
    <row r="541" spans="1:33">
      <c r="A541" s="19"/>
      <c r="B541" s="19"/>
      <c r="F541" s="38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17"/>
    </row>
    <row r="542" spans="1:33">
      <c r="A542" s="19" t="s">
        <v>18</v>
      </c>
      <c r="B542" s="19"/>
      <c r="C542" s="3" t="s">
        <v>98</v>
      </c>
      <c r="F542" s="39">
        <f t="shared" ref="F542:M542" si="228">F540-F430</f>
        <v>71620263</v>
      </c>
      <c r="G542" s="23">
        <f t="shared" si="228"/>
        <v>0</v>
      </c>
      <c r="H542" s="23">
        <f t="shared" si="228"/>
        <v>25054344.694737401</v>
      </c>
      <c r="I542" s="23">
        <f t="shared" si="228"/>
        <v>0</v>
      </c>
      <c r="J542" s="23">
        <f t="shared" si="228"/>
        <v>0</v>
      </c>
      <c r="K542" s="23">
        <f t="shared" si="228"/>
        <v>18293467.584510051</v>
      </c>
      <c r="L542" s="23">
        <f t="shared" si="228"/>
        <v>0</v>
      </c>
      <c r="M542" s="23">
        <f t="shared" si="228"/>
        <v>0</v>
      </c>
      <c r="N542" s="23">
        <f>N540-N430</f>
        <v>4727874.420969625</v>
      </c>
      <c r="O542" s="23">
        <f>O540-O430</f>
        <v>0</v>
      </c>
      <c r="P542" s="23">
        <f>P540-P430</f>
        <v>0</v>
      </c>
      <c r="Q542" s="23">
        <f t="shared" ref="Q542:AB542" si="229">Q540-Q430</f>
        <v>0</v>
      </c>
      <c r="R542" s="23">
        <f t="shared" si="229"/>
        <v>2331241.5152541478</v>
      </c>
      <c r="S542" s="23">
        <f t="shared" si="229"/>
        <v>0</v>
      </c>
      <c r="T542" s="23">
        <f t="shared" si="229"/>
        <v>2278853.2556498065</v>
      </c>
      <c r="U542" s="23">
        <f t="shared" si="229"/>
        <v>3649291.2210869221</v>
      </c>
      <c r="V542" s="23">
        <f t="shared" si="229"/>
        <v>815682.83755563176</v>
      </c>
      <c r="W542" s="23">
        <f t="shared" si="229"/>
        <v>1311202.1916715619</v>
      </c>
      <c r="X542" s="23">
        <f t="shared" si="229"/>
        <v>225529.45548301737</v>
      </c>
      <c r="Y542" s="23">
        <f t="shared" si="229"/>
        <v>131762.08823327342</v>
      </c>
      <c r="Z542" s="23">
        <f t="shared" si="229"/>
        <v>57457.878471723401</v>
      </c>
      <c r="AA542" s="23">
        <f t="shared" si="229"/>
        <v>4912729.7823727857</v>
      </c>
      <c r="AB542" s="23">
        <f t="shared" si="229"/>
        <v>195057.25426244951</v>
      </c>
      <c r="AC542" s="23">
        <f>AC540-AC430</f>
        <v>6623113.7879581219</v>
      </c>
      <c r="AD542" s="23">
        <f>AD540-AD430</f>
        <v>1012655.0317834865</v>
      </c>
      <c r="AE542" s="23">
        <f>AE540-AE430</f>
        <v>0</v>
      </c>
      <c r="AF542" s="22">
        <f>SUM(H542:AE542)</f>
        <v>71620263</v>
      </c>
      <c r="AG542" s="17" t="str">
        <f>IF(ABS(AF542-F542)&lt;1,"ok","err")</f>
        <v>ok</v>
      </c>
    </row>
    <row r="543" spans="1:33">
      <c r="A543" s="19"/>
      <c r="B543" s="19"/>
      <c r="F543" s="39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2"/>
      <c r="AG543" s="17"/>
    </row>
    <row r="544" spans="1:33">
      <c r="A544" s="19"/>
      <c r="B544" s="19"/>
      <c r="F544" s="39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2"/>
      <c r="AG544" s="17"/>
    </row>
    <row r="545" spans="1:33">
      <c r="A545" s="19"/>
      <c r="B545" s="19"/>
      <c r="F545" s="39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2"/>
      <c r="AG545" s="17"/>
    </row>
    <row r="546" spans="1:33">
      <c r="A546" s="19"/>
      <c r="B546" s="19"/>
      <c r="F546" s="39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2"/>
      <c r="AG546" s="17"/>
    </row>
    <row r="547" spans="1:33">
      <c r="A547" s="19"/>
      <c r="B547" s="19"/>
      <c r="F547" s="39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2"/>
      <c r="AG547" s="17"/>
    </row>
    <row r="548" spans="1:33">
      <c r="A548" s="19"/>
      <c r="B548" s="19"/>
      <c r="F548" s="39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2"/>
      <c r="AG548" s="17"/>
    </row>
    <row r="549" spans="1:33">
      <c r="A549" s="19"/>
      <c r="B549" s="19"/>
      <c r="F549" s="39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2"/>
      <c r="AG549" s="17"/>
    </row>
    <row r="550" spans="1:33">
      <c r="A550" s="19"/>
      <c r="B550" s="19"/>
      <c r="F550" s="39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2"/>
      <c r="AG550" s="17"/>
    </row>
    <row r="551" spans="1:33">
      <c r="A551" s="19"/>
      <c r="B551" s="19"/>
      <c r="F551" s="39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2"/>
      <c r="AG551" s="17"/>
    </row>
    <row r="552" spans="1:33">
      <c r="A552" s="19"/>
      <c r="B552" s="19"/>
      <c r="F552" s="39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2"/>
      <c r="AG552" s="17"/>
    </row>
    <row r="553" spans="1:33">
      <c r="A553" s="19"/>
      <c r="B553" s="19"/>
      <c r="F553" s="39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2"/>
      <c r="AG553" s="17"/>
    </row>
    <row r="554" spans="1:33">
      <c r="A554" s="19"/>
      <c r="B554" s="19"/>
      <c r="F554" s="39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2"/>
      <c r="AG554" s="17"/>
    </row>
    <row r="555" spans="1:33">
      <c r="A555" s="19"/>
      <c r="B555" s="19"/>
      <c r="F555" s="39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2"/>
      <c r="AG555" s="17"/>
    </row>
    <row r="556" spans="1:33">
      <c r="A556" s="19"/>
      <c r="B556" s="19"/>
      <c r="F556" s="39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2"/>
      <c r="AG556" s="17"/>
    </row>
    <row r="557" spans="1:33">
      <c r="A557" s="19"/>
      <c r="B557" s="19"/>
      <c r="F557" s="39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2"/>
      <c r="AG557" s="17"/>
    </row>
    <row r="558" spans="1:33">
      <c r="A558" s="19"/>
      <c r="B558" s="19"/>
      <c r="F558" s="39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2"/>
      <c r="AG558" s="17"/>
    </row>
    <row r="559" spans="1:33">
      <c r="A559" s="19"/>
      <c r="B559" s="19"/>
      <c r="F559" s="39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2"/>
      <c r="AG559" s="17"/>
    </row>
    <row r="560" spans="1:33">
      <c r="A560" s="19"/>
      <c r="B560" s="19"/>
      <c r="F560" s="39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2"/>
      <c r="AG560" s="17"/>
    </row>
    <row r="561" spans="1:33">
      <c r="A561" s="19"/>
      <c r="B561" s="19"/>
      <c r="F561" s="39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2"/>
      <c r="AG561" s="17"/>
    </row>
    <row r="562" spans="1:33">
      <c r="A562" s="19"/>
      <c r="B562" s="19"/>
      <c r="F562" s="39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2"/>
      <c r="AG562" s="17"/>
    </row>
    <row r="563" spans="1:33">
      <c r="A563" s="19"/>
      <c r="B563" s="19"/>
      <c r="F563" s="39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2"/>
      <c r="AG563" s="17"/>
    </row>
    <row r="564" spans="1:33">
      <c r="A564" s="19"/>
      <c r="B564" s="19"/>
      <c r="F564" s="39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2"/>
      <c r="AG564" s="17"/>
    </row>
    <row r="565" spans="1:33">
      <c r="A565" s="19"/>
      <c r="B565" s="19"/>
      <c r="F565" s="39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2"/>
      <c r="AG565" s="17"/>
    </row>
    <row r="566" spans="1:33">
      <c r="A566" s="19"/>
      <c r="B566" s="19"/>
      <c r="F566" s="39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2"/>
      <c r="AG566" s="17"/>
    </row>
    <row r="567" spans="1:33">
      <c r="A567" s="19"/>
      <c r="B567" s="19"/>
      <c r="F567" s="39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2"/>
      <c r="AG567" s="17"/>
    </row>
    <row r="568" spans="1:33">
      <c r="A568" s="18" t="s">
        <v>967</v>
      </c>
      <c r="B568" s="19"/>
      <c r="F568" s="47"/>
      <c r="AG568" s="17"/>
    </row>
    <row r="569" spans="1:33">
      <c r="A569" s="19"/>
      <c r="B569" s="19"/>
      <c r="AG569" s="17"/>
    </row>
    <row r="570" spans="1:33">
      <c r="A570" s="24" t="s">
        <v>968</v>
      </c>
      <c r="B570" s="19"/>
      <c r="AG570" s="17"/>
    </row>
    <row r="571" spans="1:33">
      <c r="A571" s="27" t="s">
        <v>290</v>
      </c>
      <c r="B571" s="19"/>
      <c r="C571" s="3" t="s">
        <v>20</v>
      </c>
      <c r="D571" s="3" t="s">
        <v>178</v>
      </c>
      <c r="F571" s="35">
        <v>61426634.310562506</v>
      </c>
      <c r="H571" s="22">
        <f t="shared" ref="H571:Q578" si="230">IF(VLOOKUP($D571,$C$6:$AE$653,H$2,)=0,0,((VLOOKUP($D571,$C$6:$AE$653,H$2,)/VLOOKUP($D571,$C$6:$AE$653,4,))*$F571))</f>
        <v>61426634.310562506</v>
      </c>
      <c r="I571" s="22">
        <f t="shared" si="230"/>
        <v>0</v>
      </c>
      <c r="J571" s="22">
        <f t="shared" si="230"/>
        <v>0</v>
      </c>
      <c r="K571" s="22">
        <f t="shared" si="230"/>
        <v>0</v>
      </c>
      <c r="L571" s="22">
        <f t="shared" si="230"/>
        <v>0</v>
      </c>
      <c r="M571" s="22">
        <f t="shared" si="230"/>
        <v>0</v>
      </c>
      <c r="N571" s="22">
        <f t="shared" si="230"/>
        <v>0</v>
      </c>
      <c r="O571" s="22">
        <f t="shared" si="230"/>
        <v>0</v>
      </c>
      <c r="P571" s="22">
        <f t="shared" si="230"/>
        <v>0</v>
      </c>
      <c r="Q571" s="22">
        <f t="shared" si="230"/>
        <v>0</v>
      </c>
      <c r="R571" s="22">
        <f t="shared" ref="R571:AE578" si="231">IF(VLOOKUP($D571,$C$6:$AE$653,R$2,)=0,0,((VLOOKUP($D571,$C$6:$AE$653,R$2,)/VLOOKUP($D571,$C$6:$AE$653,4,))*$F571))</f>
        <v>0</v>
      </c>
      <c r="S571" s="22">
        <f t="shared" si="231"/>
        <v>0</v>
      </c>
      <c r="T571" s="22">
        <f t="shared" si="231"/>
        <v>0</v>
      </c>
      <c r="U571" s="22">
        <f t="shared" si="231"/>
        <v>0</v>
      </c>
      <c r="V571" s="22">
        <f t="shared" si="231"/>
        <v>0</v>
      </c>
      <c r="W571" s="22">
        <f t="shared" si="231"/>
        <v>0</v>
      </c>
      <c r="X571" s="22">
        <f t="shared" si="231"/>
        <v>0</v>
      </c>
      <c r="Y571" s="22">
        <f t="shared" si="231"/>
        <v>0</v>
      </c>
      <c r="Z571" s="22">
        <f t="shared" si="231"/>
        <v>0</v>
      </c>
      <c r="AA571" s="22">
        <f t="shared" si="231"/>
        <v>0</v>
      </c>
      <c r="AB571" s="22">
        <f t="shared" si="231"/>
        <v>0</v>
      </c>
      <c r="AC571" s="22">
        <f t="shared" si="231"/>
        <v>0</v>
      </c>
      <c r="AD571" s="22">
        <f t="shared" si="231"/>
        <v>0</v>
      </c>
      <c r="AE571" s="22">
        <f t="shared" si="231"/>
        <v>0</v>
      </c>
      <c r="AF571" s="22">
        <f t="shared" ref="AF571:AF578" si="232">SUM(H571:AE571)</f>
        <v>61426634.310562506</v>
      </c>
      <c r="AG571" s="17" t="str">
        <f t="shared" ref="AG571:AG578" si="233">IF(ABS(AF571-F571)&lt;1,"ok","err")</f>
        <v>ok</v>
      </c>
    </row>
    <row r="572" spans="1:33">
      <c r="A572" s="27" t="s">
        <v>289</v>
      </c>
      <c r="B572" s="19"/>
      <c r="C572" s="3" t="s">
        <v>33</v>
      </c>
      <c r="D572" s="3" t="s">
        <v>178</v>
      </c>
      <c r="F572" s="38">
        <v>4170843.4481928698</v>
      </c>
      <c r="H572" s="22">
        <f t="shared" si="230"/>
        <v>4170843.4481928698</v>
      </c>
      <c r="I572" s="22">
        <f t="shared" si="230"/>
        <v>0</v>
      </c>
      <c r="J572" s="22">
        <f t="shared" si="230"/>
        <v>0</v>
      </c>
      <c r="K572" s="22">
        <f t="shared" si="230"/>
        <v>0</v>
      </c>
      <c r="L572" s="22">
        <f t="shared" si="230"/>
        <v>0</v>
      </c>
      <c r="M572" s="22">
        <f t="shared" si="230"/>
        <v>0</v>
      </c>
      <c r="N572" s="22">
        <f t="shared" si="230"/>
        <v>0</v>
      </c>
      <c r="O572" s="22">
        <f t="shared" si="230"/>
        <v>0</v>
      </c>
      <c r="P572" s="22">
        <f t="shared" si="230"/>
        <v>0</v>
      </c>
      <c r="Q572" s="22">
        <f t="shared" si="230"/>
        <v>0</v>
      </c>
      <c r="R572" s="22">
        <f t="shared" si="231"/>
        <v>0</v>
      </c>
      <c r="S572" s="22">
        <f t="shared" si="231"/>
        <v>0</v>
      </c>
      <c r="T572" s="22">
        <f t="shared" si="231"/>
        <v>0</v>
      </c>
      <c r="U572" s="22">
        <f t="shared" si="231"/>
        <v>0</v>
      </c>
      <c r="V572" s="22">
        <f t="shared" si="231"/>
        <v>0</v>
      </c>
      <c r="W572" s="22">
        <f t="shared" si="231"/>
        <v>0</v>
      </c>
      <c r="X572" s="22">
        <f t="shared" si="231"/>
        <v>0</v>
      </c>
      <c r="Y572" s="22">
        <f t="shared" si="231"/>
        <v>0</v>
      </c>
      <c r="Z572" s="22">
        <f t="shared" si="231"/>
        <v>0</v>
      </c>
      <c r="AA572" s="22">
        <f t="shared" si="231"/>
        <v>0</v>
      </c>
      <c r="AB572" s="22">
        <f t="shared" si="231"/>
        <v>0</v>
      </c>
      <c r="AC572" s="22">
        <f t="shared" si="231"/>
        <v>0</v>
      </c>
      <c r="AD572" s="22">
        <f t="shared" si="231"/>
        <v>0</v>
      </c>
      <c r="AE572" s="22">
        <f t="shared" si="231"/>
        <v>0</v>
      </c>
      <c r="AF572" s="22">
        <f t="shared" si="232"/>
        <v>4170843.4481928698</v>
      </c>
      <c r="AG572" s="17" t="str">
        <f t="shared" si="233"/>
        <v>ok</v>
      </c>
    </row>
    <row r="573" spans="1:33">
      <c r="A573" s="115" t="s">
        <v>288</v>
      </c>
      <c r="B573" s="19"/>
      <c r="C573" s="3" t="s">
        <v>34</v>
      </c>
      <c r="D573" s="3" t="s">
        <v>178</v>
      </c>
      <c r="F573" s="38">
        <v>16945219.53182552</v>
      </c>
      <c r="H573" s="22">
        <f t="shared" si="230"/>
        <v>16945219.53182552</v>
      </c>
      <c r="I573" s="22">
        <f t="shared" si="230"/>
        <v>0</v>
      </c>
      <c r="J573" s="22">
        <f t="shared" si="230"/>
        <v>0</v>
      </c>
      <c r="K573" s="22">
        <f t="shared" si="230"/>
        <v>0</v>
      </c>
      <c r="L573" s="22">
        <f t="shared" si="230"/>
        <v>0</v>
      </c>
      <c r="M573" s="22">
        <f t="shared" si="230"/>
        <v>0</v>
      </c>
      <c r="N573" s="22">
        <f t="shared" si="230"/>
        <v>0</v>
      </c>
      <c r="O573" s="22">
        <f t="shared" si="230"/>
        <v>0</v>
      </c>
      <c r="P573" s="22">
        <f t="shared" si="230"/>
        <v>0</v>
      </c>
      <c r="Q573" s="22">
        <f t="shared" si="230"/>
        <v>0</v>
      </c>
      <c r="R573" s="22">
        <f t="shared" si="231"/>
        <v>0</v>
      </c>
      <c r="S573" s="22">
        <f t="shared" si="231"/>
        <v>0</v>
      </c>
      <c r="T573" s="22">
        <f t="shared" si="231"/>
        <v>0</v>
      </c>
      <c r="U573" s="22">
        <f t="shared" si="231"/>
        <v>0</v>
      </c>
      <c r="V573" s="22">
        <f t="shared" si="231"/>
        <v>0</v>
      </c>
      <c r="W573" s="22">
        <f t="shared" si="231"/>
        <v>0</v>
      </c>
      <c r="X573" s="22">
        <f t="shared" si="231"/>
        <v>0</v>
      </c>
      <c r="Y573" s="22">
        <f t="shared" si="231"/>
        <v>0</v>
      </c>
      <c r="Z573" s="22">
        <f t="shared" si="231"/>
        <v>0</v>
      </c>
      <c r="AA573" s="22">
        <f t="shared" si="231"/>
        <v>0</v>
      </c>
      <c r="AB573" s="22">
        <f t="shared" si="231"/>
        <v>0</v>
      </c>
      <c r="AC573" s="22">
        <f t="shared" si="231"/>
        <v>0</v>
      </c>
      <c r="AD573" s="22">
        <f t="shared" si="231"/>
        <v>0</v>
      </c>
      <c r="AE573" s="22">
        <f t="shared" si="231"/>
        <v>0</v>
      </c>
      <c r="AF573" s="22">
        <f t="shared" si="232"/>
        <v>16945219.53182552</v>
      </c>
      <c r="AG573" s="17" t="str">
        <f t="shared" si="233"/>
        <v>ok</v>
      </c>
    </row>
    <row r="574" spans="1:33">
      <c r="A574" s="19" t="s">
        <v>291</v>
      </c>
      <c r="B574" s="19"/>
      <c r="C574" s="3" t="s">
        <v>35</v>
      </c>
      <c r="D574" s="3" t="s">
        <v>1056</v>
      </c>
      <c r="F574" s="38">
        <v>10730993.61303545</v>
      </c>
      <c r="H574" s="22">
        <f t="shared" si="230"/>
        <v>0</v>
      </c>
      <c r="I574" s="22">
        <f t="shared" si="230"/>
        <v>0</v>
      </c>
      <c r="J574" s="22">
        <f t="shared" si="230"/>
        <v>0</v>
      </c>
      <c r="K574" s="22">
        <f t="shared" si="230"/>
        <v>0</v>
      </c>
      <c r="L574" s="22">
        <f t="shared" si="230"/>
        <v>0</v>
      </c>
      <c r="M574" s="22">
        <f t="shared" si="230"/>
        <v>0</v>
      </c>
      <c r="N574" s="22">
        <f t="shared" si="230"/>
        <v>10730993.61303545</v>
      </c>
      <c r="O574" s="22">
        <f t="shared" si="230"/>
        <v>0</v>
      </c>
      <c r="P574" s="22">
        <f t="shared" si="230"/>
        <v>0</v>
      </c>
      <c r="Q574" s="22">
        <f t="shared" si="230"/>
        <v>0</v>
      </c>
      <c r="R574" s="22">
        <f t="shared" si="231"/>
        <v>0</v>
      </c>
      <c r="S574" s="22">
        <f t="shared" si="231"/>
        <v>0</v>
      </c>
      <c r="T574" s="22">
        <f t="shared" si="231"/>
        <v>0</v>
      </c>
      <c r="U574" s="22">
        <f t="shared" si="231"/>
        <v>0</v>
      </c>
      <c r="V574" s="22">
        <f t="shared" si="231"/>
        <v>0</v>
      </c>
      <c r="W574" s="22">
        <f t="shared" si="231"/>
        <v>0</v>
      </c>
      <c r="X574" s="22">
        <f t="shared" si="231"/>
        <v>0</v>
      </c>
      <c r="Y574" s="22">
        <f t="shared" si="231"/>
        <v>0</v>
      </c>
      <c r="Z574" s="22">
        <f t="shared" si="231"/>
        <v>0</v>
      </c>
      <c r="AA574" s="22">
        <f t="shared" si="231"/>
        <v>0</v>
      </c>
      <c r="AB574" s="22">
        <f t="shared" si="231"/>
        <v>0</v>
      </c>
      <c r="AC574" s="22">
        <f t="shared" si="231"/>
        <v>0</v>
      </c>
      <c r="AD574" s="22">
        <f t="shared" si="231"/>
        <v>0</v>
      </c>
      <c r="AE574" s="22">
        <f t="shared" si="231"/>
        <v>0</v>
      </c>
      <c r="AF574" s="22">
        <f t="shared" si="232"/>
        <v>10730993.61303545</v>
      </c>
      <c r="AG574" s="17" t="str">
        <f t="shared" si="233"/>
        <v>ok</v>
      </c>
    </row>
    <row r="575" spans="1:33">
      <c r="A575" s="19" t="s">
        <v>292</v>
      </c>
      <c r="B575" s="19"/>
      <c r="C575" s="3" t="s">
        <v>36</v>
      </c>
      <c r="D575" s="3" t="s">
        <v>1056</v>
      </c>
      <c r="F575" s="38">
        <v>0</v>
      </c>
      <c r="H575" s="22">
        <f t="shared" si="230"/>
        <v>0</v>
      </c>
      <c r="I575" s="22">
        <f t="shared" si="230"/>
        <v>0</v>
      </c>
      <c r="J575" s="22">
        <f t="shared" si="230"/>
        <v>0</v>
      </c>
      <c r="K575" s="22">
        <f t="shared" si="230"/>
        <v>0</v>
      </c>
      <c r="L575" s="22">
        <f t="shared" si="230"/>
        <v>0</v>
      </c>
      <c r="M575" s="22">
        <f t="shared" si="230"/>
        <v>0</v>
      </c>
      <c r="N575" s="22">
        <f t="shared" si="230"/>
        <v>0</v>
      </c>
      <c r="O575" s="22">
        <f t="shared" si="230"/>
        <v>0</v>
      </c>
      <c r="P575" s="22">
        <f t="shared" si="230"/>
        <v>0</v>
      </c>
      <c r="Q575" s="22">
        <f t="shared" si="230"/>
        <v>0</v>
      </c>
      <c r="R575" s="22">
        <f t="shared" si="231"/>
        <v>0</v>
      </c>
      <c r="S575" s="22">
        <f t="shared" si="231"/>
        <v>0</v>
      </c>
      <c r="T575" s="22">
        <f t="shared" si="231"/>
        <v>0</v>
      </c>
      <c r="U575" s="22">
        <f t="shared" si="231"/>
        <v>0</v>
      </c>
      <c r="V575" s="22">
        <f t="shared" si="231"/>
        <v>0</v>
      </c>
      <c r="W575" s="22">
        <f t="shared" si="231"/>
        <v>0</v>
      </c>
      <c r="X575" s="22">
        <f t="shared" si="231"/>
        <v>0</v>
      </c>
      <c r="Y575" s="22">
        <f t="shared" si="231"/>
        <v>0</v>
      </c>
      <c r="Z575" s="22">
        <f t="shared" si="231"/>
        <v>0</v>
      </c>
      <c r="AA575" s="22">
        <f t="shared" si="231"/>
        <v>0</v>
      </c>
      <c r="AB575" s="22">
        <f t="shared" si="231"/>
        <v>0</v>
      </c>
      <c r="AC575" s="22">
        <f t="shared" si="231"/>
        <v>0</v>
      </c>
      <c r="AD575" s="22">
        <f t="shared" si="231"/>
        <v>0</v>
      </c>
      <c r="AE575" s="22">
        <f t="shared" si="231"/>
        <v>0</v>
      </c>
      <c r="AF575" s="22">
        <f t="shared" si="232"/>
        <v>0</v>
      </c>
      <c r="AG575" s="17" t="str">
        <f t="shared" si="233"/>
        <v>ok</v>
      </c>
    </row>
    <row r="576" spans="1:33">
      <c r="A576" s="19" t="s">
        <v>294</v>
      </c>
      <c r="B576" s="19"/>
      <c r="C576" s="3" t="s">
        <v>37</v>
      </c>
      <c r="D576" s="3" t="s">
        <v>832</v>
      </c>
      <c r="F576" s="38">
        <v>42526650.347583987</v>
      </c>
      <c r="H576" s="22">
        <f t="shared" si="230"/>
        <v>0</v>
      </c>
      <c r="I576" s="22">
        <f t="shared" si="230"/>
        <v>0</v>
      </c>
      <c r="J576" s="22">
        <f t="shared" si="230"/>
        <v>0</v>
      </c>
      <c r="K576" s="22">
        <f t="shared" si="230"/>
        <v>0</v>
      </c>
      <c r="L576" s="22">
        <f t="shared" si="230"/>
        <v>0</v>
      </c>
      <c r="M576" s="22">
        <f t="shared" si="230"/>
        <v>0</v>
      </c>
      <c r="N576" s="22">
        <f t="shared" si="230"/>
        <v>0</v>
      </c>
      <c r="O576" s="22">
        <f t="shared" si="230"/>
        <v>0</v>
      </c>
      <c r="P576" s="22">
        <f t="shared" si="230"/>
        <v>0</v>
      </c>
      <c r="Q576" s="22">
        <f t="shared" si="230"/>
        <v>0</v>
      </c>
      <c r="R576" s="22">
        <f t="shared" si="231"/>
        <v>5226114.5891005127</v>
      </c>
      <c r="S576" s="22">
        <f t="shared" si="231"/>
        <v>0</v>
      </c>
      <c r="T576" s="22">
        <f t="shared" si="231"/>
        <v>8075850.5099096773</v>
      </c>
      <c r="U576" s="22">
        <f t="shared" si="231"/>
        <v>12830528.73386899</v>
      </c>
      <c r="V576" s="22">
        <f t="shared" si="231"/>
        <v>2346257.2749996404</v>
      </c>
      <c r="W576" s="22">
        <f t="shared" si="231"/>
        <v>3754563.6844472592</v>
      </c>
      <c r="X576" s="22">
        <f t="shared" si="231"/>
        <v>3045291.1731528691</v>
      </c>
      <c r="Y576" s="22">
        <f t="shared" si="231"/>
        <v>1779164.1601475505</v>
      </c>
      <c r="Z576" s="22">
        <f t="shared" si="231"/>
        <v>1032086.5397690489</v>
      </c>
      <c r="AA576" s="22">
        <f t="shared" si="231"/>
        <v>1153909.2039323612</v>
      </c>
      <c r="AB576" s="22">
        <f t="shared" si="231"/>
        <v>3282884.4782560733</v>
      </c>
      <c r="AC576" s="22">
        <f t="shared" si="231"/>
        <v>0</v>
      </c>
      <c r="AD576" s="22">
        <f t="shared" si="231"/>
        <v>0</v>
      </c>
      <c r="AE576" s="22">
        <f t="shared" si="231"/>
        <v>0</v>
      </c>
      <c r="AF576" s="22">
        <f t="shared" si="232"/>
        <v>42526650.347583979</v>
      </c>
      <c r="AG576" s="17" t="str">
        <f t="shared" si="233"/>
        <v>ok</v>
      </c>
    </row>
    <row r="577" spans="1:33">
      <c r="A577" s="27" t="s">
        <v>585</v>
      </c>
      <c r="B577" s="19"/>
      <c r="C577" s="3" t="s">
        <v>38</v>
      </c>
      <c r="D577" s="3" t="s">
        <v>855</v>
      </c>
      <c r="F577" s="38">
        <f>6803293.78838067+1498812.17629</f>
        <v>8302105.9646706702</v>
      </c>
      <c r="H577" s="22">
        <f t="shared" si="230"/>
        <v>4518131.1677396977</v>
      </c>
      <c r="I577" s="22">
        <f t="shared" si="230"/>
        <v>0</v>
      </c>
      <c r="J577" s="22">
        <f t="shared" si="230"/>
        <v>0</v>
      </c>
      <c r="K577" s="22">
        <f t="shared" si="230"/>
        <v>0</v>
      </c>
      <c r="L577" s="22">
        <f t="shared" si="230"/>
        <v>0</v>
      </c>
      <c r="M577" s="22">
        <f t="shared" si="230"/>
        <v>0</v>
      </c>
      <c r="N577" s="22">
        <f t="shared" si="230"/>
        <v>921503.03645081236</v>
      </c>
      <c r="O577" s="22">
        <f t="shared" si="230"/>
        <v>0</v>
      </c>
      <c r="P577" s="22">
        <f t="shared" si="230"/>
        <v>0</v>
      </c>
      <c r="Q577" s="22">
        <f t="shared" si="230"/>
        <v>0</v>
      </c>
      <c r="R577" s="22">
        <f t="shared" si="231"/>
        <v>351770.13251840731</v>
      </c>
      <c r="S577" s="22">
        <f t="shared" si="231"/>
        <v>0</v>
      </c>
      <c r="T577" s="22">
        <f t="shared" si="231"/>
        <v>543586.05339320039</v>
      </c>
      <c r="U577" s="22">
        <f t="shared" si="231"/>
        <v>863623.77174189489</v>
      </c>
      <c r="V577" s="22">
        <f t="shared" si="231"/>
        <v>157926.73858897414</v>
      </c>
      <c r="W577" s="22">
        <f t="shared" si="231"/>
        <v>252719.93989211984</v>
      </c>
      <c r="X577" s="22">
        <f t="shared" si="231"/>
        <v>204978.75836310291</v>
      </c>
      <c r="Y577" s="22">
        <f t="shared" si="231"/>
        <v>119755.66201559761</v>
      </c>
      <c r="Z577" s="22">
        <f t="shared" si="231"/>
        <v>69469.81599335924</v>
      </c>
      <c r="AA577" s="22">
        <f t="shared" si="231"/>
        <v>77669.707898877037</v>
      </c>
      <c r="AB577" s="22">
        <f t="shared" si="231"/>
        <v>220971.18007462635</v>
      </c>
      <c r="AC577" s="22">
        <f t="shared" si="231"/>
        <v>0</v>
      </c>
      <c r="AD577" s="22">
        <f t="shared" si="231"/>
        <v>0</v>
      </c>
      <c r="AE577" s="22">
        <f t="shared" si="231"/>
        <v>0</v>
      </c>
      <c r="AF577" s="22">
        <f t="shared" si="232"/>
        <v>8302105.9646706684</v>
      </c>
      <c r="AG577" s="17" t="str">
        <f t="shared" si="233"/>
        <v>ok</v>
      </c>
    </row>
    <row r="578" spans="1:33">
      <c r="A578" s="27" t="s">
        <v>293</v>
      </c>
      <c r="B578" s="19"/>
      <c r="C578" s="3" t="s">
        <v>1269</v>
      </c>
      <c r="D578" s="3" t="s">
        <v>834</v>
      </c>
      <c r="F578" s="38">
        <v>11697932.784128992</v>
      </c>
      <c r="H578" s="22">
        <f t="shared" si="230"/>
        <v>6366191.2935116086</v>
      </c>
      <c r="I578" s="22">
        <f t="shared" si="230"/>
        <v>0</v>
      </c>
      <c r="J578" s="22">
        <f t="shared" si="230"/>
        <v>0</v>
      </c>
      <c r="K578" s="22">
        <f t="shared" si="230"/>
        <v>0</v>
      </c>
      <c r="L578" s="22">
        <f t="shared" si="230"/>
        <v>0</v>
      </c>
      <c r="M578" s="22">
        <f t="shared" si="230"/>
        <v>0</v>
      </c>
      <c r="N578" s="22">
        <f t="shared" si="230"/>
        <v>1298427.2456464584</v>
      </c>
      <c r="O578" s="22">
        <f t="shared" si="230"/>
        <v>0</v>
      </c>
      <c r="P578" s="22">
        <f t="shared" si="230"/>
        <v>0</v>
      </c>
      <c r="Q578" s="22">
        <f t="shared" si="230"/>
        <v>0</v>
      </c>
      <c r="R578" s="22">
        <f t="shared" si="231"/>
        <v>495655.3654188044</v>
      </c>
      <c r="S578" s="22">
        <f t="shared" si="231"/>
        <v>0</v>
      </c>
      <c r="T578" s="22">
        <f t="shared" si="231"/>
        <v>765930.13170916017</v>
      </c>
      <c r="U578" s="22">
        <f t="shared" si="231"/>
        <v>1216873.5108421852</v>
      </c>
      <c r="V578" s="22">
        <f t="shared" si="231"/>
        <v>222523.82476110852</v>
      </c>
      <c r="W578" s="22">
        <f t="shared" si="231"/>
        <v>356090.47663900879</v>
      </c>
      <c r="X578" s="22">
        <f t="shared" si="231"/>
        <v>288821.62522493338</v>
      </c>
      <c r="Y578" s="22">
        <f t="shared" si="231"/>
        <v>168739.55725677146</v>
      </c>
      <c r="Z578" s="22">
        <f t="shared" si="231"/>
        <v>97885.192199948287</v>
      </c>
      <c r="AA578" s="22">
        <f t="shared" si="231"/>
        <v>109439.10210618924</v>
      </c>
      <c r="AB578" s="22">
        <f t="shared" si="231"/>
        <v>311355.45881281479</v>
      </c>
      <c r="AC578" s="22">
        <f t="shared" si="231"/>
        <v>0</v>
      </c>
      <c r="AD578" s="22">
        <f t="shared" si="231"/>
        <v>0</v>
      </c>
      <c r="AE578" s="22">
        <f t="shared" si="231"/>
        <v>0</v>
      </c>
      <c r="AF578" s="22">
        <f t="shared" si="232"/>
        <v>11697932.784128992</v>
      </c>
      <c r="AG578" s="17" t="str">
        <f t="shared" si="233"/>
        <v>ok</v>
      </c>
    </row>
    <row r="579" spans="1:33">
      <c r="A579" s="19"/>
      <c r="B579" s="19"/>
      <c r="F579" s="38"/>
      <c r="AG579" s="17"/>
    </row>
    <row r="580" spans="1:33">
      <c r="A580" s="19" t="s">
        <v>969</v>
      </c>
      <c r="B580" s="19"/>
      <c r="C580" s="3" t="s">
        <v>970</v>
      </c>
      <c r="F580" s="35">
        <f>SUM(F571:F579)</f>
        <v>155800380</v>
      </c>
      <c r="H580" s="22">
        <f t="shared" ref="H580:M580" si="234">SUM(H571:H579)</f>
        <v>93427019.751832217</v>
      </c>
      <c r="I580" s="22">
        <f t="shared" si="234"/>
        <v>0</v>
      </c>
      <c r="J580" s="22">
        <f t="shared" si="234"/>
        <v>0</v>
      </c>
      <c r="K580" s="22">
        <f t="shared" si="234"/>
        <v>0</v>
      </c>
      <c r="L580" s="22">
        <f t="shared" si="234"/>
        <v>0</v>
      </c>
      <c r="M580" s="22">
        <f t="shared" si="234"/>
        <v>0</v>
      </c>
      <c r="N580" s="22">
        <f>SUM(N571:N579)</f>
        <v>12950923.89513272</v>
      </c>
      <c r="O580" s="22">
        <f>SUM(O571:O579)</f>
        <v>0</v>
      </c>
      <c r="P580" s="22">
        <f>SUM(P571:P579)</f>
        <v>0</v>
      </c>
      <c r="Q580" s="22">
        <f t="shared" ref="Q580:AB580" si="235">SUM(Q571:Q579)</f>
        <v>0</v>
      </c>
      <c r="R580" s="22">
        <f t="shared" si="235"/>
        <v>6073540.0870377244</v>
      </c>
      <c r="S580" s="22">
        <f t="shared" si="235"/>
        <v>0</v>
      </c>
      <c r="T580" s="22">
        <f t="shared" si="235"/>
        <v>9385366.6950120386</v>
      </c>
      <c r="U580" s="22">
        <f t="shared" si="235"/>
        <v>14911026.016453071</v>
      </c>
      <c r="V580" s="22">
        <f t="shared" si="235"/>
        <v>2726707.8383497233</v>
      </c>
      <c r="W580" s="22">
        <f t="shared" si="235"/>
        <v>4363374.1009783875</v>
      </c>
      <c r="X580" s="22">
        <f t="shared" si="235"/>
        <v>3539091.5567409056</v>
      </c>
      <c r="Y580" s="22">
        <f t="shared" si="235"/>
        <v>2067659.3794199196</v>
      </c>
      <c r="Z580" s="22">
        <f t="shared" si="235"/>
        <v>1199441.5479623564</v>
      </c>
      <c r="AA580" s="22">
        <f t="shared" si="235"/>
        <v>1341018.0139374277</v>
      </c>
      <c r="AB580" s="22">
        <f t="shared" si="235"/>
        <v>3815211.1171435141</v>
      </c>
      <c r="AC580" s="22">
        <f>SUM(AC571:AC579)</f>
        <v>0</v>
      </c>
      <c r="AD580" s="22">
        <f>SUM(AD571:AD579)</f>
        <v>0</v>
      </c>
      <c r="AE580" s="22">
        <f>SUM(AE571:AE579)</f>
        <v>0</v>
      </c>
      <c r="AF580" s="22">
        <f>SUM(H580:AE580)</f>
        <v>155800380</v>
      </c>
      <c r="AG580" s="17" t="str">
        <f>IF(ABS(AF580-F580)&lt;1,"ok","err")</f>
        <v>ok</v>
      </c>
    </row>
    <row r="581" spans="1:33">
      <c r="A581" s="19"/>
      <c r="B581" s="19"/>
      <c r="F581" s="35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17"/>
    </row>
    <row r="582" spans="1:33">
      <c r="A582" s="24" t="s">
        <v>699</v>
      </c>
      <c r="B582" s="19"/>
      <c r="F582" s="35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17"/>
    </row>
    <row r="583" spans="1:33">
      <c r="A583" s="24"/>
      <c r="B583" s="19" t="s">
        <v>662</v>
      </c>
      <c r="C583" s="44" t="s">
        <v>700</v>
      </c>
      <c r="D583" s="3" t="s">
        <v>599</v>
      </c>
      <c r="F583" s="35">
        <v>0</v>
      </c>
      <c r="H583" s="22">
        <f t="shared" ref="H583:Q586" si="236">IF(VLOOKUP($D583,$C$6:$AE$653,H$2,)=0,0,((VLOOKUP($D583,$C$6:$AE$653,H$2,)/VLOOKUP($D583,$C$6:$AE$653,4,))*$F583))</f>
        <v>0</v>
      </c>
      <c r="I583" s="22">
        <f t="shared" si="236"/>
        <v>0</v>
      </c>
      <c r="J583" s="22">
        <f t="shared" si="236"/>
        <v>0</v>
      </c>
      <c r="K583" s="22">
        <f t="shared" si="236"/>
        <v>0</v>
      </c>
      <c r="L583" s="22">
        <f t="shared" si="236"/>
        <v>0</v>
      </c>
      <c r="M583" s="22">
        <f t="shared" si="236"/>
        <v>0</v>
      </c>
      <c r="N583" s="22">
        <f t="shared" si="236"/>
        <v>0</v>
      </c>
      <c r="O583" s="22">
        <f t="shared" si="236"/>
        <v>0</v>
      </c>
      <c r="P583" s="22">
        <f t="shared" si="236"/>
        <v>0</v>
      </c>
      <c r="Q583" s="22">
        <f t="shared" si="236"/>
        <v>0</v>
      </c>
      <c r="R583" s="22">
        <f t="shared" ref="R583:AE586" si="237">IF(VLOOKUP($D583,$C$6:$AE$653,R$2,)=0,0,((VLOOKUP($D583,$C$6:$AE$653,R$2,)/VLOOKUP($D583,$C$6:$AE$653,4,))*$F583))</f>
        <v>0</v>
      </c>
      <c r="S583" s="22">
        <f t="shared" si="237"/>
        <v>0</v>
      </c>
      <c r="T583" s="22">
        <f t="shared" si="237"/>
        <v>0</v>
      </c>
      <c r="U583" s="22">
        <f t="shared" si="237"/>
        <v>0</v>
      </c>
      <c r="V583" s="22">
        <f t="shared" si="237"/>
        <v>0</v>
      </c>
      <c r="W583" s="22">
        <f t="shared" si="237"/>
        <v>0</v>
      </c>
      <c r="X583" s="22">
        <f t="shared" si="237"/>
        <v>0</v>
      </c>
      <c r="Y583" s="22">
        <f t="shared" si="237"/>
        <v>0</v>
      </c>
      <c r="Z583" s="22">
        <f t="shared" si="237"/>
        <v>0</v>
      </c>
      <c r="AA583" s="22">
        <f t="shared" si="237"/>
        <v>0</v>
      </c>
      <c r="AB583" s="22">
        <f t="shared" si="237"/>
        <v>0</v>
      </c>
      <c r="AC583" s="22">
        <f t="shared" si="237"/>
        <v>0</v>
      </c>
      <c r="AD583" s="22">
        <f t="shared" si="237"/>
        <v>0</v>
      </c>
      <c r="AE583" s="22">
        <f t="shared" si="237"/>
        <v>0</v>
      </c>
      <c r="AF583" s="22">
        <f>SUM(H583:AE583)</f>
        <v>0</v>
      </c>
      <c r="AG583" s="17" t="str">
        <f>IF(ABS(AF583-F583)&lt;1,"ok","err")</f>
        <v>ok</v>
      </c>
    </row>
    <row r="584" spans="1:33">
      <c r="A584" s="24"/>
      <c r="B584" s="19" t="s">
        <v>1025</v>
      </c>
      <c r="C584" s="44" t="s">
        <v>701</v>
      </c>
      <c r="D584" s="3" t="s">
        <v>1056</v>
      </c>
      <c r="F584" s="38">
        <v>0</v>
      </c>
      <c r="H584" s="22">
        <f t="shared" si="236"/>
        <v>0</v>
      </c>
      <c r="I584" s="22">
        <f t="shared" si="236"/>
        <v>0</v>
      </c>
      <c r="J584" s="22">
        <f t="shared" si="236"/>
        <v>0</v>
      </c>
      <c r="K584" s="22">
        <f t="shared" si="236"/>
        <v>0</v>
      </c>
      <c r="L584" s="22">
        <f t="shared" si="236"/>
        <v>0</v>
      </c>
      <c r="M584" s="22">
        <f t="shared" si="236"/>
        <v>0</v>
      </c>
      <c r="N584" s="22">
        <f t="shared" si="236"/>
        <v>0</v>
      </c>
      <c r="O584" s="22">
        <f t="shared" si="236"/>
        <v>0</v>
      </c>
      <c r="P584" s="22">
        <f t="shared" si="236"/>
        <v>0</v>
      </c>
      <c r="Q584" s="22">
        <f t="shared" si="236"/>
        <v>0</v>
      </c>
      <c r="R584" s="22">
        <f t="shared" si="237"/>
        <v>0</v>
      </c>
      <c r="S584" s="22">
        <f t="shared" si="237"/>
        <v>0</v>
      </c>
      <c r="T584" s="22">
        <f t="shared" si="237"/>
        <v>0</v>
      </c>
      <c r="U584" s="22">
        <f t="shared" si="237"/>
        <v>0</v>
      </c>
      <c r="V584" s="22">
        <f t="shared" si="237"/>
        <v>0</v>
      </c>
      <c r="W584" s="22">
        <f t="shared" si="237"/>
        <v>0</v>
      </c>
      <c r="X584" s="22">
        <f t="shared" si="237"/>
        <v>0</v>
      </c>
      <c r="Y584" s="22">
        <f t="shared" si="237"/>
        <v>0</v>
      </c>
      <c r="Z584" s="22">
        <f t="shared" si="237"/>
        <v>0</v>
      </c>
      <c r="AA584" s="22">
        <f t="shared" si="237"/>
        <v>0</v>
      </c>
      <c r="AB584" s="22">
        <f t="shared" si="237"/>
        <v>0</v>
      </c>
      <c r="AC584" s="22">
        <f t="shared" si="237"/>
        <v>0</v>
      </c>
      <c r="AD584" s="22">
        <f t="shared" si="237"/>
        <v>0</v>
      </c>
      <c r="AE584" s="22">
        <f t="shared" si="237"/>
        <v>0</v>
      </c>
      <c r="AF584" s="22">
        <f>SUM(H584:AE584)</f>
        <v>0</v>
      </c>
      <c r="AG584" s="17" t="str">
        <f>IF(ABS(AF584-F584)&lt;1,"ok","err")</f>
        <v>ok</v>
      </c>
    </row>
    <row r="585" spans="1:33">
      <c r="A585" s="24"/>
      <c r="B585" s="19" t="s">
        <v>835</v>
      </c>
      <c r="C585" s="44" t="s">
        <v>702</v>
      </c>
      <c r="D585" s="3" t="s">
        <v>832</v>
      </c>
      <c r="F585" s="38">
        <v>0</v>
      </c>
      <c r="H585" s="22">
        <f t="shared" si="236"/>
        <v>0</v>
      </c>
      <c r="I585" s="22">
        <f t="shared" si="236"/>
        <v>0</v>
      </c>
      <c r="J585" s="22">
        <f t="shared" si="236"/>
        <v>0</v>
      </c>
      <c r="K585" s="22">
        <f t="shared" si="236"/>
        <v>0</v>
      </c>
      <c r="L585" s="22">
        <f t="shared" si="236"/>
        <v>0</v>
      </c>
      <c r="M585" s="22">
        <f t="shared" si="236"/>
        <v>0</v>
      </c>
      <c r="N585" s="22">
        <f t="shared" si="236"/>
        <v>0</v>
      </c>
      <c r="O585" s="22">
        <f t="shared" si="236"/>
        <v>0</v>
      </c>
      <c r="P585" s="22">
        <f t="shared" si="236"/>
        <v>0</v>
      </c>
      <c r="Q585" s="22">
        <f t="shared" si="236"/>
        <v>0</v>
      </c>
      <c r="R585" s="22">
        <f t="shared" si="237"/>
        <v>0</v>
      </c>
      <c r="S585" s="22">
        <f t="shared" si="237"/>
        <v>0</v>
      </c>
      <c r="T585" s="22">
        <f t="shared" si="237"/>
        <v>0</v>
      </c>
      <c r="U585" s="22">
        <f t="shared" si="237"/>
        <v>0</v>
      </c>
      <c r="V585" s="22">
        <f t="shared" si="237"/>
        <v>0</v>
      </c>
      <c r="W585" s="22">
        <f t="shared" si="237"/>
        <v>0</v>
      </c>
      <c r="X585" s="22">
        <f t="shared" si="237"/>
        <v>0</v>
      </c>
      <c r="Y585" s="22">
        <f t="shared" si="237"/>
        <v>0</v>
      </c>
      <c r="Z585" s="22">
        <f t="shared" si="237"/>
        <v>0</v>
      </c>
      <c r="AA585" s="22">
        <f t="shared" si="237"/>
        <v>0</v>
      </c>
      <c r="AB585" s="22">
        <f t="shared" si="237"/>
        <v>0</v>
      </c>
      <c r="AC585" s="22">
        <f t="shared" si="237"/>
        <v>0</v>
      </c>
      <c r="AD585" s="22">
        <f t="shared" si="237"/>
        <v>0</v>
      </c>
      <c r="AE585" s="22">
        <f t="shared" si="237"/>
        <v>0</v>
      </c>
      <c r="AF585" s="22">
        <f>SUM(H585:AE585)</f>
        <v>0</v>
      </c>
      <c r="AG585" s="17" t="str">
        <f>IF(ABS(AF585-F585)&lt;1,"ok","err")</f>
        <v>ok</v>
      </c>
    </row>
    <row r="586" spans="1:33">
      <c r="A586" s="24"/>
      <c r="B586" s="19" t="s">
        <v>663</v>
      </c>
      <c r="C586" s="44" t="s">
        <v>703</v>
      </c>
      <c r="D586" s="3" t="s">
        <v>855</v>
      </c>
      <c r="F586" s="38">
        <v>0</v>
      </c>
      <c r="H586" s="22">
        <f t="shared" si="236"/>
        <v>0</v>
      </c>
      <c r="I586" s="22">
        <f t="shared" si="236"/>
        <v>0</v>
      </c>
      <c r="J586" s="22">
        <f t="shared" si="236"/>
        <v>0</v>
      </c>
      <c r="K586" s="22">
        <f t="shared" si="236"/>
        <v>0</v>
      </c>
      <c r="L586" s="22">
        <f t="shared" si="236"/>
        <v>0</v>
      </c>
      <c r="M586" s="22">
        <f t="shared" si="236"/>
        <v>0</v>
      </c>
      <c r="N586" s="22">
        <f t="shared" si="236"/>
        <v>0</v>
      </c>
      <c r="O586" s="22">
        <f t="shared" si="236"/>
        <v>0</v>
      </c>
      <c r="P586" s="22">
        <f t="shared" si="236"/>
        <v>0</v>
      </c>
      <c r="Q586" s="22">
        <f t="shared" si="236"/>
        <v>0</v>
      </c>
      <c r="R586" s="22">
        <f t="shared" si="237"/>
        <v>0</v>
      </c>
      <c r="S586" s="22">
        <f t="shared" si="237"/>
        <v>0</v>
      </c>
      <c r="T586" s="22">
        <f t="shared" si="237"/>
        <v>0</v>
      </c>
      <c r="U586" s="22">
        <f t="shared" si="237"/>
        <v>0</v>
      </c>
      <c r="V586" s="22">
        <f t="shared" si="237"/>
        <v>0</v>
      </c>
      <c r="W586" s="22">
        <f t="shared" si="237"/>
        <v>0</v>
      </c>
      <c r="X586" s="22">
        <f t="shared" si="237"/>
        <v>0</v>
      </c>
      <c r="Y586" s="22">
        <f t="shared" si="237"/>
        <v>0</v>
      </c>
      <c r="Z586" s="22">
        <f t="shared" si="237"/>
        <v>0</v>
      </c>
      <c r="AA586" s="22">
        <f t="shared" si="237"/>
        <v>0</v>
      </c>
      <c r="AB586" s="22">
        <f t="shared" si="237"/>
        <v>0</v>
      </c>
      <c r="AC586" s="22">
        <f t="shared" si="237"/>
        <v>0</v>
      </c>
      <c r="AD586" s="22">
        <f t="shared" si="237"/>
        <v>0</v>
      </c>
      <c r="AE586" s="22">
        <f t="shared" si="237"/>
        <v>0</v>
      </c>
      <c r="AF586" s="22">
        <f>SUM(H586:AE586)</f>
        <v>0</v>
      </c>
      <c r="AG586" s="17" t="str">
        <f>IF(ABS(AF586-F586)&lt;1,"ok","err")</f>
        <v>ok</v>
      </c>
    </row>
    <row r="587" spans="1:33">
      <c r="A587" s="24"/>
      <c r="B587" s="19"/>
      <c r="F587" s="35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17"/>
    </row>
    <row r="588" spans="1:33">
      <c r="A588" s="19" t="s">
        <v>698</v>
      </c>
      <c r="B588" s="19"/>
      <c r="C588" s="44" t="s">
        <v>705</v>
      </c>
      <c r="F588" s="35">
        <f>SUM(F583:F587)</f>
        <v>0</v>
      </c>
      <c r="H588" s="21">
        <f t="shared" ref="H588:AE588" si="238">SUM(H583:H587)</f>
        <v>0</v>
      </c>
      <c r="I588" s="21">
        <f t="shared" si="238"/>
        <v>0</v>
      </c>
      <c r="J588" s="21">
        <f t="shared" si="238"/>
        <v>0</v>
      </c>
      <c r="K588" s="21">
        <f t="shared" si="238"/>
        <v>0</v>
      </c>
      <c r="L588" s="21">
        <f t="shared" si="238"/>
        <v>0</v>
      </c>
      <c r="M588" s="21">
        <f t="shared" si="238"/>
        <v>0</v>
      </c>
      <c r="N588" s="21">
        <f t="shared" si="238"/>
        <v>0</v>
      </c>
      <c r="O588" s="21">
        <f t="shared" si="238"/>
        <v>0</v>
      </c>
      <c r="P588" s="21">
        <f t="shared" si="238"/>
        <v>0</v>
      </c>
      <c r="Q588" s="21">
        <f t="shared" si="238"/>
        <v>0</v>
      </c>
      <c r="R588" s="21">
        <f t="shared" si="238"/>
        <v>0</v>
      </c>
      <c r="S588" s="21">
        <f t="shared" si="238"/>
        <v>0</v>
      </c>
      <c r="T588" s="21">
        <f t="shared" si="238"/>
        <v>0</v>
      </c>
      <c r="U588" s="21">
        <f t="shared" si="238"/>
        <v>0</v>
      </c>
      <c r="V588" s="21">
        <f t="shared" si="238"/>
        <v>0</v>
      </c>
      <c r="W588" s="21">
        <f t="shared" si="238"/>
        <v>0</v>
      </c>
      <c r="X588" s="21">
        <f t="shared" si="238"/>
        <v>0</v>
      </c>
      <c r="Y588" s="21">
        <f t="shared" si="238"/>
        <v>0</v>
      </c>
      <c r="Z588" s="21">
        <f t="shared" si="238"/>
        <v>0</v>
      </c>
      <c r="AA588" s="21">
        <f t="shared" si="238"/>
        <v>0</v>
      </c>
      <c r="AB588" s="21">
        <f t="shared" si="238"/>
        <v>0</v>
      </c>
      <c r="AC588" s="21">
        <f t="shared" si="238"/>
        <v>0</v>
      </c>
      <c r="AD588" s="21">
        <f t="shared" si="238"/>
        <v>0</v>
      </c>
      <c r="AE588" s="21">
        <f t="shared" si="238"/>
        <v>0</v>
      </c>
      <c r="AF588" s="22">
        <f>SUM(H588:AE588)</f>
        <v>0</v>
      </c>
      <c r="AG588" s="17" t="str">
        <f>IF(ABS(AF588-F588)&lt;1,"ok","err")</f>
        <v>ok</v>
      </c>
    </row>
    <row r="589" spans="1:33">
      <c r="A589" s="19"/>
      <c r="B589" s="19"/>
      <c r="F589" s="38"/>
      <c r="AG589" s="17"/>
    </row>
    <row r="590" spans="1:33">
      <c r="A590" s="24" t="s">
        <v>669</v>
      </c>
      <c r="B590" s="19"/>
      <c r="F590" s="35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17"/>
    </row>
    <row r="591" spans="1:33">
      <c r="A591" s="24"/>
      <c r="B591" s="19" t="s">
        <v>662</v>
      </c>
      <c r="C591" s="3" t="s">
        <v>670</v>
      </c>
      <c r="D591" s="3" t="s">
        <v>599</v>
      </c>
      <c r="F591" s="35">
        <v>0</v>
      </c>
      <c r="H591" s="22">
        <f t="shared" ref="H591:Q594" si="239">IF(VLOOKUP($D591,$C$6:$AE$653,H$2,)=0,0,((VLOOKUP($D591,$C$6:$AE$653,H$2,)/VLOOKUP($D591,$C$6:$AE$653,4,))*$F591))</f>
        <v>0</v>
      </c>
      <c r="I591" s="22">
        <f t="shared" si="239"/>
        <v>0</v>
      </c>
      <c r="J591" s="22">
        <f t="shared" si="239"/>
        <v>0</v>
      </c>
      <c r="K591" s="22">
        <f t="shared" si="239"/>
        <v>0</v>
      </c>
      <c r="L591" s="22">
        <f t="shared" si="239"/>
        <v>0</v>
      </c>
      <c r="M591" s="22">
        <f t="shared" si="239"/>
        <v>0</v>
      </c>
      <c r="N591" s="22">
        <f t="shared" si="239"/>
        <v>0</v>
      </c>
      <c r="O591" s="22">
        <f t="shared" si="239"/>
        <v>0</v>
      </c>
      <c r="P591" s="22">
        <f t="shared" si="239"/>
        <v>0</v>
      </c>
      <c r="Q591" s="22">
        <f t="shared" si="239"/>
        <v>0</v>
      </c>
      <c r="R591" s="22">
        <f t="shared" ref="R591:AE594" si="240">IF(VLOOKUP($D591,$C$6:$AE$653,R$2,)=0,0,((VLOOKUP($D591,$C$6:$AE$653,R$2,)/VLOOKUP($D591,$C$6:$AE$653,4,))*$F591))</f>
        <v>0</v>
      </c>
      <c r="S591" s="22">
        <f t="shared" si="240"/>
        <v>0</v>
      </c>
      <c r="T591" s="22">
        <f t="shared" si="240"/>
        <v>0</v>
      </c>
      <c r="U591" s="22">
        <f t="shared" si="240"/>
        <v>0</v>
      </c>
      <c r="V591" s="22">
        <f t="shared" si="240"/>
        <v>0</v>
      </c>
      <c r="W591" s="22">
        <f t="shared" si="240"/>
        <v>0</v>
      </c>
      <c r="X591" s="22">
        <f t="shared" si="240"/>
        <v>0</v>
      </c>
      <c r="Y591" s="22">
        <f t="shared" si="240"/>
        <v>0</v>
      </c>
      <c r="Z591" s="22">
        <f t="shared" si="240"/>
        <v>0</v>
      </c>
      <c r="AA591" s="22">
        <f t="shared" si="240"/>
        <v>0</v>
      </c>
      <c r="AB591" s="22">
        <f t="shared" si="240"/>
        <v>0</v>
      </c>
      <c r="AC591" s="22">
        <f t="shared" si="240"/>
        <v>0</v>
      </c>
      <c r="AD591" s="22">
        <f t="shared" si="240"/>
        <v>0</v>
      </c>
      <c r="AE591" s="22">
        <f t="shared" si="240"/>
        <v>0</v>
      </c>
      <c r="AF591" s="22">
        <f>SUM(H591:AE591)</f>
        <v>0</v>
      </c>
      <c r="AG591" s="17" t="str">
        <f>IF(ABS(AF591-F591)&lt;1,"ok","err")</f>
        <v>ok</v>
      </c>
    </row>
    <row r="592" spans="1:33">
      <c r="A592" s="24"/>
      <c r="B592" s="19" t="s">
        <v>1025</v>
      </c>
      <c r="C592" s="3" t="s">
        <v>672</v>
      </c>
      <c r="D592" s="3" t="s">
        <v>1056</v>
      </c>
      <c r="F592" s="38">
        <v>0</v>
      </c>
      <c r="H592" s="22">
        <f t="shared" si="239"/>
        <v>0</v>
      </c>
      <c r="I592" s="22">
        <f t="shared" si="239"/>
        <v>0</v>
      </c>
      <c r="J592" s="22">
        <f t="shared" si="239"/>
        <v>0</v>
      </c>
      <c r="K592" s="22">
        <f t="shared" si="239"/>
        <v>0</v>
      </c>
      <c r="L592" s="22">
        <f t="shared" si="239"/>
        <v>0</v>
      </c>
      <c r="M592" s="22">
        <f t="shared" si="239"/>
        <v>0</v>
      </c>
      <c r="N592" s="22">
        <f t="shared" si="239"/>
        <v>0</v>
      </c>
      <c r="O592" s="22">
        <f t="shared" si="239"/>
        <v>0</v>
      </c>
      <c r="P592" s="22">
        <f t="shared" si="239"/>
        <v>0</v>
      </c>
      <c r="Q592" s="22">
        <f t="shared" si="239"/>
        <v>0</v>
      </c>
      <c r="R592" s="22">
        <f t="shared" si="240"/>
        <v>0</v>
      </c>
      <c r="S592" s="22">
        <f t="shared" si="240"/>
        <v>0</v>
      </c>
      <c r="T592" s="22">
        <f t="shared" si="240"/>
        <v>0</v>
      </c>
      <c r="U592" s="22">
        <f t="shared" si="240"/>
        <v>0</v>
      </c>
      <c r="V592" s="22">
        <f t="shared" si="240"/>
        <v>0</v>
      </c>
      <c r="W592" s="22">
        <f t="shared" si="240"/>
        <v>0</v>
      </c>
      <c r="X592" s="22">
        <f t="shared" si="240"/>
        <v>0</v>
      </c>
      <c r="Y592" s="22">
        <f t="shared" si="240"/>
        <v>0</v>
      </c>
      <c r="Z592" s="22">
        <f t="shared" si="240"/>
        <v>0</v>
      </c>
      <c r="AA592" s="22">
        <f t="shared" si="240"/>
        <v>0</v>
      </c>
      <c r="AB592" s="22">
        <f t="shared" si="240"/>
        <v>0</v>
      </c>
      <c r="AC592" s="22">
        <f t="shared" si="240"/>
        <v>0</v>
      </c>
      <c r="AD592" s="22">
        <f t="shared" si="240"/>
        <v>0</v>
      </c>
      <c r="AE592" s="22">
        <f t="shared" si="240"/>
        <v>0</v>
      </c>
      <c r="AF592" s="22">
        <f>SUM(H592:AE592)</f>
        <v>0</v>
      </c>
      <c r="AG592" s="17" t="str">
        <f>IF(ABS(AF592-F592)&lt;1,"ok","err")</f>
        <v>ok</v>
      </c>
    </row>
    <row r="593" spans="1:33">
      <c r="A593" s="24"/>
      <c r="B593" s="19" t="s">
        <v>835</v>
      </c>
      <c r="C593" s="3" t="s">
        <v>671</v>
      </c>
      <c r="D593" s="3" t="s">
        <v>832</v>
      </c>
      <c r="F593" s="38">
        <v>0</v>
      </c>
      <c r="H593" s="22">
        <f t="shared" si="239"/>
        <v>0</v>
      </c>
      <c r="I593" s="22">
        <f t="shared" si="239"/>
        <v>0</v>
      </c>
      <c r="J593" s="22">
        <f t="shared" si="239"/>
        <v>0</v>
      </c>
      <c r="K593" s="22">
        <f t="shared" si="239"/>
        <v>0</v>
      </c>
      <c r="L593" s="22">
        <f t="shared" si="239"/>
        <v>0</v>
      </c>
      <c r="M593" s="22">
        <f t="shared" si="239"/>
        <v>0</v>
      </c>
      <c r="N593" s="22">
        <f t="shared" si="239"/>
        <v>0</v>
      </c>
      <c r="O593" s="22">
        <f t="shared" si="239"/>
        <v>0</v>
      </c>
      <c r="P593" s="22">
        <f t="shared" si="239"/>
        <v>0</v>
      </c>
      <c r="Q593" s="22">
        <f t="shared" si="239"/>
        <v>0</v>
      </c>
      <c r="R593" s="22">
        <f t="shared" si="240"/>
        <v>0</v>
      </c>
      <c r="S593" s="22">
        <f t="shared" si="240"/>
        <v>0</v>
      </c>
      <c r="T593" s="22">
        <f t="shared" si="240"/>
        <v>0</v>
      </c>
      <c r="U593" s="22">
        <f t="shared" si="240"/>
        <v>0</v>
      </c>
      <c r="V593" s="22">
        <f t="shared" si="240"/>
        <v>0</v>
      </c>
      <c r="W593" s="22">
        <f t="shared" si="240"/>
        <v>0</v>
      </c>
      <c r="X593" s="22">
        <f t="shared" si="240"/>
        <v>0</v>
      </c>
      <c r="Y593" s="22">
        <f t="shared" si="240"/>
        <v>0</v>
      </c>
      <c r="Z593" s="22">
        <f t="shared" si="240"/>
        <v>0</v>
      </c>
      <c r="AA593" s="22">
        <f t="shared" si="240"/>
        <v>0</v>
      </c>
      <c r="AB593" s="22">
        <f t="shared" si="240"/>
        <v>0</v>
      </c>
      <c r="AC593" s="22">
        <f t="shared" si="240"/>
        <v>0</v>
      </c>
      <c r="AD593" s="22">
        <f t="shared" si="240"/>
        <v>0</v>
      </c>
      <c r="AE593" s="22">
        <f t="shared" si="240"/>
        <v>0</v>
      </c>
      <c r="AF593" s="22">
        <f>SUM(H593:AE593)</f>
        <v>0</v>
      </c>
      <c r="AG593" s="17" t="str">
        <f>IF(ABS(AF593-F593)&lt;1,"ok","err")</f>
        <v>ok</v>
      </c>
    </row>
    <row r="594" spans="1:33">
      <c r="A594" s="24"/>
      <c r="B594" s="19" t="s">
        <v>663</v>
      </c>
      <c r="C594" s="44" t="s">
        <v>704</v>
      </c>
      <c r="D594" s="3" t="s">
        <v>855</v>
      </c>
      <c r="F594" s="38">
        <v>0</v>
      </c>
      <c r="H594" s="22">
        <f t="shared" si="239"/>
        <v>0</v>
      </c>
      <c r="I594" s="22">
        <f t="shared" si="239"/>
        <v>0</v>
      </c>
      <c r="J594" s="22">
        <f t="shared" si="239"/>
        <v>0</v>
      </c>
      <c r="K594" s="22">
        <f t="shared" si="239"/>
        <v>0</v>
      </c>
      <c r="L594" s="22">
        <f t="shared" si="239"/>
        <v>0</v>
      </c>
      <c r="M594" s="22">
        <f t="shared" si="239"/>
        <v>0</v>
      </c>
      <c r="N594" s="22">
        <f t="shared" si="239"/>
        <v>0</v>
      </c>
      <c r="O594" s="22">
        <f t="shared" si="239"/>
        <v>0</v>
      </c>
      <c r="P594" s="22">
        <f t="shared" si="239"/>
        <v>0</v>
      </c>
      <c r="Q594" s="22">
        <f t="shared" si="239"/>
        <v>0</v>
      </c>
      <c r="R594" s="22">
        <f t="shared" si="240"/>
        <v>0</v>
      </c>
      <c r="S594" s="22">
        <f t="shared" si="240"/>
        <v>0</v>
      </c>
      <c r="T594" s="22">
        <f t="shared" si="240"/>
        <v>0</v>
      </c>
      <c r="U594" s="22">
        <f t="shared" si="240"/>
        <v>0</v>
      </c>
      <c r="V594" s="22">
        <f t="shared" si="240"/>
        <v>0</v>
      </c>
      <c r="W594" s="22">
        <f t="shared" si="240"/>
        <v>0</v>
      </c>
      <c r="X594" s="22">
        <f t="shared" si="240"/>
        <v>0</v>
      </c>
      <c r="Y594" s="22">
        <f t="shared" si="240"/>
        <v>0</v>
      </c>
      <c r="Z594" s="22">
        <f t="shared" si="240"/>
        <v>0</v>
      </c>
      <c r="AA594" s="22">
        <f t="shared" si="240"/>
        <v>0</v>
      </c>
      <c r="AB594" s="22">
        <f t="shared" si="240"/>
        <v>0</v>
      </c>
      <c r="AC594" s="22">
        <f t="shared" si="240"/>
        <v>0</v>
      </c>
      <c r="AD594" s="22">
        <f t="shared" si="240"/>
        <v>0</v>
      </c>
      <c r="AE594" s="22">
        <f t="shared" si="240"/>
        <v>0</v>
      </c>
      <c r="AF594" s="22">
        <f>SUM(H594:AE594)</f>
        <v>0</v>
      </c>
      <c r="AG594" s="17" t="str">
        <f>IF(ABS(AF594-F594)&lt;1,"ok","err")</f>
        <v>ok</v>
      </c>
    </row>
    <row r="595" spans="1:33">
      <c r="A595" s="24"/>
      <c r="B595" s="19"/>
      <c r="F595" s="35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17"/>
    </row>
    <row r="596" spans="1:33">
      <c r="A596" s="19" t="s">
        <v>673</v>
      </c>
      <c r="B596" s="19"/>
      <c r="C596" s="3" t="s">
        <v>675</v>
      </c>
      <c r="F596" s="35">
        <f>SUM(F591:F595)</f>
        <v>0</v>
      </c>
      <c r="H596" s="21">
        <f>SUM(H591:H595)</f>
        <v>0</v>
      </c>
      <c r="I596" s="21">
        <f t="shared" ref="I596:W596" si="241">SUM(I591:I595)</f>
        <v>0</v>
      </c>
      <c r="J596" s="21">
        <f t="shared" si="241"/>
        <v>0</v>
      </c>
      <c r="K596" s="21">
        <f t="shared" si="241"/>
        <v>0</v>
      </c>
      <c r="L596" s="21">
        <f t="shared" si="241"/>
        <v>0</v>
      </c>
      <c r="M596" s="21">
        <f t="shared" si="241"/>
        <v>0</v>
      </c>
      <c r="N596" s="21">
        <f t="shared" si="241"/>
        <v>0</v>
      </c>
      <c r="O596" s="21">
        <f t="shared" si="241"/>
        <v>0</v>
      </c>
      <c r="P596" s="21">
        <f t="shared" si="241"/>
        <v>0</v>
      </c>
      <c r="Q596" s="21">
        <f t="shared" si="241"/>
        <v>0</v>
      </c>
      <c r="R596" s="21">
        <f t="shared" si="241"/>
        <v>0</v>
      </c>
      <c r="S596" s="21">
        <f t="shared" si="241"/>
        <v>0</v>
      </c>
      <c r="T596" s="21">
        <f t="shared" si="241"/>
        <v>0</v>
      </c>
      <c r="U596" s="21">
        <f t="shared" si="241"/>
        <v>0</v>
      </c>
      <c r="V596" s="21">
        <f t="shared" si="241"/>
        <v>0</v>
      </c>
      <c r="W596" s="21">
        <f t="shared" si="241"/>
        <v>0</v>
      </c>
      <c r="X596" s="21">
        <f t="shared" ref="X596:AE596" si="242">SUM(X591:X595)</f>
        <v>0</v>
      </c>
      <c r="Y596" s="21">
        <f t="shared" si="242"/>
        <v>0</v>
      </c>
      <c r="Z596" s="21">
        <f t="shared" si="242"/>
        <v>0</v>
      </c>
      <c r="AA596" s="21">
        <f t="shared" si="242"/>
        <v>0</v>
      </c>
      <c r="AB596" s="21">
        <f t="shared" si="242"/>
        <v>0</v>
      </c>
      <c r="AC596" s="21">
        <f t="shared" si="242"/>
        <v>0</v>
      </c>
      <c r="AD596" s="21">
        <f t="shared" si="242"/>
        <v>0</v>
      </c>
      <c r="AE596" s="21">
        <f t="shared" si="242"/>
        <v>0</v>
      </c>
      <c r="AF596" s="22">
        <f>SUM(H596:AE596)</f>
        <v>0</v>
      </c>
      <c r="AG596" s="17" t="str">
        <f>IF(ABS(AF596-F596)&lt;1,"ok","err")</f>
        <v>ok</v>
      </c>
    </row>
    <row r="597" spans="1:33">
      <c r="A597" s="19"/>
      <c r="B597" s="19"/>
      <c r="F597" s="38"/>
      <c r="AG597" s="17"/>
    </row>
    <row r="598" spans="1:33">
      <c r="A598" s="19" t="s">
        <v>597</v>
      </c>
      <c r="B598" s="19"/>
      <c r="C598" s="3" t="s">
        <v>971</v>
      </c>
      <c r="D598" s="3" t="s">
        <v>865</v>
      </c>
      <c r="F598" s="35">
        <f>36773893-1840968</f>
        <v>34932925</v>
      </c>
      <c r="H598" s="22">
        <f t="shared" ref="H598:AE598" si="243">IF(VLOOKUP($D598,$C$6:$AE$653,H$2,)=0,0,((VLOOKUP($D598,$C$6:$AE$653,H$2,)/VLOOKUP($D598,$C$6:$AE$653,4,))*$F598))</f>
        <v>18929494.853328731</v>
      </c>
      <c r="I598" s="22">
        <f t="shared" si="243"/>
        <v>0</v>
      </c>
      <c r="J598" s="22">
        <f t="shared" si="243"/>
        <v>0</v>
      </c>
      <c r="K598" s="22">
        <f t="shared" si="243"/>
        <v>0</v>
      </c>
      <c r="L598" s="22">
        <f t="shared" si="243"/>
        <v>0</v>
      </c>
      <c r="M598" s="22">
        <f t="shared" si="243"/>
        <v>0</v>
      </c>
      <c r="N598" s="22">
        <f t="shared" si="243"/>
        <v>3912794.4541331842</v>
      </c>
      <c r="O598" s="22">
        <f t="shared" si="243"/>
        <v>0</v>
      </c>
      <c r="P598" s="22">
        <f t="shared" si="243"/>
        <v>0</v>
      </c>
      <c r="Q598" s="22">
        <f t="shared" si="243"/>
        <v>0</v>
      </c>
      <c r="R598" s="22">
        <f t="shared" si="243"/>
        <v>1485822.3506395298</v>
      </c>
      <c r="S598" s="22">
        <f t="shared" si="243"/>
        <v>0</v>
      </c>
      <c r="T598" s="22">
        <f t="shared" si="243"/>
        <v>2296022.9791120379</v>
      </c>
      <c r="U598" s="22">
        <f t="shared" si="243"/>
        <v>3647812.5456844238</v>
      </c>
      <c r="V598" s="22">
        <f t="shared" si="243"/>
        <v>667057.99119209009</v>
      </c>
      <c r="W598" s="22">
        <f t="shared" si="243"/>
        <v>1067449.7361550196</v>
      </c>
      <c r="X598" s="22">
        <f t="shared" si="243"/>
        <v>865798.40761864756</v>
      </c>
      <c r="Y598" s="22">
        <f t="shared" si="243"/>
        <v>505829.29814002145</v>
      </c>
      <c r="Z598" s="22">
        <f t="shared" si="243"/>
        <v>293429.70239904418</v>
      </c>
      <c r="AA598" s="22">
        <f t="shared" si="243"/>
        <v>328064.77098437666</v>
      </c>
      <c r="AB598" s="22">
        <f t="shared" si="243"/>
        <v>933347.91061288211</v>
      </c>
      <c r="AC598" s="22">
        <f t="shared" si="243"/>
        <v>0</v>
      </c>
      <c r="AD598" s="22">
        <f t="shared" si="243"/>
        <v>0</v>
      </c>
      <c r="AE598" s="22">
        <f t="shared" si="243"/>
        <v>0</v>
      </c>
      <c r="AF598" s="22">
        <f>SUM(H598:AE598)</f>
        <v>34932924.999999985</v>
      </c>
      <c r="AG598" s="17" t="str">
        <f>IF(ABS(AF598-F598)&lt;1,"ok","err")</f>
        <v>ok</v>
      </c>
    </row>
    <row r="599" spans="1:33">
      <c r="A599" s="19"/>
      <c r="B599" s="19"/>
      <c r="AG599" s="17"/>
    </row>
    <row r="600" spans="1:33">
      <c r="A600" s="19" t="s">
        <v>666</v>
      </c>
      <c r="B600" s="19"/>
      <c r="C600" s="3" t="s">
        <v>502</v>
      </c>
      <c r="D600" s="3" t="s">
        <v>865</v>
      </c>
      <c r="F600" s="35">
        <v>-1004120.6926301915</v>
      </c>
      <c r="G600" s="21">
        <v>600157</v>
      </c>
      <c r="H600" s="22">
        <f t="shared" ref="H600:AE600" si="244">IF(VLOOKUP($D600,$C$6:$AE$653,H$2,)=0,0,((VLOOKUP($D600,$C$6:$AE$653,H$2,)/VLOOKUP($D600,$C$6:$AE$653,4,))*$F600))</f>
        <v>-544114.11249599315</v>
      </c>
      <c r="I600" s="22">
        <f t="shared" si="244"/>
        <v>0</v>
      </c>
      <c r="J600" s="22">
        <f t="shared" si="244"/>
        <v>0</v>
      </c>
      <c r="K600" s="22">
        <f t="shared" si="244"/>
        <v>0</v>
      </c>
      <c r="L600" s="22">
        <f t="shared" si="244"/>
        <v>0</v>
      </c>
      <c r="M600" s="22">
        <f t="shared" si="244"/>
        <v>0</v>
      </c>
      <c r="N600" s="22">
        <f t="shared" si="244"/>
        <v>-112470.33786617595</v>
      </c>
      <c r="O600" s="22">
        <f t="shared" si="244"/>
        <v>0</v>
      </c>
      <c r="P600" s="22">
        <f t="shared" si="244"/>
        <v>0</v>
      </c>
      <c r="Q600" s="22">
        <f t="shared" si="244"/>
        <v>0</v>
      </c>
      <c r="R600" s="22">
        <f t="shared" si="244"/>
        <v>-42708.847537089547</v>
      </c>
      <c r="S600" s="22">
        <f t="shared" si="244"/>
        <v>0</v>
      </c>
      <c r="T600" s="22">
        <f t="shared" si="244"/>
        <v>-65997.45609853213</v>
      </c>
      <c r="U600" s="22">
        <f t="shared" si="244"/>
        <v>-104853.63192340021</v>
      </c>
      <c r="V600" s="22">
        <f t="shared" si="244"/>
        <v>-19174.080960592495</v>
      </c>
      <c r="W600" s="22">
        <f t="shared" si="244"/>
        <v>-30683.040953939395</v>
      </c>
      <c r="X600" s="22">
        <f t="shared" si="244"/>
        <v>-24886.72496609297</v>
      </c>
      <c r="Y600" s="22">
        <f t="shared" si="244"/>
        <v>-14539.683270181411</v>
      </c>
      <c r="Z600" s="22">
        <f t="shared" si="244"/>
        <v>-8434.4164140620687</v>
      </c>
      <c r="AA600" s="22">
        <f t="shared" si="244"/>
        <v>-9429.9754477587376</v>
      </c>
      <c r="AB600" s="22">
        <f t="shared" si="244"/>
        <v>-26828.384696373098</v>
      </c>
      <c r="AC600" s="22">
        <f t="shared" si="244"/>
        <v>0</v>
      </c>
      <c r="AD600" s="22">
        <f t="shared" si="244"/>
        <v>0</v>
      </c>
      <c r="AE600" s="22">
        <f t="shared" si="244"/>
        <v>0</v>
      </c>
      <c r="AF600" s="22">
        <f>SUM(H600:AE600)</f>
        <v>-1004120.692630191</v>
      </c>
      <c r="AG600" s="17" t="str">
        <f>IF(ABS(AF600-F600)&lt;1,"ok","err")</f>
        <v>ok</v>
      </c>
    </row>
    <row r="601" spans="1:33">
      <c r="A601" s="19"/>
      <c r="B601" s="19"/>
      <c r="W601" s="3"/>
    </row>
    <row r="602" spans="1:33">
      <c r="A602" s="19" t="s">
        <v>697</v>
      </c>
      <c r="B602" s="19"/>
      <c r="C602" s="3" t="s">
        <v>972</v>
      </c>
      <c r="D602" s="3" t="s">
        <v>865</v>
      </c>
      <c r="F602" s="35">
        <v>0</v>
      </c>
      <c r="G602" s="21">
        <v>600157</v>
      </c>
      <c r="H602" s="22">
        <f t="shared" ref="H602:AE602" si="245">IF(VLOOKUP($D602,$C$6:$AE$653,H$2,)=0,0,((VLOOKUP($D602,$C$6:$AE$653,H$2,)/VLOOKUP($D602,$C$6:$AE$653,4,))*$F602))</f>
        <v>0</v>
      </c>
      <c r="I602" s="22">
        <f t="shared" si="245"/>
        <v>0</v>
      </c>
      <c r="J602" s="22">
        <f t="shared" si="245"/>
        <v>0</v>
      </c>
      <c r="K602" s="22">
        <f t="shared" si="245"/>
        <v>0</v>
      </c>
      <c r="L602" s="22">
        <f t="shared" si="245"/>
        <v>0</v>
      </c>
      <c r="M602" s="22">
        <f t="shared" si="245"/>
        <v>0</v>
      </c>
      <c r="N602" s="22">
        <f t="shared" si="245"/>
        <v>0</v>
      </c>
      <c r="O602" s="22">
        <f t="shared" si="245"/>
        <v>0</v>
      </c>
      <c r="P602" s="22">
        <f t="shared" si="245"/>
        <v>0</v>
      </c>
      <c r="Q602" s="22">
        <f t="shared" si="245"/>
        <v>0</v>
      </c>
      <c r="R602" s="22">
        <f t="shared" si="245"/>
        <v>0</v>
      </c>
      <c r="S602" s="22">
        <f t="shared" si="245"/>
        <v>0</v>
      </c>
      <c r="T602" s="22">
        <f t="shared" si="245"/>
        <v>0</v>
      </c>
      <c r="U602" s="22">
        <f t="shared" si="245"/>
        <v>0</v>
      </c>
      <c r="V602" s="22">
        <f t="shared" si="245"/>
        <v>0</v>
      </c>
      <c r="W602" s="22">
        <f t="shared" si="245"/>
        <v>0</v>
      </c>
      <c r="X602" s="22">
        <f t="shared" si="245"/>
        <v>0</v>
      </c>
      <c r="Y602" s="22">
        <f t="shared" si="245"/>
        <v>0</v>
      </c>
      <c r="Z602" s="22">
        <f t="shared" si="245"/>
        <v>0</v>
      </c>
      <c r="AA602" s="22">
        <f t="shared" si="245"/>
        <v>0</v>
      </c>
      <c r="AB602" s="22">
        <f t="shared" si="245"/>
        <v>0</v>
      </c>
      <c r="AC602" s="22">
        <f t="shared" si="245"/>
        <v>0</v>
      </c>
      <c r="AD602" s="22">
        <f t="shared" si="245"/>
        <v>0</v>
      </c>
      <c r="AE602" s="22">
        <f t="shared" si="245"/>
        <v>0</v>
      </c>
      <c r="AF602" s="22">
        <f>SUM(H602:AE602)</f>
        <v>0</v>
      </c>
      <c r="AG602" s="17" t="str">
        <f>IF(ABS(AF602-F602)&lt;1,"ok","err")</f>
        <v>ok</v>
      </c>
    </row>
    <row r="603" spans="1:33">
      <c r="A603" s="19"/>
      <c r="B603" s="19"/>
      <c r="W603" s="3"/>
    </row>
    <row r="604" spans="1:33">
      <c r="A604" s="19" t="s">
        <v>787</v>
      </c>
      <c r="B604" s="19"/>
      <c r="C604" s="3" t="s">
        <v>973</v>
      </c>
      <c r="D604" s="3" t="s">
        <v>865</v>
      </c>
      <c r="F604" s="35">
        <v>81566017.278024986</v>
      </c>
      <c r="H604" s="22">
        <f t="shared" ref="H604:AE604" si="246">IF(VLOOKUP($D604,$C$6:$AE$653,H$2,)=0,0,((VLOOKUP($D604,$C$6:$AE$653,H$2,)/VLOOKUP($D604,$C$6:$AE$653,4,))*$F604))</f>
        <v>44199090.235670112</v>
      </c>
      <c r="I604" s="22">
        <f t="shared" si="246"/>
        <v>0</v>
      </c>
      <c r="J604" s="22">
        <f t="shared" si="246"/>
        <v>0</v>
      </c>
      <c r="K604" s="22">
        <f t="shared" si="246"/>
        <v>0</v>
      </c>
      <c r="L604" s="22">
        <f t="shared" si="246"/>
        <v>0</v>
      </c>
      <c r="M604" s="22">
        <f t="shared" si="246"/>
        <v>0</v>
      </c>
      <c r="N604" s="22">
        <f t="shared" si="246"/>
        <v>9136110.4187865071</v>
      </c>
      <c r="O604" s="22">
        <f t="shared" si="246"/>
        <v>0</v>
      </c>
      <c r="P604" s="22">
        <f t="shared" si="246"/>
        <v>0</v>
      </c>
      <c r="Q604" s="22">
        <f t="shared" si="246"/>
        <v>0</v>
      </c>
      <c r="R604" s="22">
        <f t="shared" si="246"/>
        <v>3469294.699036499</v>
      </c>
      <c r="S604" s="22">
        <f t="shared" si="246"/>
        <v>0</v>
      </c>
      <c r="T604" s="22">
        <f t="shared" si="246"/>
        <v>5361058.3707203129</v>
      </c>
      <c r="U604" s="22">
        <f t="shared" si="246"/>
        <v>8517395.5839166641</v>
      </c>
      <c r="V604" s="22">
        <f t="shared" si="246"/>
        <v>1557535.2947117556</v>
      </c>
      <c r="W604" s="22">
        <f t="shared" si="246"/>
        <v>2492422.9397522118</v>
      </c>
      <c r="X604" s="22">
        <f t="shared" si="246"/>
        <v>2021580.7257797373</v>
      </c>
      <c r="Y604" s="22">
        <f t="shared" si="246"/>
        <v>1181077.2007159505</v>
      </c>
      <c r="Z604" s="22">
        <f t="shared" si="246"/>
        <v>685138.50975165027</v>
      </c>
      <c r="AA604" s="22">
        <f t="shared" si="246"/>
        <v>766009.05244616582</v>
      </c>
      <c r="AB604" s="22">
        <f t="shared" si="246"/>
        <v>2179304.2467373936</v>
      </c>
      <c r="AC604" s="22">
        <f t="shared" si="246"/>
        <v>0</v>
      </c>
      <c r="AD604" s="22">
        <f t="shared" si="246"/>
        <v>0</v>
      </c>
      <c r="AE604" s="22">
        <f t="shared" si="246"/>
        <v>0</v>
      </c>
      <c r="AF604" s="22">
        <f>SUM(H604:AE604)</f>
        <v>81566017.278024942</v>
      </c>
      <c r="AG604" s="17" t="str">
        <f>IF(ABS(AF604-F604)&lt;1,"ok","err")</f>
        <v>ok</v>
      </c>
    </row>
    <row r="605" spans="1:33">
      <c r="A605" s="19"/>
      <c r="B605" s="19"/>
      <c r="F605" s="35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17"/>
    </row>
    <row r="606" spans="1:33">
      <c r="A606" s="19" t="s">
        <v>974</v>
      </c>
      <c r="B606" s="19"/>
      <c r="C606" s="3" t="s">
        <v>975</v>
      </c>
      <c r="D606" s="3" t="s">
        <v>865</v>
      </c>
      <c r="F606" s="35">
        <v>0</v>
      </c>
      <c r="H606" s="22">
        <f t="shared" ref="H606:AE606" si="247">IF(VLOOKUP($D606,$C$6:$AE$653,H$2,)=0,0,((VLOOKUP($D606,$C$6:$AE$653,H$2,)/VLOOKUP($D606,$C$6:$AE$653,4,))*$F606))</f>
        <v>0</v>
      </c>
      <c r="I606" s="22">
        <f t="shared" si="247"/>
        <v>0</v>
      </c>
      <c r="J606" s="22">
        <f t="shared" si="247"/>
        <v>0</v>
      </c>
      <c r="K606" s="22">
        <f t="shared" si="247"/>
        <v>0</v>
      </c>
      <c r="L606" s="22">
        <f t="shared" si="247"/>
        <v>0</v>
      </c>
      <c r="M606" s="22">
        <f t="shared" si="247"/>
        <v>0</v>
      </c>
      <c r="N606" s="22">
        <f t="shared" si="247"/>
        <v>0</v>
      </c>
      <c r="O606" s="22">
        <f t="shared" si="247"/>
        <v>0</v>
      </c>
      <c r="P606" s="22">
        <f t="shared" si="247"/>
        <v>0</v>
      </c>
      <c r="Q606" s="22">
        <f t="shared" si="247"/>
        <v>0</v>
      </c>
      <c r="R606" s="22">
        <f t="shared" si="247"/>
        <v>0</v>
      </c>
      <c r="S606" s="22">
        <f t="shared" si="247"/>
        <v>0</v>
      </c>
      <c r="T606" s="22">
        <f t="shared" si="247"/>
        <v>0</v>
      </c>
      <c r="U606" s="22">
        <f t="shared" si="247"/>
        <v>0</v>
      </c>
      <c r="V606" s="22">
        <f t="shared" si="247"/>
        <v>0</v>
      </c>
      <c r="W606" s="22">
        <f t="shared" si="247"/>
        <v>0</v>
      </c>
      <c r="X606" s="22">
        <f t="shared" si="247"/>
        <v>0</v>
      </c>
      <c r="Y606" s="22">
        <f t="shared" si="247"/>
        <v>0</v>
      </c>
      <c r="Z606" s="22">
        <f t="shared" si="247"/>
        <v>0</v>
      </c>
      <c r="AA606" s="22">
        <f t="shared" si="247"/>
        <v>0</v>
      </c>
      <c r="AB606" s="22">
        <f t="shared" si="247"/>
        <v>0</v>
      </c>
      <c r="AC606" s="22">
        <f t="shared" si="247"/>
        <v>0</v>
      </c>
      <c r="AD606" s="22">
        <f t="shared" si="247"/>
        <v>0</v>
      </c>
      <c r="AE606" s="22">
        <f t="shared" si="247"/>
        <v>0</v>
      </c>
      <c r="AF606" s="22">
        <f>SUM(H606:AE606)</f>
        <v>0</v>
      </c>
      <c r="AG606" s="17" t="str">
        <f>IF(ABS(AF606-F606)&lt;1,"ok","err")</f>
        <v>ok</v>
      </c>
    </row>
    <row r="607" spans="1:33">
      <c r="A607" s="19"/>
      <c r="B607" s="19"/>
      <c r="AF607" s="22"/>
      <c r="AG607" s="17"/>
    </row>
    <row r="608" spans="1:33">
      <c r="A608" s="24" t="s">
        <v>976</v>
      </c>
      <c r="B608" s="19"/>
      <c r="C608" s="3" t="s">
        <v>977</v>
      </c>
      <c r="F608" s="39">
        <f>F580+F588+F596+F598+F600+F602+F604+F606</f>
        <v>271295201.5853948</v>
      </c>
      <c r="G608" s="23"/>
      <c r="H608" s="39">
        <f t="shared" ref="H608:AE608" si="248">H580+H588+H596+H598+H600+H602+H604+H606</f>
        <v>156011490.72833508</v>
      </c>
      <c r="I608" s="39">
        <f t="shared" si="248"/>
        <v>0</v>
      </c>
      <c r="J608" s="39">
        <f t="shared" si="248"/>
        <v>0</v>
      </c>
      <c r="K608" s="39">
        <f t="shared" si="248"/>
        <v>0</v>
      </c>
      <c r="L608" s="39">
        <f t="shared" si="248"/>
        <v>0</v>
      </c>
      <c r="M608" s="39">
        <f t="shared" si="248"/>
        <v>0</v>
      </c>
      <c r="N608" s="39">
        <f t="shared" si="248"/>
        <v>25887358.430186234</v>
      </c>
      <c r="O608" s="39">
        <f t="shared" si="248"/>
        <v>0</v>
      </c>
      <c r="P608" s="39">
        <f t="shared" si="248"/>
        <v>0</v>
      </c>
      <c r="Q608" s="39">
        <f t="shared" si="248"/>
        <v>0</v>
      </c>
      <c r="R608" s="39">
        <f t="shared" si="248"/>
        <v>10985948.289176663</v>
      </c>
      <c r="S608" s="39">
        <f t="shared" si="248"/>
        <v>0</v>
      </c>
      <c r="T608" s="39">
        <f t="shared" si="248"/>
        <v>16976450.588745859</v>
      </c>
      <c r="U608" s="39">
        <f t="shared" si="248"/>
        <v>26971380.51413076</v>
      </c>
      <c r="V608" s="39">
        <f t="shared" si="248"/>
        <v>4932127.0432929769</v>
      </c>
      <c r="W608" s="39">
        <f t="shared" si="248"/>
        <v>7892563.7359316796</v>
      </c>
      <c r="X608" s="39">
        <f t="shared" si="248"/>
        <v>6401583.9651731979</v>
      </c>
      <c r="Y608" s="39">
        <f t="shared" si="248"/>
        <v>3740026.1950057102</v>
      </c>
      <c r="Z608" s="39">
        <f t="shared" si="248"/>
        <v>2169575.3436989887</v>
      </c>
      <c r="AA608" s="39">
        <f t="shared" si="248"/>
        <v>2425661.8619202115</v>
      </c>
      <c r="AB608" s="39">
        <f t="shared" si="248"/>
        <v>6901034.8897974174</v>
      </c>
      <c r="AC608" s="39">
        <f t="shared" si="248"/>
        <v>0</v>
      </c>
      <c r="AD608" s="39">
        <f t="shared" si="248"/>
        <v>0</v>
      </c>
      <c r="AE608" s="39">
        <f t="shared" si="248"/>
        <v>0</v>
      </c>
      <c r="AF608" s="22">
        <f>SUM(H608:AE608)</f>
        <v>271295201.5853948</v>
      </c>
      <c r="AG608" s="17" t="str">
        <f>IF(ABS(AF608-F608)&lt;1,"ok","err")</f>
        <v>ok</v>
      </c>
    </row>
    <row r="609" spans="1:34">
      <c r="A609" s="19"/>
      <c r="B609" s="19"/>
      <c r="AG609" s="17"/>
    </row>
    <row r="610" spans="1:34">
      <c r="A610" s="24" t="s">
        <v>1055</v>
      </c>
      <c r="B610" s="19"/>
      <c r="F610" s="39">
        <f>F333+F608</f>
        <v>898587694.45207191</v>
      </c>
      <c r="G610" s="23">
        <f t="shared" ref="G610:AE610" si="249">G333+G608</f>
        <v>0</v>
      </c>
      <c r="H610" s="23">
        <f t="shared" si="249"/>
        <v>263037673.89658296</v>
      </c>
      <c r="I610" s="23">
        <f t="shared" si="249"/>
        <v>0</v>
      </c>
      <c r="J610" s="23">
        <f t="shared" si="249"/>
        <v>0</v>
      </c>
      <c r="K610" s="23">
        <f t="shared" si="249"/>
        <v>397325491.04639798</v>
      </c>
      <c r="L610" s="23">
        <f t="shared" si="249"/>
        <v>0</v>
      </c>
      <c r="M610" s="23">
        <f t="shared" si="249"/>
        <v>0</v>
      </c>
      <c r="N610" s="23">
        <f t="shared" si="249"/>
        <v>55274489.147017889</v>
      </c>
      <c r="O610" s="23">
        <f t="shared" si="249"/>
        <v>0</v>
      </c>
      <c r="P610" s="23">
        <f t="shared" si="249"/>
        <v>0</v>
      </c>
      <c r="Q610" s="23">
        <f t="shared" si="249"/>
        <v>0</v>
      </c>
      <c r="R610" s="23">
        <f t="shared" si="249"/>
        <v>18582097.585015103</v>
      </c>
      <c r="S610" s="23">
        <f t="shared" si="249"/>
        <v>0</v>
      </c>
      <c r="T610" s="23">
        <f t="shared" si="249"/>
        <v>29185293.117870644</v>
      </c>
      <c r="U610" s="23">
        <f t="shared" si="249"/>
        <v>46544573.101753607</v>
      </c>
      <c r="V610" s="23">
        <f t="shared" si="249"/>
        <v>9421212.4180500824</v>
      </c>
      <c r="W610" s="23">
        <f t="shared" si="249"/>
        <v>15112448.878735878</v>
      </c>
      <c r="X610" s="23">
        <f t="shared" si="249"/>
        <v>7466106.4245246742</v>
      </c>
      <c r="Y610" s="23">
        <f t="shared" si="249"/>
        <v>4361956.9397723619</v>
      </c>
      <c r="Z610" s="23">
        <f t="shared" si="249"/>
        <v>2473447.7080767914</v>
      </c>
      <c r="AA610" s="23">
        <f t="shared" si="249"/>
        <v>16930946.19589296</v>
      </c>
      <c r="AB610" s="23">
        <f t="shared" si="249"/>
        <v>8330014.0347902533</v>
      </c>
      <c r="AC610" s="23">
        <f t="shared" si="249"/>
        <v>20743040.860033594</v>
      </c>
      <c r="AD610" s="23">
        <f t="shared" si="249"/>
        <v>3798903.0975570884</v>
      </c>
      <c r="AE610" s="23">
        <f t="shared" si="249"/>
        <v>0</v>
      </c>
      <c r="AF610" s="22">
        <f>SUM(H610:AE610)</f>
        <v>898587694.45207191</v>
      </c>
      <c r="AG610" s="17" t="str">
        <f>IF(ABS(AF610-F610)&lt;1,"ok","err")</f>
        <v>ok</v>
      </c>
    </row>
    <row r="611" spans="1:34">
      <c r="A611" s="19"/>
      <c r="B611" s="19"/>
      <c r="AG611" s="17"/>
    </row>
    <row r="612" spans="1:34">
      <c r="A612" s="19"/>
      <c r="B612" s="19"/>
      <c r="AG612" s="17"/>
    </row>
    <row r="613" spans="1:34" s="19" customFormat="1">
      <c r="F613" s="38"/>
      <c r="W613" s="36"/>
      <c r="AG613" s="43"/>
    </row>
    <row r="614" spans="1:34" s="19" customFormat="1">
      <c r="A614" s="18" t="s">
        <v>1106</v>
      </c>
      <c r="W614" s="36"/>
      <c r="AG614" s="43"/>
    </row>
    <row r="615" spans="1:34" s="19" customFormat="1">
      <c r="W615" s="36"/>
      <c r="AG615" s="43"/>
    </row>
    <row r="616" spans="1:34" s="19" customFormat="1">
      <c r="A616" s="19" t="s">
        <v>820</v>
      </c>
      <c r="C616" s="19" t="s">
        <v>837</v>
      </c>
      <c r="F616" s="40">
        <v>1</v>
      </c>
      <c r="G616" s="40"/>
      <c r="H616" s="100">
        <v>0</v>
      </c>
      <c r="I616" s="100">
        <v>0</v>
      </c>
      <c r="J616" s="100">
        <v>0</v>
      </c>
      <c r="K616" s="100">
        <v>0</v>
      </c>
      <c r="L616" s="100">
        <v>0</v>
      </c>
      <c r="M616" s="100">
        <v>0</v>
      </c>
      <c r="N616" s="100">
        <v>0</v>
      </c>
      <c r="O616" s="100">
        <v>0</v>
      </c>
      <c r="P616" s="100">
        <v>0</v>
      </c>
      <c r="Q616" s="100">
        <v>0</v>
      </c>
      <c r="R616" s="100">
        <v>1</v>
      </c>
      <c r="S616" s="100">
        <v>0</v>
      </c>
      <c r="T616" s="100">
        <v>0</v>
      </c>
      <c r="U616" s="100">
        <v>0</v>
      </c>
      <c r="V616" s="100">
        <v>0</v>
      </c>
      <c r="W616" s="100">
        <v>0</v>
      </c>
      <c r="X616" s="40">
        <v>0</v>
      </c>
      <c r="Y616" s="40">
        <v>0</v>
      </c>
      <c r="Z616" s="40">
        <v>0</v>
      </c>
      <c r="AA616" s="40">
        <v>0</v>
      </c>
      <c r="AB616" s="40">
        <v>0</v>
      </c>
      <c r="AC616" s="40">
        <v>0</v>
      </c>
      <c r="AD616" s="40">
        <v>0</v>
      </c>
      <c r="AE616" s="40">
        <v>0</v>
      </c>
      <c r="AF616" s="100">
        <f>SUM(H616:AE616)</f>
        <v>1</v>
      </c>
      <c r="AG616" s="43" t="str">
        <f t="shared" ref="AG616:AG640" si="250">IF(ABS(AF616-F616)&lt;0.0000001,"ok","err")</f>
        <v>ok</v>
      </c>
    </row>
    <row r="617" spans="1:34" s="19" customFormat="1">
      <c r="A617" s="19" t="s">
        <v>978</v>
      </c>
      <c r="C617" s="19" t="s">
        <v>838</v>
      </c>
      <c r="F617" s="40">
        <v>1</v>
      </c>
      <c r="G617" s="40"/>
      <c r="H617" s="100">
        <v>0</v>
      </c>
      <c r="I617" s="100">
        <v>0</v>
      </c>
      <c r="J617" s="100">
        <v>0</v>
      </c>
      <c r="K617" s="100">
        <v>0</v>
      </c>
      <c r="L617" s="100">
        <v>0</v>
      </c>
      <c r="M617" s="100">
        <v>0</v>
      </c>
      <c r="N617" s="100">
        <v>0</v>
      </c>
      <c r="O617" s="100">
        <v>0</v>
      </c>
      <c r="P617" s="100">
        <v>0</v>
      </c>
      <c r="Q617" s="100">
        <v>0</v>
      </c>
      <c r="R617" s="100">
        <v>0</v>
      </c>
      <c r="S617" s="100">
        <v>0</v>
      </c>
      <c r="T617" s="100">
        <f>0.3829*0.7078</f>
        <v>0.27101661999999999</v>
      </c>
      <c r="U617" s="100">
        <f>0.6171*0.7078</f>
        <v>0.43678338</v>
      </c>
      <c r="V617" s="100">
        <f>0.3829*0.2922</f>
        <v>0.11188338</v>
      </c>
      <c r="W617" s="100">
        <f>0.6171*0.2922</f>
        <v>0.18031662000000001</v>
      </c>
      <c r="X617" s="40">
        <v>0</v>
      </c>
      <c r="Y617" s="40">
        <v>0</v>
      </c>
      <c r="Z617" s="40">
        <v>0</v>
      </c>
      <c r="AA617" s="40">
        <v>0</v>
      </c>
      <c r="AB617" s="40">
        <v>0</v>
      </c>
      <c r="AC617" s="40">
        <v>0</v>
      </c>
      <c r="AD617" s="40">
        <v>0</v>
      </c>
      <c r="AE617" s="40">
        <v>0</v>
      </c>
      <c r="AF617" s="100">
        <f t="shared" ref="AF617:AF625" si="251">SUM(H617:AE617)</f>
        <v>1</v>
      </c>
      <c r="AG617" s="43" t="str">
        <f t="shared" si="250"/>
        <v>ok</v>
      </c>
    </row>
    <row r="618" spans="1:34" s="19" customFormat="1">
      <c r="A618" s="19" t="s">
        <v>979</v>
      </c>
      <c r="C618" s="19" t="s">
        <v>840</v>
      </c>
      <c r="F618" s="40">
        <v>1</v>
      </c>
      <c r="G618" s="40"/>
      <c r="H618" s="100">
        <v>0</v>
      </c>
      <c r="I618" s="100">
        <v>0</v>
      </c>
      <c r="J618" s="100">
        <v>0</v>
      </c>
      <c r="K618" s="100">
        <v>0</v>
      </c>
      <c r="L618" s="100">
        <v>0</v>
      </c>
      <c r="M618" s="100">
        <v>0</v>
      </c>
      <c r="N618" s="100">
        <v>0</v>
      </c>
      <c r="O618" s="100">
        <v>0</v>
      </c>
      <c r="P618" s="100">
        <v>0</v>
      </c>
      <c r="Q618" s="100">
        <v>0</v>
      </c>
      <c r="R618" s="100">
        <v>0</v>
      </c>
      <c r="S618" s="100">
        <v>0</v>
      </c>
      <c r="T618" s="100">
        <f>T617</f>
        <v>0.27101661999999999</v>
      </c>
      <c r="U618" s="100">
        <f>U617</f>
        <v>0.43678338</v>
      </c>
      <c r="V618" s="100">
        <f>V617</f>
        <v>0.11188338</v>
      </c>
      <c r="W618" s="100">
        <f>W617</f>
        <v>0.18031662000000001</v>
      </c>
      <c r="X618" s="40">
        <v>0</v>
      </c>
      <c r="Y618" s="40">
        <v>0</v>
      </c>
      <c r="Z618" s="40">
        <v>0</v>
      </c>
      <c r="AA618" s="40">
        <v>0</v>
      </c>
      <c r="AB618" s="40">
        <v>0</v>
      </c>
      <c r="AC618" s="40">
        <v>0</v>
      </c>
      <c r="AD618" s="40">
        <v>0</v>
      </c>
      <c r="AE618" s="40">
        <v>0</v>
      </c>
      <c r="AF618" s="100">
        <f t="shared" si="251"/>
        <v>1</v>
      </c>
      <c r="AG618" s="43" t="str">
        <f t="shared" si="250"/>
        <v>ok</v>
      </c>
      <c r="AH618" s="40"/>
    </row>
    <row r="619" spans="1:34" s="19" customFormat="1">
      <c r="A619" s="19" t="s">
        <v>980</v>
      </c>
      <c r="C619" s="19" t="s">
        <v>841</v>
      </c>
      <c r="F619" s="40">
        <v>1</v>
      </c>
      <c r="G619" s="40"/>
      <c r="H619" s="100">
        <v>0</v>
      </c>
      <c r="I619" s="100">
        <v>0</v>
      </c>
      <c r="J619" s="100">
        <v>0</v>
      </c>
      <c r="K619" s="100">
        <v>0</v>
      </c>
      <c r="L619" s="100">
        <v>0</v>
      </c>
      <c r="M619" s="100">
        <v>0</v>
      </c>
      <c r="N619" s="100">
        <v>0</v>
      </c>
      <c r="O619" s="100">
        <v>0</v>
      </c>
      <c r="P619" s="100">
        <v>0</v>
      </c>
      <c r="Q619" s="100">
        <v>0</v>
      </c>
      <c r="R619" s="100">
        <v>0</v>
      </c>
      <c r="S619" s="100">
        <v>0</v>
      </c>
      <c r="T619" s="100">
        <f>0.3904*0.8735</f>
        <v>0.34101440000000005</v>
      </c>
      <c r="U619" s="100">
        <f>0.6096*0.8735</f>
        <v>0.53248560000000011</v>
      </c>
      <c r="V619" s="100">
        <f>0.3904*0.1265</f>
        <v>4.9385600000000002E-2</v>
      </c>
      <c r="W619" s="100">
        <f>0.6096*0.1265</f>
        <v>7.71144E-2</v>
      </c>
      <c r="X619" s="40">
        <v>0</v>
      </c>
      <c r="Y619" s="40">
        <v>0</v>
      </c>
      <c r="Z619" s="40">
        <v>0</v>
      </c>
      <c r="AA619" s="40">
        <v>0</v>
      </c>
      <c r="AB619" s="40">
        <v>0</v>
      </c>
      <c r="AC619" s="40">
        <v>0</v>
      </c>
      <c r="AD619" s="40">
        <v>0</v>
      </c>
      <c r="AE619" s="40">
        <v>0</v>
      </c>
      <c r="AF619" s="100">
        <f t="shared" si="251"/>
        <v>1.0000000000000002</v>
      </c>
      <c r="AG619" s="43" t="str">
        <f t="shared" si="250"/>
        <v>ok</v>
      </c>
    </row>
    <row r="620" spans="1:34" s="19" customFormat="1">
      <c r="A620" s="19" t="s">
        <v>981</v>
      </c>
      <c r="C620" s="19" t="s">
        <v>844</v>
      </c>
      <c r="F620" s="40">
        <v>1</v>
      </c>
      <c r="G620" s="40"/>
      <c r="H620" s="100">
        <v>0</v>
      </c>
      <c r="I620" s="100">
        <v>0</v>
      </c>
      <c r="J620" s="100">
        <v>0</v>
      </c>
      <c r="K620" s="100">
        <v>0</v>
      </c>
      <c r="L620" s="100">
        <v>0</v>
      </c>
      <c r="M620" s="100">
        <v>0</v>
      </c>
      <c r="N620" s="100">
        <v>0</v>
      </c>
      <c r="O620" s="100">
        <v>0</v>
      </c>
      <c r="P620" s="100">
        <v>0</v>
      </c>
      <c r="Q620" s="100">
        <v>0</v>
      </c>
      <c r="R620" s="100">
        <v>0</v>
      </c>
      <c r="S620" s="100">
        <v>0</v>
      </c>
      <c r="T620" s="100">
        <v>0</v>
      </c>
      <c r="U620" s="100">
        <v>0</v>
      </c>
      <c r="V620" s="100">
        <v>0</v>
      </c>
      <c r="W620" s="100">
        <v>0</v>
      </c>
      <c r="X620" s="40">
        <v>0.63121968445494536</v>
      </c>
      <c r="Y620" s="40">
        <v>0.36878031554505469</v>
      </c>
      <c r="Z620" s="40">
        <v>0</v>
      </c>
      <c r="AA620" s="40">
        <v>0</v>
      </c>
      <c r="AB620" s="40">
        <v>0</v>
      </c>
      <c r="AC620" s="40">
        <v>0</v>
      </c>
      <c r="AD620" s="40">
        <v>0</v>
      </c>
      <c r="AE620" s="40">
        <v>0</v>
      </c>
      <c r="AF620" s="100">
        <f t="shared" si="251"/>
        <v>1</v>
      </c>
      <c r="AG620" s="43" t="str">
        <f t="shared" si="250"/>
        <v>ok</v>
      </c>
    </row>
    <row r="621" spans="1:34" s="19" customFormat="1">
      <c r="A621" s="19" t="s">
        <v>982</v>
      </c>
      <c r="C621" s="19" t="s">
        <v>846</v>
      </c>
      <c r="F621" s="40">
        <v>1</v>
      </c>
      <c r="G621" s="40"/>
      <c r="H621" s="100">
        <v>0</v>
      </c>
      <c r="I621" s="100">
        <v>0</v>
      </c>
      <c r="J621" s="100">
        <v>0</v>
      </c>
      <c r="K621" s="100">
        <v>0</v>
      </c>
      <c r="L621" s="100">
        <v>0</v>
      </c>
      <c r="M621" s="100">
        <v>0</v>
      </c>
      <c r="N621" s="100">
        <v>0</v>
      </c>
      <c r="O621" s="100">
        <v>0</v>
      </c>
      <c r="P621" s="100">
        <v>0</v>
      </c>
      <c r="Q621" s="100">
        <v>0</v>
      </c>
      <c r="R621" s="100">
        <v>0</v>
      </c>
      <c r="S621" s="100">
        <v>0</v>
      </c>
      <c r="T621" s="100">
        <v>0</v>
      </c>
      <c r="U621" s="100">
        <v>0</v>
      </c>
      <c r="V621" s="100">
        <v>0</v>
      </c>
      <c r="W621" s="100">
        <v>0</v>
      </c>
      <c r="X621" s="40">
        <v>0</v>
      </c>
      <c r="Y621" s="40">
        <v>0</v>
      </c>
      <c r="Z621" s="40">
        <v>1</v>
      </c>
      <c r="AA621" s="40">
        <v>0</v>
      </c>
      <c r="AB621" s="40">
        <v>0</v>
      </c>
      <c r="AC621" s="40">
        <v>0</v>
      </c>
      <c r="AD621" s="40">
        <v>0</v>
      </c>
      <c r="AE621" s="40">
        <v>0</v>
      </c>
      <c r="AF621" s="100">
        <f t="shared" si="251"/>
        <v>1</v>
      </c>
      <c r="AG621" s="43" t="str">
        <f t="shared" si="250"/>
        <v>ok</v>
      </c>
    </row>
    <row r="622" spans="1:34" s="19" customFormat="1">
      <c r="A622" s="19" t="s">
        <v>821</v>
      </c>
      <c r="C622" s="19" t="s">
        <v>848</v>
      </c>
      <c r="F622" s="40">
        <v>1</v>
      </c>
      <c r="G622" s="40"/>
      <c r="H622" s="100">
        <v>0</v>
      </c>
      <c r="I622" s="100">
        <v>0</v>
      </c>
      <c r="J622" s="100">
        <v>0</v>
      </c>
      <c r="K622" s="100">
        <v>0</v>
      </c>
      <c r="L622" s="100">
        <v>0</v>
      </c>
      <c r="M622" s="100">
        <v>0</v>
      </c>
      <c r="N622" s="100">
        <v>0</v>
      </c>
      <c r="O622" s="100">
        <v>0</v>
      </c>
      <c r="P622" s="100">
        <v>0</v>
      </c>
      <c r="Q622" s="100">
        <v>0</v>
      </c>
      <c r="R622" s="100">
        <v>0</v>
      </c>
      <c r="S622" s="100">
        <v>0</v>
      </c>
      <c r="T622" s="100">
        <v>0</v>
      </c>
      <c r="U622" s="100">
        <v>0</v>
      </c>
      <c r="V622" s="100">
        <v>0</v>
      </c>
      <c r="W622" s="100">
        <v>0</v>
      </c>
      <c r="X622" s="40">
        <v>0</v>
      </c>
      <c r="Y622" s="40">
        <v>0</v>
      </c>
      <c r="Z622" s="40">
        <v>0</v>
      </c>
      <c r="AA622" s="40">
        <v>1</v>
      </c>
      <c r="AB622" s="40">
        <v>0</v>
      </c>
      <c r="AC622" s="40">
        <v>0</v>
      </c>
      <c r="AD622" s="40">
        <v>0</v>
      </c>
      <c r="AE622" s="40">
        <v>0</v>
      </c>
      <c r="AF622" s="100">
        <f t="shared" si="251"/>
        <v>1</v>
      </c>
      <c r="AG622" s="43" t="str">
        <f t="shared" si="250"/>
        <v>ok</v>
      </c>
    </row>
    <row r="623" spans="1:34" s="19" customFormat="1">
      <c r="A623" s="19" t="s">
        <v>983</v>
      </c>
      <c r="C623" s="19" t="s">
        <v>851</v>
      </c>
      <c r="F623" s="40">
        <v>1</v>
      </c>
      <c r="G623" s="40"/>
      <c r="H623" s="100">
        <v>0</v>
      </c>
      <c r="I623" s="100">
        <v>0</v>
      </c>
      <c r="J623" s="100">
        <v>0</v>
      </c>
      <c r="K623" s="100">
        <v>0</v>
      </c>
      <c r="L623" s="100">
        <v>0</v>
      </c>
      <c r="M623" s="100">
        <v>0</v>
      </c>
      <c r="N623" s="100">
        <v>0</v>
      </c>
      <c r="O623" s="100">
        <v>0</v>
      </c>
      <c r="P623" s="100">
        <v>0</v>
      </c>
      <c r="Q623" s="100">
        <v>0</v>
      </c>
      <c r="R623" s="100">
        <v>0</v>
      </c>
      <c r="S623" s="100">
        <v>0</v>
      </c>
      <c r="T623" s="100">
        <v>0</v>
      </c>
      <c r="U623" s="100">
        <v>0</v>
      </c>
      <c r="V623" s="100">
        <v>0</v>
      </c>
      <c r="W623" s="100">
        <v>0</v>
      </c>
      <c r="X623" s="40">
        <v>0</v>
      </c>
      <c r="Y623" s="40">
        <v>0</v>
      </c>
      <c r="Z623" s="40">
        <v>0</v>
      </c>
      <c r="AA623" s="40">
        <v>0</v>
      </c>
      <c r="AB623" s="40">
        <v>1</v>
      </c>
      <c r="AC623" s="40">
        <v>0</v>
      </c>
      <c r="AD623" s="40">
        <v>0</v>
      </c>
      <c r="AE623" s="40">
        <v>0</v>
      </c>
      <c r="AF623" s="100">
        <f t="shared" si="251"/>
        <v>1</v>
      </c>
      <c r="AG623" s="43" t="str">
        <f t="shared" si="250"/>
        <v>ok</v>
      </c>
    </row>
    <row r="624" spans="1:34" s="19" customFormat="1">
      <c r="A624" s="19" t="s">
        <v>984</v>
      </c>
      <c r="C624" s="19" t="s">
        <v>925</v>
      </c>
      <c r="F624" s="40">
        <v>1</v>
      </c>
      <c r="G624" s="40"/>
      <c r="H624" s="100">
        <v>0</v>
      </c>
      <c r="I624" s="100">
        <v>0</v>
      </c>
      <c r="J624" s="100">
        <v>0</v>
      </c>
      <c r="K624" s="100">
        <v>0</v>
      </c>
      <c r="L624" s="100">
        <v>0</v>
      </c>
      <c r="M624" s="100">
        <v>0</v>
      </c>
      <c r="N624" s="100">
        <v>0</v>
      </c>
      <c r="O624" s="100">
        <v>0</v>
      </c>
      <c r="P624" s="100">
        <v>0</v>
      </c>
      <c r="Q624" s="100">
        <v>0</v>
      </c>
      <c r="R624" s="100">
        <v>0</v>
      </c>
      <c r="S624" s="100">
        <v>0</v>
      </c>
      <c r="T624" s="100">
        <v>0</v>
      </c>
      <c r="U624" s="100">
        <v>0</v>
      </c>
      <c r="V624" s="100">
        <v>0</v>
      </c>
      <c r="W624" s="100">
        <v>0</v>
      </c>
      <c r="X624" s="40">
        <v>0</v>
      </c>
      <c r="Y624" s="40">
        <v>0</v>
      </c>
      <c r="Z624" s="40">
        <v>0</v>
      </c>
      <c r="AA624" s="40">
        <v>0</v>
      </c>
      <c r="AB624" s="40">
        <v>0</v>
      </c>
      <c r="AC624" s="40">
        <v>0</v>
      </c>
      <c r="AD624" s="40">
        <v>1</v>
      </c>
      <c r="AE624" s="40">
        <v>0</v>
      </c>
      <c r="AF624" s="100">
        <f t="shared" si="251"/>
        <v>1</v>
      </c>
      <c r="AG624" s="43" t="str">
        <f t="shared" si="250"/>
        <v>ok</v>
      </c>
    </row>
    <row r="625" spans="1:33" s="19" customFormat="1">
      <c r="A625" s="19" t="s">
        <v>985</v>
      </c>
      <c r="C625" s="19" t="s">
        <v>935</v>
      </c>
      <c r="F625" s="40">
        <v>1</v>
      </c>
      <c r="G625" s="40"/>
      <c r="H625" s="100">
        <v>0</v>
      </c>
      <c r="I625" s="100">
        <v>0</v>
      </c>
      <c r="J625" s="100">
        <v>0</v>
      </c>
      <c r="K625" s="100">
        <v>0</v>
      </c>
      <c r="L625" s="100">
        <v>0</v>
      </c>
      <c r="M625" s="100">
        <v>0</v>
      </c>
      <c r="N625" s="100">
        <v>0</v>
      </c>
      <c r="O625" s="100">
        <v>0</v>
      </c>
      <c r="P625" s="100">
        <v>0</v>
      </c>
      <c r="Q625" s="100">
        <v>0</v>
      </c>
      <c r="R625" s="100">
        <v>0</v>
      </c>
      <c r="S625" s="100">
        <v>0</v>
      </c>
      <c r="T625" s="100">
        <v>0</v>
      </c>
      <c r="U625" s="100">
        <v>0</v>
      </c>
      <c r="V625" s="100">
        <v>0</v>
      </c>
      <c r="W625" s="100">
        <v>0</v>
      </c>
      <c r="X625" s="40">
        <v>0</v>
      </c>
      <c r="Y625" s="40">
        <v>0</v>
      </c>
      <c r="Z625" s="40">
        <v>0</v>
      </c>
      <c r="AA625" s="40">
        <v>0</v>
      </c>
      <c r="AB625" s="40">
        <v>0</v>
      </c>
      <c r="AC625" s="40">
        <v>0</v>
      </c>
      <c r="AD625" s="40">
        <v>1</v>
      </c>
      <c r="AE625" s="40">
        <v>0</v>
      </c>
      <c r="AF625" s="100">
        <f t="shared" si="251"/>
        <v>1</v>
      </c>
      <c r="AG625" s="43" t="str">
        <f t="shared" si="250"/>
        <v>ok</v>
      </c>
    </row>
    <row r="626" spans="1:33" s="19" customFormat="1">
      <c r="A626" s="19" t="s">
        <v>1025</v>
      </c>
      <c r="C626" s="19" t="s">
        <v>1057</v>
      </c>
      <c r="F626" s="40">
        <v>1</v>
      </c>
      <c r="G626" s="40"/>
      <c r="H626" s="100">
        <v>0</v>
      </c>
      <c r="I626" s="100">
        <v>0</v>
      </c>
      <c r="J626" s="100">
        <v>0</v>
      </c>
      <c r="K626" s="100">
        <v>0</v>
      </c>
      <c r="L626" s="100">
        <v>0</v>
      </c>
      <c r="M626" s="100">
        <v>0</v>
      </c>
      <c r="N626" s="100">
        <v>1</v>
      </c>
      <c r="O626" s="101">
        <v>0</v>
      </c>
      <c r="P626" s="101">
        <v>0</v>
      </c>
      <c r="Q626" s="100">
        <v>0</v>
      </c>
      <c r="R626" s="100">
        <v>0</v>
      </c>
      <c r="S626" s="100">
        <v>0</v>
      </c>
      <c r="T626" s="100">
        <v>0</v>
      </c>
      <c r="U626" s="100">
        <v>0</v>
      </c>
      <c r="V626" s="100">
        <v>0</v>
      </c>
      <c r="W626" s="100">
        <v>0</v>
      </c>
      <c r="X626" s="40">
        <v>0</v>
      </c>
      <c r="Y626" s="40">
        <v>0</v>
      </c>
      <c r="Z626" s="40">
        <v>0</v>
      </c>
      <c r="AA626" s="40">
        <v>0</v>
      </c>
      <c r="AB626" s="40">
        <v>0</v>
      </c>
      <c r="AC626" s="40">
        <v>0</v>
      </c>
      <c r="AD626" s="40">
        <v>0</v>
      </c>
      <c r="AE626" s="40">
        <v>0</v>
      </c>
      <c r="AF626" s="100">
        <f t="shared" ref="AF626:AF639" si="252">SUM(H626:AE626)</f>
        <v>1</v>
      </c>
      <c r="AG626" s="43" t="str">
        <f t="shared" si="250"/>
        <v>ok</v>
      </c>
    </row>
    <row r="627" spans="1:33" s="19" customFormat="1">
      <c r="A627" s="19" t="s">
        <v>39</v>
      </c>
      <c r="C627" s="19" t="s">
        <v>40</v>
      </c>
      <c r="F627" s="40">
        <v>1</v>
      </c>
      <c r="G627" s="40"/>
      <c r="H627" s="100">
        <v>0</v>
      </c>
      <c r="I627" s="100">
        <v>0</v>
      </c>
      <c r="J627" s="100">
        <v>0</v>
      </c>
      <c r="K627" s="100">
        <v>0</v>
      </c>
      <c r="L627" s="100">
        <v>0</v>
      </c>
      <c r="M627" s="100">
        <v>0</v>
      </c>
      <c r="N627" s="100">
        <v>0</v>
      </c>
      <c r="O627" s="100">
        <v>0</v>
      </c>
      <c r="P627" s="100">
        <v>0</v>
      </c>
      <c r="Q627" s="100">
        <v>0</v>
      </c>
      <c r="R627" s="100">
        <v>0</v>
      </c>
      <c r="S627" s="100">
        <v>0</v>
      </c>
      <c r="T627" s="100">
        <v>0</v>
      </c>
      <c r="U627" s="100">
        <v>0</v>
      </c>
      <c r="V627" s="100">
        <v>0</v>
      </c>
      <c r="W627" s="100">
        <v>0</v>
      </c>
      <c r="X627" s="40">
        <v>0</v>
      </c>
      <c r="Y627" s="40">
        <v>0</v>
      </c>
      <c r="Z627" s="40">
        <v>0</v>
      </c>
      <c r="AA627" s="40">
        <v>0</v>
      </c>
      <c r="AB627" s="40">
        <v>0</v>
      </c>
      <c r="AC627" s="40">
        <v>0</v>
      </c>
      <c r="AD627" s="40">
        <v>0</v>
      </c>
      <c r="AE627" s="40">
        <v>1</v>
      </c>
      <c r="AF627" s="100">
        <f t="shared" si="252"/>
        <v>1</v>
      </c>
      <c r="AG627" s="43" t="str">
        <f t="shared" si="250"/>
        <v>ok</v>
      </c>
    </row>
    <row r="628" spans="1:33" s="19" customFormat="1">
      <c r="A628" s="19" t="s">
        <v>600</v>
      </c>
      <c r="C628" s="19" t="s">
        <v>599</v>
      </c>
      <c r="F628" s="40">
        <v>1</v>
      </c>
      <c r="G628" s="40"/>
      <c r="H628" s="100">
        <v>1</v>
      </c>
      <c r="I628" s="100">
        <v>0</v>
      </c>
      <c r="J628" s="100">
        <v>0</v>
      </c>
      <c r="K628" s="100">
        <v>0</v>
      </c>
      <c r="L628" s="100">
        <v>0</v>
      </c>
      <c r="M628" s="100">
        <v>0</v>
      </c>
      <c r="N628" s="100">
        <v>0</v>
      </c>
      <c r="O628" s="100">
        <v>0</v>
      </c>
      <c r="P628" s="100">
        <v>0</v>
      </c>
      <c r="Q628" s="100">
        <v>0</v>
      </c>
      <c r="R628" s="100">
        <v>0</v>
      </c>
      <c r="S628" s="100">
        <v>0</v>
      </c>
      <c r="T628" s="100">
        <v>0</v>
      </c>
      <c r="U628" s="100">
        <v>0</v>
      </c>
      <c r="V628" s="100">
        <v>0</v>
      </c>
      <c r="W628" s="100">
        <v>0</v>
      </c>
      <c r="X628" s="40">
        <v>0</v>
      </c>
      <c r="Y628" s="40">
        <v>0</v>
      </c>
      <c r="Z628" s="40">
        <v>0</v>
      </c>
      <c r="AA628" s="40">
        <v>0</v>
      </c>
      <c r="AB628" s="40">
        <v>0</v>
      </c>
      <c r="AC628" s="40">
        <v>0</v>
      </c>
      <c r="AD628" s="40">
        <v>0</v>
      </c>
      <c r="AE628" s="40">
        <v>0</v>
      </c>
      <c r="AF628" s="100">
        <f t="shared" si="252"/>
        <v>1</v>
      </c>
      <c r="AG628" s="43" t="str">
        <f t="shared" si="250"/>
        <v>ok</v>
      </c>
    </row>
    <row r="629" spans="1:33" s="19" customFormat="1">
      <c r="A629" s="19" t="s">
        <v>605</v>
      </c>
      <c r="C629" s="19" t="s">
        <v>606</v>
      </c>
      <c r="F629" s="40">
        <v>1</v>
      </c>
      <c r="G629" s="40"/>
      <c r="H629" s="100">
        <v>0</v>
      </c>
      <c r="I629" s="100">
        <v>0</v>
      </c>
      <c r="J629" s="100">
        <v>0</v>
      </c>
      <c r="K629" s="100">
        <v>1</v>
      </c>
      <c r="L629" s="100">
        <v>0</v>
      </c>
      <c r="M629" s="100">
        <v>0</v>
      </c>
      <c r="N629" s="100">
        <v>0</v>
      </c>
      <c r="O629" s="100">
        <v>0</v>
      </c>
      <c r="P629" s="100">
        <v>0</v>
      </c>
      <c r="Q629" s="100">
        <v>0</v>
      </c>
      <c r="R629" s="100">
        <v>0</v>
      </c>
      <c r="S629" s="100">
        <v>0</v>
      </c>
      <c r="T629" s="100">
        <v>0</v>
      </c>
      <c r="U629" s="100">
        <v>0</v>
      </c>
      <c r="V629" s="100">
        <v>0</v>
      </c>
      <c r="W629" s="100">
        <v>0</v>
      </c>
      <c r="X629" s="40">
        <v>0</v>
      </c>
      <c r="Y629" s="40">
        <v>0</v>
      </c>
      <c r="Z629" s="40">
        <v>0</v>
      </c>
      <c r="AA629" s="40">
        <v>0</v>
      </c>
      <c r="AB629" s="40">
        <v>0</v>
      </c>
      <c r="AC629" s="40">
        <v>0</v>
      </c>
      <c r="AD629" s="40">
        <v>0</v>
      </c>
      <c r="AE629" s="40">
        <v>0</v>
      </c>
      <c r="AF629" s="100">
        <f t="shared" si="252"/>
        <v>1</v>
      </c>
      <c r="AG629" s="43" t="str">
        <f t="shared" si="250"/>
        <v>ok</v>
      </c>
    </row>
    <row r="630" spans="1:33" s="19" customFormat="1">
      <c r="A630" s="19" t="s">
        <v>601</v>
      </c>
      <c r="C630" s="19" t="s">
        <v>602</v>
      </c>
      <c r="F630" s="40">
        <v>1</v>
      </c>
      <c r="G630" s="40"/>
      <c r="H630" s="100">
        <v>0</v>
      </c>
      <c r="I630" s="100">
        <v>0</v>
      </c>
      <c r="J630" s="100">
        <v>0</v>
      </c>
      <c r="K630" s="100">
        <v>1</v>
      </c>
      <c r="L630" s="100">
        <v>0</v>
      </c>
      <c r="M630" s="100">
        <v>0</v>
      </c>
      <c r="N630" s="100">
        <v>0</v>
      </c>
      <c r="O630" s="100">
        <v>0</v>
      </c>
      <c r="P630" s="100">
        <v>0</v>
      </c>
      <c r="Q630" s="100">
        <v>0</v>
      </c>
      <c r="R630" s="100">
        <v>0</v>
      </c>
      <c r="S630" s="100">
        <v>0</v>
      </c>
      <c r="T630" s="100">
        <v>0</v>
      </c>
      <c r="U630" s="100">
        <v>0</v>
      </c>
      <c r="V630" s="100">
        <v>0</v>
      </c>
      <c r="W630" s="100">
        <v>0</v>
      </c>
      <c r="X630" s="40">
        <v>0</v>
      </c>
      <c r="Y630" s="40">
        <v>0</v>
      </c>
      <c r="Z630" s="40">
        <v>0</v>
      </c>
      <c r="AA630" s="40">
        <v>0</v>
      </c>
      <c r="AB630" s="40">
        <v>0</v>
      </c>
      <c r="AC630" s="40">
        <v>0</v>
      </c>
      <c r="AD630" s="40">
        <v>0</v>
      </c>
      <c r="AE630" s="40">
        <v>0</v>
      </c>
      <c r="AF630" s="100">
        <f t="shared" si="252"/>
        <v>1</v>
      </c>
      <c r="AG630" s="43" t="str">
        <f t="shared" si="250"/>
        <v>ok</v>
      </c>
    </row>
    <row r="631" spans="1:33" s="19" customFormat="1">
      <c r="A631" s="19" t="s">
        <v>603</v>
      </c>
      <c r="C631" s="19" t="s">
        <v>604</v>
      </c>
      <c r="F631" s="38">
        <f>F365+F366+F368+F369+F370</f>
        <v>13659905</v>
      </c>
      <c r="G631" s="47"/>
      <c r="H631" s="38">
        <f>H365+H366+H368+H369+H370</f>
        <v>12057880</v>
      </c>
      <c r="I631" s="38">
        <f t="shared" ref="I631:AE631" si="253">I365+I366+I368+I369+I370</f>
        <v>0</v>
      </c>
      <c r="J631" s="38">
        <f t="shared" si="253"/>
        <v>0</v>
      </c>
      <c r="K631" s="38">
        <f t="shared" si="253"/>
        <v>1602025</v>
      </c>
      <c r="L631" s="41">
        <f t="shared" si="253"/>
        <v>0</v>
      </c>
      <c r="M631" s="41">
        <f t="shared" si="253"/>
        <v>0</v>
      </c>
      <c r="N631" s="41">
        <f t="shared" si="253"/>
        <v>0</v>
      </c>
      <c r="O631" s="41">
        <f t="shared" si="253"/>
        <v>0</v>
      </c>
      <c r="P631" s="41">
        <f t="shared" si="253"/>
        <v>0</v>
      </c>
      <c r="Q631" s="41">
        <f t="shared" si="253"/>
        <v>0</v>
      </c>
      <c r="R631" s="41">
        <f t="shared" si="253"/>
        <v>0</v>
      </c>
      <c r="S631" s="41">
        <f t="shared" si="253"/>
        <v>0</v>
      </c>
      <c r="T631" s="41">
        <f t="shared" si="253"/>
        <v>0</v>
      </c>
      <c r="U631" s="41">
        <f t="shared" si="253"/>
        <v>0</v>
      </c>
      <c r="V631" s="41">
        <f t="shared" si="253"/>
        <v>0</v>
      </c>
      <c r="W631" s="41">
        <f t="shared" si="253"/>
        <v>0</v>
      </c>
      <c r="X631" s="41">
        <f t="shared" si="253"/>
        <v>0</v>
      </c>
      <c r="Y631" s="41">
        <f t="shared" si="253"/>
        <v>0</v>
      </c>
      <c r="Z631" s="41">
        <f t="shared" si="253"/>
        <v>0</v>
      </c>
      <c r="AA631" s="41">
        <f t="shared" si="253"/>
        <v>0</v>
      </c>
      <c r="AB631" s="41">
        <f t="shared" si="253"/>
        <v>0</v>
      </c>
      <c r="AC631" s="41">
        <f t="shared" si="253"/>
        <v>0</v>
      </c>
      <c r="AD631" s="41">
        <f t="shared" si="253"/>
        <v>0</v>
      </c>
      <c r="AE631" s="41">
        <f t="shared" si="253"/>
        <v>0</v>
      </c>
      <c r="AF631" s="142">
        <f t="shared" si="252"/>
        <v>13659905</v>
      </c>
      <c r="AG631" s="43" t="str">
        <f t="shared" si="250"/>
        <v>ok</v>
      </c>
    </row>
    <row r="632" spans="1:33" s="19" customFormat="1">
      <c r="A632" s="19" t="s">
        <v>607</v>
      </c>
      <c r="C632" s="19" t="s">
        <v>607</v>
      </c>
      <c r="F632" s="40">
        <v>1</v>
      </c>
      <c r="G632" s="40"/>
      <c r="H632" s="100">
        <f>H628</f>
        <v>1</v>
      </c>
      <c r="I632" s="101">
        <f>I628</f>
        <v>0</v>
      </c>
      <c r="J632" s="101">
        <f>J628</f>
        <v>0</v>
      </c>
      <c r="K632" s="100">
        <v>0</v>
      </c>
      <c r="L632" s="100">
        <v>0</v>
      </c>
      <c r="M632" s="100">
        <v>0</v>
      </c>
      <c r="N632" s="100">
        <v>0</v>
      </c>
      <c r="O632" s="100">
        <v>0</v>
      </c>
      <c r="P632" s="100">
        <v>0</v>
      </c>
      <c r="Q632" s="100">
        <v>0</v>
      </c>
      <c r="R632" s="100">
        <v>0</v>
      </c>
      <c r="S632" s="100">
        <v>0</v>
      </c>
      <c r="T632" s="100">
        <v>0</v>
      </c>
      <c r="U632" s="100">
        <v>0</v>
      </c>
      <c r="V632" s="100">
        <v>0</v>
      </c>
      <c r="W632" s="100">
        <v>0</v>
      </c>
      <c r="X632" s="40">
        <v>0</v>
      </c>
      <c r="Y632" s="40">
        <v>0</v>
      </c>
      <c r="Z632" s="40">
        <v>0</v>
      </c>
      <c r="AA632" s="40">
        <v>0</v>
      </c>
      <c r="AB632" s="40">
        <v>0</v>
      </c>
      <c r="AC632" s="40">
        <v>0</v>
      </c>
      <c r="AD632" s="40">
        <v>0</v>
      </c>
      <c r="AE632" s="40">
        <v>0</v>
      </c>
      <c r="AF632" s="100">
        <f t="shared" si="252"/>
        <v>1</v>
      </c>
      <c r="AG632" s="43" t="str">
        <f t="shared" si="250"/>
        <v>ok</v>
      </c>
    </row>
    <row r="633" spans="1:33" s="19" customFormat="1">
      <c r="A633" s="19" t="s">
        <v>608</v>
      </c>
      <c r="C633" s="19" t="s">
        <v>609</v>
      </c>
      <c r="F633" s="38">
        <f>F376+F377+F378+F379</f>
        <v>8071864</v>
      </c>
      <c r="G633" s="47"/>
      <c r="H633" s="38">
        <f>H376+H377+H378+H379</f>
        <v>42980</v>
      </c>
      <c r="I633" s="38">
        <f t="shared" ref="I633:AE633" si="254">I376+I377+I378+I379</f>
        <v>0</v>
      </c>
      <c r="J633" s="38">
        <f t="shared" si="254"/>
        <v>0</v>
      </c>
      <c r="K633" s="38">
        <f t="shared" si="254"/>
        <v>8028884</v>
      </c>
      <c r="L633" s="41">
        <f t="shared" si="254"/>
        <v>0</v>
      </c>
      <c r="M633" s="41">
        <f t="shared" si="254"/>
        <v>0</v>
      </c>
      <c r="N633" s="41">
        <f t="shared" si="254"/>
        <v>0</v>
      </c>
      <c r="O633" s="41">
        <f t="shared" si="254"/>
        <v>0</v>
      </c>
      <c r="P633" s="41">
        <f t="shared" si="254"/>
        <v>0</v>
      </c>
      <c r="Q633" s="41">
        <f t="shared" si="254"/>
        <v>0</v>
      </c>
      <c r="R633" s="41">
        <f t="shared" si="254"/>
        <v>0</v>
      </c>
      <c r="S633" s="41">
        <f t="shared" si="254"/>
        <v>0</v>
      </c>
      <c r="T633" s="41">
        <f t="shared" si="254"/>
        <v>0</v>
      </c>
      <c r="U633" s="41">
        <f t="shared" si="254"/>
        <v>0</v>
      </c>
      <c r="V633" s="41">
        <f t="shared" si="254"/>
        <v>0</v>
      </c>
      <c r="W633" s="41">
        <f t="shared" si="254"/>
        <v>0</v>
      </c>
      <c r="X633" s="41">
        <f t="shared" si="254"/>
        <v>0</v>
      </c>
      <c r="Y633" s="41">
        <f t="shared" si="254"/>
        <v>0</v>
      </c>
      <c r="Z633" s="41">
        <f t="shared" si="254"/>
        <v>0</v>
      </c>
      <c r="AA633" s="41">
        <f t="shared" si="254"/>
        <v>0</v>
      </c>
      <c r="AB633" s="41">
        <f t="shared" si="254"/>
        <v>0</v>
      </c>
      <c r="AC633" s="41">
        <f t="shared" si="254"/>
        <v>0</v>
      </c>
      <c r="AD633" s="41">
        <f t="shared" si="254"/>
        <v>0</v>
      </c>
      <c r="AE633" s="41">
        <f t="shared" si="254"/>
        <v>0</v>
      </c>
      <c r="AF633" s="38">
        <f t="shared" si="252"/>
        <v>8071864</v>
      </c>
      <c r="AG633" s="43" t="str">
        <f t="shared" si="250"/>
        <v>ok</v>
      </c>
    </row>
    <row r="634" spans="1:33" s="19" customFormat="1">
      <c r="A634" s="19" t="s">
        <v>610</v>
      </c>
      <c r="C634" s="19" t="s">
        <v>611</v>
      </c>
      <c r="F634" s="38">
        <f>F387+F388+F389+F390+F391</f>
        <v>276115</v>
      </c>
      <c r="G634" s="47"/>
      <c r="H634" s="38">
        <f t="shared" ref="H634:M634" si="255">H387+H388+H389+H390+H391</f>
        <v>276115</v>
      </c>
      <c r="I634" s="38">
        <f t="shared" si="255"/>
        <v>0</v>
      </c>
      <c r="J634" s="38">
        <f t="shared" si="255"/>
        <v>0</v>
      </c>
      <c r="K634" s="38">
        <f t="shared" si="255"/>
        <v>0</v>
      </c>
      <c r="L634" s="41">
        <f t="shared" si="255"/>
        <v>0</v>
      </c>
      <c r="M634" s="41">
        <f t="shared" si="255"/>
        <v>0</v>
      </c>
      <c r="N634" s="41">
        <f>N387+N388+N389+N390+N391</f>
        <v>0</v>
      </c>
      <c r="O634" s="41">
        <f>O387+O388+O389+O390+O391</f>
        <v>0</v>
      </c>
      <c r="P634" s="41">
        <f>P387+P388+P389+P390+P391</f>
        <v>0</v>
      </c>
      <c r="Q634" s="41">
        <f t="shared" ref="Q634:AB634" si="256">Q387+Q388+Q389+Q390+Q391</f>
        <v>0</v>
      </c>
      <c r="R634" s="41">
        <f t="shared" si="256"/>
        <v>0</v>
      </c>
      <c r="S634" s="41">
        <f t="shared" si="256"/>
        <v>0</v>
      </c>
      <c r="T634" s="41">
        <f t="shared" si="256"/>
        <v>0</v>
      </c>
      <c r="U634" s="41">
        <f t="shared" si="256"/>
        <v>0</v>
      </c>
      <c r="V634" s="41">
        <f t="shared" si="256"/>
        <v>0</v>
      </c>
      <c r="W634" s="41">
        <f t="shared" si="256"/>
        <v>0</v>
      </c>
      <c r="X634" s="41">
        <f t="shared" si="256"/>
        <v>0</v>
      </c>
      <c r="Y634" s="41">
        <f t="shared" si="256"/>
        <v>0</v>
      </c>
      <c r="Z634" s="41">
        <f t="shared" si="256"/>
        <v>0</v>
      </c>
      <c r="AA634" s="41">
        <f t="shared" si="256"/>
        <v>0</v>
      </c>
      <c r="AB634" s="41">
        <f t="shared" si="256"/>
        <v>0</v>
      </c>
      <c r="AC634" s="41">
        <f>AC387+AC388+AC389+AC390+AC391</f>
        <v>0</v>
      </c>
      <c r="AD634" s="41">
        <f>AD387+AD388+AD389+AD390+AD391</f>
        <v>0</v>
      </c>
      <c r="AE634" s="41">
        <f>AE387+AE388+AE389+AE390+AE391</f>
        <v>0</v>
      </c>
      <c r="AF634" s="38">
        <f t="shared" si="252"/>
        <v>276115</v>
      </c>
      <c r="AG634" s="43" t="str">
        <f t="shared" si="250"/>
        <v>ok</v>
      </c>
    </row>
    <row r="635" spans="1:33" s="19" customFormat="1">
      <c r="A635" s="19" t="s">
        <v>617</v>
      </c>
      <c r="C635" s="19" t="s">
        <v>618</v>
      </c>
      <c r="F635" s="38">
        <f>F397+F398+F399+F400</f>
        <v>171213</v>
      </c>
      <c r="G635" s="47"/>
      <c r="H635" s="38">
        <f>H397+H398+H399+H400</f>
        <v>71681</v>
      </c>
      <c r="I635" s="38">
        <f t="shared" ref="I635:AE635" si="257">I397+I398+I399+I400</f>
        <v>0</v>
      </c>
      <c r="J635" s="38">
        <f t="shared" si="257"/>
        <v>0</v>
      </c>
      <c r="K635" s="38">
        <f t="shared" si="257"/>
        <v>99532</v>
      </c>
      <c r="L635" s="41">
        <f t="shared" si="257"/>
        <v>0</v>
      </c>
      <c r="M635" s="41">
        <f t="shared" si="257"/>
        <v>0</v>
      </c>
      <c r="N635" s="41">
        <f t="shared" si="257"/>
        <v>0</v>
      </c>
      <c r="O635" s="41">
        <f t="shared" si="257"/>
        <v>0</v>
      </c>
      <c r="P635" s="41">
        <f t="shared" si="257"/>
        <v>0</v>
      </c>
      <c r="Q635" s="41">
        <f t="shared" si="257"/>
        <v>0</v>
      </c>
      <c r="R635" s="41">
        <f t="shared" si="257"/>
        <v>0</v>
      </c>
      <c r="S635" s="41">
        <f t="shared" si="257"/>
        <v>0</v>
      </c>
      <c r="T635" s="41">
        <f t="shared" si="257"/>
        <v>0</v>
      </c>
      <c r="U635" s="41">
        <f t="shared" si="257"/>
        <v>0</v>
      </c>
      <c r="V635" s="41">
        <f t="shared" si="257"/>
        <v>0</v>
      </c>
      <c r="W635" s="41">
        <f t="shared" si="257"/>
        <v>0</v>
      </c>
      <c r="X635" s="41">
        <f t="shared" si="257"/>
        <v>0</v>
      </c>
      <c r="Y635" s="41">
        <f t="shared" si="257"/>
        <v>0</v>
      </c>
      <c r="Z635" s="41">
        <f t="shared" si="257"/>
        <v>0</v>
      </c>
      <c r="AA635" s="41">
        <f t="shared" si="257"/>
        <v>0</v>
      </c>
      <c r="AB635" s="41">
        <f t="shared" si="257"/>
        <v>0</v>
      </c>
      <c r="AC635" s="41">
        <f t="shared" si="257"/>
        <v>0</v>
      </c>
      <c r="AD635" s="41">
        <f t="shared" si="257"/>
        <v>0</v>
      </c>
      <c r="AE635" s="41">
        <f t="shared" si="257"/>
        <v>0</v>
      </c>
      <c r="AF635" s="38">
        <f t="shared" si="252"/>
        <v>171213</v>
      </c>
      <c r="AG635" s="43" t="str">
        <f t="shared" si="250"/>
        <v>ok</v>
      </c>
    </row>
    <row r="636" spans="1:33" s="19" customFormat="1">
      <c r="A636" s="19" t="s">
        <v>620</v>
      </c>
      <c r="C636" s="19" t="s">
        <v>619</v>
      </c>
      <c r="F636" s="38">
        <f>F454+F455+F456+F457+F458+F459+F460+F461+F462+F463</f>
        <v>7896463</v>
      </c>
      <c r="G636" s="47"/>
      <c r="H636" s="38">
        <f>H454+H455+H456+H457+H458+H459+H460+H461+H462+H463</f>
        <v>0</v>
      </c>
      <c r="I636" s="38">
        <f t="shared" ref="I636:AE636" si="258">I454+I455+I456+I457+I458+I459+I460+I461+I462+I463</f>
        <v>0</v>
      </c>
      <c r="J636" s="38">
        <f t="shared" si="258"/>
        <v>0</v>
      </c>
      <c r="K636" s="38">
        <f t="shared" si="258"/>
        <v>0</v>
      </c>
      <c r="L636" s="41">
        <f t="shared" si="258"/>
        <v>0</v>
      </c>
      <c r="M636" s="41">
        <f t="shared" si="258"/>
        <v>0</v>
      </c>
      <c r="N636" s="41">
        <f t="shared" si="258"/>
        <v>0</v>
      </c>
      <c r="O636" s="41">
        <f t="shared" si="258"/>
        <v>0</v>
      </c>
      <c r="P636" s="41">
        <f t="shared" si="258"/>
        <v>0</v>
      </c>
      <c r="Q636" s="41">
        <f t="shared" si="258"/>
        <v>0</v>
      </c>
      <c r="R636" s="41">
        <f t="shared" si="258"/>
        <v>1206820.6993186593</v>
      </c>
      <c r="S636" s="41">
        <f t="shared" si="258"/>
        <v>0</v>
      </c>
      <c r="T636" s="41">
        <f t="shared" si="258"/>
        <v>905551.67460833059</v>
      </c>
      <c r="U636" s="41">
        <f t="shared" si="258"/>
        <v>1449416.8831861806</v>
      </c>
      <c r="V636" s="41">
        <f t="shared" si="258"/>
        <v>320347.36146597879</v>
      </c>
      <c r="W636" s="41">
        <f t="shared" si="258"/>
        <v>514836.99947539158</v>
      </c>
      <c r="X636" s="41">
        <f t="shared" si="258"/>
        <v>101980.46254958352</v>
      </c>
      <c r="Y636" s="41">
        <f t="shared" si="258"/>
        <v>59580.504354740893</v>
      </c>
      <c r="Z636" s="41">
        <f t="shared" si="258"/>
        <v>34562.429906456513</v>
      </c>
      <c r="AA636" s="41">
        <f t="shared" si="258"/>
        <v>3193429.0173527808</v>
      </c>
      <c r="AB636" s="41">
        <f t="shared" si="258"/>
        <v>109936.96778189708</v>
      </c>
      <c r="AC636" s="41">
        <f t="shared" si="258"/>
        <v>0</v>
      </c>
      <c r="AD636" s="41">
        <f t="shared" si="258"/>
        <v>0</v>
      </c>
      <c r="AE636" s="41">
        <f t="shared" si="258"/>
        <v>0</v>
      </c>
      <c r="AF636" s="38">
        <f t="shared" si="252"/>
        <v>7896462.9999999991</v>
      </c>
      <c r="AG636" s="43" t="str">
        <f t="shared" si="250"/>
        <v>ok</v>
      </c>
    </row>
    <row r="637" spans="1:33" s="19" customFormat="1">
      <c r="A637" s="19" t="s">
        <v>621</v>
      </c>
      <c r="C637" s="19" t="s">
        <v>622</v>
      </c>
      <c r="F637" s="38">
        <f>F475+F476+F477+F478+F479+F480+F481+F482</f>
        <v>2674151</v>
      </c>
      <c r="G637" s="47"/>
      <c r="H637" s="38">
        <f>H475+H476+H477+H478+H479+H480+H481+H482</f>
        <v>0</v>
      </c>
      <c r="I637" s="38">
        <f t="shared" ref="I637:AE637" si="259">I475+I476+I477+I478+I479+I480+I481+I482</f>
        <v>0</v>
      </c>
      <c r="J637" s="38">
        <f t="shared" si="259"/>
        <v>0</v>
      </c>
      <c r="K637" s="38">
        <f t="shared" si="259"/>
        <v>0</v>
      </c>
      <c r="L637" s="41">
        <f t="shared" si="259"/>
        <v>0</v>
      </c>
      <c r="M637" s="41">
        <f t="shared" si="259"/>
        <v>0</v>
      </c>
      <c r="N637" s="41">
        <f t="shared" si="259"/>
        <v>0</v>
      </c>
      <c r="O637" s="41">
        <f t="shared" si="259"/>
        <v>0</v>
      </c>
      <c r="P637" s="41">
        <f t="shared" si="259"/>
        <v>0</v>
      </c>
      <c r="Q637" s="41">
        <f t="shared" si="259"/>
        <v>0</v>
      </c>
      <c r="R637" s="41">
        <f t="shared" si="259"/>
        <v>338191</v>
      </c>
      <c r="S637" s="41">
        <f t="shared" si="259"/>
        <v>0</v>
      </c>
      <c r="T637" s="41">
        <f t="shared" si="259"/>
        <v>634788.89772385999</v>
      </c>
      <c r="U637" s="41">
        <f t="shared" si="259"/>
        <v>1017661.4106761401</v>
      </c>
      <c r="V637" s="41">
        <f t="shared" si="259"/>
        <v>233241.22497614002</v>
      </c>
      <c r="W637" s="41">
        <f t="shared" si="259"/>
        <v>375121.46662386</v>
      </c>
      <c r="X637" s="41">
        <f t="shared" si="259"/>
        <v>41660.499174026394</v>
      </c>
      <c r="Y637" s="41">
        <f t="shared" si="259"/>
        <v>24339.50082597361</v>
      </c>
      <c r="Z637" s="41">
        <f t="shared" si="259"/>
        <v>0</v>
      </c>
      <c r="AA637" s="41">
        <f t="shared" si="259"/>
        <v>0</v>
      </c>
      <c r="AB637" s="41">
        <f t="shared" si="259"/>
        <v>9147</v>
      </c>
      <c r="AC637" s="41">
        <f t="shared" si="259"/>
        <v>0</v>
      </c>
      <c r="AD637" s="41">
        <f t="shared" si="259"/>
        <v>0</v>
      </c>
      <c r="AE637" s="41">
        <f t="shared" si="259"/>
        <v>0</v>
      </c>
      <c r="AF637" s="38">
        <f t="shared" si="252"/>
        <v>2674151</v>
      </c>
      <c r="AG637" s="43" t="str">
        <f t="shared" si="250"/>
        <v>ok</v>
      </c>
    </row>
    <row r="638" spans="1:33" s="19" customFormat="1">
      <c r="A638" s="19" t="s">
        <v>922</v>
      </c>
      <c r="C638" s="19" t="s">
        <v>623</v>
      </c>
      <c r="F638" s="40">
        <v>1</v>
      </c>
      <c r="G638" s="40"/>
      <c r="H638" s="100">
        <v>0</v>
      </c>
      <c r="I638" s="100">
        <v>0</v>
      </c>
      <c r="J638" s="100">
        <v>0</v>
      </c>
      <c r="K638" s="100">
        <v>0</v>
      </c>
      <c r="L638" s="100">
        <v>0</v>
      </c>
      <c r="M638" s="100">
        <v>0</v>
      </c>
      <c r="N638" s="100">
        <v>0</v>
      </c>
      <c r="O638" s="100">
        <v>0</v>
      </c>
      <c r="P638" s="100">
        <v>0</v>
      </c>
      <c r="Q638" s="100">
        <v>0</v>
      </c>
      <c r="R638" s="100">
        <v>0</v>
      </c>
      <c r="S638" s="100">
        <v>0</v>
      </c>
      <c r="T638" s="100">
        <v>0</v>
      </c>
      <c r="U638" s="100">
        <v>0</v>
      </c>
      <c r="V638" s="100">
        <v>0</v>
      </c>
      <c r="W638" s="100">
        <v>0</v>
      </c>
      <c r="X638" s="40">
        <v>0</v>
      </c>
      <c r="Y638" s="40">
        <v>0</v>
      </c>
      <c r="Z638" s="40">
        <v>0</v>
      </c>
      <c r="AA638" s="40">
        <v>0</v>
      </c>
      <c r="AB638" s="40">
        <v>0</v>
      </c>
      <c r="AC638" s="40">
        <v>1</v>
      </c>
      <c r="AD638" s="40">
        <v>0</v>
      </c>
      <c r="AE638" s="40">
        <v>0</v>
      </c>
      <c r="AF638" s="100">
        <f t="shared" si="252"/>
        <v>1</v>
      </c>
      <c r="AG638" s="43" t="str">
        <f t="shared" si="250"/>
        <v>ok</v>
      </c>
    </row>
    <row r="639" spans="1:33" s="19" customFormat="1">
      <c r="A639" s="19" t="s">
        <v>933</v>
      </c>
      <c r="C639" s="19" t="s">
        <v>624</v>
      </c>
      <c r="F639" s="40">
        <v>1</v>
      </c>
      <c r="G639" s="40"/>
      <c r="H639" s="100">
        <v>0</v>
      </c>
      <c r="I639" s="100">
        <v>0</v>
      </c>
      <c r="J639" s="100">
        <v>0</v>
      </c>
      <c r="K639" s="100">
        <v>0</v>
      </c>
      <c r="L639" s="100">
        <v>0</v>
      </c>
      <c r="M639" s="100">
        <v>0</v>
      </c>
      <c r="N639" s="100">
        <v>0</v>
      </c>
      <c r="O639" s="100">
        <v>0</v>
      </c>
      <c r="P639" s="100">
        <v>0</v>
      </c>
      <c r="Q639" s="100">
        <v>0</v>
      </c>
      <c r="R639" s="100">
        <v>0</v>
      </c>
      <c r="S639" s="100">
        <v>0</v>
      </c>
      <c r="T639" s="100">
        <v>0</v>
      </c>
      <c r="U639" s="100">
        <v>0</v>
      </c>
      <c r="V639" s="100">
        <v>0</v>
      </c>
      <c r="W639" s="100">
        <v>0</v>
      </c>
      <c r="X639" s="40">
        <v>0</v>
      </c>
      <c r="Y639" s="40">
        <v>0</v>
      </c>
      <c r="Z639" s="40">
        <v>0</v>
      </c>
      <c r="AA639" s="40">
        <v>0</v>
      </c>
      <c r="AB639" s="40">
        <v>0</v>
      </c>
      <c r="AC639" s="40">
        <v>0</v>
      </c>
      <c r="AD639" s="40">
        <v>1</v>
      </c>
      <c r="AE639" s="40">
        <v>0</v>
      </c>
      <c r="AF639" s="100">
        <f t="shared" si="252"/>
        <v>1</v>
      </c>
      <c r="AG639" s="43" t="str">
        <f t="shared" si="250"/>
        <v>ok</v>
      </c>
    </row>
    <row r="640" spans="1:33" s="19" customFormat="1">
      <c r="A640" s="19" t="s">
        <v>797</v>
      </c>
      <c r="C640" s="19" t="s">
        <v>796</v>
      </c>
      <c r="F640" s="38">
        <f t="shared" ref="F640:AE640" si="260">F39+F40</f>
        <v>987587203</v>
      </c>
      <c r="G640" s="38">
        <f t="shared" si="260"/>
        <v>0</v>
      </c>
      <c r="H640" s="38">
        <f t="shared" si="260"/>
        <v>0</v>
      </c>
      <c r="I640" s="38">
        <f t="shared" si="260"/>
        <v>0</v>
      </c>
      <c r="J640" s="38">
        <f t="shared" si="260"/>
        <v>0</v>
      </c>
      <c r="K640" s="38">
        <f t="shared" si="260"/>
        <v>0</v>
      </c>
      <c r="L640" s="38">
        <f t="shared" si="260"/>
        <v>0</v>
      </c>
      <c r="M640" s="38">
        <f t="shared" si="260"/>
        <v>0</v>
      </c>
      <c r="N640" s="38">
        <f t="shared" si="260"/>
        <v>0</v>
      </c>
      <c r="O640" s="38">
        <f t="shared" si="260"/>
        <v>0</v>
      </c>
      <c r="P640" s="38">
        <f t="shared" si="260"/>
        <v>0</v>
      </c>
      <c r="Q640" s="38">
        <f t="shared" si="260"/>
        <v>0</v>
      </c>
      <c r="R640" s="38">
        <f t="shared" si="260"/>
        <v>0</v>
      </c>
      <c r="S640" s="38">
        <f t="shared" si="260"/>
        <v>0</v>
      </c>
      <c r="T640" s="38">
        <f t="shared" si="260"/>
        <v>295314085.01853025</v>
      </c>
      <c r="U640" s="38">
        <f t="shared" si="260"/>
        <v>469181029.13086981</v>
      </c>
      <c r="V640" s="38">
        <f t="shared" si="260"/>
        <v>85796885.360169739</v>
      </c>
      <c r="W640" s="38">
        <f t="shared" si="260"/>
        <v>137295203.49043027</v>
      </c>
      <c r="X640" s="38">
        <f t="shared" si="260"/>
        <v>0</v>
      </c>
      <c r="Y640" s="38">
        <f t="shared" si="260"/>
        <v>0</v>
      </c>
      <c r="Z640" s="38">
        <f t="shared" si="260"/>
        <v>0</v>
      </c>
      <c r="AA640" s="38">
        <f t="shared" si="260"/>
        <v>0</v>
      </c>
      <c r="AB640" s="38">
        <f t="shared" si="260"/>
        <v>0</v>
      </c>
      <c r="AC640" s="38">
        <f t="shared" si="260"/>
        <v>0</v>
      </c>
      <c r="AD640" s="38">
        <f t="shared" si="260"/>
        <v>0</v>
      </c>
      <c r="AE640" s="38">
        <f t="shared" si="260"/>
        <v>0</v>
      </c>
      <c r="AF640" s="38">
        <f t="shared" ref="AF640:AF648" si="261">SUM(H640:AE640)</f>
        <v>987587203</v>
      </c>
      <c r="AG640" s="43" t="str">
        <f t="shared" si="250"/>
        <v>ok</v>
      </c>
    </row>
    <row r="641" spans="1:33" s="19" customFormat="1">
      <c r="A641" s="19" t="s">
        <v>810</v>
      </c>
      <c r="D641" s="19" t="s">
        <v>599</v>
      </c>
      <c r="F641" s="38">
        <v>27272357.152828299</v>
      </c>
      <c r="G641" s="38"/>
      <c r="H641" s="38">
        <f t="shared" ref="H641:Q642" si="262">IF(VLOOKUP($D641,$C$6:$AE$653,H$2,)=0,0,((VLOOKUP($D641,$C$6:$AE$653,H$2,)/VLOOKUP($D641,$C$6:$AE$653,4,))*$F641))</f>
        <v>27272357.152828299</v>
      </c>
      <c r="I641" s="38">
        <f t="shared" si="262"/>
        <v>0</v>
      </c>
      <c r="J641" s="38">
        <f t="shared" si="262"/>
        <v>0</v>
      </c>
      <c r="K641" s="38">
        <f t="shared" si="262"/>
        <v>0</v>
      </c>
      <c r="L641" s="38">
        <f t="shared" si="262"/>
        <v>0</v>
      </c>
      <c r="M641" s="38">
        <f t="shared" si="262"/>
        <v>0</v>
      </c>
      <c r="N641" s="38">
        <f t="shared" si="262"/>
        <v>0</v>
      </c>
      <c r="O641" s="38">
        <f t="shared" si="262"/>
        <v>0</v>
      </c>
      <c r="P641" s="38">
        <f t="shared" si="262"/>
        <v>0</v>
      </c>
      <c r="Q641" s="38">
        <f t="shared" si="262"/>
        <v>0</v>
      </c>
      <c r="R641" s="38">
        <f t="shared" ref="R641:AE642" si="263">IF(VLOOKUP($D641,$C$6:$AE$653,R$2,)=0,0,((VLOOKUP($D641,$C$6:$AE$653,R$2,)/VLOOKUP($D641,$C$6:$AE$653,4,))*$F641))</f>
        <v>0</v>
      </c>
      <c r="S641" s="38">
        <f t="shared" si="263"/>
        <v>0</v>
      </c>
      <c r="T641" s="38">
        <f t="shared" si="263"/>
        <v>0</v>
      </c>
      <c r="U641" s="38">
        <f t="shared" si="263"/>
        <v>0</v>
      </c>
      <c r="V641" s="38">
        <f t="shared" si="263"/>
        <v>0</v>
      </c>
      <c r="W641" s="38">
        <f t="shared" si="263"/>
        <v>0</v>
      </c>
      <c r="X641" s="38">
        <f t="shared" si="263"/>
        <v>0</v>
      </c>
      <c r="Y641" s="38">
        <f t="shared" si="263"/>
        <v>0</v>
      </c>
      <c r="Z641" s="38">
        <f t="shared" si="263"/>
        <v>0</v>
      </c>
      <c r="AA641" s="38">
        <f t="shared" si="263"/>
        <v>0</v>
      </c>
      <c r="AB641" s="38">
        <f t="shared" si="263"/>
        <v>0</v>
      </c>
      <c r="AC641" s="38">
        <f t="shared" si="263"/>
        <v>0</v>
      </c>
      <c r="AD641" s="38">
        <f t="shared" si="263"/>
        <v>0</v>
      </c>
      <c r="AE641" s="38">
        <f t="shared" si="263"/>
        <v>0</v>
      </c>
      <c r="AF641" s="38">
        <f t="shared" si="261"/>
        <v>27272357.152828299</v>
      </c>
      <c r="AG641" s="43" t="str">
        <f>IF(ABS(AF641-F641)&lt;1,"ok","err")</f>
        <v>ok</v>
      </c>
    </row>
    <row r="642" spans="1:33" s="19" customFormat="1">
      <c r="A642" s="19" t="s">
        <v>811</v>
      </c>
      <c r="D642" s="19" t="s">
        <v>602</v>
      </c>
      <c r="F642" s="38">
        <v>22555449.143752601</v>
      </c>
      <c r="G642" s="40"/>
      <c r="H642" s="38">
        <f t="shared" si="262"/>
        <v>0</v>
      </c>
      <c r="I642" s="38">
        <f t="shared" si="262"/>
        <v>0</v>
      </c>
      <c r="J642" s="38">
        <f t="shared" si="262"/>
        <v>0</v>
      </c>
      <c r="K642" s="38">
        <f t="shared" si="262"/>
        <v>22555449.143752601</v>
      </c>
      <c r="L642" s="38">
        <f t="shared" si="262"/>
        <v>0</v>
      </c>
      <c r="M642" s="38">
        <f t="shared" si="262"/>
        <v>0</v>
      </c>
      <c r="N642" s="38">
        <f t="shared" si="262"/>
        <v>0</v>
      </c>
      <c r="O642" s="38">
        <f t="shared" si="262"/>
        <v>0</v>
      </c>
      <c r="P642" s="38">
        <f t="shared" si="262"/>
        <v>0</v>
      </c>
      <c r="Q642" s="38">
        <f t="shared" si="262"/>
        <v>0</v>
      </c>
      <c r="R642" s="38">
        <f t="shared" si="263"/>
        <v>0</v>
      </c>
      <c r="S642" s="38">
        <f t="shared" si="263"/>
        <v>0</v>
      </c>
      <c r="T642" s="38">
        <f t="shared" si="263"/>
        <v>0</v>
      </c>
      <c r="U642" s="38">
        <f t="shared" si="263"/>
        <v>0</v>
      </c>
      <c r="V642" s="38">
        <f t="shared" si="263"/>
        <v>0</v>
      </c>
      <c r="W642" s="38">
        <f t="shared" si="263"/>
        <v>0</v>
      </c>
      <c r="X642" s="38">
        <f t="shared" si="263"/>
        <v>0</v>
      </c>
      <c r="Y642" s="38">
        <f t="shared" si="263"/>
        <v>0</v>
      </c>
      <c r="Z642" s="38">
        <f t="shared" si="263"/>
        <v>0</v>
      </c>
      <c r="AA642" s="38">
        <f t="shared" si="263"/>
        <v>0</v>
      </c>
      <c r="AB642" s="38">
        <f t="shared" si="263"/>
        <v>0</v>
      </c>
      <c r="AC642" s="38">
        <f t="shared" si="263"/>
        <v>0</v>
      </c>
      <c r="AD642" s="38">
        <f t="shared" si="263"/>
        <v>0</v>
      </c>
      <c r="AE642" s="38">
        <f t="shared" si="263"/>
        <v>0</v>
      </c>
      <c r="AF642" s="38">
        <f t="shared" si="261"/>
        <v>22555449.143752601</v>
      </c>
      <c r="AG642" s="43" t="str">
        <f>IF(ABS(AF642-F642)&lt;1,"ok","err")</f>
        <v>ok</v>
      </c>
    </row>
    <row r="643" spans="1:33" s="19" customFormat="1">
      <c r="A643" s="19" t="s">
        <v>9</v>
      </c>
      <c r="C643" s="19" t="s">
        <v>883</v>
      </c>
      <c r="F643" s="38">
        <f>F641+F642</f>
        <v>49827806.296580896</v>
      </c>
      <c r="G643" s="38"/>
      <c r="H643" s="38">
        <f>H641+H642</f>
        <v>27272357.152828299</v>
      </c>
      <c r="I643" s="38">
        <f t="shared" ref="I643:AE643" si="264">I641+I642</f>
        <v>0</v>
      </c>
      <c r="J643" s="38">
        <f t="shared" si="264"/>
        <v>0</v>
      </c>
      <c r="K643" s="38">
        <f t="shared" si="264"/>
        <v>22555449.143752601</v>
      </c>
      <c r="L643" s="38">
        <f t="shared" si="264"/>
        <v>0</v>
      </c>
      <c r="M643" s="38">
        <f t="shared" si="264"/>
        <v>0</v>
      </c>
      <c r="N643" s="38">
        <f t="shared" si="264"/>
        <v>0</v>
      </c>
      <c r="O643" s="38">
        <f t="shared" si="264"/>
        <v>0</v>
      </c>
      <c r="P643" s="38">
        <f t="shared" si="264"/>
        <v>0</v>
      </c>
      <c r="Q643" s="38">
        <f t="shared" si="264"/>
        <v>0</v>
      </c>
      <c r="R643" s="38">
        <f t="shared" si="264"/>
        <v>0</v>
      </c>
      <c r="S643" s="38">
        <f t="shared" si="264"/>
        <v>0</v>
      </c>
      <c r="T643" s="38">
        <f t="shared" si="264"/>
        <v>0</v>
      </c>
      <c r="U643" s="38">
        <f t="shared" si="264"/>
        <v>0</v>
      </c>
      <c r="V643" s="38">
        <f t="shared" si="264"/>
        <v>0</v>
      </c>
      <c r="W643" s="38">
        <f t="shared" si="264"/>
        <v>0</v>
      </c>
      <c r="X643" s="38">
        <f t="shared" si="264"/>
        <v>0</v>
      </c>
      <c r="Y643" s="38">
        <f t="shared" si="264"/>
        <v>0</v>
      </c>
      <c r="Z643" s="38">
        <f t="shared" si="264"/>
        <v>0</v>
      </c>
      <c r="AA643" s="38">
        <f t="shared" si="264"/>
        <v>0</v>
      </c>
      <c r="AB643" s="38">
        <f t="shared" si="264"/>
        <v>0</v>
      </c>
      <c r="AC643" s="38">
        <f t="shared" si="264"/>
        <v>0</v>
      </c>
      <c r="AD643" s="38">
        <f t="shared" si="264"/>
        <v>0</v>
      </c>
      <c r="AE643" s="38">
        <f t="shared" si="264"/>
        <v>0</v>
      </c>
      <c r="AF643" s="38">
        <f t="shared" si="261"/>
        <v>49827806.296580896</v>
      </c>
      <c r="AG643" s="43" t="str">
        <f>IF(ABS(AF643-F643)&lt;1,"ok","err")</f>
        <v>ok</v>
      </c>
    </row>
    <row r="644" spans="1:33" s="19" customFormat="1">
      <c r="A644" s="19" t="s">
        <v>114</v>
      </c>
      <c r="C644" s="19" t="s">
        <v>112</v>
      </c>
      <c r="F644" s="42">
        <v>1</v>
      </c>
      <c r="H644" s="38">
        <v>0</v>
      </c>
      <c r="I644" s="38">
        <v>0</v>
      </c>
      <c r="J644" s="38">
        <v>0</v>
      </c>
      <c r="K644" s="38">
        <v>0</v>
      </c>
      <c r="L644" s="38">
        <v>0</v>
      </c>
      <c r="M644" s="38">
        <v>0</v>
      </c>
      <c r="N644" s="38">
        <v>0</v>
      </c>
      <c r="O644" s="38">
        <v>0</v>
      </c>
      <c r="P644" s="38">
        <v>0</v>
      </c>
      <c r="Q644" s="38">
        <v>0</v>
      </c>
      <c r="R644" s="38">
        <v>0</v>
      </c>
      <c r="S644" s="38">
        <v>0</v>
      </c>
      <c r="T644" s="38">
        <v>0</v>
      </c>
      <c r="U644" s="38">
        <v>0</v>
      </c>
      <c r="V644" s="38">
        <v>0</v>
      </c>
      <c r="W644" s="38">
        <v>0</v>
      </c>
      <c r="X644" s="38">
        <v>0</v>
      </c>
      <c r="Y644" s="38">
        <v>0</v>
      </c>
      <c r="Z644" s="38">
        <v>0</v>
      </c>
      <c r="AA644" s="38">
        <v>0</v>
      </c>
      <c r="AB644" s="38">
        <v>0</v>
      </c>
      <c r="AC644" s="42">
        <v>1</v>
      </c>
      <c r="AD644" s="38">
        <v>0</v>
      </c>
      <c r="AE644" s="38">
        <v>0</v>
      </c>
      <c r="AF644" s="100">
        <f t="shared" si="261"/>
        <v>1</v>
      </c>
      <c r="AG644" s="43" t="str">
        <f>IF(ABS(AF644-F644)&lt;1,"ok","err")</f>
        <v>ok</v>
      </c>
    </row>
    <row r="645" spans="1:33" s="19" customFormat="1">
      <c r="A645" s="19" t="s">
        <v>115</v>
      </c>
      <c r="C645" s="19" t="s">
        <v>113</v>
      </c>
      <c r="F645" s="42">
        <v>1</v>
      </c>
      <c r="H645" s="38">
        <v>0</v>
      </c>
      <c r="I645" s="38">
        <v>0</v>
      </c>
      <c r="J645" s="38">
        <v>0</v>
      </c>
      <c r="K645" s="38">
        <v>0</v>
      </c>
      <c r="L645" s="38">
        <v>0</v>
      </c>
      <c r="M645" s="38">
        <v>0</v>
      </c>
      <c r="N645" s="38">
        <v>0</v>
      </c>
      <c r="O645" s="38">
        <v>0</v>
      </c>
      <c r="P645" s="38">
        <v>0</v>
      </c>
      <c r="Q645" s="38">
        <v>0</v>
      </c>
      <c r="R645" s="38">
        <v>0</v>
      </c>
      <c r="S645" s="38">
        <v>0</v>
      </c>
      <c r="T645" s="38">
        <v>0</v>
      </c>
      <c r="U645" s="38">
        <v>0</v>
      </c>
      <c r="V645" s="38">
        <v>0</v>
      </c>
      <c r="W645" s="38">
        <v>0</v>
      </c>
      <c r="X645" s="38">
        <v>0</v>
      </c>
      <c r="Y645" s="38">
        <v>0</v>
      </c>
      <c r="Z645" s="38">
        <v>0</v>
      </c>
      <c r="AA645" s="38">
        <v>0</v>
      </c>
      <c r="AB645" s="38">
        <v>0</v>
      </c>
      <c r="AC645" s="42">
        <v>1</v>
      </c>
      <c r="AD645" s="38">
        <v>0</v>
      </c>
      <c r="AE645" s="38">
        <v>0</v>
      </c>
      <c r="AF645" s="100">
        <f t="shared" si="261"/>
        <v>1</v>
      </c>
      <c r="AG645" s="43" t="str">
        <f>IF(ABS(AF645-F645)&lt;1,"ok","err")</f>
        <v>ok</v>
      </c>
    </row>
    <row r="646" spans="1:33" s="19" customFormat="1">
      <c r="A646" s="19" t="s">
        <v>120</v>
      </c>
      <c r="C646" s="19" t="s">
        <v>117</v>
      </c>
      <c r="F646" s="40">
        <v>1</v>
      </c>
      <c r="G646" s="40"/>
      <c r="H646" s="100">
        <v>0</v>
      </c>
      <c r="I646" s="100">
        <v>0</v>
      </c>
      <c r="J646" s="100">
        <v>0</v>
      </c>
      <c r="K646" s="100">
        <v>0</v>
      </c>
      <c r="L646" s="100">
        <v>0</v>
      </c>
      <c r="M646" s="100">
        <v>1</v>
      </c>
      <c r="N646" s="100">
        <v>0</v>
      </c>
      <c r="O646" s="100">
        <v>0</v>
      </c>
      <c r="P646" s="100">
        <v>0</v>
      </c>
      <c r="Q646" s="100">
        <v>0</v>
      </c>
      <c r="R646" s="100">
        <v>0</v>
      </c>
      <c r="S646" s="100">
        <v>0</v>
      </c>
      <c r="T646" s="100">
        <v>0</v>
      </c>
      <c r="U646" s="100">
        <v>0</v>
      </c>
      <c r="V646" s="100">
        <v>0</v>
      </c>
      <c r="W646" s="100">
        <v>0</v>
      </c>
      <c r="X646" s="40">
        <v>0</v>
      </c>
      <c r="Y646" s="40">
        <v>0</v>
      </c>
      <c r="Z646" s="40">
        <v>0</v>
      </c>
      <c r="AA646" s="40">
        <v>0</v>
      </c>
      <c r="AB646" s="40">
        <v>0</v>
      </c>
      <c r="AC646" s="40">
        <v>0</v>
      </c>
      <c r="AD646" s="40">
        <v>0</v>
      </c>
      <c r="AE646" s="40">
        <v>0</v>
      </c>
      <c r="AF646" s="100">
        <f t="shared" si="261"/>
        <v>1</v>
      </c>
      <c r="AG646" s="43" t="str">
        <f>IF(ABS(AF646-F646)&lt;0.0000001,"ok","err")</f>
        <v>ok</v>
      </c>
    </row>
    <row r="647" spans="1:33" s="19" customFormat="1">
      <c r="A647" s="19" t="s">
        <v>119</v>
      </c>
      <c r="C647" s="19" t="s">
        <v>118</v>
      </c>
      <c r="F647" s="40">
        <v>1</v>
      </c>
      <c r="G647" s="40"/>
      <c r="H647" s="100">
        <v>1</v>
      </c>
      <c r="I647" s="100">
        <v>0</v>
      </c>
      <c r="J647" s="100">
        <v>0</v>
      </c>
      <c r="K647" s="100">
        <v>0</v>
      </c>
      <c r="L647" s="100">
        <v>0</v>
      </c>
      <c r="M647" s="100">
        <v>0</v>
      </c>
      <c r="N647" s="100">
        <v>0</v>
      </c>
      <c r="O647" s="100">
        <v>0</v>
      </c>
      <c r="P647" s="100">
        <v>0</v>
      </c>
      <c r="Q647" s="100">
        <v>0</v>
      </c>
      <c r="R647" s="100">
        <v>0</v>
      </c>
      <c r="S647" s="100">
        <v>0</v>
      </c>
      <c r="T647" s="100">
        <v>0</v>
      </c>
      <c r="U647" s="100">
        <v>0</v>
      </c>
      <c r="V647" s="100">
        <v>0</v>
      </c>
      <c r="W647" s="100">
        <v>0</v>
      </c>
      <c r="X647" s="40">
        <v>0</v>
      </c>
      <c r="Y647" s="40">
        <v>0</v>
      </c>
      <c r="Z647" s="40">
        <v>0</v>
      </c>
      <c r="AA647" s="40">
        <v>0</v>
      </c>
      <c r="AB647" s="40">
        <v>0</v>
      </c>
      <c r="AC647" s="40">
        <v>0</v>
      </c>
      <c r="AD647" s="40">
        <v>0</v>
      </c>
      <c r="AE647" s="40">
        <v>0</v>
      </c>
      <c r="AF647" s="100">
        <f t="shared" si="261"/>
        <v>1</v>
      </c>
      <c r="AG647" s="43" t="str">
        <f>IF(ABS(AF647-F647)&lt;0.0000001,"ok","err")</f>
        <v>ok</v>
      </c>
    </row>
    <row r="648" spans="1:33" s="19" customFormat="1">
      <c r="C648" s="19" t="s">
        <v>827</v>
      </c>
      <c r="F648" s="40">
        <v>1</v>
      </c>
      <c r="G648" s="40"/>
      <c r="H648" s="100">
        <v>0</v>
      </c>
      <c r="I648" s="100">
        <v>0</v>
      </c>
      <c r="J648" s="100">
        <v>0</v>
      </c>
      <c r="K648" s="100">
        <v>1</v>
      </c>
      <c r="L648" s="100">
        <v>0</v>
      </c>
      <c r="M648" s="100">
        <v>0</v>
      </c>
      <c r="N648" s="100">
        <v>0</v>
      </c>
      <c r="O648" s="100">
        <v>0</v>
      </c>
      <c r="P648" s="100">
        <v>0</v>
      </c>
      <c r="Q648" s="100">
        <v>0</v>
      </c>
      <c r="R648" s="100">
        <v>0</v>
      </c>
      <c r="S648" s="100">
        <v>0</v>
      </c>
      <c r="T648" s="100">
        <v>0</v>
      </c>
      <c r="U648" s="100">
        <v>0</v>
      </c>
      <c r="V648" s="100">
        <v>0</v>
      </c>
      <c r="W648" s="100">
        <v>0</v>
      </c>
      <c r="X648" s="40">
        <v>0</v>
      </c>
      <c r="Y648" s="40">
        <v>0</v>
      </c>
      <c r="Z648" s="40">
        <v>0</v>
      </c>
      <c r="AA648" s="40">
        <v>0</v>
      </c>
      <c r="AB648" s="40">
        <v>0</v>
      </c>
      <c r="AC648" s="40">
        <v>0</v>
      </c>
      <c r="AD648" s="40">
        <v>0</v>
      </c>
      <c r="AE648" s="40">
        <v>0</v>
      </c>
      <c r="AF648" s="100">
        <f t="shared" si="261"/>
        <v>1</v>
      </c>
      <c r="AG648" s="43" t="str">
        <f>IF(ABS(AF648-F648)&lt;0.0000001,"ok","err")</f>
        <v>ok</v>
      </c>
    </row>
    <row r="649" spans="1:33" s="19" customFormat="1">
      <c r="W649" s="36"/>
      <c r="AG649" s="43"/>
    </row>
    <row r="650" spans="1:33" s="19" customFormat="1">
      <c r="A650" s="24" t="s">
        <v>802</v>
      </c>
      <c r="W650" s="36"/>
      <c r="AG650" s="43"/>
    </row>
    <row r="651" spans="1:33" s="19" customFormat="1">
      <c r="A651" s="19" t="s">
        <v>795</v>
      </c>
      <c r="D651" s="19" t="s">
        <v>1058</v>
      </c>
      <c r="F651" s="40">
        <v>1</v>
      </c>
      <c r="H651" s="45">
        <f t="shared" ref="H651:AE651" si="265">H50/$F$50</f>
        <v>0.54421506867853187</v>
      </c>
      <c r="I651" s="45">
        <f t="shared" si="265"/>
        <v>0</v>
      </c>
      <c r="J651" s="45">
        <f t="shared" si="265"/>
        <v>0</v>
      </c>
      <c r="K651" s="45">
        <f t="shared" si="265"/>
        <v>0</v>
      </c>
      <c r="L651" s="45">
        <f t="shared" si="265"/>
        <v>0</v>
      </c>
      <c r="M651" s="45">
        <f t="shared" si="265"/>
        <v>0</v>
      </c>
      <c r="N651" s="45">
        <f t="shared" si="265"/>
        <v>0.11099629905619576</v>
      </c>
      <c r="O651" s="45">
        <f t="shared" si="265"/>
        <v>0</v>
      </c>
      <c r="P651" s="45">
        <f t="shared" si="265"/>
        <v>0</v>
      </c>
      <c r="Q651" s="45">
        <f t="shared" si="265"/>
        <v>0</v>
      </c>
      <c r="R651" s="45">
        <f t="shared" si="265"/>
        <v>4.2371192805217513E-2</v>
      </c>
      <c r="S651" s="45">
        <f t="shared" si="265"/>
        <v>0</v>
      </c>
      <c r="T651" s="45">
        <f t="shared" si="265"/>
        <v>6.5475682399913027E-2</v>
      </c>
      <c r="U651" s="45">
        <f t="shared" si="265"/>
        <v>0.10402466258766348</v>
      </c>
      <c r="V651" s="45">
        <f t="shared" si="265"/>
        <v>1.9022491312568886E-2</v>
      </c>
      <c r="W651" s="45">
        <f t="shared" si="265"/>
        <v>3.044046184998854E-2</v>
      </c>
      <c r="X651" s="45">
        <f t="shared" si="265"/>
        <v>2.468997134406415E-2</v>
      </c>
      <c r="Y651" s="45">
        <f t="shared" si="265"/>
        <v>1.4424733016563961E-2</v>
      </c>
      <c r="Z651" s="45">
        <f t="shared" si="265"/>
        <v>8.3677341976825734E-3</v>
      </c>
      <c r="AA651" s="45">
        <f t="shared" si="265"/>
        <v>9.3554223746839457E-3</v>
      </c>
      <c r="AB651" s="45">
        <f t="shared" si="265"/>
        <v>2.6616280376926253E-2</v>
      </c>
      <c r="AC651" s="45">
        <f t="shared" si="265"/>
        <v>0</v>
      </c>
      <c r="AD651" s="45">
        <f t="shared" si="265"/>
        <v>0</v>
      </c>
      <c r="AE651" s="45">
        <f t="shared" si="265"/>
        <v>0</v>
      </c>
      <c r="AF651" s="100">
        <f t="shared" ref="AF651:AF669" si="266">SUM(H651:AE651)</f>
        <v>0.99999999999999989</v>
      </c>
      <c r="AG651" s="43" t="str">
        <f t="shared" ref="AG651:AG669" si="267">IF(ABS(AF651-F651)&lt;0.0000001,"ok","err")</f>
        <v>ok</v>
      </c>
    </row>
    <row r="652" spans="1:33" s="19" customFormat="1">
      <c r="A652" s="19" t="s">
        <v>852</v>
      </c>
      <c r="D652" s="19" t="s">
        <v>832</v>
      </c>
      <c r="F652" s="40">
        <v>1</v>
      </c>
      <c r="H652" s="45">
        <f t="shared" ref="H652:AE652" si="268">H48/$F$48</f>
        <v>0</v>
      </c>
      <c r="I652" s="45">
        <f t="shared" si="268"/>
        <v>0</v>
      </c>
      <c r="J652" s="45">
        <f t="shared" si="268"/>
        <v>0</v>
      </c>
      <c r="K652" s="45">
        <f t="shared" si="268"/>
        <v>0</v>
      </c>
      <c r="L652" s="45">
        <f t="shared" si="268"/>
        <v>0</v>
      </c>
      <c r="M652" s="45">
        <f t="shared" si="268"/>
        <v>0</v>
      </c>
      <c r="N652" s="45">
        <f t="shared" si="268"/>
        <v>0</v>
      </c>
      <c r="O652" s="45">
        <f t="shared" si="268"/>
        <v>0</v>
      </c>
      <c r="P652" s="45">
        <f t="shared" si="268"/>
        <v>0</v>
      </c>
      <c r="Q652" s="45">
        <f t="shared" si="268"/>
        <v>0</v>
      </c>
      <c r="R652" s="45">
        <f t="shared" si="268"/>
        <v>0.12289034161839217</v>
      </c>
      <c r="S652" s="45">
        <f t="shared" si="268"/>
        <v>0</v>
      </c>
      <c r="T652" s="45">
        <f t="shared" si="268"/>
        <v>0.18990093139015546</v>
      </c>
      <c r="U652" s="45">
        <f t="shared" si="268"/>
        <v>0.30170560410944558</v>
      </c>
      <c r="V652" s="45">
        <f t="shared" si="268"/>
        <v>5.5171457329061313E-2</v>
      </c>
      <c r="W652" s="45">
        <f t="shared" si="268"/>
        <v>8.8287312867578405E-2</v>
      </c>
      <c r="X652" s="45">
        <f t="shared" si="268"/>
        <v>7.1609006311635762E-2</v>
      </c>
      <c r="Y652" s="45">
        <f t="shared" si="268"/>
        <v>4.183645186267599E-2</v>
      </c>
      <c r="Z652" s="45">
        <f t="shared" si="268"/>
        <v>2.4269170774878196E-2</v>
      </c>
      <c r="AA652" s="45">
        <f t="shared" si="268"/>
        <v>2.7133790094002002E-2</v>
      </c>
      <c r="AB652" s="45">
        <f t="shared" si="268"/>
        <v>7.719593364217503E-2</v>
      </c>
      <c r="AC652" s="45">
        <f t="shared" si="268"/>
        <v>0</v>
      </c>
      <c r="AD652" s="45">
        <f t="shared" si="268"/>
        <v>0</v>
      </c>
      <c r="AE652" s="45">
        <f t="shared" si="268"/>
        <v>0</v>
      </c>
      <c r="AF652" s="100">
        <f t="shared" si="266"/>
        <v>1</v>
      </c>
      <c r="AG652" s="43" t="str">
        <f t="shared" si="267"/>
        <v>ok</v>
      </c>
    </row>
    <row r="653" spans="1:33" s="19" customFormat="1">
      <c r="A653" s="19" t="s">
        <v>1028</v>
      </c>
      <c r="D653" s="19" t="s">
        <v>1056</v>
      </c>
      <c r="F653" s="40">
        <v>1</v>
      </c>
      <c r="H653" s="45">
        <f t="shared" ref="H653:AE653" si="269">H33/$F$33</f>
        <v>0</v>
      </c>
      <c r="I653" s="45">
        <f t="shared" si="269"/>
        <v>0</v>
      </c>
      <c r="J653" s="45">
        <f t="shared" si="269"/>
        <v>0</v>
      </c>
      <c r="K653" s="45">
        <f t="shared" si="269"/>
        <v>0</v>
      </c>
      <c r="L653" s="45">
        <f t="shared" si="269"/>
        <v>0</v>
      </c>
      <c r="M653" s="45">
        <f t="shared" si="269"/>
        <v>0</v>
      </c>
      <c r="N653" s="45">
        <f t="shared" si="269"/>
        <v>1</v>
      </c>
      <c r="O653" s="45">
        <f t="shared" si="269"/>
        <v>0</v>
      </c>
      <c r="P653" s="45">
        <f t="shared" si="269"/>
        <v>0</v>
      </c>
      <c r="Q653" s="45">
        <f t="shared" si="269"/>
        <v>0</v>
      </c>
      <c r="R653" s="45">
        <f t="shared" si="269"/>
        <v>0</v>
      </c>
      <c r="S653" s="45">
        <f t="shared" si="269"/>
        <v>0</v>
      </c>
      <c r="T653" s="45">
        <f t="shared" si="269"/>
        <v>0</v>
      </c>
      <c r="U653" s="45">
        <f t="shared" si="269"/>
        <v>0</v>
      </c>
      <c r="V653" s="45">
        <f t="shared" si="269"/>
        <v>0</v>
      </c>
      <c r="W653" s="45">
        <f t="shared" si="269"/>
        <v>0</v>
      </c>
      <c r="X653" s="45">
        <f t="shared" si="269"/>
        <v>0</v>
      </c>
      <c r="Y653" s="45">
        <f t="shared" si="269"/>
        <v>0</v>
      </c>
      <c r="Z653" s="45">
        <f t="shared" si="269"/>
        <v>0</v>
      </c>
      <c r="AA653" s="45">
        <f t="shared" si="269"/>
        <v>0</v>
      </c>
      <c r="AB653" s="45">
        <f t="shared" si="269"/>
        <v>0</v>
      </c>
      <c r="AC653" s="45">
        <f t="shared" si="269"/>
        <v>0</v>
      </c>
      <c r="AD653" s="45">
        <f t="shared" si="269"/>
        <v>0</v>
      </c>
      <c r="AE653" s="45">
        <f t="shared" si="269"/>
        <v>0</v>
      </c>
      <c r="AF653" s="100">
        <f t="shared" si="266"/>
        <v>1</v>
      </c>
      <c r="AG653" s="43" t="str">
        <f t="shared" si="267"/>
        <v>ok</v>
      </c>
    </row>
    <row r="654" spans="1:33" s="19" customFormat="1">
      <c r="A654" s="19" t="s">
        <v>18</v>
      </c>
      <c r="D654" s="19" t="s">
        <v>874</v>
      </c>
      <c r="F654" s="40">
        <v>1</v>
      </c>
      <c r="H654" s="45">
        <f>H335/$F$335</f>
        <v>0.13865159128971716</v>
      </c>
      <c r="I654" s="45">
        <f t="shared" ref="I654:AE654" si="270">I335/$F$335</f>
        <v>0</v>
      </c>
      <c r="J654" s="45">
        <f t="shared" si="270"/>
        <v>0</v>
      </c>
      <c r="K654" s="45">
        <f t="shared" si="270"/>
        <v>0.64873245808376245</v>
      </c>
      <c r="L654" s="45">
        <f t="shared" si="270"/>
        <v>0</v>
      </c>
      <c r="M654" s="45">
        <f t="shared" si="270"/>
        <v>0</v>
      </c>
      <c r="N654" s="45">
        <f t="shared" si="270"/>
        <v>5.0822605559750295E-2</v>
      </c>
      <c r="O654" s="45">
        <f t="shared" si="270"/>
        <v>0</v>
      </c>
      <c r="P654" s="45">
        <f t="shared" si="270"/>
        <v>0</v>
      </c>
      <c r="Q654" s="45">
        <f t="shared" si="270"/>
        <v>0</v>
      </c>
      <c r="R654" s="45">
        <f t="shared" si="270"/>
        <v>1.3136910273933482E-2</v>
      </c>
      <c r="S654" s="45">
        <f t="shared" si="270"/>
        <v>0</v>
      </c>
      <c r="T654" s="45">
        <f t="shared" si="270"/>
        <v>2.1114180699629396E-2</v>
      </c>
      <c r="U654" s="45">
        <f t="shared" si="270"/>
        <v>3.3850213415222229E-2</v>
      </c>
      <c r="V654" s="45">
        <f t="shared" si="270"/>
        <v>7.7635008849180247E-3</v>
      </c>
      <c r="W654" s="45">
        <f t="shared" si="270"/>
        <v>1.2486192624082074E-2</v>
      </c>
      <c r="X654" s="45">
        <f t="shared" si="270"/>
        <v>1.8410033147648621E-3</v>
      </c>
      <c r="Y654" s="45">
        <f t="shared" si="270"/>
        <v>1.0755776476215663E-3</v>
      </c>
      <c r="Z654" s="45">
        <f t="shared" si="270"/>
        <v>5.255220546739655E-4</v>
      </c>
      <c r="AA654" s="45">
        <f t="shared" si="270"/>
        <v>2.5085686361863445E-2</v>
      </c>
      <c r="AB654" s="45">
        <f t="shared" si="270"/>
        <v>2.4713009289295488E-3</v>
      </c>
      <c r="AC654" s="45">
        <f t="shared" si="270"/>
        <v>3.5873368989217537E-2</v>
      </c>
      <c r="AD654" s="45">
        <f t="shared" si="270"/>
        <v>6.5698878719137902E-3</v>
      </c>
      <c r="AE654" s="45">
        <f t="shared" si="270"/>
        <v>0</v>
      </c>
      <c r="AF654" s="100">
        <f t="shared" si="266"/>
        <v>1</v>
      </c>
      <c r="AG654" s="43" t="str">
        <f t="shared" si="267"/>
        <v>ok</v>
      </c>
    </row>
    <row r="655" spans="1:33" s="19" customFormat="1">
      <c r="A655" s="19" t="s">
        <v>856</v>
      </c>
      <c r="D655" s="19" t="s">
        <v>857</v>
      </c>
      <c r="F655" s="40">
        <v>1</v>
      </c>
      <c r="H655" s="45">
        <f t="shared" ref="H655:AE655" si="271">H69/$F$69</f>
        <v>0.54389962090493627</v>
      </c>
      <c r="I655" s="45">
        <f t="shared" si="271"/>
        <v>0</v>
      </c>
      <c r="J655" s="45">
        <f t="shared" si="271"/>
        <v>0</v>
      </c>
      <c r="K655" s="45">
        <f t="shared" si="271"/>
        <v>0</v>
      </c>
      <c r="L655" s="45">
        <f t="shared" si="271"/>
        <v>0</v>
      </c>
      <c r="M655" s="45">
        <f t="shared" si="271"/>
        <v>0</v>
      </c>
      <c r="N655" s="45">
        <f t="shared" si="271"/>
        <v>0.11092281202924563</v>
      </c>
      <c r="O655" s="45">
        <f t="shared" si="271"/>
        <v>0</v>
      </c>
      <c r="P655" s="45">
        <f t="shared" si="271"/>
        <v>0</v>
      </c>
      <c r="Q655" s="45">
        <f t="shared" si="271"/>
        <v>0</v>
      </c>
      <c r="R655" s="45">
        <f t="shared" si="271"/>
        <v>4.2418989135723832E-2</v>
      </c>
      <c r="S655" s="45">
        <f t="shared" si="271"/>
        <v>0</v>
      </c>
      <c r="T655" s="45">
        <f t="shared" si="271"/>
        <v>6.5549541480786663E-2</v>
      </c>
      <c r="U655" s="45">
        <f t="shared" si="271"/>
        <v>0.10414200639662122</v>
      </c>
      <c r="V655" s="45">
        <f t="shared" si="271"/>
        <v>1.9043949412320967E-2</v>
      </c>
      <c r="W655" s="45">
        <f t="shared" si="271"/>
        <v>3.0474799858409386E-2</v>
      </c>
      <c r="X655" s="45">
        <f t="shared" si="271"/>
        <v>2.4717822578651228E-2</v>
      </c>
      <c r="Y655" s="45">
        <f t="shared" si="271"/>
        <v>1.4441004668624703E-2</v>
      </c>
      <c r="Z655" s="45">
        <f t="shared" si="271"/>
        <v>8.3771733227773048E-3</v>
      </c>
      <c r="AA655" s="45">
        <f t="shared" si="271"/>
        <v>9.3659756499221997E-3</v>
      </c>
      <c r="AB655" s="45">
        <f t="shared" si="271"/>
        <v>2.6646304561980291E-2</v>
      </c>
      <c r="AC655" s="45">
        <f t="shared" si="271"/>
        <v>0</v>
      </c>
      <c r="AD655" s="45">
        <f t="shared" si="271"/>
        <v>0</v>
      </c>
      <c r="AE655" s="45">
        <f t="shared" si="271"/>
        <v>0</v>
      </c>
      <c r="AF655" s="100">
        <f t="shared" si="266"/>
        <v>0.99999999999999967</v>
      </c>
      <c r="AG655" s="43" t="str">
        <f t="shared" si="267"/>
        <v>ok</v>
      </c>
    </row>
    <row r="656" spans="1:33" s="19" customFormat="1">
      <c r="A656" s="19" t="s">
        <v>803</v>
      </c>
      <c r="D656" s="19" t="s">
        <v>97</v>
      </c>
      <c r="F656" s="40">
        <v>1</v>
      </c>
      <c r="H656" s="45">
        <f>H540/$F$540</f>
        <v>0.34982201468231694</v>
      </c>
      <c r="I656" s="45">
        <f t="shared" ref="I656:AE656" si="272">I540/$F$540</f>
        <v>0</v>
      </c>
      <c r="J656" s="45">
        <f t="shared" si="272"/>
        <v>0</v>
      </c>
      <c r="K656" s="45">
        <f t="shared" si="272"/>
        <v>0.25542307188274427</v>
      </c>
      <c r="L656" s="45">
        <f t="shared" si="272"/>
        <v>0</v>
      </c>
      <c r="M656" s="45">
        <f t="shared" si="272"/>
        <v>0</v>
      </c>
      <c r="N656" s="45">
        <f t="shared" si="272"/>
        <v>6.6013083768899666E-2</v>
      </c>
      <c r="O656" s="45">
        <f t="shared" si="272"/>
        <v>0</v>
      </c>
      <c r="P656" s="45">
        <f t="shared" si="272"/>
        <v>0</v>
      </c>
      <c r="Q656" s="45">
        <f t="shared" si="272"/>
        <v>0</v>
      </c>
      <c r="R656" s="45">
        <f t="shared" si="272"/>
        <v>3.2550027291217122E-2</v>
      </c>
      <c r="S656" s="45">
        <f t="shared" si="272"/>
        <v>0</v>
      </c>
      <c r="T656" s="45">
        <f t="shared" si="272"/>
        <v>3.1818554696592033E-2</v>
      </c>
      <c r="U656" s="45">
        <f t="shared" si="272"/>
        <v>5.0953334548449261E-2</v>
      </c>
      <c r="V656" s="45">
        <f t="shared" si="272"/>
        <v>1.1388995284136722E-2</v>
      </c>
      <c r="W656" s="45">
        <f t="shared" si="272"/>
        <v>1.8307698642094652E-2</v>
      </c>
      <c r="X656" s="45">
        <f t="shared" si="272"/>
        <v>3.1489615652907804E-3</v>
      </c>
      <c r="Y656" s="45">
        <f t="shared" si="272"/>
        <v>1.8397319796671708E-3</v>
      </c>
      <c r="Z656" s="45">
        <f t="shared" si="272"/>
        <v>8.0225729514178689E-4</v>
      </c>
      <c r="AA656" s="45">
        <f t="shared" si="272"/>
        <v>6.8594132115554859E-2</v>
      </c>
      <c r="AB656" s="45">
        <f t="shared" si="272"/>
        <v>2.7234925716825352E-3</v>
      </c>
      <c r="AC656" s="45">
        <f t="shared" si="272"/>
        <v>9.2475418415569374E-2</v>
      </c>
      <c r="AD656" s="45">
        <f t="shared" si="272"/>
        <v>1.4139225260642879E-2</v>
      </c>
      <c r="AE656" s="45">
        <f t="shared" si="272"/>
        <v>0</v>
      </c>
      <c r="AF656" s="100">
        <f t="shared" si="266"/>
        <v>1.0000000000000002</v>
      </c>
      <c r="AG656" s="43" t="str">
        <f t="shared" si="267"/>
        <v>ok</v>
      </c>
    </row>
    <row r="657" spans="1:33" s="19" customFormat="1">
      <c r="A657" s="19" t="s">
        <v>254</v>
      </c>
      <c r="D657" s="19" t="s">
        <v>17</v>
      </c>
      <c r="F657" s="40">
        <v>1</v>
      </c>
      <c r="H657" s="45">
        <f>H308/$F$308</f>
        <v>0.14126762693463626</v>
      </c>
      <c r="I657" s="45">
        <f t="shared" ref="I657:AE657" si="273">I308/$F$308</f>
        <v>0</v>
      </c>
      <c r="J657" s="45">
        <f t="shared" si="273"/>
        <v>0</v>
      </c>
      <c r="K657" s="45">
        <f t="shared" si="273"/>
        <v>0.69293793587839381</v>
      </c>
      <c r="L657" s="45">
        <f t="shared" si="273"/>
        <v>0</v>
      </c>
      <c r="M657" s="45">
        <f t="shared" si="273"/>
        <v>0</v>
      </c>
      <c r="N657" s="45">
        <f t="shared" si="273"/>
        <v>4.3315567879953713E-2</v>
      </c>
      <c r="O657" s="45">
        <f t="shared" si="273"/>
        <v>0</v>
      </c>
      <c r="P657" s="45">
        <f t="shared" si="273"/>
        <v>0</v>
      </c>
      <c r="Q657" s="45">
        <f t="shared" si="273"/>
        <v>0</v>
      </c>
      <c r="R657" s="45">
        <f t="shared" si="273"/>
        <v>8.9500487997710033E-3</v>
      </c>
      <c r="S657" s="45">
        <f t="shared" si="273"/>
        <v>0</v>
      </c>
      <c r="T657" s="45">
        <f t="shared" si="273"/>
        <v>1.7117591144707772E-2</v>
      </c>
      <c r="U657" s="45">
        <f t="shared" si="273"/>
        <v>2.7465357011273638E-2</v>
      </c>
      <c r="V657" s="45">
        <f t="shared" si="273"/>
        <v>6.4140089215661373E-3</v>
      </c>
      <c r="W657" s="45">
        <f t="shared" si="273"/>
        <v>1.0319431176607715E-2</v>
      </c>
      <c r="X657" s="45">
        <f t="shared" si="273"/>
        <v>1.1455747349825075E-3</v>
      </c>
      <c r="Y657" s="45">
        <f t="shared" si="273"/>
        <v>6.6928428034066781E-4</v>
      </c>
      <c r="Z657" s="45">
        <f t="shared" si="273"/>
        <v>3.189917580390595E-4</v>
      </c>
      <c r="AA657" s="45">
        <f t="shared" si="273"/>
        <v>1.7367764204233607E-2</v>
      </c>
      <c r="AB657" s="45">
        <f t="shared" si="273"/>
        <v>1.8376050164638027E-3</v>
      </c>
      <c r="AC657" s="45">
        <f t="shared" si="273"/>
        <v>2.5783869825008417E-2</v>
      </c>
      <c r="AD657" s="45">
        <f t="shared" si="273"/>
        <v>5.0893424340217016E-3</v>
      </c>
      <c r="AE657" s="45">
        <f t="shared" si="273"/>
        <v>0</v>
      </c>
      <c r="AF657" s="100">
        <f t="shared" si="266"/>
        <v>0.99999999999999989</v>
      </c>
      <c r="AG657" s="43" t="str">
        <f t="shared" si="267"/>
        <v>ok</v>
      </c>
    </row>
    <row r="658" spans="1:33" s="19" customFormat="1">
      <c r="A658" s="19" t="s">
        <v>804</v>
      </c>
      <c r="D658" s="19" t="s">
        <v>612</v>
      </c>
      <c r="F658" s="40">
        <v>1</v>
      </c>
      <c r="H658" s="45">
        <f>H372/$F$372</f>
        <v>0.88272063385506705</v>
      </c>
      <c r="I658" s="45">
        <f t="shared" ref="I658:AE658" si="274">I372/$F$372</f>
        <v>0</v>
      </c>
      <c r="J658" s="45">
        <f t="shared" si="274"/>
        <v>0</v>
      </c>
      <c r="K658" s="45">
        <f t="shared" si="274"/>
        <v>0.11727936614493294</v>
      </c>
      <c r="L658" s="45">
        <f t="shared" si="274"/>
        <v>0</v>
      </c>
      <c r="M658" s="45">
        <f t="shared" si="274"/>
        <v>0</v>
      </c>
      <c r="N658" s="45">
        <f t="shared" si="274"/>
        <v>0</v>
      </c>
      <c r="O658" s="45">
        <f t="shared" si="274"/>
        <v>0</v>
      </c>
      <c r="P658" s="45">
        <f t="shared" si="274"/>
        <v>0</v>
      </c>
      <c r="Q658" s="45">
        <f t="shared" si="274"/>
        <v>0</v>
      </c>
      <c r="R658" s="45">
        <f t="shared" si="274"/>
        <v>0</v>
      </c>
      <c r="S658" s="45">
        <f t="shared" si="274"/>
        <v>0</v>
      </c>
      <c r="T658" s="45">
        <f t="shared" si="274"/>
        <v>0</v>
      </c>
      <c r="U658" s="45">
        <f t="shared" si="274"/>
        <v>0</v>
      </c>
      <c r="V658" s="45">
        <f t="shared" si="274"/>
        <v>0</v>
      </c>
      <c r="W658" s="45">
        <f t="shared" si="274"/>
        <v>0</v>
      </c>
      <c r="X658" s="45">
        <f t="shared" si="274"/>
        <v>0</v>
      </c>
      <c r="Y658" s="45">
        <f t="shared" si="274"/>
        <v>0</v>
      </c>
      <c r="Z658" s="45">
        <f t="shared" si="274"/>
        <v>0</v>
      </c>
      <c r="AA658" s="45">
        <f t="shared" si="274"/>
        <v>0</v>
      </c>
      <c r="AB658" s="45">
        <f t="shared" si="274"/>
        <v>0</v>
      </c>
      <c r="AC658" s="45">
        <f t="shared" si="274"/>
        <v>0</v>
      </c>
      <c r="AD658" s="45">
        <f t="shared" si="274"/>
        <v>0</v>
      </c>
      <c r="AE658" s="45">
        <f t="shared" si="274"/>
        <v>0</v>
      </c>
      <c r="AF658" s="100">
        <f t="shared" si="266"/>
        <v>1</v>
      </c>
      <c r="AG658" s="43" t="str">
        <f t="shared" si="267"/>
        <v>ok</v>
      </c>
    </row>
    <row r="659" spans="1:33" s="19" customFormat="1">
      <c r="A659" s="19" t="s">
        <v>805</v>
      </c>
      <c r="D659" s="19" t="s">
        <v>85</v>
      </c>
      <c r="F659" s="40">
        <v>1</v>
      </c>
      <c r="H659" s="45">
        <f>H381/$F$381</f>
        <v>5.3246685028389973E-3</v>
      </c>
      <c r="I659" s="45">
        <f t="shared" ref="I659:AE659" si="275">I381/$F$381</f>
        <v>0</v>
      </c>
      <c r="J659" s="45">
        <f t="shared" si="275"/>
        <v>0</v>
      </c>
      <c r="K659" s="45">
        <f t="shared" si="275"/>
        <v>0.99467533149716103</v>
      </c>
      <c r="L659" s="45">
        <f t="shared" si="275"/>
        <v>0</v>
      </c>
      <c r="M659" s="45">
        <f t="shared" si="275"/>
        <v>0</v>
      </c>
      <c r="N659" s="45">
        <f t="shared" si="275"/>
        <v>0</v>
      </c>
      <c r="O659" s="45">
        <f t="shared" si="275"/>
        <v>0</v>
      </c>
      <c r="P659" s="45">
        <f t="shared" si="275"/>
        <v>0</v>
      </c>
      <c r="Q659" s="45">
        <f t="shared" si="275"/>
        <v>0</v>
      </c>
      <c r="R659" s="45">
        <f t="shared" si="275"/>
        <v>0</v>
      </c>
      <c r="S659" s="45">
        <f t="shared" si="275"/>
        <v>0</v>
      </c>
      <c r="T659" s="45">
        <f t="shared" si="275"/>
        <v>0</v>
      </c>
      <c r="U659" s="45">
        <f t="shared" si="275"/>
        <v>0</v>
      </c>
      <c r="V659" s="45">
        <f t="shared" si="275"/>
        <v>0</v>
      </c>
      <c r="W659" s="45">
        <f t="shared" si="275"/>
        <v>0</v>
      </c>
      <c r="X659" s="45">
        <f t="shared" si="275"/>
        <v>0</v>
      </c>
      <c r="Y659" s="45">
        <f t="shared" si="275"/>
        <v>0</v>
      </c>
      <c r="Z659" s="45">
        <f t="shared" si="275"/>
        <v>0</v>
      </c>
      <c r="AA659" s="45">
        <f t="shared" si="275"/>
        <v>0</v>
      </c>
      <c r="AB659" s="45">
        <f t="shared" si="275"/>
        <v>0</v>
      </c>
      <c r="AC659" s="45">
        <f t="shared" si="275"/>
        <v>0</v>
      </c>
      <c r="AD659" s="45">
        <f t="shared" si="275"/>
        <v>0</v>
      </c>
      <c r="AE659" s="45">
        <f t="shared" si="275"/>
        <v>0</v>
      </c>
      <c r="AF659" s="100">
        <f t="shared" si="266"/>
        <v>1</v>
      </c>
      <c r="AG659" s="43" t="str">
        <f t="shared" si="267"/>
        <v>ok</v>
      </c>
    </row>
    <row r="660" spans="1:33" s="19" customFormat="1">
      <c r="A660" s="19" t="s">
        <v>806</v>
      </c>
      <c r="D660" s="19" t="s">
        <v>613</v>
      </c>
      <c r="F660" s="40">
        <v>1</v>
      </c>
      <c r="H660" s="45">
        <f>H393/$F$393</f>
        <v>1</v>
      </c>
      <c r="I660" s="45">
        <f t="shared" ref="I660:AE660" si="276">I393/$F$393</f>
        <v>0</v>
      </c>
      <c r="J660" s="45">
        <f t="shared" si="276"/>
        <v>0</v>
      </c>
      <c r="K660" s="45">
        <f t="shared" si="276"/>
        <v>0</v>
      </c>
      <c r="L660" s="45">
        <f t="shared" si="276"/>
        <v>0</v>
      </c>
      <c r="M660" s="45">
        <f t="shared" si="276"/>
        <v>0</v>
      </c>
      <c r="N660" s="45">
        <f t="shared" si="276"/>
        <v>0</v>
      </c>
      <c r="O660" s="45">
        <f t="shared" si="276"/>
        <v>0</v>
      </c>
      <c r="P660" s="45">
        <f t="shared" si="276"/>
        <v>0</v>
      </c>
      <c r="Q660" s="45">
        <f t="shared" si="276"/>
        <v>0</v>
      </c>
      <c r="R660" s="45">
        <f t="shared" si="276"/>
        <v>0</v>
      </c>
      <c r="S660" s="45">
        <f t="shared" si="276"/>
        <v>0</v>
      </c>
      <c r="T660" s="45">
        <f t="shared" si="276"/>
        <v>0</v>
      </c>
      <c r="U660" s="45">
        <f t="shared" si="276"/>
        <v>0</v>
      </c>
      <c r="V660" s="45">
        <f t="shared" si="276"/>
        <v>0</v>
      </c>
      <c r="W660" s="45">
        <f t="shared" si="276"/>
        <v>0</v>
      </c>
      <c r="X660" s="45">
        <f t="shared" si="276"/>
        <v>0</v>
      </c>
      <c r="Y660" s="45">
        <f t="shared" si="276"/>
        <v>0</v>
      </c>
      <c r="Z660" s="45">
        <f t="shared" si="276"/>
        <v>0</v>
      </c>
      <c r="AA660" s="45">
        <f t="shared" si="276"/>
        <v>0</v>
      </c>
      <c r="AB660" s="45">
        <f t="shared" si="276"/>
        <v>0</v>
      </c>
      <c r="AC660" s="45">
        <f t="shared" si="276"/>
        <v>0</v>
      </c>
      <c r="AD660" s="45">
        <f t="shared" si="276"/>
        <v>0</v>
      </c>
      <c r="AE660" s="45">
        <f t="shared" si="276"/>
        <v>0</v>
      </c>
      <c r="AF660" s="100">
        <f t="shared" si="266"/>
        <v>1</v>
      </c>
      <c r="AG660" s="43" t="str">
        <f t="shared" si="267"/>
        <v>ok</v>
      </c>
    </row>
    <row r="661" spans="1:33" s="19" customFormat="1">
      <c r="A661" s="19" t="s">
        <v>807</v>
      </c>
      <c r="D661" s="19" t="s">
        <v>614</v>
      </c>
      <c r="F661" s="40">
        <v>1</v>
      </c>
      <c r="H661" s="45">
        <f>H402/$F$402</f>
        <v>0.41866563870734114</v>
      </c>
      <c r="I661" s="45">
        <f t="shared" ref="I661:AE661" si="277">I402/$F$402</f>
        <v>0</v>
      </c>
      <c r="J661" s="45">
        <f t="shared" si="277"/>
        <v>0</v>
      </c>
      <c r="K661" s="45">
        <f t="shared" si="277"/>
        <v>0.58133436129265881</v>
      </c>
      <c r="L661" s="45">
        <f t="shared" si="277"/>
        <v>0</v>
      </c>
      <c r="M661" s="45">
        <f t="shared" si="277"/>
        <v>0</v>
      </c>
      <c r="N661" s="45">
        <f t="shared" si="277"/>
        <v>0</v>
      </c>
      <c r="O661" s="45">
        <f t="shared" si="277"/>
        <v>0</v>
      </c>
      <c r="P661" s="45">
        <f t="shared" si="277"/>
        <v>0</v>
      </c>
      <c r="Q661" s="45">
        <f t="shared" si="277"/>
        <v>0</v>
      </c>
      <c r="R661" s="45">
        <f t="shared" si="277"/>
        <v>0</v>
      </c>
      <c r="S661" s="45">
        <f t="shared" si="277"/>
        <v>0</v>
      </c>
      <c r="T661" s="45">
        <f t="shared" si="277"/>
        <v>0</v>
      </c>
      <c r="U661" s="45">
        <f t="shared" si="277"/>
        <v>0</v>
      </c>
      <c r="V661" s="45">
        <f t="shared" si="277"/>
        <v>0</v>
      </c>
      <c r="W661" s="45">
        <f t="shared" si="277"/>
        <v>0</v>
      </c>
      <c r="X661" s="45">
        <f t="shared" si="277"/>
        <v>0</v>
      </c>
      <c r="Y661" s="45">
        <f t="shared" si="277"/>
        <v>0</v>
      </c>
      <c r="Z661" s="45">
        <f t="shared" si="277"/>
        <v>0</v>
      </c>
      <c r="AA661" s="45">
        <f t="shared" si="277"/>
        <v>0</v>
      </c>
      <c r="AB661" s="45">
        <f t="shared" si="277"/>
        <v>0</v>
      </c>
      <c r="AC661" s="45">
        <f t="shared" si="277"/>
        <v>0</v>
      </c>
      <c r="AD661" s="45">
        <f t="shared" si="277"/>
        <v>0</v>
      </c>
      <c r="AE661" s="45">
        <f t="shared" si="277"/>
        <v>0</v>
      </c>
      <c r="AF661" s="100">
        <f t="shared" si="266"/>
        <v>1</v>
      </c>
      <c r="AG661" s="43" t="str">
        <f t="shared" si="267"/>
        <v>ok</v>
      </c>
    </row>
    <row r="662" spans="1:33" s="19" customFormat="1">
      <c r="A662" s="19" t="s">
        <v>808</v>
      </c>
      <c r="D662" s="19" t="s">
        <v>615</v>
      </c>
      <c r="F662" s="40">
        <v>1</v>
      </c>
      <c r="H662" s="45">
        <f>H415/$F$415</f>
        <v>1</v>
      </c>
      <c r="I662" s="45">
        <f t="shared" ref="I662:AE662" si="278">I415/$F$415</f>
        <v>0</v>
      </c>
      <c r="J662" s="45">
        <f t="shared" si="278"/>
        <v>0</v>
      </c>
      <c r="K662" s="45">
        <f t="shared" si="278"/>
        <v>0</v>
      </c>
      <c r="L662" s="45">
        <f t="shared" si="278"/>
        <v>0</v>
      </c>
      <c r="M662" s="45">
        <f t="shared" si="278"/>
        <v>0</v>
      </c>
      <c r="N662" s="45">
        <f t="shared" si="278"/>
        <v>0</v>
      </c>
      <c r="O662" s="45">
        <f t="shared" si="278"/>
        <v>0</v>
      </c>
      <c r="P662" s="45">
        <f t="shared" si="278"/>
        <v>0</v>
      </c>
      <c r="Q662" s="45">
        <f t="shared" si="278"/>
        <v>0</v>
      </c>
      <c r="R662" s="45">
        <f t="shared" si="278"/>
        <v>0</v>
      </c>
      <c r="S662" s="45">
        <f t="shared" si="278"/>
        <v>0</v>
      </c>
      <c r="T662" s="45">
        <f t="shared" si="278"/>
        <v>0</v>
      </c>
      <c r="U662" s="45">
        <f t="shared" si="278"/>
        <v>0</v>
      </c>
      <c r="V662" s="45">
        <f t="shared" si="278"/>
        <v>0</v>
      </c>
      <c r="W662" s="45">
        <f t="shared" si="278"/>
        <v>0</v>
      </c>
      <c r="X662" s="45">
        <f t="shared" si="278"/>
        <v>0</v>
      </c>
      <c r="Y662" s="45">
        <f t="shared" si="278"/>
        <v>0</v>
      </c>
      <c r="Z662" s="45">
        <f t="shared" si="278"/>
        <v>0</v>
      </c>
      <c r="AA662" s="45">
        <f t="shared" si="278"/>
        <v>0</v>
      </c>
      <c r="AB662" s="45">
        <f t="shared" si="278"/>
        <v>0</v>
      </c>
      <c r="AC662" s="45">
        <f t="shared" si="278"/>
        <v>0</v>
      </c>
      <c r="AD662" s="45">
        <f t="shared" si="278"/>
        <v>0</v>
      </c>
      <c r="AE662" s="45">
        <f t="shared" si="278"/>
        <v>0</v>
      </c>
      <c r="AF662" s="100">
        <f t="shared" si="266"/>
        <v>1</v>
      </c>
      <c r="AG662" s="43" t="str">
        <f t="shared" si="267"/>
        <v>ok</v>
      </c>
    </row>
    <row r="663" spans="1:33" s="19" customFormat="1">
      <c r="A663" s="19" t="s">
        <v>102</v>
      </c>
      <c r="D663" s="19" t="s">
        <v>627</v>
      </c>
      <c r="F663" s="40">
        <v>1</v>
      </c>
      <c r="H663" s="116">
        <f>H450/$F$450</f>
        <v>0</v>
      </c>
      <c r="I663" s="116">
        <f t="shared" ref="I663:AE663" si="279">I450/$F$450</f>
        <v>0</v>
      </c>
      <c r="J663" s="116">
        <f t="shared" si="279"/>
        <v>0</v>
      </c>
      <c r="K663" s="116">
        <f t="shared" si="279"/>
        <v>0</v>
      </c>
      <c r="L663" s="116">
        <f t="shared" si="279"/>
        <v>0</v>
      </c>
      <c r="M663" s="116">
        <f t="shared" si="279"/>
        <v>0</v>
      </c>
      <c r="N663" s="116">
        <f t="shared" si="279"/>
        <v>1</v>
      </c>
      <c r="O663" s="116">
        <f t="shared" si="279"/>
        <v>0</v>
      </c>
      <c r="P663" s="116">
        <f t="shared" si="279"/>
        <v>0</v>
      </c>
      <c r="Q663" s="116">
        <f t="shared" si="279"/>
        <v>0</v>
      </c>
      <c r="R663" s="116">
        <f t="shared" si="279"/>
        <v>0</v>
      </c>
      <c r="S663" s="116">
        <f t="shared" si="279"/>
        <v>0</v>
      </c>
      <c r="T663" s="116">
        <f t="shared" si="279"/>
        <v>0</v>
      </c>
      <c r="U663" s="116">
        <f t="shared" si="279"/>
        <v>0</v>
      </c>
      <c r="V663" s="116">
        <f t="shared" si="279"/>
        <v>0</v>
      </c>
      <c r="W663" s="116">
        <f t="shared" si="279"/>
        <v>0</v>
      </c>
      <c r="X663" s="116">
        <f t="shared" si="279"/>
        <v>0</v>
      </c>
      <c r="Y663" s="116">
        <f t="shared" si="279"/>
        <v>0</v>
      </c>
      <c r="Z663" s="116">
        <f t="shared" si="279"/>
        <v>0</v>
      </c>
      <c r="AA663" s="116">
        <f t="shared" si="279"/>
        <v>0</v>
      </c>
      <c r="AB663" s="116">
        <f t="shared" si="279"/>
        <v>0</v>
      </c>
      <c r="AC663" s="116">
        <f t="shared" si="279"/>
        <v>0</v>
      </c>
      <c r="AD663" s="116">
        <f t="shared" si="279"/>
        <v>0</v>
      </c>
      <c r="AE663" s="116">
        <f t="shared" si="279"/>
        <v>0</v>
      </c>
      <c r="AF663" s="100">
        <f t="shared" si="266"/>
        <v>1</v>
      </c>
      <c r="AG663" s="43" t="str">
        <f t="shared" si="267"/>
        <v>ok</v>
      </c>
    </row>
    <row r="664" spans="1:33" s="19" customFormat="1">
      <c r="A664" s="19" t="s">
        <v>105</v>
      </c>
      <c r="D664" s="19" t="s">
        <v>62</v>
      </c>
      <c r="F664" s="40">
        <v>1</v>
      </c>
      <c r="H664" s="45">
        <f>H465/$F$465</f>
        <v>0</v>
      </c>
      <c r="I664" s="45">
        <f t="shared" ref="I664:AE664" si="280">I465/$F$465</f>
        <v>0</v>
      </c>
      <c r="J664" s="45">
        <f t="shared" si="280"/>
        <v>0</v>
      </c>
      <c r="K664" s="45">
        <f t="shared" si="280"/>
        <v>0</v>
      </c>
      <c r="L664" s="45">
        <f t="shared" si="280"/>
        <v>0</v>
      </c>
      <c r="M664" s="45">
        <f t="shared" si="280"/>
        <v>0</v>
      </c>
      <c r="N664" s="45">
        <f t="shared" si="280"/>
        <v>0</v>
      </c>
      <c r="O664" s="45">
        <f t="shared" si="280"/>
        <v>0</v>
      </c>
      <c r="P664" s="45">
        <f t="shared" si="280"/>
        <v>0</v>
      </c>
      <c r="Q664" s="45">
        <f t="shared" si="280"/>
        <v>0</v>
      </c>
      <c r="R664" s="45">
        <f t="shared" si="280"/>
        <v>0.15283053935903446</v>
      </c>
      <c r="S664" s="45">
        <f t="shared" si="280"/>
        <v>0</v>
      </c>
      <c r="T664" s="45">
        <f t="shared" si="280"/>
        <v>0.11467813812441477</v>
      </c>
      <c r="U664" s="45">
        <f t="shared" si="280"/>
        <v>0.18355267202368716</v>
      </c>
      <c r="V664" s="45">
        <f t="shared" si="280"/>
        <v>4.0568462293305088E-2</v>
      </c>
      <c r="W664" s="45">
        <f t="shared" si="280"/>
        <v>6.5198431180566743E-2</v>
      </c>
      <c r="X664" s="45">
        <f t="shared" si="280"/>
        <v>1.2914701499846644E-2</v>
      </c>
      <c r="Y664" s="45">
        <f t="shared" si="280"/>
        <v>7.545214149010878E-3</v>
      </c>
      <c r="Z664" s="45">
        <f t="shared" si="280"/>
        <v>4.3769507824524111E-3</v>
      </c>
      <c r="AA664" s="45">
        <f t="shared" si="280"/>
        <v>0.40441258540092961</v>
      </c>
      <c r="AB664" s="45">
        <f t="shared" si="280"/>
        <v>1.3922305186752231E-2</v>
      </c>
      <c r="AC664" s="45">
        <f t="shared" si="280"/>
        <v>0</v>
      </c>
      <c r="AD664" s="45">
        <f t="shared" si="280"/>
        <v>0</v>
      </c>
      <c r="AE664" s="45">
        <f t="shared" si="280"/>
        <v>0</v>
      </c>
      <c r="AF664" s="100">
        <f t="shared" si="266"/>
        <v>0.99999999999999989</v>
      </c>
      <c r="AG664" s="43" t="str">
        <f t="shared" si="267"/>
        <v>ok</v>
      </c>
    </row>
    <row r="665" spans="1:33" s="19" customFormat="1">
      <c r="A665" s="19" t="s">
        <v>107</v>
      </c>
      <c r="D665" s="19" t="s">
        <v>71</v>
      </c>
      <c r="F665" s="40">
        <v>1</v>
      </c>
      <c r="H665" s="45">
        <f>H484/$F$484</f>
        <v>0</v>
      </c>
      <c r="I665" s="45">
        <f t="shared" ref="I665:AE665" si="281">I484/$F$484</f>
        <v>0</v>
      </c>
      <c r="J665" s="45">
        <f t="shared" si="281"/>
        <v>0</v>
      </c>
      <c r="K665" s="45">
        <f t="shared" si="281"/>
        <v>0</v>
      </c>
      <c r="L665" s="45">
        <f t="shared" si="281"/>
        <v>0</v>
      </c>
      <c r="M665" s="45">
        <f t="shared" si="281"/>
        <v>0</v>
      </c>
      <c r="N665" s="45">
        <f t="shared" si="281"/>
        <v>0</v>
      </c>
      <c r="O665" s="45">
        <f t="shared" si="281"/>
        <v>0</v>
      </c>
      <c r="P665" s="45">
        <f t="shared" si="281"/>
        <v>0</v>
      </c>
      <c r="Q665" s="45">
        <f t="shared" si="281"/>
        <v>0</v>
      </c>
      <c r="R665" s="45">
        <f t="shared" si="281"/>
        <v>0.12646668045297368</v>
      </c>
      <c r="S665" s="45">
        <f t="shared" si="281"/>
        <v>0</v>
      </c>
      <c r="T665" s="45">
        <f t="shared" si="281"/>
        <v>0.23737960112344442</v>
      </c>
      <c r="U665" s="45">
        <f t="shared" si="281"/>
        <v>0.38055495395590605</v>
      </c>
      <c r="V665" s="45">
        <f t="shared" si="281"/>
        <v>8.7220663670877233E-2</v>
      </c>
      <c r="W665" s="45">
        <f t="shared" si="281"/>
        <v>0.14027684548249519</v>
      </c>
      <c r="X665" s="45">
        <f t="shared" si="281"/>
        <v>1.5578962883556835E-2</v>
      </c>
      <c r="Y665" s="45">
        <f t="shared" si="281"/>
        <v>9.1017675613582066E-3</v>
      </c>
      <c r="Z665" s="45">
        <f t="shared" si="281"/>
        <v>0</v>
      </c>
      <c r="AA665" s="45">
        <f t="shared" si="281"/>
        <v>0</v>
      </c>
      <c r="AB665" s="45">
        <f t="shared" si="281"/>
        <v>3.4205248693884526E-3</v>
      </c>
      <c r="AC665" s="45">
        <f t="shared" si="281"/>
        <v>0</v>
      </c>
      <c r="AD665" s="45">
        <f t="shared" si="281"/>
        <v>0</v>
      </c>
      <c r="AE665" s="45">
        <f t="shared" si="281"/>
        <v>0</v>
      </c>
      <c r="AF665" s="100">
        <f t="shared" si="266"/>
        <v>1</v>
      </c>
      <c r="AG665" s="43" t="str">
        <f t="shared" si="267"/>
        <v>ok</v>
      </c>
    </row>
    <row r="666" spans="1:33" s="19" customFormat="1">
      <c r="A666" s="19" t="s">
        <v>783</v>
      </c>
      <c r="D666" s="19" t="s">
        <v>625</v>
      </c>
      <c r="F666" s="40">
        <v>1</v>
      </c>
      <c r="H666" s="45">
        <f>H516/$F$516</f>
        <v>0.34840399172192599</v>
      </c>
      <c r="I666" s="45">
        <f t="shared" ref="I666:AE666" si="282">I516/$F$516</f>
        <v>0</v>
      </c>
      <c r="J666" s="45">
        <f t="shared" si="282"/>
        <v>0</v>
      </c>
      <c r="K666" s="45">
        <f t="shared" si="282"/>
        <v>0.25728628547550136</v>
      </c>
      <c r="L666" s="45">
        <f t="shared" si="282"/>
        <v>0</v>
      </c>
      <c r="M666" s="45">
        <f t="shared" si="282"/>
        <v>0</v>
      </c>
      <c r="N666" s="45">
        <f t="shared" si="282"/>
        <v>6.5684948422505884E-2</v>
      </c>
      <c r="O666" s="45">
        <f t="shared" si="282"/>
        <v>0</v>
      </c>
      <c r="P666" s="45">
        <f t="shared" si="282"/>
        <v>0</v>
      </c>
      <c r="Q666" s="45">
        <f t="shared" si="282"/>
        <v>0</v>
      </c>
      <c r="R666" s="45">
        <f t="shared" si="282"/>
        <v>3.2478385646053591E-2</v>
      </c>
      <c r="S666" s="45">
        <f t="shared" si="282"/>
        <v>0</v>
      </c>
      <c r="T666" s="45">
        <f t="shared" si="282"/>
        <v>3.1573038826127608E-2</v>
      </c>
      <c r="U666" s="45">
        <f t="shared" si="282"/>
        <v>5.0566199513781253E-2</v>
      </c>
      <c r="V666" s="45">
        <f t="shared" si="282"/>
        <v>1.1333311850938638E-2</v>
      </c>
      <c r="W666" s="45">
        <f t="shared" si="282"/>
        <v>1.8219194776096875E-2</v>
      </c>
      <c r="X666" s="45">
        <f t="shared" si="282"/>
        <v>2.9918281398500714E-3</v>
      </c>
      <c r="Y666" s="45">
        <f t="shared" si="282"/>
        <v>1.7479292117184215E-3</v>
      </c>
      <c r="Z666" s="45">
        <f t="shared" si="282"/>
        <v>7.4707003544515751E-4</v>
      </c>
      <c r="AA666" s="45">
        <f t="shared" si="282"/>
        <v>6.9026255840295175E-2</v>
      </c>
      <c r="AB666" s="45">
        <f t="shared" si="282"/>
        <v>2.5492038252531309E-3</v>
      </c>
      <c r="AC666" s="45">
        <f t="shared" si="282"/>
        <v>9.3149991214799055E-2</v>
      </c>
      <c r="AD666" s="45">
        <f t="shared" si="282"/>
        <v>1.4242365499707806E-2</v>
      </c>
      <c r="AE666" s="45">
        <f t="shared" si="282"/>
        <v>0</v>
      </c>
      <c r="AF666" s="100">
        <f t="shared" si="266"/>
        <v>1</v>
      </c>
      <c r="AG666" s="43" t="str">
        <f t="shared" si="267"/>
        <v>ok</v>
      </c>
    </row>
    <row r="667" spans="1:33" s="19" customFormat="1">
      <c r="A667" s="19" t="s">
        <v>854</v>
      </c>
      <c r="D667" s="19" t="s">
        <v>855</v>
      </c>
      <c r="F667" s="40">
        <v>1</v>
      </c>
      <c r="H667" s="45">
        <f>H60/$F$60</f>
        <v>0.54421506867853187</v>
      </c>
      <c r="I667" s="45">
        <f t="shared" ref="I667:AE667" si="283">I60/$F$60</f>
        <v>0</v>
      </c>
      <c r="J667" s="45">
        <f t="shared" si="283"/>
        <v>0</v>
      </c>
      <c r="K667" s="45">
        <f t="shared" si="283"/>
        <v>0</v>
      </c>
      <c r="L667" s="45">
        <f t="shared" si="283"/>
        <v>0</v>
      </c>
      <c r="M667" s="45">
        <f t="shared" si="283"/>
        <v>0</v>
      </c>
      <c r="N667" s="45">
        <f t="shared" si="283"/>
        <v>0.11099629905619576</v>
      </c>
      <c r="O667" s="45">
        <f t="shared" si="283"/>
        <v>0</v>
      </c>
      <c r="P667" s="45">
        <f t="shared" si="283"/>
        <v>0</v>
      </c>
      <c r="Q667" s="45">
        <f t="shared" si="283"/>
        <v>0</v>
      </c>
      <c r="R667" s="45">
        <f t="shared" si="283"/>
        <v>4.2371192805217513E-2</v>
      </c>
      <c r="S667" s="45">
        <f t="shared" si="283"/>
        <v>0</v>
      </c>
      <c r="T667" s="45">
        <f t="shared" si="283"/>
        <v>6.5475682399913027E-2</v>
      </c>
      <c r="U667" s="45">
        <f t="shared" si="283"/>
        <v>0.10402466258766348</v>
      </c>
      <c r="V667" s="45">
        <f t="shared" si="283"/>
        <v>1.9022491312568883E-2</v>
      </c>
      <c r="W667" s="45">
        <f t="shared" si="283"/>
        <v>3.044046184998854E-2</v>
      </c>
      <c r="X667" s="45">
        <f t="shared" si="283"/>
        <v>2.468997134406415E-2</v>
      </c>
      <c r="Y667" s="45">
        <f t="shared" si="283"/>
        <v>1.4424733016563961E-2</v>
      </c>
      <c r="Z667" s="45">
        <f t="shared" si="283"/>
        <v>8.3677341976825734E-3</v>
      </c>
      <c r="AA667" s="45">
        <f t="shared" si="283"/>
        <v>9.3554223746839457E-3</v>
      </c>
      <c r="AB667" s="45">
        <f t="shared" si="283"/>
        <v>2.6616280376926253E-2</v>
      </c>
      <c r="AC667" s="45">
        <f t="shared" si="283"/>
        <v>0</v>
      </c>
      <c r="AD667" s="45">
        <f t="shared" si="283"/>
        <v>0</v>
      </c>
      <c r="AE667" s="45">
        <f t="shared" si="283"/>
        <v>0</v>
      </c>
      <c r="AF667" s="100">
        <f t="shared" si="266"/>
        <v>0.99999999999999989</v>
      </c>
      <c r="AG667" s="43" t="str">
        <f t="shared" si="267"/>
        <v>ok</v>
      </c>
    </row>
    <row r="668" spans="1:33" s="19" customFormat="1">
      <c r="A668" s="19" t="s">
        <v>177</v>
      </c>
      <c r="D668" s="19" t="s">
        <v>178</v>
      </c>
      <c r="F668" s="40">
        <v>1</v>
      </c>
      <c r="H668" s="45">
        <f>H29/$F$29</f>
        <v>1</v>
      </c>
      <c r="I668" s="45">
        <f t="shared" ref="I668:AE668" si="284">I29/$F$29</f>
        <v>0</v>
      </c>
      <c r="J668" s="45">
        <f t="shared" si="284"/>
        <v>0</v>
      </c>
      <c r="K668" s="45">
        <f t="shared" si="284"/>
        <v>0</v>
      </c>
      <c r="L668" s="45">
        <f t="shared" si="284"/>
        <v>0</v>
      </c>
      <c r="M668" s="45">
        <f t="shared" si="284"/>
        <v>0</v>
      </c>
      <c r="N668" s="45">
        <f t="shared" si="284"/>
        <v>0</v>
      </c>
      <c r="O668" s="45">
        <f t="shared" si="284"/>
        <v>0</v>
      </c>
      <c r="P668" s="45">
        <f t="shared" si="284"/>
        <v>0</v>
      </c>
      <c r="Q668" s="45">
        <f t="shared" si="284"/>
        <v>0</v>
      </c>
      <c r="R668" s="45">
        <f t="shared" si="284"/>
        <v>0</v>
      </c>
      <c r="S668" s="45">
        <f t="shared" si="284"/>
        <v>0</v>
      </c>
      <c r="T668" s="45">
        <f t="shared" si="284"/>
        <v>0</v>
      </c>
      <c r="U668" s="45">
        <f t="shared" si="284"/>
        <v>0</v>
      </c>
      <c r="V668" s="45">
        <f t="shared" si="284"/>
        <v>0</v>
      </c>
      <c r="W668" s="45">
        <f t="shared" si="284"/>
        <v>0</v>
      </c>
      <c r="X668" s="45">
        <f t="shared" si="284"/>
        <v>0</v>
      </c>
      <c r="Y668" s="45">
        <f t="shared" si="284"/>
        <v>0</v>
      </c>
      <c r="Z668" s="45">
        <f t="shared" si="284"/>
        <v>0</v>
      </c>
      <c r="AA668" s="45">
        <f t="shared" si="284"/>
        <v>0</v>
      </c>
      <c r="AB668" s="45">
        <f t="shared" si="284"/>
        <v>0</v>
      </c>
      <c r="AC668" s="45">
        <f t="shared" si="284"/>
        <v>0</v>
      </c>
      <c r="AD668" s="45">
        <f t="shared" si="284"/>
        <v>0</v>
      </c>
      <c r="AE668" s="45">
        <f t="shared" si="284"/>
        <v>0</v>
      </c>
      <c r="AF668" s="100">
        <f t="shared" si="266"/>
        <v>1</v>
      </c>
      <c r="AG668" s="43" t="str">
        <f t="shared" si="267"/>
        <v>ok</v>
      </c>
    </row>
    <row r="669" spans="1:33" s="19" customFormat="1">
      <c r="A669" s="19" t="s">
        <v>833</v>
      </c>
      <c r="D669" s="19" t="s">
        <v>834</v>
      </c>
      <c r="F669" s="40">
        <v>1</v>
      </c>
      <c r="H669" s="45">
        <f>H15/$F$15</f>
        <v>0.54421506867853187</v>
      </c>
      <c r="I669" s="45">
        <f t="shared" ref="I669:AE669" si="285">I15/$F$15</f>
        <v>0</v>
      </c>
      <c r="J669" s="45">
        <f t="shared" si="285"/>
        <v>0</v>
      </c>
      <c r="K669" s="45">
        <f t="shared" si="285"/>
        <v>0</v>
      </c>
      <c r="L669" s="45">
        <f t="shared" si="285"/>
        <v>0</v>
      </c>
      <c r="M669" s="45">
        <f t="shared" si="285"/>
        <v>0</v>
      </c>
      <c r="N669" s="45">
        <f t="shared" si="285"/>
        <v>0.11099629905619576</v>
      </c>
      <c r="O669" s="45">
        <f t="shared" si="285"/>
        <v>0</v>
      </c>
      <c r="P669" s="45">
        <f t="shared" si="285"/>
        <v>0</v>
      </c>
      <c r="Q669" s="45">
        <f t="shared" si="285"/>
        <v>0</v>
      </c>
      <c r="R669" s="45">
        <f t="shared" si="285"/>
        <v>4.2371192805217513E-2</v>
      </c>
      <c r="S669" s="45">
        <f t="shared" si="285"/>
        <v>0</v>
      </c>
      <c r="T669" s="45">
        <f t="shared" si="285"/>
        <v>6.5475682399913027E-2</v>
      </c>
      <c r="U669" s="45">
        <f t="shared" si="285"/>
        <v>0.10402466258766348</v>
      </c>
      <c r="V669" s="45">
        <f t="shared" si="285"/>
        <v>1.9022491312568886E-2</v>
      </c>
      <c r="W669" s="45">
        <f t="shared" si="285"/>
        <v>3.0440461849988536E-2</v>
      </c>
      <c r="X669" s="45">
        <f t="shared" si="285"/>
        <v>2.468997134406415E-2</v>
      </c>
      <c r="Y669" s="45">
        <f t="shared" si="285"/>
        <v>1.4424733016563961E-2</v>
      </c>
      <c r="Z669" s="45">
        <f t="shared" si="285"/>
        <v>8.3677341976825734E-3</v>
      </c>
      <c r="AA669" s="45">
        <f t="shared" si="285"/>
        <v>9.3554223746839457E-3</v>
      </c>
      <c r="AB669" s="45">
        <f t="shared" si="285"/>
        <v>2.6616280376926253E-2</v>
      </c>
      <c r="AC669" s="45">
        <f t="shared" si="285"/>
        <v>0</v>
      </c>
      <c r="AD669" s="45">
        <f t="shared" si="285"/>
        <v>0</v>
      </c>
      <c r="AE669" s="45">
        <f t="shared" si="285"/>
        <v>0</v>
      </c>
      <c r="AF669" s="100">
        <f t="shared" si="266"/>
        <v>0.99999999999999989</v>
      </c>
      <c r="AG669" s="43" t="str">
        <f t="shared" si="267"/>
        <v>ok</v>
      </c>
    </row>
    <row r="670" spans="1:33" s="19" customFormat="1">
      <c r="W670" s="36"/>
    </row>
  </sheetData>
  <autoFilter ref="C2:D669"/>
  <mergeCells count="4">
    <mergeCell ref="V3:W3"/>
    <mergeCell ref="X3:Y3"/>
    <mergeCell ref="H3:J3"/>
    <mergeCell ref="S3:U3"/>
  </mergeCells>
  <phoneticPr fontId="0" type="noConversion"/>
  <pageMargins left="0.25" right="0.25" top="1.25" bottom="0.5" header="0.5" footer="0.3"/>
  <pageSetup scale="50" fitToWidth="2" pageOrder="overThenDown" orientation="landscape" horizontalDpi="300" verticalDpi="300" r:id="rId1"/>
  <headerFooter alignWithMargins="0">
    <oddHeader>&amp;C&amp;"Times New Roman,Bold"&amp;12LOUISVILLE GAS AND ELECTRIC COMPANY
Cost of Service Study
Functional Assignment and Classification
12 Months Ended 
April 30, 2020
&amp;R&amp;"Times New Roman,Bold"&amp;12Exhibit WSS-27
Page &amp;P of &amp;N</oddHeader>
  </headerFooter>
  <rowBreaks count="14" manualBreakCount="14">
    <brk id="54" max="16383" man="1"/>
    <brk id="90" max="16383" man="1"/>
    <brk id="142" max="16383" man="1"/>
    <brk id="197" max="16383" man="1"/>
    <brk id="242" max="16383" man="1"/>
    <brk id="281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1" manualBreakCount="1">
    <brk id="23" max="6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147"/>
  <sheetViews>
    <sheetView zoomScale="80" zoomScaleNormal="80" zoomScaleSheetLayoutView="90" workbookViewId="0">
      <pane xSplit="6" ySplit="4" topLeftCell="G883" activePane="bottomRight" state="frozen"/>
      <selection pane="topRight" activeCell="G1" sqref="G1"/>
      <selection pane="bottomLeft" activeCell="A5" sqref="A5"/>
      <selection pane="bottomRight" activeCell="F889" sqref="F889"/>
    </sheetView>
  </sheetViews>
  <sheetFormatPr defaultColWidth="9.109375" defaultRowHeight="13.8"/>
  <cols>
    <col min="1" max="1" width="7.6640625" style="19" customWidth="1"/>
    <col min="2" max="2" width="33" style="19" customWidth="1"/>
    <col min="3" max="3" width="12.5546875" style="19" customWidth="1"/>
    <col min="4" max="4" width="14.33203125" style="19" bestFit="1" customWidth="1"/>
    <col min="5" max="5" width="17.33203125" style="19" bestFit="1" customWidth="1"/>
    <col min="6" max="6" width="18.33203125" style="19" bestFit="1" customWidth="1"/>
    <col min="7" max="7" width="18.33203125" style="19" customWidth="1"/>
    <col min="8" max="8" width="22" style="19" bestFit="1" customWidth="1"/>
    <col min="9" max="14" width="18.33203125" style="19" customWidth="1"/>
    <col min="15" max="15" width="19" style="19" customWidth="1"/>
    <col min="16" max="16" width="19" style="19" bestFit="1" customWidth="1"/>
    <col min="17" max="17" width="23.33203125" style="19" customWidth="1"/>
    <col min="18" max="18" width="23.109375" style="19" bestFit="1" customWidth="1"/>
    <col min="19" max="20" width="20.33203125" style="19" bestFit="1" customWidth="1"/>
    <col min="21" max="21" width="18.33203125" style="19" customWidth="1"/>
    <col min="22" max="23" width="18.33203125" style="19" hidden="1" customWidth="1"/>
    <col min="24" max="24" width="15" style="3" hidden="1" customWidth="1"/>
    <col min="25" max="25" width="15.33203125" style="3" hidden="1" customWidth="1"/>
    <col min="26" max="26" width="15.6640625" style="3" hidden="1" customWidth="1"/>
    <col min="27" max="27" width="22.6640625" style="3" customWidth="1"/>
    <col min="28" max="28" width="10.6640625" style="3" customWidth="1"/>
    <col min="29" max="29" width="15.44140625" style="3" bestFit="1" customWidth="1"/>
    <col min="30" max="32" width="9.109375" style="3"/>
    <col min="33" max="33" width="7.44140625" style="3" customWidth="1"/>
    <col min="34" max="36" width="20.6640625" style="3" customWidth="1"/>
    <col min="37" max="16384" width="9.109375" style="3"/>
  </cols>
  <sheetData>
    <row r="2" spans="1:28" s="43" customFormat="1" hidden="1">
      <c r="D2" s="43">
        <v>1</v>
      </c>
      <c r="E2" s="43">
        <f t="shared" ref="E2:AB2" si="0">+D2+1</f>
        <v>2</v>
      </c>
      <c r="F2" s="43">
        <f t="shared" si="0"/>
        <v>3</v>
      </c>
      <c r="G2" s="43">
        <f t="shared" si="0"/>
        <v>4</v>
      </c>
      <c r="H2" s="43">
        <f t="shared" si="0"/>
        <v>5</v>
      </c>
      <c r="I2" s="43">
        <f t="shared" si="0"/>
        <v>6</v>
      </c>
      <c r="J2" s="43">
        <f t="shared" si="0"/>
        <v>7</v>
      </c>
      <c r="K2" s="43">
        <f>+J2+1</f>
        <v>8</v>
      </c>
      <c r="L2" s="43">
        <f t="shared" si="0"/>
        <v>9</v>
      </c>
      <c r="M2" s="43">
        <f t="shared" si="0"/>
        <v>10</v>
      </c>
      <c r="N2" s="43">
        <f t="shared" si="0"/>
        <v>11</v>
      </c>
      <c r="O2" s="43">
        <f t="shared" si="0"/>
        <v>12</v>
      </c>
      <c r="P2" s="43">
        <f t="shared" si="0"/>
        <v>13</v>
      </c>
      <c r="Q2" s="43">
        <f t="shared" si="0"/>
        <v>14</v>
      </c>
      <c r="R2" s="43">
        <f t="shared" si="0"/>
        <v>15</v>
      </c>
      <c r="S2" s="43">
        <f>R2+1</f>
        <v>16</v>
      </c>
      <c r="T2" s="43">
        <f t="shared" si="0"/>
        <v>17</v>
      </c>
      <c r="U2" s="43">
        <f>+T2+1</f>
        <v>18</v>
      </c>
      <c r="V2" s="43">
        <f t="shared" si="0"/>
        <v>19</v>
      </c>
      <c r="W2" s="43">
        <f>+V2+1</f>
        <v>20</v>
      </c>
      <c r="X2" s="43">
        <f t="shared" si="0"/>
        <v>21</v>
      </c>
      <c r="Y2" s="43">
        <f t="shared" si="0"/>
        <v>22</v>
      </c>
      <c r="Z2" s="43">
        <f t="shared" si="0"/>
        <v>23</v>
      </c>
      <c r="AA2" s="43">
        <f t="shared" si="0"/>
        <v>24</v>
      </c>
      <c r="AB2" s="43">
        <f t="shared" si="0"/>
        <v>25</v>
      </c>
    </row>
    <row r="3" spans="1:28" s="19" customFormat="1" ht="29.25" customHeight="1">
      <c r="A3" s="24"/>
      <c r="B3" s="24"/>
      <c r="C3" s="24"/>
      <c r="D3" s="31"/>
      <c r="E3" s="51" t="s">
        <v>986</v>
      </c>
      <c r="F3" s="52" t="s">
        <v>819</v>
      </c>
      <c r="G3" s="30" t="s">
        <v>181</v>
      </c>
      <c r="H3" s="30" t="s">
        <v>1105</v>
      </c>
      <c r="I3" s="31" t="s">
        <v>1065</v>
      </c>
      <c r="J3" s="31" t="s">
        <v>1065</v>
      </c>
      <c r="K3" s="30" t="s">
        <v>1095</v>
      </c>
      <c r="L3" s="31" t="s">
        <v>1095</v>
      </c>
      <c r="M3" s="31" t="s">
        <v>1066</v>
      </c>
      <c r="N3" s="30" t="s">
        <v>559</v>
      </c>
      <c r="O3" s="30" t="s">
        <v>983</v>
      </c>
      <c r="P3" s="31" t="s">
        <v>983</v>
      </c>
      <c r="Q3" s="30" t="s">
        <v>817</v>
      </c>
      <c r="R3" s="30" t="s">
        <v>1247</v>
      </c>
      <c r="S3" s="30" t="s">
        <v>1123</v>
      </c>
      <c r="T3" s="30" t="s">
        <v>1125</v>
      </c>
      <c r="U3" s="31" t="s">
        <v>1126</v>
      </c>
      <c r="V3" s="30" t="s">
        <v>168</v>
      </c>
      <c r="W3" s="30" t="s">
        <v>168</v>
      </c>
      <c r="X3" s="31" t="s">
        <v>168</v>
      </c>
      <c r="Y3" s="31" t="s">
        <v>168</v>
      </c>
      <c r="Z3" s="31" t="s">
        <v>168</v>
      </c>
      <c r="AA3" s="53"/>
      <c r="AB3" s="24"/>
    </row>
    <row r="4" spans="1:28" s="19" customFormat="1" ht="14.4" thickBot="1">
      <c r="A4" s="54" t="s">
        <v>822</v>
      </c>
      <c r="B4" s="54"/>
      <c r="C4" s="55" t="s">
        <v>320</v>
      </c>
      <c r="D4" s="56" t="s">
        <v>823</v>
      </c>
      <c r="E4" s="56" t="s">
        <v>824</v>
      </c>
      <c r="F4" s="32" t="s">
        <v>825</v>
      </c>
      <c r="G4" s="32" t="s">
        <v>1069</v>
      </c>
      <c r="H4" s="32" t="s">
        <v>556</v>
      </c>
      <c r="I4" s="32" t="s">
        <v>557</v>
      </c>
      <c r="J4" s="32" t="s">
        <v>558</v>
      </c>
      <c r="K4" s="32" t="s">
        <v>557</v>
      </c>
      <c r="L4" s="32" t="s">
        <v>558</v>
      </c>
      <c r="M4" s="32" t="s">
        <v>1025</v>
      </c>
      <c r="N4" s="32" t="s">
        <v>828</v>
      </c>
      <c r="O4" s="32" t="s">
        <v>1273</v>
      </c>
      <c r="P4" s="32" t="s">
        <v>1067</v>
      </c>
      <c r="Q4" s="32" t="s">
        <v>560</v>
      </c>
      <c r="R4" s="32" t="s">
        <v>1128</v>
      </c>
      <c r="S4" s="32" t="s">
        <v>1124</v>
      </c>
      <c r="T4" s="32" t="s">
        <v>1143</v>
      </c>
      <c r="U4" s="32" t="s">
        <v>1127</v>
      </c>
      <c r="V4" s="32"/>
      <c r="W4" s="32"/>
      <c r="X4" s="32"/>
      <c r="Y4" s="32"/>
      <c r="Z4" s="32"/>
      <c r="AA4" s="32" t="s">
        <v>829</v>
      </c>
      <c r="AB4" s="32" t="s">
        <v>830</v>
      </c>
    </row>
    <row r="6" spans="1:28">
      <c r="A6" s="24" t="s">
        <v>831</v>
      </c>
    </row>
    <row r="8" spans="1:28">
      <c r="A8" s="24" t="s">
        <v>339</v>
      </c>
    </row>
    <row r="9" spans="1:28">
      <c r="A9" s="27" t="s">
        <v>1129</v>
      </c>
      <c r="C9" s="19" t="s">
        <v>865</v>
      </c>
      <c r="D9" s="19" t="s">
        <v>1131</v>
      </c>
      <c r="E9" s="19" t="s">
        <v>1144</v>
      </c>
      <c r="F9" s="35">
        <f>VLOOKUP(C9,'WSS-27'!$C$2:$AP$780,'WSS-27'!$H$2,)</f>
        <v>2597891033.8555474</v>
      </c>
      <c r="G9" s="35">
        <f t="shared" ref="G9:P14" si="1">IF(VLOOKUP($E9,$D$6:$AN$1034,3,)=0,0,(VLOOKUP($E9,$D$6:$AN$1034,G$2,)/VLOOKUP($E9,$D$6:$AN$1034,3,))*$F9)</f>
        <v>1252828590.7759347</v>
      </c>
      <c r="H9" s="35">
        <f t="shared" si="1"/>
        <v>303441405.12662959</v>
      </c>
      <c r="I9" s="35">
        <f t="shared" si="1"/>
        <v>18501995.935625363</v>
      </c>
      <c r="J9" s="35">
        <f t="shared" si="1"/>
        <v>335057900.86949521</v>
      </c>
      <c r="K9" s="35">
        <f t="shared" si="1"/>
        <v>321225639.52562779</v>
      </c>
      <c r="L9" s="35">
        <f t="shared" si="1"/>
        <v>218949370.29416087</v>
      </c>
      <c r="M9" s="35">
        <f t="shared" si="1"/>
        <v>137547613.62645388</v>
      </c>
      <c r="N9" s="35">
        <f t="shared" si="1"/>
        <v>7498907.807306462</v>
      </c>
      <c r="O9" s="35">
        <f t="shared" si="1"/>
        <v>1069758.1799785986</v>
      </c>
      <c r="P9" s="35">
        <f t="shared" si="1"/>
        <v>42821.868995635807</v>
      </c>
      <c r="Q9" s="35">
        <f t="shared" ref="Q9:Z14" si="2">IF(VLOOKUP($E9,$D$6:$AN$1034,3,)=0,0,(VLOOKUP($E9,$D$6:$AN$1034,Q$2,)/VLOOKUP($E9,$D$6:$AN$1034,3,))*$F9)</f>
        <v>394025.07495726761</v>
      </c>
      <c r="R9" s="35">
        <f t="shared" si="2"/>
        <v>1674.680382220565</v>
      </c>
      <c r="S9" s="35">
        <f t="shared" si="2"/>
        <v>0</v>
      </c>
      <c r="T9" s="35">
        <f t="shared" si="2"/>
        <v>1241811.48</v>
      </c>
      <c r="U9" s="35">
        <f t="shared" si="2"/>
        <v>89518.61</v>
      </c>
      <c r="V9" s="35">
        <f t="shared" si="2"/>
        <v>0</v>
      </c>
      <c r="W9" s="35">
        <f t="shared" si="2"/>
        <v>0</v>
      </c>
      <c r="X9" s="21">
        <f t="shared" si="2"/>
        <v>0</v>
      </c>
      <c r="Y9" s="21">
        <f t="shared" si="2"/>
        <v>0</v>
      </c>
      <c r="Z9" s="21">
        <f t="shared" si="2"/>
        <v>0</v>
      </c>
      <c r="AA9" s="23">
        <f t="shared" ref="AA9:AA15" si="3">SUM(G9:Z9)</f>
        <v>2597891033.8555474</v>
      </c>
      <c r="AB9" s="17" t="str">
        <f t="shared" ref="AB9:AB15" si="4">IF(ABS(F9-AA9)&lt;0.01,"ok","err")</f>
        <v>ok</v>
      </c>
    </row>
    <row r="10" spans="1:28" hidden="1">
      <c r="A10" s="27" t="s">
        <v>1136</v>
      </c>
      <c r="C10" s="19" t="s">
        <v>865</v>
      </c>
      <c r="D10" s="19" t="s">
        <v>340</v>
      </c>
      <c r="E10" s="19" t="s">
        <v>1144</v>
      </c>
      <c r="F10" s="38">
        <f>VLOOKUP(C10,'WSS-27'!$C$2:$AP$780,'WSS-27'!$I$2,)</f>
        <v>0</v>
      </c>
      <c r="G10" s="38">
        <f t="shared" si="1"/>
        <v>0</v>
      </c>
      <c r="H10" s="38">
        <f t="shared" si="1"/>
        <v>0</v>
      </c>
      <c r="I10" s="38">
        <f t="shared" si="1"/>
        <v>0</v>
      </c>
      <c r="J10" s="38">
        <f t="shared" si="1"/>
        <v>0</v>
      </c>
      <c r="K10" s="38">
        <f t="shared" si="1"/>
        <v>0</v>
      </c>
      <c r="L10" s="38">
        <f t="shared" si="1"/>
        <v>0</v>
      </c>
      <c r="M10" s="38">
        <f t="shared" si="1"/>
        <v>0</v>
      </c>
      <c r="N10" s="38">
        <f t="shared" si="1"/>
        <v>0</v>
      </c>
      <c r="O10" s="38">
        <f t="shared" si="1"/>
        <v>0</v>
      </c>
      <c r="P10" s="38">
        <f t="shared" si="1"/>
        <v>0</v>
      </c>
      <c r="Q10" s="38">
        <f t="shared" si="2"/>
        <v>0</v>
      </c>
      <c r="R10" s="38">
        <f t="shared" si="2"/>
        <v>0</v>
      </c>
      <c r="S10" s="38">
        <f t="shared" si="2"/>
        <v>0</v>
      </c>
      <c r="T10" s="38">
        <f t="shared" si="2"/>
        <v>0</v>
      </c>
      <c r="U10" s="38">
        <f t="shared" si="2"/>
        <v>0</v>
      </c>
      <c r="V10" s="38">
        <f t="shared" si="2"/>
        <v>0</v>
      </c>
      <c r="W10" s="38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3"/>
        <v>0</v>
      </c>
      <c r="AB10" s="17" t="str">
        <f t="shared" si="4"/>
        <v>ok</v>
      </c>
    </row>
    <row r="11" spans="1:28" hidden="1">
      <c r="A11" s="27" t="s">
        <v>1136</v>
      </c>
      <c r="C11" s="19" t="s">
        <v>865</v>
      </c>
      <c r="D11" s="19" t="s">
        <v>341</v>
      </c>
      <c r="E11" s="19" t="s">
        <v>1144</v>
      </c>
      <c r="F11" s="38">
        <f>VLOOKUP(C11,'WSS-27'!$C$2:$AP$780,'WSS-27'!$J$2,)</f>
        <v>0</v>
      </c>
      <c r="G11" s="38">
        <f t="shared" si="1"/>
        <v>0</v>
      </c>
      <c r="H11" s="38">
        <f t="shared" si="1"/>
        <v>0</v>
      </c>
      <c r="I11" s="38">
        <f t="shared" si="1"/>
        <v>0</v>
      </c>
      <c r="J11" s="38">
        <f t="shared" si="1"/>
        <v>0</v>
      </c>
      <c r="K11" s="38">
        <f t="shared" si="1"/>
        <v>0</v>
      </c>
      <c r="L11" s="38">
        <f t="shared" si="1"/>
        <v>0</v>
      </c>
      <c r="M11" s="38">
        <f t="shared" si="1"/>
        <v>0</v>
      </c>
      <c r="N11" s="38">
        <f t="shared" si="1"/>
        <v>0</v>
      </c>
      <c r="O11" s="38">
        <f t="shared" si="1"/>
        <v>0</v>
      </c>
      <c r="P11" s="38">
        <f t="shared" si="1"/>
        <v>0</v>
      </c>
      <c r="Q11" s="38">
        <f t="shared" si="2"/>
        <v>0</v>
      </c>
      <c r="R11" s="38">
        <f t="shared" si="2"/>
        <v>0</v>
      </c>
      <c r="S11" s="38">
        <f t="shared" si="2"/>
        <v>0</v>
      </c>
      <c r="T11" s="38">
        <f t="shared" si="2"/>
        <v>0</v>
      </c>
      <c r="U11" s="38">
        <f t="shared" si="2"/>
        <v>0</v>
      </c>
      <c r="V11" s="38">
        <f t="shared" si="2"/>
        <v>0</v>
      </c>
      <c r="W11" s="38">
        <f t="shared" si="2"/>
        <v>0</v>
      </c>
      <c r="X11" s="22">
        <f t="shared" si="2"/>
        <v>0</v>
      </c>
      <c r="Y11" s="22">
        <f t="shared" si="2"/>
        <v>0</v>
      </c>
      <c r="Z11" s="22">
        <f t="shared" si="2"/>
        <v>0</v>
      </c>
      <c r="AA11" s="22">
        <f t="shared" si="3"/>
        <v>0</v>
      </c>
      <c r="AB11" s="17" t="str">
        <f t="shared" si="4"/>
        <v>ok</v>
      </c>
    </row>
    <row r="12" spans="1:28">
      <c r="A12" s="27" t="s">
        <v>1076</v>
      </c>
      <c r="C12" s="19" t="s">
        <v>865</v>
      </c>
      <c r="D12" s="19" t="s">
        <v>342</v>
      </c>
      <c r="E12" s="19" t="s">
        <v>988</v>
      </c>
      <c r="F12" s="38">
        <f>VLOOKUP(C12,'WSS-27'!$C$2:$AP$780,'WSS-27'!$K$2,)</f>
        <v>0</v>
      </c>
      <c r="G12" s="38">
        <f t="shared" si="1"/>
        <v>0</v>
      </c>
      <c r="H12" s="38">
        <f t="shared" si="1"/>
        <v>0</v>
      </c>
      <c r="I12" s="38">
        <f t="shared" si="1"/>
        <v>0</v>
      </c>
      <c r="J12" s="38">
        <f t="shared" si="1"/>
        <v>0</v>
      </c>
      <c r="K12" s="38">
        <f t="shared" si="1"/>
        <v>0</v>
      </c>
      <c r="L12" s="38">
        <f t="shared" si="1"/>
        <v>0</v>
      </c>
      <c r="M12" s="38">
        <f t="shared" si="1"/>
        <v>0</v>
      </c>
      <c r="N12" s="38">
        <f t="shared" si="1"/>
        <v>0</v>
      </c>
      <c r="O12" s="38">
        <f t="shared" si="1"/>
        <v>0</v>
      </c>
      <c r="P12" s="38">
        <f t="shared" si="1"/>
        <v>0</v>
      </c>
      <c r="Q12" s="38">
        <f t="shared" si="2"/>
        <v>0</v>
      </c>
      <c r="R12" s="38">
        <f t="shared" si="2"/>
        <v>0</v>
      </c>
      <c r="S12" s="38">
        <f t="shared" si="2"/>
        <v>0</v>
      </c>
      <c r="T12" s="38">
        <f t="shared" si="2"/>
        <v>0</v>
      </c>
      <c r="U12" s="38">
        <f t="shared" si="2"/>
        <v>0</v>
      </c>
      <c r="V12" s="38">
        <f t="shared" si="2"/>
        <v>0</v>
      </c>
      <c r="W12" s="38">
        <f t="shared" si="2"/>
        <v>0</v>
      </c>
      <c r="X12" s="22">
        <f t="shared" si="2"/>
        <v>0</v>
      </c>
      <c r="Y12" s="22">
        <f t="shared" si="2"/>
        <v>0</v>
      </c>
      <c r="Z12" s="22">
        <f t="shared" si="2"/>
        <v>0</v>
      </c>
      <c r="AA12" s="22">
        <f t="shared" si="3"/>
        <v>0</v>
      </c>
      <c r="AB12" s="17" t="str">
        <f t="shared" si="4"/>
        <v>ok</v>
      </c>
    </row>
    <row r="13" spans="1:28" hidden="1">
      <c r="A13" s="27" t="s">
        <v>1077</v>
      </c>
      <c r="C13" s="19" t="s">
        <v>857</v>
      </c>
      <c r="D13" s="19" t="s">
        <v>343</v>
      </c>
      <c r="E13" s="19" t="s">
        <v>988</v>
      </c>
      <c r="F13" s="38">
        <f>VLOOKUP(C13,'WSS-27'!$C$2:$AP$780,'WSS-27'!$L$2,)</f>
        <v>0</v>
      </c>
      <c r="G13" s="38">
        <f t="shared" si="1"/>
        <v>0</v>
      </c>
      <c r="H13" s="38">
        <f t="shared" si="1"/>
        <v>0</v>
      </c>
      <c r="I13" s="38">
        <f t="shared" si="1"/>
        <v>0</v>
      </c>
      <c r="J13" s="38">
        <f t="shared" si="1"/>
        <v>0</v>
      </c>
      <c r="K13" s="38">
        <f t="shared" si="1"/>
        <v>0</v>
      </c>
      <c r="L13" s="38">
        <f t="shared" si="1"/>
        <v>0</v>
      </c>
      <c r="M13" s="38">
        <f t="shared" si="1"/>
        <v>0</v>
      </c>
      <c r="N13" s="38">
        <f t="shared" si="1"/>
        <v>0</v>
      </c>
      <c r="O13" s="38">
        <f t="shared" si="1"/>
        <v>0</v>
      </c>
      <c r="P13" s="38">
        <f t="shared" si="1"/>
        <v>0</v>
      </c>
      <c r="Q13" s="38">
        <f t="shared" si="2"/>
        <v>0</v>
      </c>
      <c r="R13" s="38">
        <f t="shared" si="2"/>
        <v>0</v>
      </c>
      <c r="S13" s="38">
        <f t="shared" si="2"/>
        <v>0</v>
      </c>
      <c r="T13" s="38">
        <f t="shared" si="2"/>
        <v>0</v>
      </c>
      <c r="U13" s="38">
        <f t="shared" si="2"/>
        <v>0</v>
      </c>
      <c r="V13" s="38">
        <f t="shared" si="2"/>
        <v>0</v>
      </c>
      <c r="W13" s="38">
        <f t="shared" si="2"/>
        <v>0</v>
      </c>
      <c r="X13" s="22">
        <f t="shared" si="2"/>
        <v>0</v>
      </c>
      <c r="Y13" s="22">
        <f t="shared" si="2"/>
        <v>0</v>
      </c>
      <c r="Z13" s="22">
        <f t="shared" si="2"/>
        <v>0</v>
      </c>
      <c r="AA13" s="22">
        <f t="shared" si="3"/>
        <v>0</v>
      </c>
      <c r="AB13" s="17" t="str">
        <f t="shared" si="4"/>
        <v>ok</v>
      </c>
    </row>
    <row r="14" spans="1:28" hidden="1">
      <c r="A14" s="27" t="s">
        <v>1077</v>
      </c>
      <c r="C14" s="19" t="s">
        <v>857</v>
      </c>
      <c r="D14" s="19" t="s">
        <v>344</v>
      </c>
      <c r="E14" s="19" t="s">
        <v>988</v>
      </c>
      <c r="F14" s="38">
        <f>VLOOKUP(C14,'WSS-27'!$C$2:$AP$780,'WSS-27'!$M$2,)</f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0</v>
      </c>
      <c r="N14" s="38">
        <f t="shared" si="1"/>
        <v>0</v>
      </c>
      <c r="O14" s="38">
        <f t="shared" si="1"/>
        <v>0</v>
      </c>
      <c r="P14" s="38">
        <f t="shared" si="1"/>
        <v>0</v>
      </c>
      <c r="Q14" s="38">
        <f t="shared" si="2"/>
        <v>0</v>
      </c>
      <c r="R14" s="38">
        <f t="shared" si="2"/>
        <v>0</v>
      </c>
      <c r="S14" s="38">
        <f t="shared" si="2"/>
        <v>0</v>
      </c>
      <c r="T14" s="38">
        <f t="shared" si="2"/>
        <v>0</v>
      </c>
      <c r="U14" s="38">
        <f t="shared" si="2"/>
        <v>0</v>
      </c>
      <c r="V14" s="38">
        <f t="shared" si="2"/>
        <v>0</v>
      </c>
      <c r="W14" s="38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3"/>
        <v>0</v>
      </c>
      <c r="AB14" s="17" t="str">
        <f t="shared" si="4"/>
        <v>ok</v>
      </c>
    </row>
    <row r="15" spans="1:28">
      <c r="A15" s="19" t="s">
        <v>361</v>
      </c>
      <c r="D15" s="19" t="s">
        <v>989</v>
      </c>
      <c r="F15" s="35">
        <f>SUM(F9:F14)</f>
        <v>2597891033.8555474</v>
      </c>
      <c r="G15" s="35">
        <f t="shared" ref="G15:P15" si="5">SUM(G9:G14)</f>
        <v>1252828590.7759347</v>
      </c>
      <c r="H15" s="35">
        <f t="shared" si="5"/>
        <v>303441405.12662959</v>
      </c>
      <c r="I15" s="35">
        <f t="shared" si="5"/>
        <v>18501995.935625363</v>
      </c>
      <c r="J15" s="35">
        <f t="shared" si="5"/>
        <v>335057900.86949521</v>
      </c>
      <c r="K15" s="35">
        <f t="shared" si="5"/>
        <v>321225639.52562779</v>
      </c>
      <c r="L15" s="35">
        <f t="shared" si="5"/>
        <v>218949370.29416087</v>
      </c>
      <c r="M15" s="35">
        <f t="shared" si="5"/>
        <v>137547613.62645388</v>
      </c>
      <c r="N15" s="35">
        <f t="shared" si="5"/>
        <v>7498907.807306462</v>
      </c>
      <c r="O15" s="35">
        <f>SUM(O9:O14)</f>
        <v>1069758.1799785986</v>
      </c>
      <c r="P15" s="35">
        <f t="shared" si="5"/>
        <v>42821.868995635807</v>
      </c>
      <c r="Q15" s="35">
        <f t="shared" ref="Q15:Z15" si="6">SUM(Q9:Q14)</f>
        <v>394025.07495726761</v>
      </c>
      <c r="R15" s="35">
        <f t="shared" si="6"/>
        <v>1674.680382220565</v>
      </c>
      <c r="S15" s="35">
        <f t="shared" si="6"/>
        <v>0</v>
      </c>
      <c r="T15" s="35">
        <f t="shared" si="6"/>
        <v>1241811.48</v>
      </c>
      <c r="U15" s="35">
        <f t="shared" si="6"/>
        <v>89518.61</v>
      </c>
      <c r="V15" s="35">
        <f t="shared" si="6"/>
        <v>0</v>
      </c>
      <c r="W15" s="35">
        <f t="shared" si="6"/>
        <v>0</v>
      </c>
      <c r="X15" s="21">
        <f t="shared" si="6"/>
        <v>0</v>
      </c>
      <c r="Y15" s="21">
        <f t="shared" si="6"/>
        <v>0</v>
      </c>
      <c r="Z15" s="21">
        <f t="shared" si="6"/>
        <v>0</v>
      </c>
      <c r="AA15" s="23">
        <f t="shared" si="3"/>
        <v>2597891033.8555474</v>
      </c>
      <c r="AB15" s="17" t="str">
        <f t="shared" si="4"/>
        <v>ok</v>
      </c>
    </row>
    <row r="16" spans="1:28">
      <c r="F16" s="38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28">
      <c r="A17" s="24" t="s">
        <v>1026</v>
      </c>
      <c r="F17" s="38"/>
      <c r="G17" s="38"/>
    </row>
    <row r="18" spans="1:28">
      <c r="A18" s="27" t="s">
        <v>1111</v>
      </c>
      <c r="C18" s="19" t="s">
        <v>865</v>
      </c>
      <c r="D18" s="19" t="s">
        <v>335</v>
      </c>
      <c r="E18" s="19" t="s">
        <v>1115</v>
      </c>
      <c r="F18" s="35">
        <f>VLOOKUP(C18,'WSS-27'!$C$2:$AP$780,'WSS-27'!$N$2,)</f>
        <v>536993390.92108965</v>
      </c>
      <c r="G18" s="35">
        <f t="shared" ref="G18:P20" si="7">IF(VLOOKUP($E18,$D$6:$AN$1034,3,)=0,0,(VLOOKUP($E18,$D$6:$AN$1034,G$2,)/VLOOKUP($E18,$D$6:$AN$1034,3,))*$F18)</f>
        <v>243054262.80353674</v>
      </c>
      <c r="H18" s="35">
        <f t="shared" si="7"/>
        <v>67506849.113753393</v>
      </c>
      <c r="I18" s="35">
        <f t="shared" si="7"/>
        <v>4121319.6306239986</v>
      </c>
      <c r="J18" s="35">
        <f t="shared" si="7"/>
        <v>71888588.533040002</v>
      </c>
      <c r="K18" s="35">
        <f t="shared" si="7"/>
        <v>67305358.328226551</v>
      </c>
      <c r="L18" s="35">
        <f t="shared" si="7"/>
        <v>45713187.042337611</v>
      </c>
      <c r="M18" s="35">
        <f t="shared" si="7"/>
        <v>30154162.871550545</v>
      </c>
      <c r="N18" s="35">
        <f t="shared" si="7"/>
        <v>2262774.3795092641</v>
      </c>
      <c r="O18" s="35">
        <f t="shared" si="7"/>
        <v>4697073.2925258698</v>
      </c>
      <c r="P18" s="35">
        <f t="shared" si="7"/>
        <v>198433.33812953893</v>
      </c>
      <c r="Q18" s="35">
        <f t="shared" ref="Q18:Z20" si="8">IF(VLOOKUP($E18,$D$6:$AN$1034,3,)=0,0,(VLOOKUP($E18,$D$6:$AN$1034,Q$2,)/VLOOKUP($E18,$D$6:$AN$1034,3,))*$F18)</f>
        <v>74137.450606676764</v>
      </c>
      <c r="R18" s="35">
        <f t="shared" si="8"/>
        <v>17244.13724942366</v>
      </c>
      <c r="S18" s="35">
        <f t="shared" si="8"/>
        <v>0</v>
      </c>
      <c r="T18" s="35">
        <f t="shared" si="8"/>
        <v>0</v>
      </c>
      <c r="U18" s="35">
        <f t="shared" si="8"/>
        <v>0</v>
      </c>
      <c r="V18" s="35">
        <f t="shared" si="8"/>
        <v>0</v>
      </c>
      <c r="W18" s="35">
        <f t="shared" si="8"/>
        <v>0</v>
      </c>
      <c r="X18" s="21">
        <f t="shared" si="8"/>
        <v>0</v>
      </c>
      <c r="Y18" s="21">
        <f t="shared" si="8"/>
        <v>0</v>
      </c>
      <c r="Z18" s="21">
        <f t="shared" si="8"/>
        <v>0</v>
      </c>
      <c r="AA18" s="23">
        <f>SUM(G18:Z18)</f>
        <v>536993390.92108977</v>
      </c>
      <c r="AB18" s="17" t="str">
        <f>IF(ABS(F18-AA18)&lt;0.01,"ok","err")</f>
        <v>ok</v>
      </c>
    </row>
    <row r="19" spans="1:28" hidden="1">
      <c r="A19" s="27" t="s">
        <v>1112</v>
      </c>
      <c r="C19" s="19" t="s">
        <v>865</v>
      </c>
      <c r="D19" s="19" t="s">
        <v>336</v>
      </c>
      <c r="E19" s="19" t="s">
        <v>1115</v>
      </c>
      <c r="F19" s="38">
        <f>VLOOKUP(C19,'WSS-27'!$C$2:$AP$780,'WSS-27'!$O$2,)</f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0</v>
      </c>
      <c r="M19" s="38">
        <f t="shared" si="7"/>
        <v>0</v>
      </c>
      <c r="N19" s="38">
        <f t="shared" si="7"/>
        <v>0</v>
      </c>
      <c r="O19" s="38">
        <f t="shared" si="7"/>
        <v>0</v>
      </c>
      <c r="P19" s="38">
        <f t="shared" si="7"/>
        <v>0</v>
      </c>
      <c r="Q19" s="38">
        <f t="shared" si="8"/>
        <v>0</v>
      </c>
      <c r="R19" s="38">
        <f t="shared" si="8"/>
        <v>0</v>
      </c>
      <c r="S19" s="38">
        <f t="shared" si="8"/>
        <v>0</v>
      </c>
      <c r="T19" s="38">
        <f t="shared" si="8"/>
        <v>0</v>
      </c>
      <c r="U19" s="38">
        <f t="shared" si="8"/>
        <v>0</v>
      </c>
      <c r="V19" s="38">
        <f t="shared" si="8"/>
        <v>0</v>
      </c>
      <c r="W19" s="38">
        <f t="shared" si="8"/>
        <v>0</v>
      </c>
      <c r="X19" s="22">
        <f t="shared" si="8"/>
        <v>0</v>
      </c>
      <c r="Y19" s="22">
        <f t="shared" si="8"/>
        <v>0</v>
      </c>
      <c r="Z19" s="22">
        <f t="shared" si="8"/>
        <v>0</v>
      </c>
      <c r="AA19" s="22">
        <f>SUM(G19:Z19)</f>
        <v>0</v>
      </c>
      <c r="AB19" s="17" t="str">
        <f>IF(ABS(F19-AA19)&lt;0.01,"ok","err")</f>
        <v>ok</v>
      </c>
    </row>
    <row r="20" spans="1:28" hidden="1">
      <c r="A20" s="27" t="s">
        <v>1112</v>
      </c>
      <c r="C20" s="19" t="s">
        <v>865</v>
      </c>
      <c r="D20" s="19" t="s">
        <v>337</v>
      </c>
      <c r="E20" s="19" t="s">
        <v>1115</v>
      </c>
      <c r="F20" s="38">
        <f>VLOOKUP(C20,'WSS-27'!$C$2:$AP$780,'WSS-27'!$P$2,)</f>
        <v>0</v>
      </c>
      <c r="G20" s="38">
        <f t="shared" si="7"/>
        <v>0</v>
      </c>
      <c r="H20" s="38">
        <f t="shared" si="7"/>
        <v>0</v>
      </c>
      <c r="I20" s="38">
        <f t="shared" si="7"/>
        <v>0</v>
      </c>
      <c r="J20" s="38">
        <f t="shared" si="7"/>
        <v>0</v>
      </c>
      <c r="K20" s="38">
        <f t="shared" si="7"/>
        <v>0</v>
      </c>
      <c r="L20" s="38">
        <f t="shared" si="7"/>
        <v>0</v>
      </c>
      <c r="M20" s="38">
        <f t="shared" si="7"/>
        <v>0</v>
      </c>
      <c r="N20" s="38">
        <f t="shared" si="7"/>
        <v>0</v>
      </c>
      <c r="O20" s="38">
        <f t="shared" si="7"/>
        <v>0</v>
      </c>
      <c r="P20" s="38">
        <f t="shared" si="7"/>
        <v>0</v>
      </c>
      <c r="Q20" s="38">
        <f t="shared" si="8"/>
        <v>0</v>
      </c>
      <c r="R20" s="38">
        <f t="shared" si="8"/>
        <v>0</v>
      </c>
      <c r="S20" s="38">
        <f t="shared" si="8"/>
        <v>0</v>
      </c>
      <c r="T20" s="38">
        <f t="shared" si="8"/>
        <v>0</v>
      </c>
      <c r="U20" s="38">
        <f t="shared" si="8"/>
        <v>0</v>
      </c>
      <c r="V20" s="38">
        <f t="shared" si="8"/>
        <v>0</v>
      </c>
      <c r="W20" s="38">
        <f t="shared" si="8"/>
        <v>0</v>
      </c>
      <c r="X20" s="22">
        <f t="shared" si="8"/>
        <v>0</v>
      </c>
      <c r="Y20" s="22">
        <f t="shared" si="8"/>
        <v>0</v>
      </c>
      <c r="Z20" s="22">
        <f t="shared" si="8"/>
        <v>0</v>
      </c>
      <c r="AA20" s="22">
        <f>SUM(G20:Z20)</f>
        <v>0</v>
      </c>
      <c r="AB20" s="17" t="str">
        <f>IF(ABS(F20-AA20)&lt;0.01,"ok","err")</f>
        <v>ok</v>
      </c>
    </row>
    <row r="21" spans="1:28" ht="14.25" hidden="1" customHeight="1">
      <c r="A21" s="19" t="s">
        <v>1028</v>
      </c>
      <c r="C21" s="19" t="s">
        <v>865</v>
      </c>
      <c r="D21" s="19" t="s">
        <v>338</v>
      </c>
      <c r="F21" s="35">
        <f t="shared" ref="F21:Y21" si="9">SUM(F18:F20)</f>
        <v>536993390.92108965</v>
      </c>
      <c r="G21" s="35">
        <f t="shared" si="9"/>
        <v>243054262.80353674</v>
      </c>
      <c r="H21" s="35">
        <f t="shared" si="9"/>
        <v>67506849.113753393</v>
      </c>
      <c r="I21" s="35">
        <f t="shared" si="9"/>
        <v>4121319.6306239986</v>
      </c>
      <c r="J21" s="35">
        <f t="shared" si="9"/>
        <v>71888588.533040002</v>
      </c>
      <c r="K21" s="35">
        <f t="shared" si="9"/>
        <v>67305358.328226551</v>
      </c>
      <c r="L21" s="35">
        <f t="shared" si="9"/>
        <v>45713187.042337611</v>
      </c>
      <c r="M21" s="35">
        <f t="shared" si="9"/>
        <v>30154162.871550545</v>
      </c>
      <c r="N21" s="35">
        <f t="shared" si="9"/>
        <v>2262774.3795092641</v>
      </c>
      <c r="O21" s="35">
        <f>SUM(O18:O20)</f>
        <v>4697073.2925258698</v>
      </c>
      <c r="P21" s="35">
        <f t="shared" si="9"/>
        <v>198433.33812953893</v>
      </c>
      <c r="Q21" s="35">
        <f t="shared" si="9"/>
        <v>74137.450606676764</v>
      </c>
      <c r="R21" s="35">
        <f t="shared" si="9"/>
        <v>17244.13724942366</v>
      </c>
      <c r="S21" s="35">
        <f t="shared" si="9"/>
        <v>0</v>
      </c>
      <c r="T21" s="35">
        <f t="shared" si="9"/>
        <v>0</v>
      </c>
      <c r="U21" s="35">
        <f t="shared" si="9"/>
        <v>0</v>
      </c>
      <c r="V21" s="35">
        <f t="shared" si="9"/>
        <v>0</v>
      </c>
      <c r="W21" s="35">
        <f t="shared" si="9"/>
        <v>0</v>
      </c>
      <c r="X21" s="21">
        <f t="shared" si="9"/>
        <v>0</v>
      </c>
      <c r="Y21" s="21">
        <f t="shared" si="9"/>
        <v>0</v>
      </c>
      <c r="Z21" s="21">
        <f>SUM(Z18:Z20)</f>
        <v>0</v>
      </c>
      <c r="AA21" s="23">
        <f>SUM(G21:Z21)</f>
        <v>536993390.92108977</v>
      </c>
      <c r="AB21" s="17" t="str">
        <f>IF(ABS(F21-AA21)&lt;0.01,"ok","err")</f>
        <v>ok</v>
      </c>
    </row>
    <row r="22" spans="1:28">
      <c r="F22" s="38"/>
      <c r="G22" s="38"/>
    </row>
    <row r="23" spans="1:28">
      <c r="A23" s="24" t="s">
        <v>324</v>
      </c>
      <c r="F23" s="38"/>
      <c r="G23" s="38"/>
    </row>
    <row r="24" spans="1:28">
      <c r="A24" s="27" t="s">
        <v>346</v>
      </c>
      <c r="C24" s="19" t="s">
        <v>865</v>
      </c>
      <c r="D24" s="19" t="s">
        <v>349</v>
      </c>
      <c r="E24" s="19" t="s">
        <v>1116</v>
      </c>
      <c r="F24" s="35">
        <f>VLOOKUP(C24,'WSS-27'!$C$2:$AP$780,'WSS-27'!$Q$2,)</f>
        <v>0</v>
      </c>
      <c r="G24" s="35">
        <f t="shared" ref="G24:Z24" si="10">IF(VLOOKUP($E24,$D$6:$AN$1034,3,)=0,0,(VLOOKUP($E24,$D$6:$AN$1034,G$2,)/VLOOKUP($E24,$D$6:$AN$1034,3,))*$F24)</f>
        <v>0</v>
      </c>
      <c r="H24" s="35">
        <f t="shared" si="10"/>
        <v>0</v>
      </c>
      <c r="I24" s="35">
        <f t="shared" si="10"/>
        <v>0</v>
      </c>
      <c r="J24" s="35">
        <f t="shared" si="10"/>
        <v>0</v>
      </c>
      <c r="K24" s="35">
        <f t="shared" si="10"/>
        <v>0</v>
      </c>
      <c r="L24" s="35">
        <f t="shared" si="10"/>
        <v>0</v>
      </c>
      <c r="M24" s="35">
        <f t="shared" si="10"/>
        <v>0</v>
      </c>
      <c r="N24" s="35">
        <f t="shared" si="10"/>
        <v>0</v>
      </c>
      <c r="O24" s="35">
        <f t="shared" si="10"/>
        <v>0</v>
      </c>
      <c r="P24" s="35">
        <f t="shared" si="10"/>
        <v>0</v>
      </c>
      <c r="Q24" s="35">
        <f t="shared" si="10"/>
        <v>0</v>
      </c>
      <c r="R24" s="35">
        <f t="shared" si="10"/>
        <v>0</v>
      </c>
      <c r="S24" s="35">
        <f t="shared" si="10"/>
        <v>0</v>
      </c>
      <c r="T24" s="35">
        <f t="shared" si="10"/>
        <v>0</v>
      </c>
      <c r="U24" s="35">
        <f t="shared" si="10"/>
        <v>0</v>
      </c>
      <c r="V24" s="35">
        <f t="shared" si="10"/>
        <v>0</v>
      </c>
      <c r="W24" s="35">
        <f t="shared" si="10"/>
        <v>0</v>
      </c>
      <c r="X24" s="21">
        <f t="shared" si="10"/>
        <v>0</v>
      </c>
      <c r="Y24" s="21">
        <f t="shared" si="10"/>
        <v>0</v>
      </c>
      <c r="Z24" s="21">
        <f t="shared" si="10"/>
        <v>0</v>
      </c>
      <c r="AA24" s="23">
        <f>SUM(G24:Z24)</f>
        <v>0</v>
      </c>
      <c r="AB24" s="17" t="str">
        <f>IF(ABS(F24-AA24)&lt;0.01,"ok","err")</f>
        <v>ok</v>
      </c>
    </row>
    <row r="25" spans="1:28">
      <c r="F25" s="38"/>
    </row>
    <row r="26" spans="1:28">
      <c r="A26" s="24" t="s">
        <v>325</v>
      </c>
      <c r="F26" s="38"/>
      <c r="G26" s="38"/>
    </row>
    <row r="27" spans="1:28">
      <c r="A27" s="27" t="s">
        <v>348</v>
      </c>
      <c r="C27" s="19" t="s">
        <v>865</v>
      </c>
      <c r="D27" s="19" t="s">
        <v>350</v>
      </c>
      <c r="E27" s="19" t="s">
        <v>1116</v>
      </c>
      <c r="F27" s="35">
        <f>VLOOKUP(C27,'WSS-27'!$C$2:$AP$780,'WSS-27'!$R$2,)</f>
        <v>203914821.42218021</v>
      </c>
      <c r="G27" s="35">
        <f t="shared" ref="G27:Z27" si="11">IF(VLOOKUP($E27,$D$6:$AN$1034,3,)=0,0,(VLOOKUP($E27,$D$6:$AN$1034,G$2,)/VLOOKUP($E27,$D$6:$AN$1034,3,))*$F27)</f>
        <v>97787155.872312546</v>
      </c>
      <c r="H27" s="35">
        <f t="shared" si="11"/>
        <v>27159790.166162148</v>
      </c>
      <c r="I27" s="35">
        <f t="shared" si="11"/>
        <v>1658115.8481684781</v>
      </c>
      <c r="J27" s="35">
        <f t="shared" si="11"/>
        <v>28922679.780371375</v>
      </c>
      <c r="K27" s="35">
        <f t="shared" si="11"/>
        <v>27078725.096066777</v>
      </c>
      <c r="L27" s="35">
        <f t="shared" si="11"/>
        <v>18391623.727013271</v>
      </c>
      <c r="M27" s="35">
        <f t="shared" si="11"/>
        <v>0</v>
      </c>
      <c r="N27" s="35">
        <f t="shared" si="11"/>
        <v>910373.95683038386</v>
      </c>
      <c r="O27" s="35">
        <f t="shared" si="11"/>
        <v>1889756.7683113269</v>
      </c>
      <c r="P27" s="35">
        <f t="shared" si="11"/>
        <v>79834.978173664727</v>
      </c>
      <c r="Q27" s="35">
        <f t="shared" si="11"/>
        <v>29827.456448731256</v>
      </c>
      <c r="R27" s="35">
        <f t="shared" si="11"/>
        <v>6937.7723214669959</v>
      </c>
      <c r="S27" s="35">
        <f t="shared" si="11"/>
        <v>0</v>
      </c>
      <c r="T27" s="35">
        <f t="shared" si="11"/>
        <v>0</v>
      </c>
      <c r="U27" s="35">
        <f t="shared" si="11"/>
        <v>0</v>
      </c>
      <c r="V27" s="35">
        <f t="shared" si="11"/>
        <v>0</v>
      </c>
      <c r="W27" s="35">
        <f t="shared" si="11"/>
        <v>0</v>
      </c>
      <c r="X27" s="21">
        <f t="shared" si="11"/>
        <v>0</v>
      </c>
      <c r="Y27" s="21">
        <f t="shared" si="11"/>
        <v>0</v>
      </c>
      <c r="Z27" s="21">
        <f t="shared" si="11"/>
        <v>0</v>
      </c>
      <c r="AA27" s="23">
        <f>SUM(G27:Z27)</f>
        <v>203914821.42218015</v>
      </c>
      <c r="AB27" s="17" t="str">
        <f>IF(ABS(F27-AA27)&lt;0.01,"ok","err")</f>
        <v>ok</v>
      </c>
    </row>
    <row r="28" spans="1:28">
      <c r="F28" s="38"/>
    </row>
    <row r="29" spans="1:28">
      <c r="A29" s="24" t="s">
        <v>347</v>
      </c>
      <c r="F29" s="38"/>
    </row>
    <row r="30" spans="1:28">
      <c r="A30" s="27" t="s">
        <v>589</v>
      </c>
      <c r="C30" s="19" t="s">
        <v>865</v>
      </c>
      <c r="D30" s="19" t="s">
        <v>353</v>
      </c>
      <c r="E30" s="19" t="s">
        <v>1116</v>
      </c>
      <c r="F30" s="35">
        <f>VLOOKUP(C30,'WSS-27'!$C$2:$AP$780,'WSS-27'!$S$2,)</f>
        <v>0</v>
      </c>
      <c r="G30" s="35">
        <f t="shared" ref="G30:P34" si="12">IF(VLOOKUP($E30,$D$6:$AN$1034,3,)=0,0,(VLOOKUP($E30,$D$6:$AN$1034,G$2,)/VLOOKUP($E30,$D$6:$AN$1034,3,))*$F30)</f>
        <v>0</v>
      </c>
      <c r="H30" s="35">
        <f t="shared" si="12"/>
        <v>0</v>
      </c>
      <c r="I30" s="35">
        <f t="shared" si="12"/>
        <v>0</v>
      </c>
      <c r="J30" s="35">
        <f t="shared" si="12"/>
        <v>0</v>
      </c>
      <c r="K30" s="35">
        <f t="shared" si="12"/>
        <v>0</v>
      </c>
      <c r="L30" s="35">
        <f t="shared" si="12"/>
        <v>0</v>
      </c>
      <c r="M30" s="35">
        <f t="shared" si="12"/>
        <v>0</v>
      </c>
      <c r="N30" s="35">
        <f t="shared" si="12"/>
        <v>0</v>
      </c>
      <c r="O30" s="35">
        <f t="shared" si="12"/>
        <v>0</v>
      </c>
      <c r="P30" s="35">
        <f t="shared" si="12"/>
        <v>0</v>
      </c>
      <c r="Q30" s="35">
        <f t="shared" ref="Q30:Z34" si="13">IF(VLOOKUP($E30,$D$6:$AN$1034,3,)=0,0,(VLOOKUP($E30,$D$6:$AN$1034,Q$2,)/VLOOKUP($E30,$D$6:$AN$1034,3,))*$F30)</f>
        <v>0</v>
      </c>
      <c r="R30" s="35">
        <f t="shared" si="13"/>
        <v>0</v>
      </c>
      <c r="S30" s="35">
        <f t="shared" si="13"/>
        <v>0</v>
      </c>
      <c r="T30" s="35">
        <f t="shared" si="13"/>
        <v>0</v>
      </c>
      <c r="U30" s="35">
        <f t="shared" si="13"/>
        <v>0</v>
      </c>
      <c r="V30" s="35">
        <f t="shared" si="13"/>
        <v>0</v>
      </c>
      <c r="W30" s="35">
        <f t="shared" si="13"/>
        <v>0</v>
      </c>
      <c r="X30" s="21">
        <f t="shared" si="13"/>
        <v>0</v>
      </c>
      <c r="Y30" s="21">
        <f t="shared" si="13"/>
        <v>0</v>
      </c>
      <c r="Z30" s="21">
        <f t="shared" si="13"/>
        <v>0</v>
      </c>
      <c r="AA30" s="23">
        <f t="shared" ref="AA30:AA35" si="14">SUM(G30:Z30)</f>
        <v>0</v>
      </c>
      <c r="AB30" s="17" t="str">
        <f t="shared" ref="AB30:AB35" si="15">IF(ABS(F30-AA30)&lt;0.01,"ok","err")</f>
        <v>ok</v>
      </c>
    </row>
    <row r="31" spans="1:28">
      <c r="A31" s="27" t="s">
        <v>590</v>
      </c>
      <c r="C31" s="19" t="s">
        <v>865</v>
      </c>
      <c r="D31" s="19" t="s">
        <v>354</v>
      </c>
      <c r="E31" s="19" t="s">
        <v>1116</v>
      </c>
      <c r="F31" s="38">
        <f>VLOOKUP(C31,'WSS-27'!$C$2:$AP$780,'WSS-27'!$T$2,)</f>
        <v>315107062.13655561</v>
      </c>
      <c r="G31" s="38">
        <f t="shared" si="12"/>
        <v>151109287.62661391</v>
      </c>
      <c r="H31" s="38">
        <f t="shared" si="12"/>
        <v>41969689.24483373</v>
      </c>
      <c r="I31" s="38">
        <f t="shared" si="12"/>
        <v>2562265.9988833978</v>
      </c>
      <c r="J31" s="38">
        <f t="shared" si="12"/>
        <v>44693860.853990212</v>
      </c>
      <c r="K31" s="38">
        <f t="shared" si="12"/>
        <v>41844420.390409656</v>
      </c>
      <c r="L31" s="38">
        <f t="shared" si="12"/>
        <v>28420349.634819396</v>
      </c>
      <c r="M31" s="38">
        <f t="shared" si="12"/>
        <v>0</v>
      </c>
      <c r="N31" s="38">
        <f t="shared" si="12"/>
        <v>1406789.663359168</v>
      </c>
      <c r="O31" s="38">
        <f t="shared" si="12"/>
        <v>2920217.8598994315</v>
      </c>
      <c r="P31" s="38">
        <f t="shared" si="12"/>
        <v>123368.00852722717</v>
      </c>
      <c r="Q31" s="38">
        <f t="shared" si="13"/>
        <v>46092.001096411899</v>
      </c>
      <c r="R31" s="38">
        <f t="shared" si="13"/>
        <v>10720.854123024457</v>
      </c>
      <c r="S31" s="38">
        <f t="shared" si="13"/>
        <v>0</v>
      </c>
      <c r="T31" s="38">
        <f t="shared" si="13"/>
        <v>0</v>
      </c>
      <c r="U31" s="38">
        <f t="shared" si="13"/>
        <v>0</v>
      </c>
      <c r="V31" s="38">
        <f t="shared" si="13"/>
        <v>0</v>
      </c>
      <c r="W31" s="38">
        <f t="shared" si="13"/>
        <v>0</v>
      </c>
      <c r="X31" s="22">
        <f t="shared" si="13"/>
        <v>0</v>
      </c>
      <c r="Y31" s="22">
        <f t="shared" si="13"/>
        <v>0</v>
      </c>
      <c r="Z31" s="22">
        <f t="shared" si="13"/>
        <v>0</v>
      </c>
      <c r="AA31" s="22">
        <f t="shared" si="14"/>
        <v>315107062.13655555</v>
      </c>
      <c r="AB31" s="17" t="str">
        <f t="shared" si="15"/>
        <v>ok</v>
      </c>
    </row>
    <row r="32" spans="1:28">
      <c r="A32" s="27" t="s">
        <v>591</v>
      </c>
      <c r="C32" s="19" t="s">
        <v>865</v>
      </c>
      <c r="D32" s="19" t="s">
        <v>355</v>
      </c>
      <c r="E32" s="19" t="s">
        <v>1265</v>
      </c>
      <c r="F32" s="38">
        <f>VLOOKUP(C32,'WSS-27'!$C$2:$AP$780,'WSS-27'!$U$2,)</f>
        <v>500627173.57472908</v>
      </c>
      <c r="G32" s="38">
        <f t="shared" si="12"/>
        <v>431482058.16287512</v>
      </c>
      <c r="H32" s="38">
        <f t="shared" si="12"/>
        <v>53486431.283297852</v>
      </c>
      <c r="I32" s="38">
        <f t="shared" si="12"/>
        <v>73372.785429455951</v>
      </c>
      <c r="J32" s="38">
        <f t="shared" si="12"/>
        <v>3369324.8928161287</v>
      </c>
      <c r="K32" s="38">
        <f t="shared" si="12"/>
        <v>149074.86563445022</v>
      </c>
      <c r="L32" s="38">
        <f t="shared" si="12"/>
        <v>505456.96629180777</v>
      </c>
      <c r="M32" s="38">
        <f t="shared" si="12"/>
        <v>15140.416040998849</v>
      </c>
      <c r="N32" s="38">
        <f t="shared" si="12"/>
        <v>2329.2947755382847</v>
      </c>
      <c r="O32" s="38">
        <f t="shared" si="12"/>
        <v>11412496.217488602</v>
      </c>
      <c r="P32" s="38">
        <f t="shared" si="12"/>
        <v>20264.864547183075</v>
      </c>
      <c r="Q32" s="38">
        <f t="shared" si="13"/>
        <v>110059.17814418394</v>
      </c>
      <c r="R32" s="38">
        <f t="shared" si="13"/>
        <v>1164.6473877691424</v>
      </c>
      <c r="S32" s="38">
        <f t="shared" si="13"/>
        <v>0</v>
      </c>
      <c r="T32" s="38">
        <f t="shared" si="13"/>
        <v>0</v>
      </c>
      <c r="U32" s="38">
        <f t="shared" si="13"/>
        <v>0</v>
      </c>
      <c r="V32" s="38">
        <f t="shared" si="13"/>
        <v>0</v>
      </c>
      <c r="W32" s="38">
        <f t="shared" si="13"/>
        <v>0</v>
      </c>
      <c r="X32" s="22">
        <f t="shared" si="13"/>
        <v>0</v>
      </c>
      <c r="Y32" s="22">
        <f t="shared" si="13"/>
        <v>0</v>
      </c>
      <c r="Z32" s="22">
        <f t="shared" si="13"/>
        <v>0</v>
      </c>
      <c r="AA32" s="22">
        <f t="shared" si="14"/>
        <v>500627173.57472903</v>
      </c>
      <c r="AB32" s="17" t="str">
        <f t="shared" si="15"/>
        <v>ok</v>
      </c>
    </row>
    <row r="33" spans="1:28">
      <c r="A33" s="27" t="s">
        <v>592</v>
      </c>
      <c r="C33" s="19" t="s">
        <v>865</v>
      </c>
      <c r="D33" s="19" t="s">
        <v>356</v>
      </c>
      <c r="E33" s="19" t="s">
        <v>629</v>
      </c>
      <c r="F33" s="38">
        <f>VLOOKUP(C33,'WSS-27'!$C$2:$AP$780,'WSS-27'!$V$2,)</f>
        <v>91547291.029527232</v>
      </c>
      <c r="G33" s="38">
        <f t="shared" si="12"/>
        <v>67484136.403781399</v>
      </c>
      <c r="H33" s="38">
        <f t="shared" si="12"/>
        <v>12214825.405843141</v>
      </c>
      <c r="I33" s="38">
        <f t="shared" si="12"/>
        <v>0</v>
      </c>
      <c r="J33" s="38">
        <f t="shared" si="12"/>
        <v>11241524.774348812</v>
      </c>
      <c r="K33" s="38">
        <f t="shared" si="12"/>
        <v>0</v>
      </c>
      <c r="L33" s="38">
        <f t="shared" si="12"/>
        <v>0</v>
      </c>
      <c r="M33" s="38">
        <f t="shared" si="12"/>
        <v>0</v>
      </c>
      <c r="N33" s="38">
        <f t="shared" si="12"/>
        <v>0</v>
      </c>
      <c r="O33" s="38">
        <f t="shared" si="12"/>
        <v>571539.77191969985</v>
      </c>
      <c r="P33" s="38">
        <f t="shared" si="12"/>
        <v>24145.364092207579</v>
      </c>
      <c r="Q33" s="38">
        <f t="shared" si="13"/>
        <v>9021.0433117729935</v>
      </c>
      <c r="R33" s="38">
        <f t="shared" si="13"/>
        <v>2098.2662302013287</v>
      </c>
      <c r="S33" s="38">
        <f t="shared" si="13"/>
        <v>0</v>
      </c>
      <c r="T33" s="38">
        <f t="shared" si="13"/>
        <v>0</v>
      </c>
      <c r="U33" s="38">
        <f t="shared" si="13"/>
        <v>0</v>
      </c>
      <c r="V33" s="38">
        <f t="shared" si="13"/>
        <v>0</v>
      </c>
      <c r="W33" s="38">
        <f t="shared" si="13"/>
        <v>0</v>
      </c>
      <c r="X33" s="22">
        <f t="shared" si="13"/>
        <v>0</v>
      </c>
      <c r="Y33" s="22">
        <f t="shared" si="13"/>
        <v>0</v>
      </c>
      <c r="Z33" s="22">
        <f t="shared" si="13"/>
        <v>0</v>
      </c>
      <c r="AA33" s="22">
        <f t="shared" si="14"/>
        <v>91547291.029527217</v>
      </c>
      <c r="AB33" s="17" t="str">
        <f t="shared" si="15"/>
        <v>ok</v>
      </c>
    </row>
    <row r="34" spans="1:28">
      <c r="A34" s="27" t="s">
        <v>593</v>
      </c>
      <c r="C34" s="19" t="s">
        <v>865</v>
      </c>
      <c r="D34" s="19" t="s">
        <v>357</v>
      </c>
      <c r="E34" s="19" t="s">
        <v>1264</v>
      </c>
      <c r="F34" s="38">
        <f>VLOOKUP(C34,'WSS-27'!$C$2:$AP$780,'WSS-27'!$W$2,)</f>
        <v>146497205.55860186</v>
      </c>
      <c r="G34" s="38">
        <f t="shared" si="12"/>
        <v>127253110.61163276</v>
      </c>
      <c r="H34" s="38">
        <f t="shared" si="12"/>
        <v>15774270.627368152</v>
      </c>
      <c r="I34" s="38">
        <f t="shared" si="12"/>
        <v>21639.173642334099</v>
      </c>
      <c r="J34" s="38">
        <f t="shared" si="12"/>
        <v>0</v>
      </c>
      <c r="K34" s="38">
        <f t="shared" si="12"/>
        <v>43965.305178075629</v>
      </c>
      <c r="L34" s="38">
        <f t="shared" si="12"/>
        <v>0</v>
      </c>
      <c r="M34" s="38">
        <f t="shared" si="12"/>
        <v>0</v>
      </c>
      <c r="N34" s="38">
        <f t="shared" si="12"/>
        <v>0</v>
      </c>
      <c r="O34" s="38">
        <f t="shared" si="12"/>
        <v>3365784.5466443826</v>
      </c>
      <c r="P34" s="38">
        <f t="shared" si="12"/>
        <v>5976.5336726446558</v>
      </c>
      <c r="Q34" s="38">
        <f t="shared" si="13"/>
        <v>32458.760463501152</v>
      </c>
      <c r="R34" s="38">
        <f t="shared" si="13"/>
        <v>0</v>
      </c>
      <c r="S34" s="38">
        <f t="shared" si="13"/>
        <v>0</v>
      </c>
      <c r="T34" s="38">
        <f t="shared" si="13"/>
        <v>0</v>
      </c>
      <c r="U34" s="38">
        <f t="shared" si="13"/>
        <v>0</v>
      </c>
      <c r="V34" s="38">
        <f t="shared" si="13"/>
        <v>0</v>
      </c>
      <c r="W34" s="38">
        <f t="shared" si="13"/>
        <v>0</v>
      </c>
      <c r="X34" s="22">
        <f t="shared" si="13"/>
        <v>0</v>
      </c>
      <c r="Y34" s="22">
        <f t="shared" si="13"/>
        <v>0</v>
      </c>
      <c r="Z34" s="22">
        <f t="shared" si="13"/>
        <v>0</v>
      </c>
      <c r="AA34" s="22">
        <f t="shared" si="14"/>
        <v>146497205.55860186</v>
      </c>
      <c r="AB34" s="17" t="str">
        <f t="shared" si="15"/>
        <v>ok</v>
      </c>
    </row>
    <row r="35" spans="1:28">
      <c r="A35" s="19" t="s">
        <v>352</v>
      </c>
      <c r="D35" s="19" t="s">
        <v>358</v>
      </c>
      <c r="F35" s="35">
        <f>SUM(F30:F34)</f>
        <v>1053778732.2994137</v>
      </c>
      <c r="G35" s="35">
        <f t="shared" ref="G35:Z35" si="16">SUM(G30:G34)</f>
        <v>777328592.80490327</v>
      </c>
      <c r="H35" s="35">
        <f t="shared" si="16"/>
        <v>123445216.56134287</v>
      </c>
      <c r="I35" s="35">
        <f t="shared" si="16"/>
        <v>2657277.9579551877</v>
      </c>
      <c r="J35" s="35">
        <f t="shared" si="16"/>
        <v>59304710.521155149</v>
      </c>
      <c r="K35" s="35">
        <f t="shared" si="16"/>
        <v>42037460.561222181</v>
      </c>
      <c r="L35" s="35">
        <f t="shared" si="16"/>
        <v>28925806.601111203</v>
      </c>
      <c r="M35" s="35">
        <f t="shared" si="16"/>
        <v>15140.416040998849</v>
      </c>
      <c r="N35" s="35">
        <f t="shared" si="16"/>
        <v>1409118.9581347064</v>
      </c>
      <c r="O35" s="35">
        <f>SUM(O30:O34)</f>
        <v>18270038.395952117</v>
      </c>
      <c r="P35" s="35">
        <f t="shared" si="16"/>
        <v>173754.77083926249</v>
      </c>
      <c r="Q35" s="35">
        <f t="shared" si="16"/>
        <v>197630.98301586998</v>
      </c>
      <c r="R35" s="35">
        <f t="shared" si="16"/>
        <v>13983.767740994928</v>
      </c>
      <c r="S35" s="35">
        <f t="shared" si="16"/>
        <v>0</v>
      </c>
      <c r="T35" s="35">
        <f t="shared" si="16"/>
        <v>0</v>
      </c>
      <c r="U35" s="35">
        <f t="shared" si="16"/>
        <v>0</v>
      </c>
      <c r="V35" s="35">
        <f t="shared" si="16"/>
        <v>0</v>
      </c>
      <c r="W35" s="35">
        <f t="shared" si="16"/>
        <v>0</v>
      </c>
      <c r="X35" s="21">
        <f t="shared" si="16"/>
        <v>0</v>
      </c>
      <c r="Y35" s="21">
        <f t="shared" si="16"/>
        <v>0</v>
      </c>
      <c r="Z35" s="21">
        <f t="shared" si="16"/>
        <v>0</v>
      </c>
      <c r="AA35" s="23">
        <f t="shared" si="14"/>
        <v>1053778732.2994137</v>
      </c>
      <c r="AB35" s="17" t="str">
        <f t="shared" si="15"/>
        <v>ok</v>
      </c>
    </row>
    <row r="36" spans="1:28">
      <c r="F36" s="38"/>
    </row>
    <row r="37" spans="1:28">
      <c r="A37" s="24" t="s">
        <v>596</v>
      </c>
      <c r="F37" s="38"/>
    </row>
    <row r="38" spans="1:28">
      <c r="A38" s="27" t="s">
        <v>987</v>
      </c>
      <c r="C38" s="19" t="s">
        <v>865</v>
      </c>
      <c r="D38" s="19" t="s">
        <v>359</v>
      </c>
      <c r="E38" s="19" t="s">
        <v>1104</v>
      </c>
      <c r="F38" s="35">
        <f>VLOOKUP(C38,'WSS-27'!$C$2:$AP$780,'WSS-27'!$X$2,)</f>
        <v>118822500.95455489</v>
      </c>
      <c r="G38" s="35">
        <f t="shared" ref="G38:P39" si="17">IF(VLOOKUP($E38,$D$6:$AN$1034,3,)=0,0,(VLOOKUP($E38,$D$6:$AN$1034,G$2,)/VLOOKUP($E38,$D$6:$AN$1034,3,))*$F38)</f>
        <v>81207067.097811505</v>
      </c>
      <c r="H38" s="35">
        <f t="shared" si="17"/>
        <v>14698715.86390746</v>
      </c>
      <c r="I38" s="35">
        <f t="shared" si="17"/>
        <v>0</v>
      </c>
      <c r="J38" s="35">
        <f t="shared" si="17"/>
        <v>13527494.093872726</v>
      </c>
      <c r="K38" s="35">
        <f t="shared" si="17"/>
        <v>0</v>
      </c>
      <c r="L38" s="35">
        <f t="shared" si="17"/>
        <v>8659025.4856575262</v>
      </c>
      <c r="M38" s="35">
        <f t="shared" si="17"/>
        <v>0</v>
      </c>
      <c r="N38" s="35">
        <f t="shared" si="17"/>
        <v>0</v>
      </c>
      <c r="O38" s="35">
        <f t="shared" si="17"/>
        <v>687762.65179782675</v>
      </c>
      <c r="P38" s="35">
        <f t="shared" si="17"/>
        <v>29055.335170994644</v>
      </c>
      <c r="Q38" s="35">
        <f t="shared" ref="Q38:Z39" si="18">IF(VLOOKUP($E38,$D$6:$AN$1034,3,)=0,0,(VLOOKUP($E38,$D$6:$AN$1034,Q$2,)/VLOOKUP($E38,$D$6:$AN$1034,3,))*$F38)</f>
        <v>10855.476687560669</v>
      </c>
      <c r="R38" s="35">
        <f t="shared" si="18"/>
        <v>2524.9496492850349</v>
      </c>
      <c r="S38" s="35">
        <f t="shared" si="18"/>
        <v>0</v>
      </c>
      <c r="T38" s="35">
        <f t="shared" si="18"/>
        <v>0</v>
      </c>
      <c r="U38" s="35">
        <f t="shared" si="18"/>
        <v>0</v>
      </c>
      <c r="V38" s="35">
        <f t="shared" si="18"/>
        <v>0</v>
      </c>
      <c r="W38" s="35">
        <f t="shared" si="18"/>
        <v>0</v>
      </c>
      <c r="X38" s="21">
        <f t="shared" si="18"/>
        <v>0</v>
      </c>
      <c r="Y38" s="21">
        <f t="shared" si="18"/>
        <v>0</v>
      </c>
      <c r="Z38" s="21">
        <f t="shared" si="18"/>
        <v>0</v>
      </c>
      <c r="AA38" s="23">
        <f>SUM(G38:Z38)</f>
        <v>118822500.9545549</v>
      </c>
      <c r="AB38" s="17" t="str">
        <f>IF(ABS(F38-AA38)&lt;0.01,"ok","err")</f>
        <v>ok</v>
      </c>
    </row>
    <row r="39" spans="1:28">
      <c r="A39" s="27" t="s">
        <v>990</v>
      </c>
      <c r="C39" s="19" t="s">
        <v>865</v>
      </c>
      <c r="D39" s="19" t="s">
        <v>360</v>
      </c>
      <c r="E39" s="19" t="s">
        <v>1266</v>
      </c>
      <c r="F39" s="38">
        <f>VLOOKUP(C39,'WSS-27'!$C$2:$AP$780,'WSS-27'!$Y$2,)</f>
        <v>69420204.209428489</v>
      </c>
      <c r="G39" s="38">
        <f t="shared" si="17"/>
        <v>59860782.261069424</v>
      </c>
      <c r="H39" s="38">
        <f t="shared" si="17"/>
        <v>7420330.8258128269</v>
      </c>
      <c r="I39" s="38">
        <f t="shared" si="17"/>
        <v>0</v>
      </c>
      <c r="J39" s="38">
        <f t="shared" si="17"/>
        <v>467436.40890749061</v>
      </c>
      <c r="K39" s="38">
        <f t="shared" si="17"/>
        <v>0</v>
      </c>
      <c r="L39" s="38">
        <f t="shared" si="17"/>
        <v>70123.540084981301</v>
      </c>
      <c r="M39" s="38">
        <f t="shared" si="17"/>
        <v>0</v>
      </c>
      <c r="N39" s="38">
        <f t="shared" si="17"/>
        <v>0</v>
      </c>
      <c r="O39" s="38">
        <f t="shared" si="17"/>
        <v>1583289.3586330423</v>
      </c>
      <c r="P39" s="38">
        <f t="shared" si="17"/>
        <v>2811.4046024854256</v>
      </c>
      <c r="Q39" s="38">
        <f t="shared" si="18"/>
        <v>15268.835341084639</v>
      </c>
      <c r="R39" s="38">
        <f t="shared" si="18"/>
        <v>161.57497715433482</v>
      </c>
      <c r="S39" s="38">
        <f t="shared" si="18"/>
        <v>0</v>
      </c>
      <c r="T39" s="38">
        <f t="shared" si="18"/>
        <v>0</v>
      </c>
      <c r="U39" s="38">
        <f t="shared" si="18"/>
        <v>0</v>
      </c>
      <c r="V39" s="38">
        <f t="shared" si="18"/>
        <v>0</v>
      </c>
      <c r="W39" s="38">
        <f t="shared" si="18"/>
        <v>0</v>
      </c>
      <c r="X39" s="22">
        <f t="shared" si="18"/>
        <v>0</v>
      </c>
      <c r="Y39" s="22">
        <f t="shared" si="18"/>
        <v>0</v>
      </c>
      <c r="Z39" s="22">
        <f t="shared" si="18"/>
        <v>0</v>
      </c>
      <c r="AA39" s="22">
        <f>SUM(G39:Z39)</f>
        <v>69420204.209428489</v>
      </c>
      <c r="AB39" s="17" t="str">
        <f>IF(ABS(F39-AA39)&lt;0.01,"ok","err")</f>
        <v>ok</v>
      </c>
    </row>
    <row r="40" spans="1:28">
      <c r="A40" s="19" t="s">
        <v>653</v>
      </c>
      <c r="D40" s="19" t="s">
        <v>363</v>
      </c>
      <c r="F40" s="35">
        <f t="shared" ref="F40:Q40" si="19">F38+F39</f>
        <v>188242705.16398337</v>
      </c>
      <c r="G40" s="35">
        <f t="shared" si="19"/>
        <v>141067849.35888094</v>
      </c>
      <c r="H40" s="35">
        <f t="shared" si="19"/>
        <v>22119046.689720288</v>
      </c>
      <c r="I40" s="35">
        <f t="shared" si="19"/>
        <v>0</v>
      </c>
      <c r="J40" s="35">
        <f t="shared" si="19"/>
        <v>13994930.502780216</v>
      </c>
      <c r="K40" s="35">
        <f t="shared" si="19"/>
        <v>0</v>
      </c>
      <c r="L40" s="35">
        <f t="shared" si="19"/>
        <v>8729149.0257425066</v>
      </c>
      <c r="M40" s="35">
        <f t="shared" si="19"/>
        <v>0</v>
      </c>
      <c r="N40" s="35">
        <f t="shared" si="19"/>
        <v>0</v>
      </c>
      <c r="O40" s="35">
        <f>O38+O39</f>
        <v>2271052.0104308692</v>
      </c>
      <c r="P40" s="35">
        <f t="shared" si="19"/>
        <v>31866.739773480069</v>
      </c>
      <c r="Q40" s="35">
        <f t="shared" si="19"/>
        <v>26124.312028645309</v>
      </c>
      <c r="R40" s="35">
        <f t="shared" ref="R40:Z40" si="20">R38+R39</f>
        <v>2686.5246264393695</v>
      </c>
      <c r="S40" s="35">
        <f t="shared" si="20"/>
        <v>0</v>
      </c>
      <c r="T40" s="35">
        <f t="shared" si="20"/>
        <v>0</v>
      </c>
      <c r="U40" s="35">
        <f t="shared" si="20"/>
        <v>0</v>
      </c>
      <c r="V40" s="35">
        <f t="shared" si="20"/>
        <v>0</v>
      </c>
      <c r="W40" s="35">
        <f t="shared" si="20"/>
        <v>0</v>
      </c>
      <c r="X40" s="21">
        <f t="shared" si="20"/>
        <v>0</v>
      </c>
      <c r="Y40" s="21">
        <f t="shared" si="20"/>
        <v>0</v>
      </c>
      <c r="Z40" s="21">
        <f t="shared" si="20"/>
        <v>0</v>
      </c>
      <c r="AA40" s="23">
        <f>SUM(G40:Z40)</f>
        <v>188242705.16398337</v>
      </c>
      <c r="AB40" s="17" t="str">
        <f>IF(ABS(F40-AA40)&lt;0.01,"ok","err")</f>
        <v>ok</v>
      </c>
    </row>
    <row r="41" spans="1:28">
      <c r="F41" s="38"/>
    </row>
    <row r="42" spans="1:28">
      <c r="A42" s="24" t="s">
        <v>330</v>
      </c>
      <c r="F42" s="38"/>
    </row>
    <row r="43" spans="1:28">
      <c r="A43" s="27" t="s">
        <v>990</v>
      </c>
      <c r="C43" s="19" t="s">
        <v>865</v>
      </c>
      <c r="D43" s="19" t="s">
        <v>351</v>
      </c>
      <c r="E43" s="19" t="s">
        <v>992</v>
      </c>
      <c r="F43" s="35">
        <f>VLOOKUP(C43,'WSS-27'!$C$2:$AP$780,'WSS-27'!$Z$2,)</f>
        <v>40270403.348630786</v>
      </c>
      <c r="G43" s="35">
        <f t="shared" ref="G43:Z43" si="21">IF(VLOOKUP($E43,$D$6:$AN$1034,3,)=0,0,(VLOOKUP($E43,$D$6:$AN$1034,G$2,)/VLOOKUP($E43,$D$6:$AN$1034,3,))*$F43)</f>
        <v>30873172.433379464</v>
      </c>
      <c r="H43" s="35">
        <f t="shared" si="21"/>
        <v>7769476.9379909188</v>
      </c>
      <c r="I43" s="35">
        <f t="shared" si="21"/>
        <v>0</v>
      </c>
      <c r="J43" s="35">
        <f t="shared" si="21"/>
        <v>1363036.2175132928</v>
      </c>
      <c r="K43" s="35">
        <f t="shared" si="21"/>
        <v>0</v>
      </c>
      <c r="L43" s="35">
        <f t="shared" si="21"/>
        <v>264246.77280257037</v>
      </c>
      <c r="M43" s="35">
        <f t="shared" si="21"/>
        <v>0</v>
      </c>
      <c r="N43" s="35">
        <f t="shared" si="21"/>
        <v>0</v>
      </c>
      <c r="O43" s="35">
        <f t="shared" si="21"/>
        <v>0</v>
      </c>
      <c r="P43" s="35">
        <f t="shared" si="21"/>
        <v>0</v>
      </c>
      <c r="Q43" s="35">
        <f t="shared" si="21"/>
        <v>0</v>
      </c>
      <c r="R43" s="35">
        <f t="shared" si="21"/>
        <v>470.98694454502169</v>
      </c>
      <c r="S43" s="35">
        <f t="shared" si="21"/>
        <v>0</v>
      </c>
      <c r="T43" s="35">
        <f t="shared" si="21"/>
        <v>0</v>
      </c>
      <c r="U43" s="35">
        <f t="shared" si="21"/>
        <v>0</v>
      </c>
      <c r="V43" s="35">
        <f t="shared" si="21"/>
        <v>0</v>
      </c>
      <c r="W43" s="35">
        <f t="shared" si="21"/>
        <v>0</v>
      </c>
      <c r="X43" s="21">
        <f t="shared" si="21"/>
        <v>0</v>
      </c>
      <c r="Y43" s="21">
        <f t="shared" si="21"/>
        <v>0</v>
      </c>
      <c r="Z43" s="21">
        <f t="shared" si="21"/>
        <v>0</v>
      </c>
      <c r="AA43" s="23">
        <f>SUM(G43:Z43)</f>
        <v>40270403.348630786</v>
      </c>
      <c r="AB43" s="17" t="str">
        <f>IF(ABS(F43-AA43)&lt;0.01,"ok","err")</f>
        <v>ok</v>
      </c>
    </row>
    <row r="44" spans="1:28">
      <c r="F44" s="38"/>
    </row>
    <row r="45" spans="1:28">
      <c r="A45" s="24" t="s">
        <v>329</v>
      </c>
      <c r="F45" s="38"/>
    </row>
    <row r="46" spans="1:28">
      <c r="A46" s="27" t="s">
        <v>990</v>
      </c>
      <c r="C46" s="19" t="s">
        <v>865</v>
      </c>
      <c r="D46" s="19" t="s">
        <v>362</v>
      </c>
      <c r="E46" s="19" t="s">
        <v>1181</v>
      </c>
      <c r="F46" s="35">
        <f>VLOOKUP(C46,'WSS-27'!$C$2:$AP$780,'WSS-27'!$AA$2,)</f>
        <v>45023733.262185477</v>
      </c>
      <c r="G46" s="35">
        <f t="shared" ref="G46:Z46" si="22">IF(VLOOKUP($E46,$D$6:$AN$1034,3,)=0,0,(VLOOKUP($E46,$D$6:$AN$1034,G$2,)/VLOOKUP($E46,$D$6:$AN$1034,3,))*$F46)</f>
        <v>31068911.712564163</v>
      </c>
      <c r="H46" s="35">
        <f t="shared" si="22"/>
        <v>9363564.8657183088</v>
      </c>
      <c r="I46" s="35">
        <f t="shared" si="22"/>
        <v>317908.46140050341</v>
      </c>
      <c r="J46" s="35">
        <f t="shared" si="22"/>
        <v>2512091.6987244599</v>
      </c>
      <c r="K46" s="35">
        <f t="shared" si="22"/>
        <v>661331.9011424816</v>
      </c>
      <c r="L46" s="35">
        <f t="shared" si="22"/>
        <v>399135.09327449434</v>
      </c>
      <c r="M46" s="35">
        <f t="shared" si="22"/>
        <v>439250.15223821555</v>
      </c>
      <c r="N46" s="35">
        <f t="shared" si="22"/>
        <v>10319.873619908687</v>
      </c>
      <c r="O46" s="35">
        <f t="shared" si="22"/>
        <v>0</v>
      </c>
      <c r="P46" s="35">
        <f t="shared" si="22"/>
        <v>14587.904839309236</v>
      </c>
      <c r="Q46" s="35">
        <f t="shared" si="22"/>
        <v>79227.414213489828</v>
      </c>
      <c r="R46" s="35">
        <f t="shared" si="22"/>
        <v>868.03445014666886</v>
      </c>
      <c r="S46" s="35">
        <f t="shared" si="22"/>
        <v>156536.15</v>
      </c>
      <c r="T46" s="35">
        <f t="shared" si="22"/>
        <v>0</v>
      </c>
      <c r="U46" s="35">
        <f t="shared" si="22"/>
        <v>0</v>
      </c>
      <c r="V46" s="35">
        <f t="shared" si="22"/>
        <v>0</v>
      </c>
      <c r="W46" s="35">
        <f t="shared" si="22"/>
        <v>0</v>
      </c>
      <c r="X46" s="21">
        <f t="shared" si="22"/>
        <v>0</v>
      </c>
      <c r="Y46" s="21">
        <f t="shared" si="22"/>
        <v>0</v>
      </c>
      <c r="Z46" s="21">
        <f t="shared" si="22"/>
        <v>0</v>
      </c>
      <c r="AA46" s="23">
        <f>SUM(G46:Z46)</f>
        <v>45023733.262185469</v>
      </c>
      <c r="AB46" s="17" t="str">
        <f>IF(ABS(F46-AA46)&lt;0.01,"ok","err")</f>
        <v>ok</v>
      </c>
    </row>
    <row r="47" spans="1:28">
      <c r="F47" s="38"/>
    </row>
    <row r="48" spans="1:28">
      <c r="A48" s="24" t="s">
        <v>345</v>
      </c>
      <c r="F48" s="38"/>
    </row>
    <row r="49" spans="1:28">
      <c r="A49" s="27" t="s">
        <v>990</v>
      </c>
      <c r="C49" s="19" t="s">
        <v>865</v>
      </c>
      <c r="D49" s="19" t="s">
        <v>364</v>
      </c>
      <c r="E49" s="19" t="s">
        <v>1262</v>
      </c>
      <c r="F49" s="35">
        <f>VLOOKUP(C49,'WSS-27'!$C$2:$AP$780,'WSS-27'!$AB$2,)</f>
        <v>128093020.2964517</v>
      </c>
      <c r="G49" s="35">
        <f t="shared" ref="G49:Z49" si="23">IF(VLOOKUP($E49,$D$6:$AN$1034,3,)=0,0,(VLOOKUP($E49,$D$6:$AN$1034,G$2,)/VLOOKUP($E49,$D$6:$AN$1034,3,))*$F49)</f>
        <v>0</v>
      </c>
      <c r="H49" s="35">
        <f t="shared" si="23"/>
        <v>0</v>
      </c>
      <c r="I49" s="35">
        <f t="shared" si="23"/>
        <v>0</v>
      </c>
      <c r="J49" s="35">
        <f t="shared" si="23"/>
        <v>0</v>
      </c>
      <c r="K49" s="35">
        <f t="shared" si="23"/>
        <v>0</v>
      </c>
      <c r="L49" s="35">
        <f t="shared" si="23"/>
        <v>0</v>
      </c>
      <c r="M49" s="35">
        <f t="shared" si="23"/>
        <v>0</v>
      </c>
      <c r="N49" s="35">
        <f t="shared" si="23"/>
        <v>0</v>
      </c>
      <c r="O49" s="35">
        <f t="shared" si="23"/>
        <v>128093020.2964517</v>
      </c>
      <c r="P49" s="35">
        <f t="shared" si="23"/>
        <v>0</v>
      </c>
      <c r="Q49" s="35">
        <f t="shared" si="23"/>
        <v>0</v>
      </c>
      <c r="R49" s="35">
        <f t="shared" si="23"/>
        <v>0</v>
      </c>
      <c r="S49" s="35">
        <f t="shared" si="23"/>
        <v>0</v>
      </c>
      <c r="T49" s="35">
        <f t="shared" si="23"/>
        <v>0</v>
      </c>
      <c r="U49" s="35">
        <f t="shared" si="23"/>
        <v>0</v>
      </c>
      <c r="V49" s="35">
        <f t="shared" si="23"/>
        <v>0</v>
      </c>
      <c r="W49" s="35">
        <f t="shared" si="23"/>
        <v>0</v>
      </c>
      <c r="X49" s="21">
        <f t="shared" si="23"/>
        <v>0</v>
      </c>
      <c r="Y49" s="21">
        <f t="shared" si="23"/>
        <v>0</v>
      </c>
      <c r="Z49" s="21">
        <f t="shared" si="23"/>
        <v>0</v>
      </c>
      <c r="AA49" s="23">
        <f>SUM(G49:Z49)</f>
        <v>128093020.2964517</v>
      </c>
      <c r="AB49" s="17" t="str">
        <f>IF(ABS(F49-AA49)&lt;0.01,"ok","err")</f>
        <v>ok</v>
      </c>
    </row>
    <row r="50" spans="1:28">
      <c r="F50" s="38"/>
    </row>
    <row r="51" spans="1:28">
      <c r="A51" s="24" t="s">
        <v>922</v>
      </c>
      <c r="F51" s="38"/>
    </row>
    <row r="52" spans="1:28">
      <c r="A52" s="27" t="s">
        <v>990</v>
      </c>
      <c r="C52" s="19" t="s">
        <v>865</v>
      </c>
      <c r="D52" s="19" t="s">
        <v>365</v>
      </c>
      <c r="E52" s="19" t="s">
        <v>1261</v>
      </c>
      <c r="F52" s="35">
        <f>VLOOKUP(C52,'WSS-27'!$C$2:$AP$780,'WSS-27'!$AC$2,)</f>
        <v>0</v>
      </c>
      <c r="G52" s="35">
        <f t="shared" ref="G52:Z52" si="24">IF(VLOOKUP($E52,$D$6:$AN$1034,3,)=0,0,(VLOOKUP($E52,$D$6:$AN$1034,G$2,)/VLOOKUP($E52,$D$6:$AN$1034,3,))*$F52)</f>
        <v>0</v>
      </c>
      <c r="H52" s="35">
        <f t="shared" si="24"/>
        <v>0</v>
      </c>
      <c r="I52" s="35">
        <f t="shared" si="24"/>
        <v>0</v>
      </c>
      <c r="J52" s="35">
        <f t="shared" si="24"/>
        <v>0</v>
      </c>
      <c r="K52" s="35">
        <f t="shared" si="24"/>
        <v>0</v>
      </c>
      <c r="L52" s="35">
        <f t="shared" si="24"/>
        <v>0</v>
      </c>
      <c r="M52" s="35">
        <f t="shared" si="24"/>
        <v>0</v>
      </c>
      <c r="N52" s="35">
        <f t="shared" si="24"/>
        <v>0</v>
      </c>
      <c r="O52" s="35">
        <f t="shared" si="24"/>
        <v>0</v>
      </c>
      <c r="P52" s="35">
        <f t="shared" si="24"/>
        <v>0</v>
      </c>
      <c r="Q52" s="35">
        <f t="shared" si="24"/>
        <v>0</v>
      </c>
      <c r="R52" s="35">
        <f t="shared" si="24"/>
        <v>0</v>
      </c>
      <c r="S52" s="35">
        <f t="shared" si="24"/>
        <v>0</v>
      </c>
      <c r="T52" s="35">
        <f t="shared" si="24"/>
        <v>0</v>
      </c>
      <c r="U52" s="35">
        <f t="shared" si="24"/>
        <v>0</v>
      </c>
      <c r="V52" s="35">
        <f t="shared" si="24"/>
        <v>0</v>
      </c>
      <c r="W52" s="35">
        <f t="shared" si="24"/>
        <v>0</v>
      </c>
      <c r="X52" s="21">
        <f t="shared" si="24"/>
        <v>0</v>
      </c>
      <c r="Y52" s="21">
        <f t="shared" si="24"/>
        <v>0</v>
      </c>
      <c r="Z52" s="21">
        <f t="shared" si="24"/>
        <v>0</v>
      </c>
      <c r="AA52" s="23">
        <f>SUM(G52:Z52)</f>
        <v>0</v>
      </c>
      <c r="AB52" s="17" t="str">
        <f>IF(ABS(F52-AA52)&lt;0.01,"ok","err")</f>
        <v>ok</v>
      </c>
    </row>
    <row r="53" spans="1:28">
      <c r="F53" s="38"/>
    </row>
    <row r="54" spans="1:28">
      <c r="A54" s="24" t="s">
        <v>327</v>
      </c>
      <c r="F54" s="38"/>
    </row>
    <row r="55" spans="1:28">
      <c r="A55" s="27" t="s">
        <v>990</v>
      </c>
      <c r="C55" s="19" t="s">
        <v>865</v>
      </c>
      <c r="D55" s="19" t="s">
        <v>366</v>
      </c>
      <c r="E55" s="19" t="s">
        <v>1267</v>
      </c>
      <c r="F55" s="35">
        <f>VLOOKUP(C55,'WSS-27'!$C$2:$AP$780,'WSS-27'!$AD$2,)</f>
        <v>0</v>
      </c>
      <c r="G55" s="35">
        <f t="shared" ref="G55:Z55" si="25">IF(VLOOKUP($E55,$D$6:$AN$1034,3,)=0,0,(VLOOKUP($E55,$D$6:$AN$1034,G$2,)/VLOOKUP($E55,$D$6:$AN$1034,3,))*$F55)</f>
        <v>0</v>
      </c>
      <c r="H55" s="35">
        <f t="shared" si="25"/>
        <v>0</v>
      </c>
      <c r="I55" s="35">
        <f t="shared" si="25"/>
        <v>0</v>
      </c>
      <c r="J55" s="35">
        <f t="shared" si="25"/>
        <v>0</v>
      </c>
      <c r="K55" s="35">
        <f t="shared" si="25"/>
        <v>0</v>
      </c>
      <c r="L55" s="35">
        <f t="shared" si="25"/>
        <v>0</v>
      </c>
      <c r="M55" s="35">
        <f t="shared" si="25"/>
        <v>0</v>
      </c>
      <c r="N55" s="35">
        <f t="shared" si="25"/>
        <v>0</v>
      </c>
      <c r="O55" s="35">
        <f t="shared" si="25"/>
        <v>0</v>
      </c>
      <c r="P55" s="35">
        <f t="shared" si="25"/>
        <v>0</v>
      </c>
      <c r="Q55" s="35">
        <f t="shared" si="25"/>
        <v>0</v>
      </c>
      <c r="R55" s="35">
        <f t="shared" si="25"/>
        <v>0</v>
      </c>
      <c r="S55" s="35">
        <f t="shared" si="25"/>
        <v>0</v>
      </c>
      <c r="T55" s="35">
        <f t="shared" si="25"/>
        <v>0</v>
      </c>
      <c r="U55" s="35">
        <f t="shared" si="25"/>
        <v>0</v>
      </c>
      <c r="V55" s="35">
        <f t="shared" si="25"/>
        <v>0</v>
      </c>
      <c r="W55" s="35">
        <f t="shared" si="25"/>
        <v>0</v>
      </c>
      <c r="X55" s="21">
        <f t="shared" si="25"/>
        <v>0</v>
      </c>
      <c r="Y55" s="21">
        <f t="shared" si="25"/>
        <v>0</v>
      </c>
      <c r="Z55" s="21">
        <f t="shared" si="25"/>
        <v>0</v>
      </c>
      <c r="AA55" s="23">
        <f>SUM(G55:Z55)</f>
        <v>0</v>
      </c>
      <c r="AB55" s="17" t="str">
        <f>IF(ABS(F55-AA55)&lt;0.01,"ok","err")</f>
        <v>ok</v>
      </c>
    </row>
    <row r="56" spans="1:28">
      <c r="F56" s="38"/>
    </row>
    <row r="57" spans="1:28">
      <c r="A57" s="24" t="s">
        <v>326</v>
      </c>
      <c r="F57" s="38"/>
    </row>
    <row r="58" spans="1:28">
      <c r="A58" s="27" t="s">
        <v>990</v>
      </c>
      <c r="C58" s="19" t="s">
        <v>865</v>
      </c>
      <c r="D58" s="19" t="s">
        <v>367</v>
      </c>
      <c r="E58" s="19" t="s">
        <v>1267</v>
      </c>
      <c r="F58" s="35">
        <f>VLOOKUP(C58,'WSS-27'!$C$2:$AP$780,'WSS-27'!$AE$2,)</f>
        <v>0</v>
      </c>
      <c r="G58" s="35">
        <f t="shared" ref="G58:Z58" si="26">IF(VLOOKUP($E58,$D$6:$AN$1034,3,)=0,0,(VLOOKUP($E58,$D$6:$AN$1034,G$2,)/VLOOKUP($E58,$D$6:$AN$1034,3,))*$F58)</f>
        <v>0</v>
      </c>
      <c r="H58" s="35">
        <f t="shared" si="26"/>
        <v>0</v>
      </c>
      <c r="I58" s="35">
        <f t="shared" si="26"/>
        <v>0</v>
      </c>
      <c r="J58" s="35">
        <f t="shared" si="26"/>
        <v>0</v>
      </c>
      <c r="K58" s="35">
        <f t="shared" si="26"/>
        <v>0</v>
      </c>
      <c r="L58" s="35">
        <f t="shared" si="26"/>
        <v>0</v>
      </c>
      <c r="M58" s="35">
        <f t="shared" si="26"/>
        <v>0</v>
      </c>
      <c r="N58" s="35">
        <f t="shared" si="26"/>
        <v>0</v>
      </c>
      <c r="O58" s="35">
        <f t="shared" si="26"/>
        <v>0</v>
      </c>
      <c r="P58" s="35">
        <f t="shared" si="26"/>
        <v>0</v>
      </c>
      <c r="Q58" s="35">
        <f t="shared" si="26"/>
        <v>0</v>
      </c>
      <c r="R58" s="35">
        <f t="shared" si="26"/>
        <v>0</v>
      </c>
      <c r="S58" s="35">
        <f t="shared" si="26"/>
        <v>0</v>
      </c>
      <c r="T58" s="35">
        <f t="shared" si="26"/>
        <v>0</v>
      </c>
      <c r="U58" s="35">
        <f t="shared" si="26"/>
        <v>0</v>
      </c>
      <c r="V58" s="35">
        <f t="shared" si="26"/>
        <v>0</v>
      </c>
      <c r="W58" s="35">
        <f t="shared" si="26"/>
        <v>0</v>
      </c>
      <c r="X58" s="21">
        <f t="shared" si="26"/>
        <v>0</v>
      </c>
      <c r="Y58" s="21">
        <f t="shared" si="26"/>
        <v>0</v>
      </c>
      <c r="Z58" s="21">
        <f t="shared" si="26"/>
        <v>0</v>
      </c>
      <c r="AA58" s="23">
        <f>SUM(G58:Z58)</f>
        <v>0</v>
      </c>
      <c r="AB58" s="17" t="str">
        <f>IF(ABS(F58-AA58)&lt;0.01,"ok","err")</f>
        <v>ok</v>
      </c>
    </row>
    <row r="59" spans="1:28">
      <c r="F59" s="38"/>
    </row>
    <row r="60" spans="1:28">
      <c r="A60" s="19" t="s">
        <v>819</v>
      </c>
      <c r="D60" s="19" t="s">
        <v>997</v>
      </c>
      <c r="F60" s="35">
        <f t="shared" ref="F60:Z60" si="27">F15+F21+F24+F27+F35+F40+F43+F46+F49+F52+F55+F58</f>
        <v>4794207840.5694818</v>
      </c>
      <c r="G60" s="35">
        <f t="shared" si="27"/>
        <v>2574008535.7615118</v>
      </c>
      <c r="H60" s="35">
        <f t="shared" si="27"/>
        <v>560805349.46131754</v>
      </c>
      <c r="I60" s="35">
        <f t="shared" si="27"/>
        <v>27256617.833773535</v>
      </c>
      <c r="J60" s="35">
        <f t="shared" si="27"/>
        <v>513043938.12307966</v>
      </c>
      <c r="K60" s="35">
        <f t="shared" si="27"/>
        <v>458308515.4122858</v>
      </c>
      <c r="L60" s="35">
        <f t="shared" si="27"/>
        <v>321372518.55644262</v>
      </c>
      <c r="M60" s="35">
        <f t="shared" si="27"/>
        <v>168156167.06628364</v>
      </c>
      <c r="N60" s="35">
        <f t="shared" si="27"/>
        <v>12091494.975400725</v>
      </c>
      <c r="O60" s="35">
        <f t="shared" si="27"/>
        <v>156290698.94365048</v>
      </c>
      <c r="P60" s="35">
        <f t="shared" si="27"/>
        <v>541299.60075089138</v>
      </c>
      <c r="Q60" s="35">
        <f t="shared" si="27"/>
        <v>800972.69127068075</v>
      </c>
      <c r="R60" s="35">
        <f t="shared" si="27"/>
        <v>43865.903715237211</v>
      </c>
      <c r="S60" s="35">
        <f t="shared" si="27"/>
        <v>156536.15</v>
      </c>
      <c r="T60" s="35">
        <f t="shared" si="27"/>
        <v>1241811.48</v>
      </c>
      <c r="U60" s="35">
        <f t="shared" si="27"/>
        <v>89518.61</v>
      </c>
      <c r="V60" s="35">
        <f t="shared" si="27"/>
        <v>0</v>
      </c>
      <c r="W60" s="35">
        <f t="shared" si="27"/>
        <v>0</v>
      </c>
      <c r="X60" s="21">
        <f t="shared" si="27"/>
        <v>0</v>
      </c>
      <c r="Y60" s="21">
        <f t="shared" si="27"/>
        <v>0</v>
      </c>
      <c r="Z60" s="21">
        <f t="shared" si="27"/>
        <v>0</v>
      </c>
      <c r="AA60" s="23">
        <f>SUM(G60:Z60)</f>
        <v>4794207840.5694809</v>
      </c>
      <c r="AB60" s="17" t="str">
        <f>IF(ABS(F60-AA60)&lt;0.01,"ok","err")</f>
        <v>ok</v>
      </c>
    </row>
    <row r="65" spans="1:28">
      <c r="A65" s="24" t="s">
        <v>869</v>
      </c>
    </row>
    <row r="67" spans="1:28">
      <c r="A67" s="24" t="s">
        <v>339</v>
      </c>
    </row>
    <row r="68" spans="1:28">
      <c r="A68" s="27" t="s">
        <v>1129</v>
      </c>
      <c r="C68" s="19" t="s">
        <v>870</v>
      </c>
      <c r="D68" s="19" t="s">
        <v>1132</v>
      </c>
      <c r="E68" s="19" t="s">
        <v>1149</v>
      </c>
      <c r="F68" s="35">
        <f>VLOOKUP(C68,'WSS-27'!$C$2:$AP$780,'WSS-27'!$H$2,)</f>
        <v>1596970884.8445554</v>
      </c>
      <c r="G68" s="35">
        <f t="shared" ref="G68:P73" si="28">IF(VLOOKUP($E68,$D$6:$AN$1034,3,)=0,0,(VLOOKUP($E68,$D$6:$AN$1034,G$2,)/VLOOKUP($E68,$D$6:$AN$1034,3,))*$F68)</f>
        <v>769893396.03911686</v>
      </c>
      <c r="H68" s="35">
        <f t="shared" si="28"/>
        <v>186472064.58397648</v>
      </c>
      <c r="I68" s="35">
        <f t="shared" si="28"/>
        <v>11369922.900273398</v>
      </c>
      <c r="J68" s="35">
        <f t="shared" si="28"/>
        <v>205901164.0294604</v>
      </c>
      <c r="K68" s="35">
        <f t="shared" si="28"/>
        <v>197400905.70255309</v>
      </c>
      <c r="L68" s="35">
        <f t="shared" si="28"/>
        <v>134549670.63929781</v>
      </c>
      <c r="M68" s="35">
        <f t="shared" si="28"/>
        <v>84526327.186035857</v>
      </c>
      <c r="N68" s="35">
        <f t="shared" si="28"/>
        <v>4608259.7738096882</v>
      </c>
      <c r="O68" s="35">
        <f t="shared" si="28"/>
        <v>657392.21166261437</v>
      </c>
      <c r="P68" s="35">
        <f t="shared" si="28"/>
        <v>26315.071661458045</v>
      </c>
      <c r="Q68" s="35">
        <f t="shared" ref="Q68:Z73" si="29">IF(VLOOKUP($E68,$D$6:$AN$1034,3,)=0,0,(VLOOKUP($E68,$D$6:$AN$1034,Q$2,)/VLOOKUP($E68,$D$6:$AN$1034,3,))*$F68)</f>
        <v>242137.91520796559</v>
      </c>
      <c r="R68" s="35">
        <f t="shared" si="29"/>
        <v>1029.1314999040196</v>
      </c>
      <c r="S68" s="35">
        <f t="shared" si="29"/>
        <v>0</v>
      </c>
      <c r="T68" s="35">
        <f t="shared" si="29"/>
        <v>1238111.51</v>
      </c>
      <c r="U68" s="35">
        <f t="shared" si="29"/>
        <v>84188.15</v>
      </c>
      <c r="V68" s="35">
        <f t="shared" si="29"/>
        <v>0</v>
      </c>
      <c r="W68" s="35">
        <f t="shared" si="29"/>
        <v>0</v>
      </c>
      <c r="X68" s="21">
        <f t="shared" si="29"/>
        <v>0</v>
      </c>
      <c r="Y68" s="21">
        <f t="shared" si="29"/>
        <v>0</v>
      </c>
      <c r="Z68" s="21">
        <f t="shared" si="29"/>
        <v>0</v>
      </c>
      <c r="AA68" s="23">
        <f t="shared" ref="AA68:AA74" si="30">SUM(G68:Z68)</f>
        <v>1596970884.8445554</v>
      </c>
      <c r="AB68" s="17" t="str">
        <f t="shared" ref="AB68:AB74" si="31">IF(ABS(F68-AA68)&lt;0.01,"ok","err")</f>
        <v>ok</v>
      </c>
    </row>
    <row r="69" spans="1:28" hidden="1">
      <c r="A69" s="27" t="s">
        <v>1136</v>
      </c>
      <c r="C69" s="19" t="s">
        <v>870</v>
      </c>
      <c r="D69" s="19" t="s">
        <v>368</v>
      </c>
      <c r="E69" s="19" t="s">
        <v>1149</v>
      </c>
      <c r="F69" s="38">
        <f>VLOOKUP(C69,'WSS-27'!$C$2:$AP$780,'WSS-27'!$I$2,)</f>
        <v>0</v>
      </c>
      <c r="G69" s="38">
        <f t="shared" si="28"/>
        <v>0</v>
      </c>
      <c r="H69" s="38">
        <f t="shared" si="28"/>
        <v>0</v>
      </c>
      <c r="I69" s="38">
        <f t="shared" si="28"/>
        <v>0</v>
      </c>
      <c r="J69" s="38">
        <f t="shared" si="28"/>
        <v>0</v>
      </c>
      <c r="K69" s="38">
        <f t="shared" si="28"/>
        <v>0</v>
      </c>
      <c r="L69" s="38">
        <f t="shared" si="28"/>
        <v>0</v>
      </c>
      <c r="M69" s="38">
        <f t="shared" si="28"/>
        <v>0</v>
      </c>
      <c r="N69" s="38">
        <f t="shared" si="28"/>
        <v>0</v>
      </c>
      <c r="O69" s="38">
        <f t="shared" si="28"/>
        <v>0</v>
      </c>
      <c r="P69" s="38">
        <f t="shared" si="28"/>
        <v>0</v>
      </c>
      <c r="Q69" s="38">
        <f t="shared" si="29"/>
        <v>0</v>
      </c>
      <c r="R69" s="38">
        <f t="shared" si="29"/>
        <v>0</v>
      </c>
      <c r="S69" s="38">
        <f t="shared" si="29"/>
        <v>0</v>
      </c>
      <c r="T69" s="38">
        <f t="shared" si="29"/>
        <v>0</v>
      </c>
      <c r="U69" s="38">
        <f t="shared" si="29"/>
        <v>0</v>
      </c>
      <c r="V69" s="38">
        <f t="shared" si="29"/>
        <v>0</v>
      </c>
      <c r="W69" s="38">
        <f t="shared" si="29"/>
        <v>0</v>
      </c>
      <c r="X69" s="22">
        <f t="shared" si="29"/>
        <v>0</v>
      </c>
      <c r="Y69" s="22">
        <f t="shared" si="29"/>
        <v>0</v>
      </c>
      <c r="Z69" s="22">
        <f t="shared" si="29"/>
        <v>0</v>
      </c>
      <c r="AA69" s="22">
        <f t="shared" si="30"/>
        <v>0</v>
      </c>
      <c r="AB69" s="17" t="str">
        <f t="shared" si="31"/>
        <v>ok</v>
      </c>
    </row>
    <row r="70" spans="1:28" hidden="1">
      <c r="A70" s="27" t="s">
        <v>1136</v>
      </c>
      <c r="C70" s="19" t="s">
        <v>870</v>
      </c>
      <c r="D70" s="19" t="s">
        <v>369</v>
      </c>
      <c r="E70" s="19" t="s">
        <v>1149</v>
      </c>
      <c r="F70" s="38">
        <f>VLOOKUP(C70,'WSS-27'!$C$2:$AP$780,'WSS-27'!$J$2,)</f>
        <v>0</v>
      </c>
      <c r="G70" s="38">
        <f t="shared" si="28"/>
        <v>0</v>
      </c>
      <c r="H70" s="38">
        <f t="shared" si="28"/>
        <v>0</v>
      </c>
      <c r="I70" s="38">
        <f t="shared" si="28"/>
        <v>0</v>
      </c>
      <c r="J70" s="38">
        <f t="shared" si="28"/>
        <v>0</v>
      </c>
      <c r="K70" s="38">
        <f t="shared" si="28"/>
        <v>0</v>
      </c>
      <c r="L70" s="38">
        <f t="shared" si="28"/>
        <v>0</v>
      </c>
      <c r="M70" s="38">
        <f t="shared" si="28"/>
        <v>0</v>
      </c>
      <c r="N70" s="38">
        <f t="shared" si="28"/>
        <v>0</v>
      </c>
      <c r="O70" s="38">
        <f t="shared" si="28"/>
        <v>0</v>
      </c>
      <c r="P70" s="38">
        <f t="shared" si="28"/>
        <v>0</v>
      </c>
      <c r="Q70" s="38">
        <f t="shared" si="29"/>
        <v>0</v>
      </c>
      <c r="R70" s="38">
        <f t="shared" si="29"/>
        <v>0</v>
      </c>
      <c r="S70" s="38">
        <f t="shared" si="29"/>
        <v>0</v>
      </c>
      <c r="T70" s="38">
        <f t="shared" si="29"/>
        <v>0</v>
      </c>
      <c r="U70" s="38">
        <f t="shared" si="29"/>
        <v>0</v>
      </c>
      <c r="V70" s="38">
        <f t="shared" si="29"/>
        <v>0</v>
      </c>
      <c r="W70" s="38">
        <f t="shared" si="29"/>
        <v>0</v>
      </c>
      <c r="X70" s="22">
        <f t="shared" si="29"/>
        <v>0</v>
      </c>
      <c r="Y70" s="22">
        <f t="shared" si="29"/>
        <v>0</v>
      </c>
      <c r="Z70" s="22">
        <f t="shared" si="29"/>
        <v>0</v>
      </c>
      <c r="AA70" s="22">
        <f t="shared" si="30"/>
        <v>0</v>
      </c>
      <c r="AB70" s="17" t="str">
        <f t="shared" si="31"/>
        <v>ok</v>
      </c>
    </row>
    <row r="71" spans="1:28">
      <c r="A71" s="27" t="s">
        <v>1076</v>
      </c>
      <c r="C71" s="19" t="s">
        <v>870</v>
      </c>
      <c r="D71" s="19" t="s">
        <v>370</v>
      </c>
      <c r="E71" s="19" t="s">
        <v>988</v>
      </c>
      <c r="F71" s="38">
        <f>VLOOKUP(C71,'WSS-27'!$C$2:$AP$780,'WSS-27'!$K$2,)</f>
        <v>0</v>
      </c>
      <c r="G71" s="38">
        <f t="shared" si="28"/>
        <v>0</v>
      </c>
      <c r="H71" s="38">
        <f t="shared" si="28"/>
        <v>0</v>
      </c>
      <c r="I71" s="38">
        <f t="shared" si="28"/>
        <v>0</v>
      </c>
      <c r="J71" s="38">
        <f t="shared" si="28"/>
        <v>0</v>
      </c>
      <c r="K71" s="38">
        <f t="shared" si="28"/>
        <v>0</v>
      </c>
      <c r="L71" s="38">
        <f t="shared" si="28"/>
        <v>0</v>
      </c>
      <c r="M71" s="38">
        <f t="shared" si="28"/>
        <v>0</v>
      </c>
      <c r="N71" s="38">
        <f t="shared" si="28"/>
        <v>0</v>
      </c>
      <c r="O71" s="38">
        <f t="shared" si="28"/>
        <v>0</v>
      </c>
      <c r="P71" s="38">
        <f t="shared" si="28"/>
        <v>0</v>
      </c>
      <c r="Q71" s="38">
        <f t="shared" si="29"/>
        <v>0</v>
      </c>
      <c r="R71" s="38">
        <f t="shared" si="29"/>
        <v>0</v>
      </c>
      <c r="S71" s="38">
        <f t="shared" si="29"/>
        <v>0</v>
      </c>
      <c r="T71" s="38">
        <f t="shared" si="29"/>
        <v>0</v>
      </c>
      <c r="U71" s="38">
        <f t="shared" si="29"/>
        <v>0</v>
      </c>
      <c r="V71" s="38">
        <f t="shared" si="29"/>
        <v>0</v>
      </c>
      <c r="W71" s="38">
        <f t="shared" si="29"/>
        <v>0</v>
      </c>
      <c r="X71" s="22">
        <f t="shared" si="29"/>
        <v>0</v>
      </c>
      <c r="Y71" s="22">
        <f t="shared" si="29"/>
        <v>0</v>
      </c>
      <c r="Z71" s="22">
        <f t="shared" si="29"/>
        <v>0</v>
      </c>
      <c r="AA71" s="22">
        <f t="shared" si="30"/>
        <v>0</v>
      </c>
      <c r="AB71" s="17" t="str">
        <f t="shared" si="31"/>
        <v>ok</v>
      </c>
    </row>
    <row r="72" spans="1:28" hidden="1">
      <c r="A72" s="27" t="s">
        <v>1077</v>
      </c>
      <c r="C72" s="19" t="s">
        <v>870</v>
      </c>
      <c r="D72" s="19" t="s">
        <v>371</v>
      </c>
      <c r="E72" s="19" t="s">
        <v>988</v>
      </c>
      <c r="F72" s="38">
        <f>VLOOKUP(C72,'WSS-27'!$C$2:$AP$780,'WSS-27'!$L$2,)</f>
        <v>0</v>
      </c>
      <c r="G72" s="38">
        <f t="shared" si="28"/>
        <v>0</v>
      </c>
      <c r="H72" s="38">
        <f t="shared" si="28"/>
        <v>0</v>
      </c>
      <c r="I72" s="38">
        <f t="shared" si="28"/>
        <v>0</v>
      </c>
      <c r="J72" s="38">
        <f t="shared" si="28"/>
        <v>0</v>
      </c>
      <c r="K72" s="38">
        <f t="shared" si="28"/>
        <v>0</v>
      </c>
      <c r="L72" s="38">
        <f t="shared" si="28"/>
        <v>0</v>
      </c>
      <c r="M72" s="38">
        <f t="shared" si="28"/>
        <v>0</v>
      </c>
      <c r="N72" s="38">
        <f t="shared" si="28"/>
        <v>0</v>
      </c>
      <c r="O72" s="38">
        <f t="shared" si="28"/>
        <v>0</v>
      </c>
      <c r="P72" s="38">
        <f t="shared" si="28"/>
        <v>0</v>
      </c>
      <c r="Q72" s="38">
        <f t="shared" si="29"/>
        <v>0</v>
      </c>
      <c r="R72" s="38">
        <f t="shared" si="29"/>
        <v>0</v>
      </c>
      <c r="S72" s="38">
        <f t="shared" si="29"/>
        <v>0</v>
      </c>
      <c r="T72" s="38">
        <f t="shared" si="29"/>
        <v>0</v>
      </c>
      <c r="U72" s="38">
        <f t="shared" si="29"/>
        <v>0</v>
      </c>
      <c r="V72" s="38">
        <f t="shared" si="29"/>
        <v>0</v>
      </c>
      <c r="W72" s="38">
        <f t="shared" si="29"/>
        <v>0</v>
      </c>
      <c r="X72" s="22">
        <f t="shared" si="29"/>
        <v>0</v>
      </c>
      <c r="Y72" s="22">
        <f t="shared" si="29"/>
        <v>0</v>
      </c>
      <c r="Z72" s="22">
        <f t="shared" si="29"/>
        <v>0</v>
      </c>
      <c r="AA72" s="22">
        <f t="shared" si="30"/>
        <v>0</v>
      </c>
      <c r="AB72" s="17" t="str">
        <f t="shared" si="31"/>
        <v>ok</v>
      </c>
    </row>
    <row r="73" spans="1:28" hidden="1">
      <c r="A73" s="27" t="s">
        <v>1077</v>
      </c>
      <c r="C73" s="19" t="s">
        <v>870</v>
      </c>
      <c r="D73" s="19" t="s">
        <v>372</v>
      </c>
      <c r="E73" s="19" t="s">
        <v>988</v>
      </c>
      <c r="F73" s="38">
        <f>VLOOKUP(C73,'WSS-27'!$C$2:$AP$780,'WSS-27'!$M$2,)</f>
        <v>0</v>
      </c>
      <c r="G73" s="38">
        <f t="shared" si="28"/>
        <v>0</v>
      </c>
      <c r="H73" s="38">
        <f t="shared" si="28"/>
        <v>0</v>
      </c>
      <c r="I73" s="38">
        <f t="shared" si="28"/>
        <v>0</v>
      </c>
      <c r="J73" s="38">
        <f t="shared" si="28"/>
        <v>0</v>
      </c>
      <c r="K73" s="38">
        <f t="shared" si="28"/>
        <v>0</v>
      </c>
      <c r="L73" s="38">
        <f t="shared" si="28"/>
        <v>0</v>
      </c>
      <c r="M73" s="38">
        <f t="shared" si="28"/>
        <v>0</v>
      </c>
      <c r="N73" s="38">
        <f t="shared" si="28"/>
        <v>0</v>
      </c>
      <c r="O73" s="38">
        <f t="shared" si="28"/>
        <v>0</v>
      </c>
      <c r="P73" s="38">
        <f t="shared" si="28"/>
        <v>0</v>
      </c>
      <c r="Q73" s="38">
        <f t="shared" si="29"/>
        <v>0</v>
      </c>
      <c r="R73" s="38">
        <f t="shared" si="29"/>
        <v>0</v>
      </c>
      <c r="S73" s="38">
        <f t="shared" si="29"/>
        <v>0</v>
      </c>
      <c r="T73" s="38">
        <f t="shared" si="29"/>
        <v>0</v>
      </c>
      <c r="U73" s="38">
        <f t="shared" si="29"/>
        <v>0</v>
      </c>
      <c r="V73" s="38">
        <f t="shared" si="29"/>
        <v>0</v>
      </c>
      <c r="W73" s="38">
        <f t="shared" si="29"/>
        <v>0</v>
      </c>
      <c r="X73" s="22">
        <f t="shared" si="29"/>
        <v>0</v>
      </c>
      <c r="Y73" s="22">
        <f t="shared" si="29"/>
        <v>0</v>
      </c>
      <c r="Z73" s="22">
        <f t="shared" si="29"/>
        <v>0</v>
      </c>
      <c r="AA73" s="22">
        <f t="shared" si="30"/>
        <v>0</v>
      </c>
      <c r="AB73" s="17" t="str">
        <f t="shared" si="31"/>
        <v>ok</v>
      </c>
    </row>
    <row r="74" spans="1:28">
      <c r="A74" s="19" t="s">
        <v>361</v>
      </c>
      <c r="D74" s="19" t="s">
        <v>373</v>
      </c>
      <c r="F74" s="35">
        <f>SUM(F68:F73)</f>
        <v>1596970884.8445554</v>
      </c>
      <c r="G74" s="35">
        <f t="shared" ref="G74:P74" si="32">SUM(G68:G73)</f>
        <v>769893396.03911686</v>
      </c>
      <c r="H74" s="35">
        <f t="shared" si="32"/>
        <v>186472064.58397648</v>
      </c>
      <c r="I74" s="35">
        <f t="shared" si="32"/>
        <v>11369922.900273398</v>
      </c>
      <c r="J74" s="35">
        <f t="shared" si="32"/>
        <v>205901164.0294604</v>
      </c>
      <c r="K74" s="35">
        <f t="shared" si="32"/>
        <v>197400905.70255309</v>
      </c>
      <c r="L74" s="35">
        <f t="shared" si="32"/>
        <v>134549670.63929781</v>
      </c>
      <c r="M74" s="35">
        <f t="shared" si="32"/>
        <v>84526327.186035857</v>
      </c>
      <c r="N74" s="35">
        <f t="shared" si="32"/>
        <v>4608259.7738096882</v>
      </c>
      <c r="O74" s="35">
        <f>SUM(O68:O73)</f>
        <v>657392.21166261437</v>
      </c>
      <c r="P74" s="35">
        <f t="shared" si="32"/>
        <v>26315.071661458045</v>
      </c>
      <c r="Q74" s="35">
        <f t="shared" ref="Q74:W74" si="33">SUM(Q68:Q73)</f>
        <v>242137.91520796559</v>
      </c>
      <c r="R74" s="35">
        <f t="shared" si="33"/>
        <v>1029.1314999040196</v>
      </c>
      <c r="S74" s="35">
        <f t="shared" si="33"/>
        <v>0</v>
      </c>
      <c r="T74" s="35">
        <f t="shared" si="33"/>
        <v>1238111.51</v>
      </c>
      <c r="U74" s="35">
        <f t="shared" si="33"/>
        <v>84188.15</v>
      </c>
      <c r="V74" s="35">
        <f t="shared" si="33"/>
        <v>0</v>
      </c>
      <c r="W74" s="35">
        <f t="shared" si="33"/>
        <v>0</v>
      </c>
      <c r="X74" s="21">
        <f>SUM(X68:X73)</f>
        <v>0</v>
      </c>
      <c r="Y74" s="21">
        <f>SUM(Y68:Y73)</f>
        <v>0</v>
      </c>
      <c r="Z74" s="21">
        <f>SUM(Z68:Z73)</f>
        <v>0</v>
      </c>
      <c r="AA74" s="23">
        <f t="shared" si="30"/>
        <v>1596970884.8445554</v>
      </c>
      <c r="AB74" s="17" t="str">
        <f t="shared" si="31"/>
        <v>ok</v>
      </c>
    </row>
    <row r="75" spans="1:28">
      <c r="F75" s="38"/>
      <c r="G75" s="38"/>
    </row>
    <row r="76" spans="1:28">
      <c r="A76" s="24" t="s">
        <v>1026</v>
      </c>
      <c r="F76" s="38"/>
      <c r="G76" s="38"/>
    </row>
    <row r="77" spans="1:28">
      <c r="A77" s="27" t="s">
        <v>1111</v>
      </c>
      <c r="C77" s="19" t="s">
        <v>870</v>
      </c>
      <c r="D77" s="19" t="s">
        <v>374</v>
      </c>
      <c r="E77" s="19" t="s">
        <v>1115</v>
      </c>
      <c r="F77" s="35">
        <f>VLOOKUP(C77,'WSS-27'!$C$2:$AP$780,'WSS-27'!$N$2,)</f>
        <v>356701756.0706296</v>
      </c>
      <c r="G77" s="35">
        <f t="shared" ref="G77:P79" si="34">IF(VLOOKUP($E77,$D$6:$AN$1034,3,)=0,0,(VLOOKUP($E77,$D$6:$AN$1034,G$2,)/VLOOKUP($E77,$D$6:$AN$1034,3,))*$F77)</f>
        <v>161450557.5455285</v>
      </c>
      <c r="H77" s="35">
        <f t="shared" si="34"/>
        <v>44841914.319219895</v>
      </c>
      <c r="I77" s="35">
        <f t="shared" si="34"/>
        <v>2737616.4668439375</v>
      </c>
      <c r="J77" s="35">
        <f t="shared" si="34"/>
        <v>47752516.520156696</v>
      </c>
      <c r="K77" s="35">
        <f t="shared" si="34"/>
        <v>44708072.603018895</v>
      </c>
      <c r="L77" s="35">
        <f t="shared" si="34"/>
        <v>30365316.164539374</v>
      </c>
      <c r="M77" s="35">
        <f t="shared" si="34"/>
        <v>20030121.470717397</v>
      </c>
      <c r="N77" s="35">
        <f t="shared" si="34"/>
        <v>1503064.2991306221</v>
      </c>
      <c r="O77" s="35">
        <f t="shared" si="34"/>
        <v>3120065.0141383903</v>
      </c>
      <c r="P77" s="35">
        <f t="shared" si="34"/>
        <v>131810.78458405979</v>
      </c>
      <c r="Q77" s="35">
        <f t="shared" ref="Q77:Z79" si="35">IF(VLOOKUP($E77,$D$6:$AN$1034,3,)=0,0,(VLOOKUP($E77,$D$6:$AN$1034,Q$2,)/VLOOKUP($E77,$D$6:$AN$1034,3,))*$F77)</f>
        <v>49246.339469170882</v>
      </c>
      <c r="R77" s="35">
        <f t="shared" si="35"/>
        <v>11454.543282630935</v>
      </c>
      <c r="S77" s="35">
        <f t="shared" si="35"/>
        <v>0</v>
      </c>
      <c r="T77" s="35">
        <f t="shared" si="35"/>
        <v>0</v>
      </c>
      <c r="U77" s="35">
        <f t="shared" si="35"/>
        <v>0</v>
      </c>
      <c r="V77" s="35">
        <f t="shared" si="35"/>
        <v>0</v>
      </c>
      <c r="W77" s="35">
        <f t="shared" si="35"/>
        <v>0</v>
      </c>
      <c r="X77" s="21">
        <f t="shared" si="35"/>
        <v>0</v>
      </c>
      <c r="Y77" s="21">
        <f t="shared" si="35"/>
        <v>0</v>
      </c>
      <c r="Z77" s="21">
        <f t="shared" si="35"/>
        <v>0</v>
      </c>
      <c r="AA77" s="23">
        <f>SUM(G77:Z77)</f>
        <v>356701756.07062954</v>
      </c>
      <c r="AB77" s="17" t="str">
        <f>IF(ABS(F77-AA77)&lt;0.01,"ok","err")</f>
        <v>ok</v>
      </c>
    </row>
    <row r="78" spans="1:28" hidden="1">
      <c r="A78" s="27" t="s">
        <v>1112</v>
      </c>
      <c r="C78" s="19" t="s">
        <v>870</v>
      </c>
      <c r="D78" s="19" t="s">
        <v>375</v>
      </c>
      <c r="E78" s="19" t="s">
        <v>1115</v>
      </c>
      <c r="F78" s="38">
        <f>VLOOKUP(C78,'WSS-27'!$C$2:$AP$780,'WSS-27'!$O$2,)</f>
        <v>0</v>
      </c>
      <c r="G78" s="38">
        <f t="shared" si="34"/>
        <v>0</v>
      </c>
      <c r="H78" s="38">
        <f t="shared" si="34"/>
        <v>0</v>
      </c>
      <c r="I78" s="38">
        <f t="shared" si="34"/>
        <v>0</v>
      </c>
      <c r="J78" s="38">
        <f t="shared" si="34"/>
        <v>0</v>
      </c>
      <c r="K78" s="38">
        <f t="shared" si="34"/>
        <v>0</v>
      </c>
      <c r="L78" s="38">
        <f t="shared" si="34"/>
        <v>0</v>
      </c>
      <c r="M78" s="38">
        <f t="shared" si="34"/>
        <v>0</v>
      </c>
      <c r="N78" s="38">
        <f t="shared" si="34"/>
        <v>0</v>
      </c>
      <c r="O78" s="38">
        <f t="shared" si="34"/>
        <v>0</v>
      </c>
      <c r="P78" s="38">
        <f t="shared" si="34"/>
        <v>0</v>
      </c>
      <c r="Q78" s="38">
        <f t="shared" si="35"/>
        <v>0</v>
      </c>
      <c r="R78" s="38">
        <f t="shared" si="35"/>
        <v>0</v>
      </c>
      <c r="S78" s="38">
        <f t="shared" si="35"/>
        <v>0</v>
      </c>
      <c r="T78" s="38">
        <f t="shared" si="35"/>
        <v>0</v>
      </c>
      <c r="U78" s="38">
        <f t="shared" si="35"/>
        <v>0</v>
      </c>
      <c r="V78" s="38">
        <f t="shared" si="35"/>
        <v>0</v>
      </c>
      <c r="W78" s="38">
        <f t="shared" si="35"/>
        <v>0</v>
      </c>
      <c r="X78" s="22">
        <f t="shared" si="35"/>
        <v>0</v>
      </c>
      <c r="Y78" s="22">
        <f t="shared" si="35"/>
        <v>0</v>
      </c>
      <c r="Z78" s="22">
        <f t="shared" si="35"/>
        <v>0</v>
      </c>
      <c r="AA78" s="22">
        <f>SUM(G78:Z78)</f>
        <v>0</v>
      </c>
      <c r="AB78" s="17" t="str">
        <f>IF(ABS(F78-AA78)&lt;0.01,"ok","err")</f>
        <v>ok</v>
      </c>
    </row>
    <row r="79" spans="1:28" hidden="1">
      <c r="A79" s="27" t="s">
        <v>1112</v>
      </c>
      <c r="C79" s="19" t="s">
        <v>870</v>
      </c>
      <c r="D79" s="19" t="s">
        <v>376</v>
      </c>
      <c r="E79" s="19" t="s">
        <v>1115</v>
      </c>
      <c r="F79" s="38">
        <f>VLOOKUP(C79,'WSS-27'!$C$2:$AP$780,'WSS-27'!$P$2,)</f>
        <v>0</v>
      </c>
      <c r="G79" s="38">
        <f t="shared" si="34"/>
        <v>0</v>
      </c>
      <c r="H79" s="38">
        <f t="shared" si="34"/>
        <v>0</v>
      </c>
      <c r="I79" s="38">
        <f t="shared" si="34"/>
        <v>0</v>
      </c>
      <c r="J79" s="38">
        <f t="shared" si="34"/>
        <v>0</v>
      </c>
      <c r="K79" s="38">
        <f t="shared" si="34"/>
        <v>0</v>
      </c>
      <c r="L79" s="38">
        <f t="shared" si="34"/>
        <v>0</v>
      </c>
      <c r="M79" s="38">
        <f t="shared" si="34"/>
        <v>0</v>
      </c>
      <c r="N79" s="38">
        <f t="shared" si="34"/>
        <v>0</v>
      </c>
      <c r="O79" s="38">
        <f t="shared" si="34"/>
        <v>0</v>
      </c>
      <c r="P79" s="38">
        <f t="shared" si="34"/>
        <v>0</v>
      </c>
      <c r="Q79" s="38">
        <f t="shared" si="35"/>
        <v>0</v>
      </c>
      <c r="R79" s="38">
        <f t="shared" si="35"/>
        <v>0</v>
      </c>
      <c r="S79" s="38">
        <f t="shared" si="35"/>
        <v>0</v>
      </c>
      <c r="T79" s="38">
        <f t="shared" si="35"/>
        <v>0</v>
      </c>
      <c r="U79" s="38">
        <f t="shared" si="35"/>
        <v>0</v>
      </c>
      <c r="V79" s="38">
        <f t="shared" si="35"/>
        <v>0</v>
      </c>
      <c r="W79" s="38">
        <f t="shared" si="35"/>
        <v>0</v>
      </c>
      <c r="X79" s="22">
        <f t="shared" si="35"/>
        <v>0</v>
      </c>
      <c r="Y79" s="22">
        <f t="shared" si="35"/>
        <v>0</v>
      </c>
      <c r="Z79" s="22">
        <f t="shared" si="35"/>
        <v>0</v>
      </c>
      <c r="AA79" s="22">
        <f>SUM(G79:Z79)</f>
        <v>0</v>
      </c>
      <c r="AB79" s="17" t="str">
        <f>IF(ABS(F79-AA79)&lt;0.01,"ok","err")</f>
        <v>ok</v>
      </c>
    </row>
    <row r="80" spans="1:28" hidden="1">
      <c r="A80" s="19" t="s">
        <v>1028</v>
      </c>
      <c r="D80" s="19" t="s">
        <v>377</v>
      </c>
      <c r="F80" s="35">
        <f>SUM(F77:F79)</f>
        <v>356701756.0706296</v>
      </c>
      <c r="G80" s="35">
        <f t="shared" ref="G80:W80" si="36">SUM(G77:G79)</f>
        <v>161450557.5455285</v>
      </c>
      <c r="H80" s="35">
        <f t="shared" si="36"/>
        <v>44841914.319219895</v>
      </c>
      <c r="I80" s="35">
        <f t="shared" si="36"/>
        <v>2737616.4668439375</v>
      </c>
      <c r="J80" s="35">
        <f t="shared" si="36"/>
        <v>47752516.520156696</v>
      </c>
      <c r="K80" s="35">
        <f t="shared" si="36"/>
        <v>44708072.603018895</v>
      </c>
      <c r="L80" s="35">
        <f t="shared" si="36"/>
        <v>30365316.164539374</v>
      </c>
      <c r="M80" s="35">
        <f t="shared" si="36"/>
        <v>20030121.470717397</v>
      </c>
      <c r="N80" s="35">
        <f t="shared" si="36"/>
        <v>1503064.2991306221</v>
      </c>
      <c r="O80" s="35">
        <f>SUM(O77:O79)</f>
        <v>3120065.0141383903</v>
      </c>
      <c r="P80" s="35">
        <f t="shared" si="36"/>
        <v>131810.78458405979</v>
      </c>
      <c r="Q80" s="35">
        <f t="shared" si="36"/>
        <v>49246.339469170882</v>
      </c>
      <c r="R80" s="35">
        <f t="shared" si="36"/>
        <v>11454.543282630935</v>
      </c>
      <c r="S80" s="35">
        <f t="shared" si="36"/>
        <v>0</v>
      </c>
      <c r="T80" s="35">
        <f t="shared" si="36"/>
        <v>0</v>
      </c>
      <c r="U80" s="35">
        <f t="shared" si="36"/>
        <v>0</v>
      </c>
      <c r="V80" s="35">
        <f t="shared" si="36"/>
        <v>0</v>
      </c>
      <c r="W80" s="35">
        <f t="shared" si="36"/>
        <v>0</v>
      </c>
      <c r="X80" s="21">
        <f>SUM(X77:X79)</f>
        <v>0</v>
      </c>
      <c r="Y80" s="21">
        <f>SUM(Y77:Y79)</f>
        <v>0</v>
      </c>
      <c r="Z80" s="21">
        <f>SUM(Z77:Z79)</f>
        <v>0</v>
      </c>
      <c r="AA80" s="23">
        <f>SUM(G80:Z80)</f>
        <v>356701756.07062954</v>
      </c>
      <c r="AB80" s="17" t="str">
        <f>IF(ABS(F80-AA80)&lt;0.01,"ok","err")</f>
        <v>ok</v>
      </c>
    </row>
    <row r="81" spans="1:28">
      <c r="F81" s="38"/>
      <c r="G81" s="38"/>
    </row>
    <row r="82" spans="1:28">
      <c r="A82" s="24" t="s">
        <v>324</v>
      </c>
      <c r="F82" s="38"/>
      <c r="G82" s="38"/>
    </row>
    <row r="83" spans="1:28">
      <c r="A83" s="27" t="s">
        <v>346</v>
      </c>
      <c r="C83" s="19" t="s">
        <v>870</v>
      </c>
      <c r="D83" s="19" t="s">
        <v>378</v>
      </c>
      <c r="E83" s="19" t="s">
        <v>1116</v>
      </c>
      <c r="F83" s="35">
        <f>VLOOKUP(C83,'WSS-27'!$C$2:$AP$780,'WSS-27'!$Q$2,)</f>
        <v>0</v>
      </c>
      <c r="G83" s="35">
        <f t="shared" ref="G83:Z83" si="37">IF(VLOOKUP($E83,$D$6:$AN$1034,3,)=0,0,(VLOOKUP($E83,$D$6:$AN$1034,G$2,)/VLOOKUP($E83,$D$6:$AN$1034,3,))*$F83)</f>
        <v>0</v>
      </c>
      <c r="H83" s="35">
        <f t="shared" si="37"/>
        <v>0</v>
      </c>
      <c r="I83" s="35">
        <f t="shared" si="37"/>
        <v>0</v>
      </c>
      <c r="J83" s="35">
        <f t="shared" si="37"/>
        <v>0</v>
      </c>
      <c r="K83" s="35">
        <f t="shared" si="37"/>
        <v>0</v>
      </c>
      <c r="L83" s="35">
        <f t="shared" si="37"/>
        <v>0</v>
      </c>
      <c r="M83" s="35">
        <f t="shared" si="37"/>
        <v>0</v>
      </c>
      <c r="N83" s="35">
        <f t="shared" si="37"/>
        <v>0</v>
      </c>
      <c r="O83" s="35">
        <f t="shared" si="37"/>
        <v>0</v>
      </c>
      <c r="P83" s="35">
        <f t="shared" si="37"/>
        <v>0</v>
      </c>
      <c r="Q83" s="35">
        <f t="shared" si="37"/>
        <v>0</v>
      </c>
      <c r="R83" s="35">
        <f t="shared" si="37"/>
        <v>0</v>
      </c>
      <c r="S83" s="35">
        <f t="shared" si="37"/>
        <v>0</v>
      </c>
      <c r="T83" s="35">
        <f t="shared" si="37"/>
        <v>0</v>
      </c>
      <c r="U83" s="35">
        <f t="shared" si="37"/>
        <v>0</v>
      </c>
      <c r="V83" s="35">
        <f t="shared" si="37"/>
        <v>0</v>
      </c>
      <c r="W83" s="35">
        <f t="shared" si="37"/>
        <v>0</v>
      </c>
      <c r="X83" s="21">
        <f t="shared" si="37"/>
        <v>0</v>
      </c>
      <c r="Y83" s="21">
        <f t="shared" si="37"/>
        <v>0</v>
      </c>
      <c r="Z83" s="21">
        <f t="shared" si="37"/>
        <v>0</v>
      </c>
      <c r="AA83" s="23">
        <f>SUM(G83:Z83)</f>
        <v>0</v>
      </c>
      <c r="AB83" s="17" t="str">
        <f>IF(ABS(F83-AA83)&lt;0.01,"ok","err")</f>
        <v>ok</v>
      </c>
    </row>
    <row r="84" spans="1:28">
      <c r="F84" s="38"/>
    </row>
    <row r="85" spans="1:28">
      <c r="A85" s="24" t="s">
        <v>325</v>
      </c>
      <c r="F85" s="38"/>
      <c r="G85" s="38"/>
    </row>
    <row r="86" spans="1:28">
      <c r="A86" s="27" t="s">
        <v>348</v>
      </c>
      <c r="C86" s="19" t="s">
        <v>870</v>
      </c>
      <c r="D86" s="19" t="s">
        <v>379</v>
      </c>
      <c r="E86" s="19" t="s">
        <v>1116</v>
      </c>
      <c r="F86" s="35">
        <f>VLOOKUP(C86,'WSS-27'!$C$2:$AP$780,'WSS-27'!$R$2,)</f>
        <v>131796240.97564271</v>
      </c>
      <c r="G86" s="35">
        <f t="shared" ref="G86:Z86" si="38">IF(VLOOKUP($E86,$D$6:$AN$1034,3,)=0,0,(VLOOKUP($E86,$D$6:$AN$1034,G$2,)/VLOOKUP($E86,$D$6:$AN$1034,3,))*$F86)</f>
        <v>63202760.200481385</v>
      </c>
      <c r="H86" s="35">
        <f t="shared" si="38"/>
        <v>17554183.774490666</v>
      </c>
      <c r="I86" s="35">
        <f t="shared" si="38"/>
        <v>1071689.8083553168</v>
      </c>
      <c r="J86" s="35">
        <f t="shared" si="38"/>
        <v>18693591.997921087</v>
      </c>
      <c r="K86" s="35">
        <f t="shared" si="38"/>
        <v>17501788.99789482</v>
      </c>
      <c r="L86" s="35">
        <f t="shared" si="38"/>
        <v>11887055.858682826</v>
      </c>
      <c r="M86" s="35">
        <f t="shared" si="38"/>
        <v>0</v>
      </c>
      <c r="N86" s="35">
        <f t="shared" si="38"/>
        <v>588401.88543212856</v>
      </c>
      <c r="O86" s="35">
        <f t="shared" si="38"/>
        <v>1221406.2552425158</v>
      </c>
      <c r="P86" s="35">
        <f t="shared" si="38"/>
        <v>51599.731438241593</v>
      </c>
      <c r="Q86" s="35">
        <f t="shared" si="38"/>
        <v>19278.376188597511</v>
      </c>
      <c r="R86" s="35">
        <f t="shared" si="38"/>
        <v>4484.0895151074601</v>
      </c>
      <c r="S86" s="35">
        <f t="shared" si="38"/>
        <v>0</v>
      </c>
      <c r="T86" s="35">
        <f t="shared" si="38"/>
        <v>0</v>
      </c>
      <c r="U86" s="35">
        <f t="shared" si="38"/>
        <v>0</v>
      </c>
      <c r="V86" s="35">
        <f t="shared" si="38"/>
        <v>0</v>
      </c>
      <c r="W86" s="35">
        <f t="shared" si="38"/>
        <v>0</v>
      </c>
      <c r="X86" s="21">
        <f t="shared" si="38"/>
        <v>0</v>
      </c>
      <c r="Y86" s="21">
        <f t="shared" si="38"/>
        <v>0</v>
      </c>
      <c r="Z86" s="21">
        <f t="shared" si="38"/>
        <v>0</v>
      </c>
      <c r="AA86" s="23">
        <f>SUM(G86:Z86)</f>
        <v>131796240.97564267</v>
      </c>
      <c r="AB86" s="17" t="str">
        <f>IF(ABS(F86-AA86)&lt;0.01,"ok","err")</f>
        <v>ok</v>
      </c>
    </row>
    <row r="87" spans="1:28">
      <c r="F87" s="38"/>
    </row>
    <row r="88" spans="1:28">
      <c r="A88" s="24" t="s">
        <v>347</v>
      </c>
      <c r="F88" s="38"/>
    </row>
    <row r="89" spans="1:28">
      <c r="A89" s="27" t="s">
        <v>589</v>
      </c>
      <c r="C89" s="19" t="s">
        <v>870</v>
      </c>
      <c r="D89" s="19" t="s">
        <v>380</v>
      </c>
      <c r="E89" s="19" t="s">
        <v>1116</v>
      </c>
      <c r="F89" s="35">
        <f>VLOOKUP(C89,'WSS-27'!$C$2:$AP$780,'WSS-27'!$S$2,)</f>
        <v>0</v>
      </c>
      <c r="G89" s="35">
        <f t="shared" ref="G89:P93" si="39">IF(VLOOKUP($E89,$D$6:$AN$1034,3,)=0,0,(VLOOKUP($E89,$D$6:$AN$1034,G$2,)/VLOOKUP($E89,$D$6:$AN$1034,3,))*$F89)</f>
        <v>0</v>
      </c>
      <c r="H89" s="35">
        <f t="shared" si="39"/>
        <v>0</v>
      </c>
      <c r="I89" s="35">
        <f t="shared" si="39"/>
        <v>0</v>
      </c>
      <c r="J89" s="35">
        <f t="shared" si="39"/>
        <v>0</v>
      </c>
      <c r="K89" s="35">
        <f t="shared" si="39"/>
        <v>0</v>
      </c>
      <c r="L89" s="35">
        <f t="shared" si="39"/>
        <v>0</v>
      </c>
      <c r="M89" s="35">
        <f t="shared" si="39"/>
        <v>0</v>
      </c>
      <c r="N89" s="35">
        <f t="shared" si="39"/>
        <v>0</v>
      </c>
      <c r="O89" s="35">
        <f t="shared" si="39"/>
        <v>0</v>
      </c>
      <c r="P89" s="35">
        <f t="shared" si="39"/>
        <v>0</v>
      </c>
      <c r="Q89" s="35">
        <f t="shared" ref="Q89:Z93" si="40">IF(VLOOKUP($E89,$D$6:$AN$1034,3,)=0,0,(VLOOKUP($E89,$D$6:$AN$1034,Q$2,)/VLOOKUP($E89,$D$6:$AN$1034,3,))*$F89)</f>
        <v>0</v>
      </c>
      <c r="R89" s="35">
        <f t="shared" si="40"/>
        <v>0</v>
      </c>
      <c r="S89" s="35">
        <f t="shared" si="40"/>
        <v>0</v>
      </c>
      <c r="T89" s="35">
        <f t="shared" si="40"/>
        <v>0</v>
      </c>
      <c r="U89" s="35">
        <f t="shared" si="40"/>
        <v>0</v>
      </c>
      <c r="V89" s="35">
        <f t="shared" si="40"/>
        <v>0</v>
      </c>
      <c r="W89" s="35">
        <f t="shared" si="40"/>
        <v>0</v>
      </c>
      <c r="X89" s="21">
        <f t="shared" si="40"/>
        <v>0</v>
      </c>
      <c r="Y89" s="21">
        <f t="shared" si="40"/>
        <v>0</v>
      </c>
      <c r="Z89" s="21">
        <f t="shared" si="40"/>
        <v>0</v>
      </c>
      <c r="AA89" s="23">
        <f t="shared" ref="AA89:AA94" si="41">SUM(G89:Z89)</f>
        <v>0</v>
      </c>
      <c r="AB89" s="17" t="str">
        <f t="shared" ref="AB89:AB94" si="42">IF(ABS(F89-AA89)&lt;0.01,"ok","err")</f>
        <v>ok</v>
      </c>
    </row>
    <row r="90" spans="1:28">
      <c r="A90" s="27" t="s">
        <v>590</v>
      </c>
      <c r="C90" s="19" t="s">
        <v>870</v>
      </c>
      <c r="D90" s="19" t="s">
        <v>381</v>
      </c>
      <c r="E90" s="19" t="s">
        <v>1116</v>
      </c>
      <c r="F90" s="38">
        <f>VLOOKUP(C90,'WSS-27'!$C$2:$AP$780,'WSS-27'!$T$2,)</f>
        <v>203663107.98219898</v>
      </c>
      <c r="G90" s="38">
        <f t="shared" si="39"/>
        <v>97666446.935027212</v>
      </c>
      <c r="H90" s="38">
        <f t="shared" si="39"/>
        <v>27126263.990064632</v>
      </c>
      <c r="I90" s="38">
        <f t="shared" si="39"/>
        <v>1656069.0619607912</v>
      </c>
      <c r="J90" s="38">
        <f t="shared" si="39"/>
        <v>28886977.484823573</v>
      </c>
      <c r="K90" s="38">
        <f t="shared" si="39"/>
        <v>27045298.987083141</v>
      </c>
      <c r="L90" s="38">
        <f t="shared" si="39"/>
        <v>18368921.017897382</v>
      </c>
      <c r="M90" s="38">
        <f t="shared" si="39"/>
        <v>0</v>
      </c>
      <c r="N90" s="38">
        <f t="shared" si="39"/>
        <v>909250.18682315783</v>
      </c>
      <c r="O90" s="38">
        <f t="shared" si="39"/>
        <v>1887424.0434335477</v>
      </c>
      <c r="P90" s="38">
        <f t="shared" si="39"/>
        <v>79736.42949119641</v>
      </c>
      <c r="Q90" s="38">
        <f t="shared" si="40"/>
        <v>29790.637292496132</v>
      </c>
      <c r="R90" s="38">
        <f t="shared" si="40"/>
        <v>6929.2083018206395</v>
      </c>
      <c r="S90" s="38">
        <f t="shared" si="40"/>
        <v>0</v>
      </c>
      <c r="T90" s="38">
        <f t="shared" si="40"/>
        <v>0</v>
      </c>
      <c r="U90" s="38">
        <f t="shared" si="40"/>
        <v>0</v>
      </c>
      <c r="V90" s="38">
        <f t="shared" si="40"/>
        <v>0</v>
      </c>
      <c r="W90" s="38">
        <f t="shared" si="40"/>
        <v>0</v>
      </c>
      <c r="X90" s="22">
        <f t="shared" si="40"/>
        <v>0</v>
      </c>
      <c r="Y90" s="22">
        <f t="shared" si="40"/>
        <v>0</v>
      </c>
      <c r="Z90" s="22">
        <f t="shared" si="40"/>
        <v>0</v>
      </c>
      <c r="AA90" s="22">
        <f t="shared" si="41"/>
        <v>203663107.98219892</v>
      </c>
      <c r="AB90" s="17" t="str">
        <f t="shared" si="42"/>
        <v>ok</v>
      </c>
    </row>
    <row r="91" spans="1:28">
      <c r="A91" s="27" t="s">
        <v>591</v>
      </c>
      <c r="C91" s="19" t="s">
        <v>870</v>
      </c>
      <c r="D91" s="19" t="s">
        <v>382</v>
      </c>
      <c r="E91" s="19" t="s">
        <v>1265</v>
      </c>
      <c r="F91" s="38">
        <f>VLOOKUP(C91,'WSS-27'!$C$2:$AP$780,'WSS-27'!$U$2,)</f>
        <v>323570298.35906297</v>
      </c>
      <c r="G91" s="38">
        <f t="shared" si="39"/>
        <v>278879744.58003253</v>
      </c>
      <c r="H91" s="38">
        <f t="shared" si="39"/>
        <v>34569878.428532466</v>
      </c>
      <c r="I91" s="38">
        <f t="shared" si="39"/>
        <v>47423.023211704851</v>
      </c>
      <c r="J91" s="38">
        <f t="shared" si="39"/>
        <v>2177695.3357374943</v>
      </c>
      <c r="K91" s="38">
        <f t="shared" si="39"/>
        <v>96351.539223781307</v>
      </c>
      <c r="L91" s="38">
        <f t="shared" si="39"/>
        <v>326691.93768063345</v>
      </c>
      <c r="M91" s="38">
        <f t="shared" si="39"/>
        <v>9785.7032024152868</v>
      </c>
      <c r="N91" s="38">
        <f t="shared" si="39"/>
        <v>1505.4928003715829</v>
      </c>
      <c r="O91" s="38">
        <f t="shared" si="39"/>
        <v>7376237.2500605881</v>
      </c>
      <c r="P91" s="38">
        <f t="shared" si="39"/>
        <v>13097.78736323277</v>
      </c>
      <c r="Q91" s="38">
        <f t="shared" si="40"/>
        <v>71134.534817557287</v>
      </c>
      <c r="R91" s="38">
        <f t="shared" si="40"/>
        <v>752.74640018579146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22">
        <f t="shared" si="40"/>
        <v>0</v>
      </c>
      <c r="Y91" s="22">
        <f t="shared" si="40"/>
        <v>0</v>
      </c>
      <c r="Z91" s="22">
        <f t="shared" si="40"/>
        <v>0</v>
      </c>
      <c r="AA91" s="22">
        <f t="shared" si="41"/>
        <v>323570298.35906303</v>
      </c>
      <c r="AB91" s="17" t="str">
        <f t="shared" si="42"/>
        <v>ok</v>
      </c>
    </row>
    <row r="92" spans="1:28">
      <c r="A92" s="27" t="s">
        <v>592</v>
      </c>
      <c r="C92" s="19" t="s">
        <v>870</v>
      </c>
      <c r="D92" s="19" t="s">
        <v>383</v>
      </c>
      <c r="E92" s="19" t="s">
        <v>629</v>
      </c>
      <c r="F92" s="38">
        <f>VLOOKUP(C92,'WSS-27'!$C$2:$AP$780,'WSS-27'!$V$2,)</f>
        <v>59169749.138610028</v>
      </c>
      <c r="G92" s="38">
        <f t="shared" si="39"/>
        <v>43617013.424893111</v>
      </c>
      <c r="H92" s="38">
        <f t="shared" si="39"/>
        <v>7894806.5738236569</v>
      </c>
      <c r="I92" s="38">
        <f t="shared" si="39"/>
        <v>0</v>
      </c>
      <c r="J92" s="38">
        <f t="shared" si="39"/>
        <v>7265733.298641813</v>
      </c>
      <c r="K92" s="38">
        <f t="shared" si="39"/>
        <v>0</v>
      </c>
      <c r="L92" s="38">
        <f t="shared" si="39"/>
        <v>0</v>
      </c>
      <c r="M92" s="38">
        <f t="shared" si="39"/>
        <v>0</v>
      </c>
      <c r="N92" s="38">
        <f t="shared" si="39"/>
        <v>0</v>
      </c>
      <c r="O92" s="38">
        <f t="shared" si="39"/>
        <v>369403.22916075779</v>
      </c>
      <c r="P92" s="38">
        <f t="shared" si="39"/>
        <v>15605.870147872827</v>
      </c>
      <c r="Q92" s="38">
        <f t="shared" si="40"/>
        <v>5830.5697932010162</v>
      </c>
      <c r="R92" s="38">
        <f t="shared" si="40"/>
        <v>1356.1721496159355</v>
      </c>
      <c r="S92" s="38">
        <f t="shared" si="40"/>
        <v>0</v>
      </c>
      <c r="T92" s="38">
        <f t="shared" si="40"/>
        <v>0</v>
      </c>
      <c r="U92" s="38">
        <f t="shared" si="40"/>
        <v>0</v>
      </c>
      <c r="V92" s="38">
        <f t="shared" si="40"/>
        <v>0</v>
      </c>
      <c r="W92" s="38">
        <f t="shared" si="40"/>
        <v>0</v>
      </c>
      <c r="X92" s="22">
        <f t="shared" si="40"/>
        <v>0</v>
      </c>
      <c r="Y92" s="22">
        <f t="shared" si="40"/>
        <v>0</v>
      </c>
      <c r="Z92" s="22">
        <f t="shared" si="40"/>
        <v>0</v>
      </c>
      <c r="AA92" s="22">
        <f t="shared" si="41"/>
        <v>59169749.138610035</v>
      </c>
      <c r="AB92" s="17" t="str">
        <f t="shared" si="42"/>
        <v>ok</v>
      </c>
    </row>
    <row r="93" spans="1:28">
      <c r="A93" s="27" t="s">
        <v>593</v>
      </c>
      <c r="C93" s="19" t="s">
        <v>870</v>
      </c>
      <c r="D93" s="19" t="s">
        <v>384</v>
      </c>
      <c r="E93" s="19" t="s">
        <v>1264</v>
      </c>
      <c r="F93" s="38">
        <f>VLOOKUP(C93,'WSS-27'!$C$2:$AP$780,'WSS-27'!$W$2,)</f>
        <v>94685520.509984925</v>
      </c>
      <c r="G93" s="38">
        <f t="shared" si="39"/>
        <v>82247487.034537867</v>
      </c>
      <c r="H93" s="38">
        <f t="shared" si="39"/>
        <v>10195382.357790105</v>
      </c>
      <c r="I93" s="38">
        <f t="shared" si="39"/>
        <v>13986.044388476354</v>
      </c>
      <c r="J93" s="38">
        <f t="shared" si="39"/>
        <v>0</v>
      </c>
      <c r="K93" s="38">
        <f t="shared" si="39"/>
        <v>28416.09018611069</v>
      </c>
      <c r="L93" s="38">
        <f t="shared" si="39"/>
        <v>0</v>
      </c>
      <c r="M93" s="38">
        <f t="shared" si="39"/>
        <v>0</v>
      </c>
      <c r="N93" s="38">
        <f t="shared" si="39"/>
        <v>0</v>
      </c>
      <c r="O93" s="38">
        <f t="shared" si="39"/>
        <v>2175407.1042399788</v>
      </c>
      <c r="P93" s="38">
        <f t="shared" si="39"/>
        <v>3862.812259674422</v>
      </c>
      <c r="Q93" s="38">
        <f t="shared" si="40"/>
        <v>20979.066582714535</v>
      </c>
      <c r="R93" s="38">
        <f t="shared" si="40"/>
        <v>0</v>
      </c>
      <c r="S93" s="38">
        <f t="shared" si="40"/>
        <v>0</v>
      </c>
      <c r="T93" s="38">
        <f t="shared" si="40"/>
        <v>0</v>
      </c>
      <c r="U93" s="38">
        <f t="shared" si="40"/>
        <v>0</v>
      </c>
      <c r="V93" s="38">
        <f t="shared" si="40"/>
        <v>0</v>
      </c>
      <c r="W93" s="38">
        <f t="shared" si="40"/>
        <v>0</v>
      </c>
      <c r="X93" s="22">
        <f t="shared" si="40"/>
        <v>0</v>
      </c>
      <c r="Y93" s="22">
        <f t="shared" si="40"/>
        <v>0</v>
      </c>
      <c r="Z93" s="22">
        <f t="shared" si="40"/>
        <v>0</v>
      </c>
      <c r="AA93" s="22">
        <f t="shared" si="41"/>
        <v>94685520.50998491</v>
      </c>
      <c r="AB93" s="17" t="str">
        <f t="shared" si="42"/>
        <v>ok</v>
      </c>
    </row>
    <row r="94" spans="1:28">
      <c r="A94" s="19" t="s">
        <v>352</v>
      </c>
      <c r="D94" s="19" t="s">
        <v>385</v>
      </c>
      <c r="F94" s="35">
        <f>SUM(F89:F93)</f>
        <v>681088675.98985696</v>
      </c>
      <c r="G94" s="35">
        <f t="shared" ref="G94:W94" si="43">SUM(G89:G93)</f>
        <v>502410691.9744907</v>
      </c>
      <c r="H94" s="35">
        <f t="shared" si="43"/>
        <v>79786331.350210875</v>
      </c>
      <c r="I94" s="35">
        <f t="shared" si="43"/>
        <v>1717478.1295609723</v>
      </c>
      <c r="J94" s="35">
        <f t="shared" si="43"/>
        <v>38330406.119202882</v>
      </c>
      <c r="K94" s="35">
        <f t="shared" si="43"/>
        <v>27170066.616493035</v>
      </c>
      <c r="L94" s="35">
        <f t="shared" si="43"/>
        <v>18695612.955578014</v>
      </c>
      <c r="M94" s="35">
        <f t="shared" si="43"/>
        <v>9785.7032024152868</v>
      </c>
      <c r="N94" s="35">
        <f t="shared" si="43"/>
        <v>910755.67962352943</v>
      </c>
      <c r="O94" s="35">
        <f>SUM(O89:O93)</f>
        <v>11808471.626894873</v>
      </c>
      <c r="P94" s="35">
        <f t="shared" si="43"/>
        <v>112302.89926197643</v>
      </c>
      <c r="Q94" s="35">
        <f t="shared" si="43"/>
        <v>127734.80848596897</v>
      </c>
      <c r="R94" s="35">
        <f t="shared" si="43"/>
        <v>9038.1268516223663</v>
      </c>
      <c r="S94" s="35">
        <f t="shared" si="43"/>
        <v>0</v>
      </c>
      <c r="T94" s="35">
        <f t="shared" si="43"/>
        <v>0</v>
      </c>
      <c r="U94" s="35">
        <f t="shared" si="43"/>
        <v>0</v>
      </c>
      <c r="V94" s="35">
        <f t="shared" si="43"/>
        <v>0</v>
      </c>
      <c r="W94" s="35">
        <f t="shared" si="43"/>
        <v>0</v>
      </c>
      <c r="X94" s="21">
        <f>SUM(X89:X93)</f>
        <v>0</v>
      </c>
      <c r="Y94" s="21">
        <f>SUM(Y89:Y93)</f>
        <v>0</v>
      </c>
      <c r="Z94" s="21">
        <f>SUM(Z89:Z93)</f>
        <v>0</v>
      </c>
      <c r="AA94" s="23">
        <f t="shared" si="41"/>
        <v>681088675.9898566</v>
      </c>
      <c r="AB94" s="17" t="str">
        <f t="shared" si="42"/>
        <v>ok</v>
      </c>
    </row>
    <row r="95" spans="1:28">
      <c r="F95" s="38"/>
    </row>
    <row r="96" spans="1:28">
      <c r="A96" s="24" t="s">
        <v>596</v>
      </c>
      <c r="F96" s="38"/>
    </row>
    <row r="97" spans="1:28">
      <c r="A97" s="27" t="s">
        <v>987</v>
      </c>
      <c r="C97" s="19" t="s">
        <v>870</v>
      </c>
      <c r="D97" s="19" t="s">
        <v>386</v>
      </c>
      <c r="E97" s="19" t="s">
        <v>1104</v>
      </c>
      <c r="F97" s="35">
        <f>VLOOKUP(C97,'WSS-27'!$C$2:$AP$780,'WSS-27'!$X$2,)</f>
        <v>76798532.151384085</v>
      </c>
      <c r="G97" s="35">
        <f t="shared" ref="G97:P98" si="44">IF(VLOOKUP($E97,$D$6:$AN$1034,3,)=0,0,(VLOOKUP($E97,$D$6:$AN$1034,G$2,)/VLOOKUP($E97,$D$6:$AN$1034,3,))*$F97)</f>
        <v>52486553.500638224</v>
      </c>
      <c r="H97" s="35">
        <f t="shared" si="44"/>
        <v>9500219.1823087018</v>
      </c>
      <c r="I97" s="35">
        <f t="shared" si="44"/>
        <v>0</v>
      </c>
      <c r="J97" s="35">
        <f t="shared" si="44"/>
        <v>8743223.5624570791</v>
      </c>
      <c r="K97" s="35">
        <f t="shared" si="44"/>
        <v>0</v>
      </c>
      <c r="L97" s="35">
        <f t="shared" si="44"/>
        <v>5596586.8570150807</v>
      </c>
      <c r="M97" s="35">
        <f t="shared" si="44"/>
        <v>0</v>
      </c>
      <c r="N97" s="35">
        <f t="shared" si="44"/>
        <v>0</v>
      </c>
      <c r="O97" s="35">
        <f t="shared" si="44"/>
        <v>444521.54854759289</v>
      </c>
      <c r="P97" s="35">
        <f t="shared" si="44"/>
        <v>18779.331139918537</v>
      </c>
      <c r="Q97" s="35">
        <f t="shared" ref="Q97:Z98" si="45">IF(VLOOKUP($E97,$D$6:$AN$1034,3,)=0,0,(VLOOKUP($E97,$D$6:$AN$1034,Q$2,)/VLOOKUP($E97,$D$6:$AN$1034,3,))*$F97)</f>
        <v>7016.2188870867258</v>
      </c>
      <c r="R97" s="35">
        <f t="shared" si="45"/>
        <v>1631.9503904012834</v>
      </c>
      <c r="S97" s="35">
        <f t="shared" si="45"/>
        <v>0</v>
      </c>
      <c r="T97" s="35">
        <f t="shared" si="45"/>
        <v>0</v>
      </c>
      <c r="U97" s="35">
        <f t="shared" si="45"/>
        <v>0</v>
      </c>
      <c r="V97" s="35">
        <f t="shared" si="45"/>
        <v>0</v>
      </c>
      <c r="W97" s="35">
        <f t="shared" si="45"/>
        <v>0</v>
      </c>
      <c r="X97" s="21">
        <f t="shared" si="45"/>
        <v>0</v>
      </c>
      <c r="Y97" s="21">
        <f t="shared" si="45"/>
        <v>0</v>
      </c>
      <c r="Z97" s="21">
        <f t="shared" si="45"/>
        <v>0</v>
      </c>
      <c r="AA97" s="23">
        <f>SUM(G97:Z97)</f>
        <v>76798532.151384085</v>
      </c>
      <c r="AB97" s="17" t="str">
        <f>IF(ABS(F97-AA97)&lt;0.01,"ok","err")</f>
        <v>ok</v>
      </c>
    </row>
    <row r="98" spans="1:28">
      <c r="A98" s="27" t="s">
        <v>990</v>
      </c>
      <c r="C98" s="19" t="s">
        <v>870</v>
      </c>
      <c r="D98" s="19" t="s">
        <v>387</v>
      </c>
      <c r="E98" s="19" t="s">
        <v>1266</v>
      </c>
      <c r="F98" s="38">
        <f>VLOOKUP(C98,'WSS-27'!$C$2:$AP$780,'WSS-27'!$Y$2,)</f>
        <v>44868351.887093261</v>
      </c>
      <c r="G98" s="38">
        <f t="shared" si="44"/>
        <v>38689811.89717599</v>
      </c>
      <c r="H98" s="38">
        <f t="shared" si="44"/>
        <v>4795981.4927481348</v>
      </c>
      <c r="I98" s="38">
        <f t="shared" si="44"/>
        <v>0</v>
      </c>
      <c r="J98" s="38">
        <f t="shared" si="44"/>
        <v>302118.1155910801</v>
      </c>
      <c r="K98" s="38">
        <f t="shared" si="44"/>
        <v>0</v>
      </c>
      <c r="L98" s="38">
        <f t="shared" si="44"/>
        <v>45322.938875398817</v>
      </c>
      <c r="M98" s="38">
        <f t="shared" si="44"/>
        <v>0</v>
      </c>
      <c r="N98" s="38">
        <f t="shared" si="44"/>
        <v>0</v>
      </c>
      <c r="O98" s="38">
        <f t="shared" si="44"/>
        <v>1023327.212750969</v>
      </c>
      <c r="P98" s="38">
        <f t="shared" si="44"/>
        <v>1817.0947844053901</v>
      </c>
      <c r="Q98" s="38">
        <f t="shared" si="45"/>
        <v>9868.7044325465158</v>
      </c>
      <c r="R98" s="38">
        <f t="shared" si="45"/>
        <v>104.43073473594197</v>
      </c>
      <c r="S98" s="38">
        <f t="shared" si="45"/>
        <v>0</v>
      </c>
      <c r="T98" s="38">
        <f t="shared" si="45"/>
        <v>0</v>
      </c>
      <c r="U98" s="38">
        <f t="shared" si="45"/>
        <v>0</v>
      </c>
      <c r="V98" s="38">
        <f t="shared" si="45"/>
        <v>0</v>
      </c>
      <c r="W98" s="38">
        <f t="shared" si="45"/>
        <v>0</v>
      </c>
      <c r="X98" s="22">
        <f t="shared" si="45"/>
        <v>0</v>
      </c>
      <c r="Y98" s="22">
        <f t="shared" si="45"/>
        <v>0</v>
      </c>
      <c r="Z98" s="22">
        <f t="shared" si="45"/>
        <v>0</v>
      </c>
      <c r="AA98" s="22">
        <f>SUM(G98:Z98)</f>
        <v>44868351.887093268</v>
      </c>
      <c r="AB98" s="17" t="str">
        <f>IF(ABS(F98-AA98)&lt;0.01,"ok","err")</f>
        <v>ok</v>
      </c>
    </row>
    <row r="99" spans="1:28">
      <c r="A99" s="19" t="s">
        <v>653</v>
      </c>
      <c r="D99" s="19" t="s">
        <v>388</v>
      </c>
      <c r="F99" s="35">
        <f>F97+F98</f>
        <v>121666884.03847735</v>
      </c>
      <c r="G99" s="35">
        <f t="shared" ref="G99:W99" si="46">G97+G98</f>
        <v>91176365.397814214</v>
      </c>
      <c r="H99" s="35">
        <f t="shared" si="46"/>
        <v>14296200.675056837</v>
      </c>
      <c r="I99" s="35">
        <f t="shared" si="46"/>
        <v>0</v>
      </c>
      <c r="J99" s="35">
        <f t="shared" si="46"/>
        <v>9045341.6780481599</v>
      </c>
      <c r="K99" s="35">
        <f t="shared" si="46"/>
        <v>0</v>
      </c>
      <c r="L99" s="35">
        <f t="shared" si="46"/>
        <v>5641909.7958904793</v>
      </c>
      <c r="M99" s="35">
        <f t="shared" si="46"/>
        <v>0</v>
      </c>
      <c r="N99" s="35">
        <f t="shared" si="46"/>
        <v>0</v>
      </c>
      <c r="O99" s="35">
        <f>O97+O98</f>
        <v>1467848.7612985619</v>
      </c>
      <c r="P99" s="35">
        <f t="shared" si="46"/>
        <v>20596.425924323928</v>
      </c>
      <c r="Q99" s="35">
        <f t="shared" si="46"/>
        <v>16884.923319633242</v>
      </c>
      <c r="R99" s="35">
        <f t="shared" si="46"/>
        <v>1736.3811251372254</v>
      </c>
      <c r="S99" s="35">
        <f t="shared" si="46"/>
        <v>0</v>
      </c>
      <c r="T99" s="35">
        <f t="shared" si="46"/>
        <v>0</v>
      </c>
      <c r="U99" s="35">
        <f t="shared" si="46"/>
        <v>0</v>
      </c>
      <c r="V99" s="35">
        <f t="shared" si="46"/>
        <v>0</v>
      </c>
      <c r="W99" s="35">
        <f t="shared" si="46"/>
        <v>0</v>
      </c>
      <c r="X99" s="21">
        <f>X97+X98</f>
        <v>0</v>
      </c>
      <c r="Y99" s="21">
        <f>Y97+Y98</f>
        <v>0</v>
      </c>
      <c r="Z99" s="21">
        <f>Z97+Z98</f>
        <v>0</v>
      </c>
      <c r="AA99" s="23">
        <f>SUM(G99:Z99)</f>
        <v>121666884.03847738</v>
      </c>
      <c r="AB99" s="17" t="str">
        <f>IF(ABS(F99-AA99)&lt;0.01,"ok","err")</f>
        <v>ok</v>
      </c>
    </row>
    <row r="100" spans="1:28">
      <c r="F100" s="38"/>
    </row>
    <row r="101" spans="1:28">
      <c r="A101" s="24" t="s">
        <v>330</v>
      </c>
      <c r="F101" s="38"/>
    </row>
    <row r="102" spans="1:28">
      <c r="A102" s="27" t="s">
        <v>990</v>
      </c>
      <c r="C102" s="19" t="s">
        <v>870</v>
      </c>
      <c r="D102" s="19" t="s">
        <v>389</v>
      </c>
      <c r="E102" s="19" t="s">
        <v>992</v>
      </c>
      <c r="F102" s="35">
        <f>VLOOKUP(C102,'WSS-27'!$C$2:$AP$780,'WSS-27'!$Z$2,)</f>
        <v>26027964.749722537</v>
      </c>
      <c r="G102" s="35">
        <f t="shared" ref="G102:Z102" si="47">IF(VLOOKUP($E102,$D$6:$AN$1034,3,)=0,0,(VLOOKUP($E102,$D$6:$AN$1034,G$2,)/VLOOKUP($E102,$D$6:$AN$1034,3,))*$F102)</f>
        <v>19954253.669908371</v>
      </c>
      <c r="H102" s="35">
        <f t="shared" si="47"/>
        <v>5021645.055677982</v>
      </c>
      <c r="I102" s="35">
        <f t="shared" si="47"/>
        <v>0</v>
      </c>
      <c r="J102" s="35">
        <f t="shared" si="47"/>
        <v>880971.02765267843</v>
      </c>
      <c r="K102" s="35">
        <f t="shared" si="47"/>
        <v>0</v>
      </c>
      <c r="L102" s="35">
        <f t="shared" si="47"/>
        <v>170790.5835506634</v>
      </c>
      <c r="M102" s="35">
        <f t="shared" si="47"/>
        <v>0</v>
      </c>
      <c r="N102" s="35">
        <f t="shared" si="47"/>
        <v>0</v>
      </c>
      <c r="O102" s="35">
        <f t="shared" si="47"/>
        <v>0</v>
      </c>
      <c r="P102" s="35">
        <f t="shared" si="47"/>
        <v>0</v>
      </c>
      <c r="Q102" s="35">
        <f t="shared" si="47"/>
        <v>0</v>
      </c>
      <c r="R102" s="35">
        <f t="shared" si="47"/>
        <v>304.41293284474028</v>
      </c>
      <c r="S102" s="35">
        <f t="shared" si="47"/>
        <v>0</v>
      </c>
      <c r="T102" s="35">
        <f t="shared" si="47"/>
        <v>0</v>
      </c>
      <c r="U102" s="35">
        <f t="shared" si="47"/>
        <v>0</v>
      </c>
      <c r="V102" s="35">
        <f t="shared" si="47"/>
        <v>0</v>
      </c>
      <c r="W102" s="35">
        <f t="shared" si="47"/>
        <v>0</v>
      </c>
      <c r="X102" s="21">
        <f t="shared" si="47"/>
        <v>0</v>
      </c>
      <c r="Y102" s="21">
        <f t="shared" si="47"/>
        <v>0</v>
      </c>
      <c r="Z102" s="21">
        <f t="shared" si="47"/>
        <v>0</v>
      </c>
      <c r="AA102" s="23">
        <f>SUM(G102:Z102)</f>
        <v>26027964.749722537</v>
      </c>
      <c r="AB102" s="17" t="str">
        <f>IF(ABS(F102-AA102)&lt;0.01,"ok","err")</f>
        <v>ok</v>
      </c>
    </row>
    <row r="103" spans="1:28">
      <c r="F103" s="38"/>
    </row>
    <row r="104" spans="1:28">
      <c r="A104" s="24" t="s">
        <v>329</v>
      </c>
      <c r="F104" s="38"/>
    </row>
    <row r="105" spans="1:28">
      <c r="A105" s="27" t="s">
        <v>990</v>
      </c>
      <c r="C105" s="19" t="s">
        <v>870</v>
      </c>
      <c r="D105" s="19" t="s">
        <v>390</v>
      </c>
      <c r="E105" s="19" t="s">
        <v>1189</v>
      </c>
      <c r="F105" s="35">
        <f>VLOOKUP(C105,'WSS-27'!$C$2:$AP$780,'WSS-27'!$AA$2,)</f>
        <v>29100183.877073534</v>
      </c>
      <c r="G105" s="35">
        <f t="shared" ref="G105:Z105" si="48">IF(VLOOKUP($E105,$D$6:$AN$1034,3,)=0,0,(VLOOKUP($E105,$D$6:$AN$1034,G$2,)/VLOOKUP($E105,$D$6:$AN$1034,3,))*$F105)</f>
        <v>20055068.43217548</v>
      </c>
      <c r="H105" s="35">
        <f t="shared" si="48"/>
        <v>6044207.0159526803</v>
      </c>
      <c r="I105" s="35">
        <f t="shared" si="48"/>
        <v>205210.79101642338</v>
      </c>
      <c r="J105" s="35">
        <f t="shared" si="48"/>
        <v>1621562.1387679768</v>
      </c>
      <c r="K105" s="35">
        <f t="shared" si="48"/>
        <v>426891.57111446687</v>
      </c>
      <c r="L105" s="35">
        <f t="shared" si="48"/>
        <v>257642.80652500803</v>
      </c>
      <c r="M105" s="35">
        <f t="shared" si="48"/>
        <v>283537.18802511203</v>
      </c>
      <c r="N105" s="35">
        <f t="shared" si="48"/>
        <v>6661.5069614741269</v>
      </c>
      <c r="O105" s="35">
        <f t="shared" si="48"/>
        <v>0</v>
      </c>
      <c r="P105" s="35">
        <f t="shared" si="48"/>
        <v>9416.5329169254346</v>
      </c>
      <c r="Q105" s="35">
        <f t="shared" si="48"/>
        <v>51141.514979853659</v>
      </c>
      <c r="R105" s="35">
        <f t="shared" si="48"/>
        <v>560.31863813682685</v>
      </c>
      <c r="S105" s="35">
        <f t="shared" si="48"/>
        <v>138284.06</v>
      </c>
      <c r="T105" s="35">
        <f t="shared" si="48"/>
        <v>0</v>
      </c>
      <c r="U105" s="35">
        <f t="shared" si="48"/>
        <v>0</v>
      </c>
      <c r="V105" s="35">
        <f t="shared" si="48"/>
        <v>0</v>
      </c>
      <c r="W105" s="35">
        <f t="shared" si="48"/>
        <v>0</v>
      </c>
      <c r="X105" s="21">
        <f t="shared" si="48"/>
        <v>0</v>
      </c>
      <c r="Y105" s="21">
        <f t="shared" si="48"/>
        <v>0</v>
      </c>
      <c r="Z105" s="21">
        <f t="shared" si="48"/>
        <v>0</v>
      </c>
      <c r="AA105" s="23">
        <f>SUM(G105:Z105)</f>
        <v>29100183.877073534</v>
      </c>
      <c r="AB105" s="17" t="str">
        <f>IF(ABS(F105-AA105)&lt;0.01,"ok","err")</f>
        <v>ok</v>
      </c>
    </row>
    <row r="106" spans="1:28">
      <c r="F106" s="38"/>
    </row>
    <row r="107" spans="1:28">
      <c r="A107" s="24" t="s">
        <v>345</v>
      </c>
      <c r="F107" s="38"/>
    </row>
    <row r="108" spans="1:28">
      <c r="A108" s="27" t="s">
        <v>990</v>
      </c>
      <c r="C108" s="19" t="s">
        <v>870</v>
      </c>
      <c r="D108" s="19" t="s">
        <v>391</v>
      </c>
      <c r="E108" s="19" t="s">
        <v>1262</v>
      </c>
      <c r="F108" s="35">
        <f>VLOOKUP(C108,'WSS-27'!$C$2:$AP$780,'WSS-27'!$AB$2,)</f>
        <v>82790345.755871251</v>
      </c>
      <c r="G108" s="35">
        <f t="shared" ref="G108:Z108" si="49">IF(VLOOKUP($E108,$D$6:$AN$1034,3,)=0,0,(VLOOKUP($E108,$D$6:$AN$1034,G$2,)/VLOOKUP($E108,$D$6:$AN$1034,3,))*$F108)</f>
        <v>0</v>
      </c>
      <c r="H108" s="35">
        <f t="shared" si="49"/>
        <v>0</v>
      </c>
      <c r="I108" s="35">
        <f t="shared" si="49"/>
        <v>0</v>
      </c>
      <c r="J108" s="35">
        <f t="shared" si="49"/>
        <v>0</v>
      </c>
      <c r="K108" s="35">
        <f t="shared" si="49"/>
        <v>0</v>
      </c>
      <c r="L108" s="35">
        <f t="shared" si="49"/>
        <v>0</v>
      </c>
      <c r="M108" s="35">
        <f t="shared" si="49"/>
        <v>0</v>
      </c>
      <c r="N108" s="35">
        <f t="shared" si="49"/>
        <v>0</v>
      </c>
      <c r="O108" s="35">
        <f t="shared" si="49"/>
        <v>82790345.755871251</v>
      </c>
      <c r="P108" s="35">
        <f t="shared" si="49"/>
        <v>0</v>
      </c>
      <c r="Q108" s="35">
        <f t="shared" si="49"/>
        <v>0</v>
      </c>
      <c r="R108" s="35">
        <f t="shared" si="49"/>
        <v>0</v>
      </c>
      <c r="S108" s="35">
        <f t="shared" si="49"/>
        <v>0</v>
      </c>
      <c r="T108" s="35">
        <f t="shared" si="49"/>
        <v>0</v>
      </c>
      <c r="U108" s="35">
        <f t="shared" si="49"/>
        <v>0</v>
      </c>
      <c r="V108" s="35">
        <f t="shared" si="49"/>
        <v>0</v>
      </c>
      <c r="W108" s="35">
        <f t="shared" si="49"/>
        <v>0</v>
      </c>
      <c r="X108" s="21">
        <f t="shared" si="49"/>
        <v>0</v>
      </c>
      <c r="Y108" s="21">
        <f t="shared" si="49"/>
        <v>0</v>
      </c>
      <c r="Z108" s="21">
        <f t="shared" si="49"/>
        <v>0</v>
      </c>
      <c r="AA108" s="23">
        <f>SUM(G108:Z108)</f>
        <v>82790345.755871251</v>
      </c>
      <c r="AB108" s="17" t="str">
        <f>IF(ABS(F108-AA108)&lt;0.01,"ok","err")</f>
        <v>ok</v>
      </c>
    </row>
    <row r="109" spans="1:28">
      <c r="F109" s="38"/>
    </row>
    <row r="110" spans="1:28">
      <c r="A110" s="24" t="s">
        <v>922</v>
      </c>
      <c r="F110" s="38"/>
    </row>
    <row r="111" spans="1:28">
      <c r="A111" s="27" t="s">
        <v>990</v>
      </c>
      <c r="C111" s="19" t="s">
        <v>870</v>
      </c>
      <c r="D111" s="19" t="s">
        <v>392</v>
      </c>
      <c r="E111" s="19" t="s">
        <v>1261</v>
      </c>
      <c r="F111" s="35">
        <f>VLOOKUP(C111,'WSS-27'!$C$2:$AP$780,'WSS-27'!$AC$2,)</f>
        <v>0</v>
      </c>
      <c r="G111" s="35">
        <f t="shared" ref="G111:Z111" si="50">IF(VLOOKUP($E111,$D$6:$AN$1034,3,)=0,0,(VLOOKUP($E111,$D$6:$AN$1034,G$2,)/VLOOKUP($E111,$D$6:$AN$1034,3,))*$F111)</f>
        <v>0</v>
      </c>
      <c r="H111" s="35">
        <f t="shared" si="50"/>
        <v>0</v>
      </c>
      <c r="I111" s="35">
        <f t="shared" si="50"/>
        <v>0</v>
      </c>
      <c r="J111" s="35">
        <f t="shared" si="50"/>
        <v>0</v>
      </c>
      <c r="K111" s="35">
        <f t="shared" si="50"/>
        <v>0</v>
      </c>
      <c r="L111" s="35">
        <f t="shared" si="50"/>
        <v>0</v>
      </c>
      <c r="M111" s="35">
        <f t="shared" si="50"/>
        <v>0</v>
      </c>
      <c r="N111" s="35">
        <f t="shared" si="50"/>
        <v>0</v>
      </c>
      <c r="O111" s="35">
        <f t="shared" si="50"/>
        <v>0</v>
      </c>
      <c r="P111" s="35">
        <f t="shared" si="50"/>
        <v>0</v>
      </c>
      <c r="Q111" s="35">
        <f t="shared" si="50"/>
        <v>0</v>
      </c>
      <c r="R111" s="35">
        <f t="shared" si="50"/>
        <v>0</v>
      </c>
      <c r="S111" s="35">
        <f t="shared" si="50"/>
        <v>0</v>
      </c>
      <c r="T111" s="35">
        <f t="shared" si="50"/>
        <v>0</v>
      </c>
      <c r="U111" s="35">
        <f t="shared" si="50"/>
        <v>0</v>
      </c>
      <c r="V111" s="35">
        <f t="shared" si="50"/>
        <v>0</v>
      </c>
      <c r="W111" s="35">
        <f t="shared" si="50"/>
        <v>0</v>
      </c>
      <c r="X111" s="21">
        <f t="shared" si="50"/>
        <v>0</v>
      </c>
      <c r="Y111" s="21">
        <f t="shared" si="50"/>
        <v>0</v>
      </c>
      <c r="Z111" s="21">
        <f t="shared" si="50"/>
        <v>0</v>
      </c>
      <c r="AA111" s="23">
        <f>SUM(G111:Z111)</f>
        <v>0</v>
      </c>
      <c r="AB111" s="17" t="str">
        <f>IF(ABS(F111-AA111)&lt;0.01,"ok","err")</f>
        <v>ok</v>
      </c>
    </row>
    <row r="112" spans="1:28">
      <c r="F112" s="38"/>
    </row>
    <row r="113" spans="1:28">
      <c r="A113" s="24" t="s">
        <v>327</v>
      </c>
      <c r="F113" s="38"/>
    </row>
    <row r="114" spans="1:28">
      <c r="A114" s="27" t="s">
        <v>990</v>
      </c>
      <c r="C114" s="19" t="s">
        <v>870</v>
      </c>
      <c r="D114" s="19" t="s">
        <v>393</v>
      </c>
      <c r="E114" s="19" t="s">
        <v>1267</v>
      </c>
      <c r="F114" s="35">
        <f>VLOOKUP(C114,'WSS-27'!$C$2:$AP$780,'WSS-27'!$AD$2,)</f>
        <v>0</v>
      </c>
      <c r="G114" s="35">
        <f t="shared" ref="G114:Z114" si="51">IF(VLOOKUP($E114,$D$6:$AN$1034,3,)=0,0,(VLOOKUP($E114,$D$6:$AN$1034,G$2,)/VLOOKUP($E114,$D$6:$AN$1034,3,))*$F114)</f>
        <v>0</v>
      </c>
      <c r="H114" s="35">
        <f t="shared" si="51"/>
        <v>0</v>
      </c>
      <c r="I114" s="35">
        <f t="shared" si="51"/>
        <v>0</v>
      </c>
      <c r="J114" s="35">
        <f t="shared" si="51"/>
        <v>0</v>
      </c>
      <c r="K114" s="35">
        <f t="shared" si="51"/>
        <v>0</v>
      </c>
      <c r="L114" s="35">
        <f t="shared" si="51"/>
        <v>0</v>
      </c>
      <c r="M114" s="35">
        <f t="shared" si="51"/>
        <v>0</v>
      </c>
      <c r="N114" s="35">
        <f t="shared" si="51"/>
        <v>0</v>
      </c>
      <c r="O114" s="35">
        <f t="shared" si="51"/>
        <v>0</v>
      </c>
      <c r="P114" s="35">
        <f t="shared" si="51"/>
        <v>0</v>
      </c>
      <c r="Q114" s="35">
        <f t="shared" si="51"/>
        <v>0</v>
      </c>
      <c r="R114" s="35">
        <f t="shared" si="51"/>
        <v>0</v>
      </c>
      <c r="S114" s="35">
        <f t="shared" si="51"/>
        <v>0</v>
      </c>
      <c r="T114" s="35">
        <f t="shared" si="51"/>
        <v>0</v>
      </c>
      <c r="U114" s="35">
        <f t="shared" si="51"/>
        <v>0</v>
      </c>
      <c r="V114" s="35">
        <f t="shared" si="51"/>
        <v>0</v>
      </c>
      <c r="W114" s="35">
        <f t="shared" si="51"/>
        <v>0</v>
      </c>
      <c r="X114" s="21">
        <f t="shared" si="51"/>
        <v>0</v>
      </c>
      <c r="Y114" s="21">
        <f t="shared" si="51"/>
        <v>0</v>
      </c>
      <c r="Z114" s="21">
        <f t="shared" si="51"/>
        <v>0</v>
      </c>
      <c r="AA114" s="23">
        <f>SUM(G114:Z114)</f>
        <v>0</v>
      </c>
      <c r="AB114" s="17" t="str">
        <f>IF(ABS(F114-AA114)&lt;0.01,"ok","err")</f>
        <v>ok</v>
      </c>
    </row>
    <row r="115" spans="1:28">
      <c r="F115" s="38"/>
    </row>
    <row r="116" spans="1:28">
      <c r="A116" s="24" t="s">
        <v>326</v>
      </c>
      <c r="F116" s="38"/>
    </row>
    <row r="117" spans="1:28">
      <c r="A117" s="27" t="s">
        <v>990</v>
      </c>
      <c r="C117" s="19" t="s">
        <v>870</v>
      </c>
      <c r="D117" s="19" t="s">
        <v>394</v>
      </c>
      <c r="E117" s="19" t="s">
        <v>1267</v>
      </c>
      <c r="F117" s="35">
        <f>VLOOKUP(C117,'WSS-27'!$C$2:$AP$780,'WSS-27'!$AE$2,)</f>
        <v>0</v>
      </c>
      <c r="G117" s="35">
        <f t="shared" ref="G117:Z117" si="52">IF(VLOOKUP($E117,$D$6:$AN$1034,3,)=0,0,(VLOOKUP($E117,$D$6:$AN$1034,G$2,)/VLOOKUP($E117,$D$6:$AN$1034,3,))*$F117)</f>
        <v>0</v>
      </c>
      <c r="H117" s="35">
        <f t="shared" si="52"/>
        <v>0</v>
      </c>
      <c r="I117" s="35">
        <f t="shared" si="52"/>
        <v>0</v>
      </c>
      <c r="J117" s="35">
        <f t="shared" si="52"/>
        <v>0</v>
      </c>
      <c r="K117" s="35">
        <f t="shared" si="52"/>
        <v>0</v>
      </c>
      <c r="L117" s="35">
        <f t="shared" si="52"/>
        <v>0</v>
      </c>
      <c r="M117" s="35">
        <f t="shared" si="52"/>
        <v>0</v>
      </c>
      <c r="N117" s="35">
        <f t="shared" si="52"/>
        <v>0</v>
      </c>
      <c r="O117" s="35">
        <f t="shared" si="52"/>
        <v>0</v>
      </c>
      <c r="P117" s="35">
        <f t="shared" si="52"/>
        <v>0</v>
      </c>
      <c r="Q117" s="35">
        <f t="shared" si="52"/>
        <v>0</v>
      </c>
      <c r="R117" s="35">
        <f t="shared" si="52"/>
        <v>0</v>
      </c>
      <c r="S117" s="35">
        <f t="shared" si="52"/>
        <v>0</v>
      </c>
      <c r="T117" s="35">
        <f t="shared" si="52"/>
        <v>0</v>
      </c>
      <c r="U117" s="35">
        <f t="shared" si="52"/>
        <v>0</v>
      </c>
      <c r="V117" s="35">
        <f t="shared" si="52"/>
        <v>0</v>
      </c>
      <c r="W117" s="35">
        <f t="shared" si="52"/>
        <v>0</v>
      </c>
      <c r="X117" s="21">
        <f t="shared" si="52"/>
        <v>0</v>
      </c>
      <c r="Y117" s="21">
        <f t="shared" si="52"/>
        <v>0</v>
      </c>
      <c r="Z117" s="21">
        <f t="shared" si="52"/>
        <v>0</v>
      </c>
      <c r="AA117" s="23">
        <f>SUM(G117:Z117)</f>
        <v>0</v>
      </c>
      <c r="AB117" s="17" t="str">
        <f>IF(ABS(F117-AA117)&lt;0.01,"ok","err")</f>
        <v>ok</v>
      </c>
    </row>
    <row r="118" spans="1:28">
      <c r="F118" s="38"/>
    </row>
    <row r="119" spans="1:28">
      <c r="A119" s="19" t="s">
        <v>819</v>
      </c>
      <c r="D119" s="19" t="s">
        <v>395</v>
      </c>
      <c r="F119" s="35">
        <f>F74+F80+F83+F86+F94+F99+F102+F105+F108+F111+F114+F117</f>
        <v>3026142936.3018298</v>
      </c>
      <c r="G119" s="35">
        <f t="shared" ref="G119:Y119" si="53">G74+G80+G83+G86+G94+G99+G102+G105+G108+G111+G114+G117</f>
        <v>1628143093.2595155</v>
      </c>
      <c r="H119" s="35">
        <f t="shared" si="53"/>
        <v>354016546.77458543</v>
      </c>
      <c r="I119" s="35">
        <f t="shared" si="53"/>
        <v>17101918.096050046</v>
      </c>
      <c r="J119" s="35">
        <f t="shared" si="53"/>
        <v>322225553.51120991</v>
      </c>
      <c r="K119" s="35">
        <f t="shared" si="53"/>
        <v>287207725.49107432</v>
      </c>
      <c r="L119" s="35">
        <f t="shared" si="53"/>
        <v>201567998.80406418</v>
      </c>
      <c r="M119" s="35">
        <f t="shared" si="53"/>
        <v>104849771.54798079</v>
      </c>
      <c r="N119" s="35">
        <f t="shared" si="53"/>
        <v>7617143.1449574428</v>
      </c>
      <c r="O119" s="35">
        <f>O74+O80+O83+O86+O94+O99+O102+O105+O108+O111+O114+O117</f>
        <v>101065529.62510821</v>
      </c>
      <c r="P119" s="35">
        <f t="shared" si="53"/>
        <v>352041.44578698522</v>
      </c>
      <c r="Q119" s="35">
        <f t="shared" si="53"/>
        <v>506423.87765118986</v>
      </c>
      <c r="R119" s="35">
        <f t="shared" si="53"/>
        <v>28607.003845383573</v>
      </c>
      <c r="S119" s="35">
        <f t="shared" si="53"/>
        <v>138284.06</v>
      </c>
      <c r="T119" s="35">
        <f t="shared" si="53"/>
        <v>1238111.51</v>
      </c>
      <c r="U119" s="35">
        <f t="shared" si="53"/>
        <v>84188.15</v>
      </c>
      <c r="V119" s="35">
        <f t="shared" si="53"/>
        <v>0</v>
      </c>
      <c r="W119" s="35">
        <f t="shared" si="53"/>
        <v>0</v>
      </c>
      <c r="X119" s="21">
        <f t="shared" si="53"/>
        <v>0</v>
      </c>
      <c r="Y119" s="21">
        <f t="shared" si="53"/>
        <v>0</v>
      </c>
      <c r="Z119" s="21">
        <f>Z74+Z80+Z83+Z86+Z94+Z99+Z102+Z105+Z108+Z111+Z114+Z117</f>
        <v>0</v>
      </c>
      <c r="AA119" s="23">
        <f>SUM(G119:Z119)</f>
        <v>3026142936.3018293</v>
      </c>
      <c r="AB119" s="17" t="str">
        <f>IF(ABS(F119-AA119)&lt;0.01,"ok","err")</f>
        <v>ok</v>
      </c>
    </row>
    <row r="122" spans="1:28">
      <c r="A122" s="24" t="s">
        <v>999</v>
      </c>
    </row>
    <row r="124" spans="1:28">
      <c r="A124" s="24" t="s">
        <v>339</v>
      </c>
    </row>
    <row r="125" spans="1:28">
      <c r="A125" s="27" t="s">
        <v>1129</v>
      </c>
      <c r="C125" s="19" t="s">
        <v>881</v>
      </c>
      <c r="D125" s="19" t="s">
        <v>1133</v>
      </c>
      <c r="E125" s="19" t="s">
        <v>1243</v>
      </c>
      <c r="F125" s="35">
        <f>VLOOKUP(C125,'WSS-27'!$C$2:$AP$780,'WSS-27'!$H$2,)</f>
        <v>1309287569.1183619</v>
      </c>
      <c r="G125" s="35">
        <f t="shared" ref="G125:P130" si="54">IF(VLOOKUP($E125,$D$6:$AN$1034,3,)=0,0,(VLOOKUP($E125,$D$6:$AN$1034,G$2,)/VLOOKUP($E125,$D$6:$AN$1034,3,))*$F125)</f>
        <v>631112928.00076401</v>
      </c>
      <c r="H125" s="35">
        <f t="shared" si="54"/>
        <v>152858735.08643734</v>
      </c>
      <c r="I125" s="35">
        <f t="shared" si="54"/>
        <v>9320388.2117335349</v>
      </c>
      <c r="J125" s="35">
        <f t="shared" si="54"/>
        <v>168785558.07588196</v>
      </c>
      <c r="K125" s="35">
        <f t="shared" si="54"/>
        <v>161817550.62308809</v>
      </c>
      <c r="L125" s="35">
        <f t="shared" si="54"/>
        <v>110295837.10624693</v>
      </c>
      <c r="M125" s="35">
        <f t="shared" si="54"/>
        <v>69289668.04752183</v>
      </c>
      <c r="N125" s="35">
        <f t="shared" si="54"/>
        <v>3777577.9527395819</v>
      </c>
      <c r="O125" s="35">
        <f t="shared" si="54"/>
        <v>538891.13178756356</v>
      </c>
      <c r="P125" s="35">
        <f t="shared" si="54"/>
        <v>21571.534464712968</v>
      </c>
      <c r="Q125" s="35">
        <f t="shared" ref="Q125:Z130" si="55">IF(VLOOKUP($E125,$D$6:$AN$1034,3,)=0,0,(VLOOKUP($E125,$D$6:$AN$1034,Q$2,)/VLOOKUP($E125,$D$6:$AN$1034,3,))*$F125)</f>
        <v>198490.29675159804</v>
      </c>
      <c r="R125" s="35">
        <f t="shared" si="55"/>
        <v>843.62094485253135</v>
      </c>
      <c r="S125" s="35">
        <f t="shared" si="55"/>
        <v>0</v>
      </c>
      <c r="T125" s="35">
        <f t="shared" si="55"/>
        <v>1193920.19</v>
      </c>
      <c r="U125" s="35">
        <f t="shared" si="55"/>
        <v>75609.239999999991</v>
      </c>
      <c r="V125" s="35">
        <f t="shared" si="55"/>
        <v>0</v>
      </c>
      <c r="W125" s="35">
        <f t="shared" si="55"/>
        <v>0</v>
      </c>
      <c r="X125" s="21">
        <f t="shared" si="55"/>
        <v>0</v>
      </c>
      <c r="Y125" s="21">
        <f t="shared" si="55"/>
        <v>0</v>
      </c>
      <c r="Z125" s="21">
        <f t="shared" si="55"/>
        <v>0</v>
      </c>
      <c r="AA125" s="23">
        <f t="shared" ref="AA125:AA131" si="56">SUM(G125:Z125)</f>
        <v>1309287569.1183617</v>
      </c>
      <c r="AB125" s="17" t="str">
        <f t="shared" ref="AB125:AB131" si="57">IF(ABS(F125-AA125)&lt;0.01,"ok","err")</f>
        <v>ok</v>
      </c>
    </row>
    <row r="126" spans="1:28" hidden="1">
      <c r="A126" s="27" t="s">
        <v>1136</v>
      </c>
      <c r="C126" s="19" t="s">
        <v>881</v>
      </c>
      <c r="D126" s="19" t="s">
        <v>396</v>
      </c>
      <c r="E126" s="19" t="s">
        <v>1149</v>
      </c>
      <c r="F126" s="38">
        <f>VLOOKUP(C126,'WSS-27'!$C$2:$AP$780,'WSS-27'!$I$2,)</f>
        <v>0</v>
      </c>
      <c r="G126" s="38">
        <f t="shared" si="54"/>
        <v>0</v>
      </c>
      <c r="H126" s="38">
        <f t="shared" si="54"/>
        <v>0</v>
      </c>
      <c r="I126" s="38">
        <f t="shared" si="54"/>
        <v>0</v>
      </c>
      <c r="J126" s="38">
        <f t="shared" si="54"/>
        <v>0</v>
      </c>
      <c r="K126" s="38">
        <f t="shared" si="54"/>
        <v>0</v>
      </c>
      <c r="L126" s="38">
        <f t="shared" si="54"/>
        <v>0</v>
      </c>
      <c r="M126" s="38">
        <f t="shared" si="54"/>
        <v>0</v>
      </c>
      <c r="N126" s="38">
        <f t="shared" si="54"/>
        <v>0</v>
      </c>
      <c r="O126" s="38">
        <f t="shared" si="54"/>
        <v>0</v>
      </c>
      <c r="P126" s="38">
        <f t="shared" si="54"/>
        <v>0</v>
      </c>
      <c r="Q126" s="38">
        <f t="shared" si="55"/>
        <v>0</v>
      </c>
      <c r="R126" s="38">
        <f t="shared" si="55"/>
        <v>0</v>
      </c>
      <c r="S126" s="38">
        <f t="shared" si="55"/>
        <v>0</v>
      </c>
      <c r="T126" s="38">
        <f t="shared" si="55"/>
        <v>0</v>
      </c>
      <c r="U126" s="38">
        <f t="shared" si="55"/>
        <v>0</v>
      </c>
      <c r="V126" s="38">
        <f t="shared" si="55"/>
        <v>0</v>
      </c>
      <c r="W126" s="38">
        <f t="shared" si="55"/>
        <v>0</v>
      </c>
      <c r="X126" s="22">
        <f t="shared" si="55"/>
        <v>0</v>
      </c>
      <c r="Y126" s="22">
        <f t="shared" si="55"/>
        <v>0</v>
      </c>
      <c r="Z126" s="22">
        <f t="shared" si="55"/>
        <v>0</v>
      </c>
      <c r="AA126" s="22">
        <f t="shared" si="56"/>
        <v>0</v>
      </c>
      <c r="AB126" s="17" t="str">
        <f t="shared" si="57"/>
        <v>ok</v>
      </c>
    </row>
    <row r="127" spans="1:28" hidden="1">
      <c r="A127" s="27" t="s">
        <v>1136</v>
      </c>
      <c r="C127" s="19" t="s">
        <v>881</v>
      </c>
      <c r="D127" s="19" t="s">
        <v>397</v>
      </c>
      <c r="E127" s="19" t="s">
        <v>1149</v>
      </c>
      <c r="F127" s="38">
        <f>VLOOKUP(C127,'WSS-27'!$C$2:$AP$780,'WSS-27'!$J$2,)</f>
        <v>0</v>
      </c>
      <c r="G127" s="38">
        <f t="shared" si="54"/>
        <v>0</v>
      </c>
      <c r="H127" s="38">
        <f t="shared" si="54"/>
        <v>0</v>
      </c>
      <c r="I127" s="38">
        <f t="shared" si="54"/>
        <v>0</v>
      </c>
      <c r="J127" s="38">
        <f t="shared" si="54"/>
        <v>0</v>
      </c>
      <c r="K127" s="38">
        <f t="shared" si="54"/>
        <v>0</v>
      </c>
      <c r="L127" s="38">
        <f t="shared" si="54"/>
        <v>0</v>
      </c>
      <c r="M127" s="38">
        <f t="shared" si="54"/>
        <v>0</v>
      </c>
      <c r="N127" s="38">
        <f t="shared" si="54"/>
        <v>0</v>
      </c>
      <c r="O127" s="38">
        <f t="shared" si="54"/>
        <v>0</v>
      </c>
      <c r="P127" s="38">
        <f t="shared" si="54"/>
        <v>0</v>
      </c>
      <c r="Q127" s="38">
        <f t="shared" si="55"/>
        <v>0</v>
      </c>
      <c r="R127" s="38">
        <f t="shared" si="55"/>
        <v>0</v>
      </c>
      <c r="S127" s="38">
        <f t="shared" si="55"/>
        <v>0</v>
      </c>
      <c r="T127" s="38">
        <f t="shared" si="55"/>
        <v>0</v>
      </c>
      <c r="U127" s="38">
        <f t="shared" si="55"/>
        <v>0</v>
      </c>
      <c r="V127" s="38">
        <f t="shared" si="55"/>
        <v>0</v>
      </c>
      <c r="W127" s="38">
        <f t="shared" si="55"/>
        <v>0</v>
      </c>
      <c r="X127" s="22">
        <f t="shared" si="55"/>
        <v>0</v>
      </c>
      <c r="Y127" s="22">
        <f t="shared" si="55"/>
        <v>0</v>
      </c>
      <c r="Z127" s="22">
        <f t="shared" si="55"/>
        <v>0</v>
      </c>
      <c r="AA127" s="22">
        <f t="shared" si="56"/>
        <v>0</v>
      </c>
      <c r="AB127" s="17" t="str">
        <f t="shared" si="57"/>
        <v>ok</v>
      </c>
    </row>
    <row r="128" spans="1:28">
      <c r="A128" s="27" t="s">
        <v>1076</v>
      </c>
      <c r="C128" s="19" t="s">
        <v>881</v>
      </c>
      <c r="D128" s="19" t="s">
        <v>398</v>
      </c>
      <c r="E128" s="19" t="s">
        <v>988</v>
      </c>
      <c r="F128" s="38">
        <f>VLOOKUP(C128,'WSS-27'!$C$2:$AP$780,'WSS-27'!$K$2,)</f>
        <v>74104270.966778874</v>
      </c>
      <c r="G128" s="38">
        <f t="shared" si="54"/>
        <v>26129904.363635287</v>
      </c>
      <c r="H128" s="38">
        <f t="shared" si="54"/>
        <v>8200795.063911831</v>
      </c>
      <c r="I128" s="38">
        <f t="shared" si="54"/>
        <v>668440.72462222003</v>
      </c>
      <c r="J128" s="38">
        <f t="shared" si="54"/>
        <v>11139881.236649767</v>
      </c>
      <c r="K128" s="38">
        <f t="shared" si="54"/>
        <v>12796371.984012721</v>
      </c>
      <c r="L128" s="38">
        <f t="shared" si="54"/>
        <v>7617247.6997236591</v>
      </c>
      <c r="M128" s="38">
        <f t="shared" si="54"/>
        <v>6498117.9214315927</v>
      </c>
      <c r="N128" s="38">
        <f t="shared" si="54"/>
        <v>357408.3034528392</v>
      </c>
      <c r="O128" s="38">
        <f t="shared" si="54"/>
        <v>649307.5111877271</v>
      </c>
      <c r="P128" s="38">
        <f t="shared" si="54"/>
        <v>25989.320820816196</v>
      </c>
      <c r="Q128" s="38">
        <f t="shared" si="55"/>
        <v>20653.043408799382</v>
      </c>
      <c r="R128" s="38">
        <f t="shared" si="55"/>
        <v>153.79392163287488</v>
      </c>
      <c r="S128" s="38">
        <f t="shared" si="55"/>
        <v>0</v>
      </c>
      <c r="T128" s="38">
        <f t="shared" si="55"/>
        <v>0</v>
      </c>
      <c r="U128" s="38">
        <f t="shared" si="55"/>
        <v>0</v>
      </c>
      <c r="V128" s="38">
        <f t="shared" si="55"/>
        <v>0</v>
      </c>
      <c r="W128" s="38">
        <f t="shared" si="55"/>
        <v>0</v>
      </c>
      <c r="X128" s="22">
        <f t="shared" si="55"/>
        <v>0</v>
      </c>
      <c r="Y128" s="22">
        <f t="shared" si="55"/>
        <v>0</v>
      </c>
      <c r="Z128" s="22">
        <f t="shared" si="55"/>
        <v>0</v>
      </c>
      <c r="AA128" s="22">
        <f t="shared" si="56"/>
        <v>74104270.966778904</v>
      </c>
      <c r="AB128" s="17" t="str">
        <f t="shared" si="57"/>
        <v>ok</v>
      </c>
    </row>
    <row r="129" spans="1:28" hidden="1">
      <c r="A129" s="27" t="s">
        <v>1077</v>
      </c>
      <c r="C129" s="19" t="s">
        <v>881</v>
      </c>
      <c r="D129" s="19" t="s">
        <v>399</v>
      </c>
      <c r="E129" s="19" t="s">
        <v>988</v>
      </c>
      <c r="F129" s="38">
        <f>VLOOKUP(C129,'WSS-27'!$C$2:$AP$780,'WSS-27'!$L$2,)</f>
        <v>0</v>
      </c>
      <c r="G129" s="38">
        <f t="shared" si="54"/>
        <v>0</v>
      </c>
      <c r="H129" s="38">
        <f t="shared" si="54"/>
        <v>0</v>
      </c>
      <c r="I129" s="38">
        <f t="shared" si="54"/>
        <v>0</v>
      </c>
      <c r="J129" s="38">
        <f t="shared" si="54"/>
        <v>0</v>
      </c>
      <c r="K129" s="38">
        <f t="shared" si="54"/>
        <v>0</v>
      </c>
      <c r="L129" s="38">
        <f t="shared" si="54"/>
        <v>0</v>
      </c>
      <c r="M129" s="38">
        <f t="shared" si="54"/>
        <v>0</v>
      </c>
      <c r="N129" s="38">
        <f t="shared" si="54"/>
        <v>0</v>
      </c>
      <c r="O129" s="38">
        <f t="shared" si="54"/>
        <v>0</v>
      </c>
      <c r="P129" s="38">
        <f t="shared" si="54"/>
        <v>0</v>
      </c>
      <c r="Q129" s="38">
        <f t="shared" si="55"/>
        <v>0</v>
      </c>
      <c r="R129" s="38">
        <f t="shared" si="55"/>
        <v>0</v>
      </c>
      <c r="S129" s="38">
        <f t="shared" si="55"/>
        <v>0</v>
      </c>
      <c r="T129" s="38">
        <f t="shared" si="55"/>
        <v>0</v>
      </c>
      <c r="U129" s="38">
        <f t="shared" si="55"/>
        <v>0</v>
      </c>
      <c r="V129" s="38">
        <f t="shared" si="55"/>
        <v>0</v>
      </c>
      <c r="W129" s="38">
        <f t="shared" si="55"/>
        <v>0</v>
      </c>
      <c r="X129" s="22">
        <f t="shared" si="55"/>
        <v>0</v>
      </c>
      <c r="Y129" s="22">
        <f t="shared" si="55"/>
        <v>0</v>
      </c>
      <c r="Z129" s="22">
        <f t="shared" si="55"/>
        <v>0</v>
      </c>
      <c r="AA129" s="22">
        <f t="shared" si="56"/>
        <v>0</v>
      </c>
      <c r="AB129" s="17" t="str">
        <f t="shared" si="57"/>
        <v>ok</v>
      </c>
    </row>
    <row r="130" spans="1:28" hidden="1">
      <c r="A130" s="27" t="s">
        <v>1077</v>
      </c>
      <c r="C130" s="19" t="s">
        <v>881</v>
      </c>
      <c r="D130" s="19" t="s">
        <v>400</v>
      </c>
      <c r="E130" s="19" t="s">
        <v>988</v>
      </c>
      <c r="F130" s="38">
        <f>VLOOKUP(C130,'WSS-27'!$C$2:$AP$780,'WSS-27'!$M$2,)</f>
        <v>0</v>
      </c>
      <c r="G130" s="38">
        <f t="shared" si="54"/>
        <v>0</v>
      </c>
      <c r="H130" s="38">
        <f t="shared" si="54"/>
        <v>0</v>
      </c>
      <c r="I130" s="38">
        <f t="shared" si="54"/>
        <v>0</v>
      </c>
      <c r="J130" s="38">
        <f t="shared" si="54"/>
        <v>0</v>
      </c>
      <c r="K130" s="38">
        <f t="shared" si="54"/>
        <v>0</v>
      </c>
      <c r="L130" s="38">
        <f t="shared" si="54"/>
        <v>0</v>
      </c>
      <c r="M130" s="38">
        <f t="shared" si="54"/>
        <v>0</v>
      </c>
      <c r="N130" s="38">
        <f t="shared" si="54"/>
        <v>0</v>
      </c>
      <c r="O130" s="38">
        <f t="shared" si="54"/>
        <v>0</v>
      </c>
      <c r="P130" s="38">
        <f t="shared" si="54"/>
        <v>0</v>
      </c>
      <c r="Q130" s="38">
        <f t="shared" si="55"/>
        <v>0</v>
      </c>
      <c r="R130" s="38">
        <f t="shared" si="55"/>
        <v>0</v>
      </c>
      <c r="S130" s="38">
        <f t="shared" si="55"/>
        <v>0</v>
      </c>
      <c r="T130" s="38">
        <f t="shared" si="55"/>
        <v>0</v>
      </c>
      <c r="U130" s="38">
        <f t="shared" si="55"/>
        <v>0</v>
      </c>
      <c r="V130" s="38">
        <f t="shared" si="55"/>
        <v>0</v>
      </c>
      <c r="W130" s="38">
        <f t="shared" si="55"/>
        <v>0</v>
      </c>
      <c r="X130" s="22">
        <f t="shared" si="55"/>
        <v>0</v>
      </c>
      <c r="Y130" s="22">
        <f t="shared" si="55"/>
        <v>0</v>
      </c>
      <c r="Z130" s="22">
        <f t="shared" si="55"/>
        <v>0</v>
      </c>
      <c r="AA130" s="22">
        <f t="shared" si="56"/>
        <v>0</v>
      </c>
      <c r="AB130" s="17" t="str">
        <f t="shared" si="57"/>
        <v>ok</v>
      </c>
    </row>
    <row r="131" spans="1:28">
      <c r="A131" s="19" t="s">
        <v>361</v>
      </c>
      <c r="D131" s="19" t="s">
        <v>1000</v>
      </c>
      <c r="F131" s="35">
        <f>SUM(F125:F130)</f>
        <v>1383391840.0851407</v>
      </c>
      <c r="G131" s="35">
        <f t="shared" ref="G131:P131" si="58">SUM(G125:G130)</f>
        <v>657242832.36439931</v>
      </c>
      <c r="H131" s="35">
        <f t="shared" si="58"/>
        <v>161059530.15034917</v>
      </c>
      <c r="I131" s="35">
        <f t="shared" si="58"/>
        <v>9988828.9363557547</v>
      </c>
      <c r="J131" s="35">
        <f t="shared" si="58"/>
        <v>179925439.31253171</v>
      </c>
      <c r="K131" s="35">
        <f t="shared" si="58"/>
        <v>174613922.60710081</v>
      </c>
      <c r="L131" s="35">
        <f t="shared" si="58"/>
        <v>117913084.80597059</v>
      </c>
      <c r="M131" s="35">
        <f t="shared" si="58"/>
        <v>75787785.968953416</v>
      </c>
      <c r="N131" s="35">
        <f t="shared" si="58"/>
        <v>4134986.2561924211</v>
      </c>
      <c r="O131" s="35">
        <f>SUM(O125:O130)</f>
        <v>1188198.6429752908</v>
      </c>
      <c r="P131" s="35">
        <f t="shared" si="58"/>
        <v>47560.855285529164</v>
      </c>
      <c r="Q131" s="35">
        <f t="shared" ref="Q131:W131" si="59">SUM(Q125:Q130)</f>
        <v>219143.34016039743</v>
      </c>
      <c r="R131" s="35">
        <f t="shared" si="59"/>
        <v>997.41486648540626</v>
      </c>
      <c r="S131" s="35">
        <f t="shared" si="59"/>
        <v>0</v>
      </c>
      <c r="T131" s="35">
        <f t="shared" si="59"/>
        <v>1193920.19</v>
      </c>
      <c r="U131" s="35">
        <f t="shared" si="59"/>
        <v>75609.239999999991</v>
      </c>
      <c r="V131" s="35">
        <f t="shared" si="59"/>
        <v>0</v>
      </c>
      <c r="W131" s="35">
        <f t="shared" si="59"/>
        <v>0</v>
      </c>
      <c r="X131" s="21">
        <f>SUM(X125:X130)</f>
        <v>0</v>
      </c>
      <c r="Y131" s="21">
        <f>SUM(Y125:Y130)</f>
        <v>0</v>
      </c>
      <c r="Z131" s="21">
        <f>SUM(Z125:Z130)</f>
        <v>0</v>
      </c>
      <c r="AA131" s="23">
        <f t="shared" si="56"/>
        <v>1383391840.0851409</v>
      </c>
      <c r="AB131" s="17" t="str">
        <f t="shared" si="57"/>
        <v>ok</v>
      </c>
    </row>
    <row r="132" spans="1:28">
      <c r="F132" s="38"/>
      <c r="G132" s="38"/>
    </row>
    <row r="133" spans="1:28">
      <c r="A133" s="24" t="s">
        <v>1026</v>
      </c>
      <c r="F133" s="38"/>
      <c r="G133" s="38"/>
    </row>
    <row r="134" spans="1:28">
      <c r="A134" s="27" t="s">
        <v>1111</v>
      </c>
      <c r="C134" s="19" t="s">
        <v>881</v>
      </c>
      <c r="D134" s="19" t="s">
        <v>401</v>
      </c>
      <c r="E134" s="19" t="s">
        <v>1115</v>
      </c>
      <c r="F134" s="35">
        <f>VLOOKUP(C134,'WSS-27'!$C$2:$AP$780,'WSS-27'!$N$2,)</f>
        <v>293849584.217695</v>
      </c>
      <c r="G134" s="35">
        <f t="shared" ref="G134:P136" si="60">IF(VLOOKUP($E134,$D$6:$AN$1034,3,)=0,0,(VLOOKUP($E134,$D$6:$AN$1034,G$2,)/VLOOKUP($E134,$D$6:$AN$1034,3,))*$F134)</f>
        <v>133002370.74547702</v>
      </c>
      <c r="H134" s="35">
        <f t="shared" si="60"/>
        <v>36940602.769612297</v>
      </c>
      <c r="I134" s="35">
        <f t="shared" si="60"/>
        <v>2255238.295968242</v>
      </c>
      <c r="J134" s="35">
        <f t="shared" si="60"/>
        <v>39338346.072000287</v>
      </c>
      <c r="K134" s="35">
        <f t="shared" si="60"/>
        <v>36830344.460009642</v>
      </c>
      <c r="L134" s="35">
        <f t="shared" si="60"/>
        <v>25014834.880212814</v>
      </c>
      <c r="M134" s="35">
        <f t="shared" si="60"/>
        <v>16500739.808061926</v>
      </c>
      <c r="N134" s="35">
        <f t="shared" si="60"/>
        <v>1238218.7971750258</v>
      </c>
      <c r="O134" s="35">
        <f t="shared" si="60"/>
        <v>2570297.9913426712</v>
      </c>
      <c r="P134" s="35">
        <f t="shared" si="60"/>
        <v>108585.23566608067</v>
      </c>
      <c r="Q134" s="35">
        <f t="shared" ref="Q134:Z136" si="61">IF(VLOOKUP($E134,$D$6:$AN$1034,3,)=0,0,(VLOOKUP($E134,$D$6:$AN$1034,Q$2,)/VLOOKUP($E134,$D$6:$AN$1034,3,))*$F134)</f>
        <v>40568.951879210705</v>
      </c>
      <c r="R134" s="35">
        <f t="shared" si="61"/>
        <v>9436.2102897475397</v>
      </c>
      <c r="S134" s="35">
        <f t="shared" si="61"/>
        <v>0</v>
      </c>
      <c r="T134" s="35">
        <f t="shared" si="61"/>
        <v>0</v>
      </c>
      <c r="U134" s="35">
        <f t="shared" si="61"/>
        <v>0</v>
      </c>
      <c r="V134" s="35">
        <f t="shared" si="61"/>
        <v>0</v>
      </c>
      <c r="W134" s="35">
        <f t="shared" si="61"/>
        <v>0</v>
      </c>
      <c r="X134" s="21">
        <f t="shared" si="61"/>
        <v>0</v>
      </c>
      <c r="Y134" s="21">
        <f t="shared" si="61"/>
        <v>0</v>
      </c>
      <c r="Z134" s="21">
        <f t="shared" si="61"/>
        <v>0</v>
      </c>
      <c r="AA134" s="23">
        <f>SUM(G134:Z134)</f>
        <v>293849584.217695</v>
      </c>
      <c r="AB134" s="17" t="str">
        <f>IF(ABS(F134-AA134)&lt;0.01,"ok","err")</f>
        <v>ok</v>
      </c>
    </row>
    <row r="135" spans="1:28" hidden="1">
      <c r="A135" s="27" t="s">
        <v>1112</v>
      </c>
      <c r="C135" s="19" t="s">
        <v>881</v>
      </c>
      <c r="D135" s="19" t="s">
        <v>402</v>
      </c>
      <c r="E135" s="19" t="s">
        <v>1115</v>
      </c>
      <c r="F135" s="38">
        <f>VLOOKUP(C135,'WSS-27'!$C$2:$AP$780,'WSS-27'!$O$2,)</f>
        <v>0</v>
      </c>
      <c r="G135" s="38">
        <f t="shared" si="60"/>
        <v>0</v>
      </c>
      <c r="H135" s="38">
        <f t="shared" si="60"/>
        <v>0</v>
      </c>
      <c r="I135" s="38">
        <f t="shared" si="60"/>
        <v>0</v>
      </c>
      <c r="J135" s="38">
        <f t="shared" si="60"/>
        <v>0</v>
      </c>
      <c r="K135" s="38">
        <f t="shared" si="60"/>
        <v>0</v>
      </c>
      <c r="L135" s="38">
        <f t="shared" si="60"/>
        <v>0</v>
      </c>
      <c r="M135" s="38">
        <f t="shared" si="60"/>
        <v>0</v>
      </c>
      <c r="N135" s="38">
        <f t="shared" si="60"/>
        <v>0</v>
      </c>
      <c r="O135" s="38">
        <f t="shared" si="60"/>
        <v>0</v>
      </c>
      <c r="P135" s="38">
        <f t="shared" si="60"/>
        <v>0</v>
      </c>
      <c r="Q135" s="38">
        <f t="shared" si="61"/>
        <v>0</v>
      </c>
      <c r="R135" s="38">
        <f t="shared" si="61"/>
        <v>0</v>
      </c>
      <c r="S135" s="38">
        <f t="shared" si="61"/>
        <v>0</v>
      </c>
      <c r="T135" s="38">
        <f t="shared" si="61"/>
        <v>0</v>
      </c>
      <c r="U135" s="38">
        <f t="shared" si="61"/>
        <v>0</v>
      </c>
      <c r="V135" s="38">
        <f t="shared" si="61"/>
        <v>0</v>
      </c>
      <c r="W135" s="38">
        <f t="shared" si="61"/>
        <v>0</v>
      </c>
      <c r="X135" s="22">
        <f t="shared" si="61"/>
        <v>0</v>
      </c>
      <c r="Y135" s="22">
        <f t="shared" si="61"/>
        <v>0</v>
      </c>
      <c r="Z135" s="22">
        <f t="shared" si="61"/>
        <v>0</v>
      </c>
      <c r="AA135" s="22">
        <f>SUM(G135:Z135)</f>
        <v>0</v>
      </c>
      <c r="AB135" s="17" t="str">
        <f>IF(ABS(F135-AA135)&lt;0.01,"ok","err")</f>
        <v>ok</v>
      </c>
    </row>
    <row r="136" spans="1:28" hidden="1">
      <c r="A136" s="27" t="s">
        <v>1112</v>
      </c>
      <c r="C136" s="19" t="s">
        <v>881</v>
      </c>
      <c r="D136" s="19" t="s">
        <v>403</v>
      </c>
      <c r="E136" s="19" t="s">
        <v>1115</v>
      </c>
      <c r="F136" s="38">
        <f>VLOOKUP(C136,'WSS-27'!$C$2:$AP$780,'WSS-27'!$P$2,)</f>
        <v>0</v>
      </c>
      <c r="G136" s="38">
        <f t="shared" si="60"/>
        <v>0</v>
      </c>
      <c r="H136" s="38">
        <f t="shared" si="60"/>
        <v>0</v>
      </c>
      <c r="I136" s="38">
        <f t="shared" si="60"/>
        <v>0</v>
      </c>
      <c r="J136" s="38">
        <f t="shared" si="60"/>
        <v>0</v>
      </c>
      <c r="K136" s="38">
        <f t="shared" si="60"/>
        <v>0</v>
      </c>
      <c r="L136" s="38">
        <f t="shared" si="60"/>
        <v>0</v>
      </c>
      <c r="M136" s="38">
        <f t="shared" si="60"/>
        <v>0</v>
      </c>
      <c r="N136" s="38">
        <f t="shared" si="60"/>
        <v>0</v>
      </c>
      <c r="O136" s="38">
        <f t="shared" si="60"/>
        <v>0</v>
      </c>
      <c r="P136" s="38">
        <f t="shared" si="60"/>
        <v>0</v>
      </c>
      <c r="Q136" s="38">
        <f t="shared" si="61"/>
        <v>0</v>
      </c>
      <c r="R136" s="38">
        <f t="shared" si="61"/>
        <v>0</v>
      </c>
      <c r="S136" s="38">
        <f t="shared" si="61"/>
        <v>0</v>
      </c>
      <c r="T136" s="38">
        <f t="shared" si="61"/>
        <v>0</v>
      </c>
      <c r="U136" s="38">
        <f t="shared" si="61"/>
        <v>0</v>
      </c>
      <c r="V136" s="38">
        <f t="shared" si="61"/>
        <v>0</v>
      </c>
      <c r="W136" s="38">
        <f t="shared" si="61"/>
        <v>0</v>
      </c>
      <c r="X136" s="22">
        <f t="shared" si="61"/>
        <v>0</v>
      </c>
      <c r="Y136" s="22">
        <f t="shared" si="61"/>
        <v>0</v>
      </c>
      <c r="Z136" s="22">
        <f t="shared" si="61"/>
        <v>0</v>
      </c>
      <c r="AA136" s="22">
        <f>SUM(G136:Z136)</f>
        <v>0</v>
      </c>
      <c r="AB136" s="17" t="str">
        <f>IF(ABS(F136-AA136)&lt;0.01,"ok","err")</f>
        <v>ok</v>
      </c>
    </row>
    <row r="137" spans="1:28" hidden="1">
      <c r="A137" s="19" t="s">
        <v>1028</v>
      </c>
      <c r="D137" s="19" t="s">
        <v>404</v>
      </c>
      <c r="F137" s="35">
        <f>SUM(F134:F136)</f>
        <v>293849584.217695</v>
      </c>
      <c r="G137" s="35">
        <f t="shared" ref="G137:W137" si="62">SUM(G134:G136)</f>
        <v>133002370.74547702</v>
      </c>
      <c r="H137" s="35">
        <f t="shared" si="62"/>
        <v>36940602.769612297</v>
      </c>
      <c r="I137" s="35">
        <f t="shared" si="62"/>
        <v>2255238.295968242</v>
      </c>
      <c r="J137" s="35">
        <f t="shared" si="62"/>
        <v>39338346.072000287</v>
      </c>
      <c r="K137" s="35">
        <f t="shared" si="62"/>
        <v>36830344.460009642</v>
      </c>
      <c r="L137" s="35">
        <f t="shared" si="62"/>
        <v>25014834.880212814</v>
      </c>
      <c r="M137" s="35">
        <f t="shared" si="62"/>
        <v>16500739.808061926</v>
      </c>
      <c r="N137" s="35">
        <f t="shared" si="62"/>
        <v>1238218.7971750258</v>
      </c>
      <c r="O137" s="35">
        <f>SUM(O134:O136)</f>
        <v>2570297.9913426712</v>
      </c>
      <c r="P137" s="35">
        <f t="shared" si="62"/>
        <v>108585.23566608067</v>
      </c>
      <c r="Q137" s="35">
        <f t="shared" si="62"/>
        <v>40568.951879210705</v>
      </c>
      <c r="R137" s="35">
        <f t="shared" si="62"/>
        <v>9436.2102897475397</v>
      </c>
      <c r="S137" s="35">
        <f t="shared" si="62"/>
        <v>0</v>
      </c>
      <c r="T137" s="35">
        <f t="shared" si="62"/>
        <v>0</v>
      </c>
      <c r="U137" s="35">
        <f t="shared" si="62"/>
        <v>0</v>
      </c>
      <c r="V137" s="35">
        <f t="shared" si="62"/>
        <v>0</v>
      </c>
      <c r="W137" s="35">
        <f t="shared" si="62"/>
        <v>0</v>
      </c>
      <c r="X137" s="21">
        <f>SUM(X134:X136)</f>
        <v>0</v>
      </c>
      <c r="Y137" s="21">
        <f>SUM(Y134:Y136)</f>
        <v>0</v>
      </c>
      <c r="Z137" s="21">
        <f>SUM(Z134:Z136)</f>
        <v>0</v>
      </c>
      <c r="AA137" s="23">
        <f>SUM(G137:Z137)</f>
        <v>293849584.217695</v>
      </c>
      <c r="AB137" s="17" t="str">
        <f>IF(ABS(F137-AA137)&lt;0.01,"ok","err")</f>
        <v>ok</v>
      </c>
    </row>
    <row r="138" spans="1:28">
      <c r="F138" s="38"/>
      <c r="G138" s="38"/>
    </row>
    <row r="139" spans="1:28">
      <c r="A139" s="24" t="s">
        <v>324</v>
      </c>
      <c r="F139" s="38"/>
      <c r="G139" s="38"/>
    </row>
    <row r="140" spans="1:28">
      <c r="A140" s="27" t="s">
        <v>346</v>
      </c>
      <c r="C140" s="19" t="s">
        <v>881</v>
      </c>
      <c r="D140" s="19" t="s">
        <v>405</v>
      </c>
      <c r="E140" s="19" t="s">
        <v>1116</v>
      </c>
      <c r="F140" s="35">
        <f>VLOOKUP(C140,'WSS-27'!$C$2:$AP$780,'WSS-27'!$Q$2,)</f>
        <v>0</v>
      </c>
      <c r="G140" s="35">
        <f t="shared" ref="G140:Z140" si="63">IF(VLOOKUP($E140,$D$6:$AN$1034,3,)=0,0,(VLOOKUP($E140,$D$6:$AN$1034,G$2,)/VLOOKUP($E140,$D$6:$AN$1034,3,))*$F140)</f>
        <v>0</v>
      </c>
      <c r="H140" s="35">
        <f t="shared" si="63"/>
        <v>0</v>
      </c>
      <c r="I140" s="35">
        <f t="shared" si="63"/>
        <v>0</v>
      </c>
      <c r="J140" s="35">
        <f t="shared" si="63"/>
        <v>0</v>
      </c>
      <c r="K140" s="35">
        <f t="shared" si="63"/>
        <v>0</v>
      </c>
      <c r="L140" s="35">
        <f t="shared" si="63"/>
        <v>0</v>
      </c>
      <c r="M140" s="35">
        <f t="shared" si="63"/>
        <v>0</v>
      </c>
      <c r="N140" s="35">
        <f t="shared" si="63"/>
        <v>0</v>
      </c>
      <c r="O140" s="35">
        <f t="shared" si="63"/>
        <v>0</v>
      </c>
      <c r="P140" s="35">
        <f t="shared" si="63"/>
        <v>0</v>
      </c>
      <c r="Q140" s="35">
        <f t="shared" si="63"/>
        <v>0</v>
      </c>
      <c r="R140" s="35">
        <f t="shared" si="63"/>
        <v>0</v>
      </c>
      <c r="S140" s="35">
        <f t="shared" si="63"/>
        <v>0</v>
      </c>
      <c r="T140" s="35">
        <f t="shared" si="63"/>
        <v>0</v>
      </c>
      <c r="U140" s="35">
        <f t="shared" si="63"/>
        <v>0</v>
      </c>
      <c r="V140" s="35">
        <f t="shared" si="63"/>
        <v>0</v>
      </c>
      <c r="W140" s="35">
        <f t="shared" si="63"/>
        <v>0</v>
      </c>
      <c r="X140" s="21">
        <f t="shared" si="63"/>
        <v>0</v>
      </c>
      <c r="Y140" s="21">
        <f t="shared" si="63"/>
        <v>0</v>
      </c>
      <c r="Z140" s="21">
        <f t="shared" si="63"/>
        <v>0</v>
      </c>
      <c r="AA140" s="23">
        <f>SUM(G140:Z140)</f>
        <v>0</v>
      </c>
      <c r="AB140" s="17" t="str">
        <f>IF(ABS(F140-AA140)&lt;0.01,"ok","err")</f>
        <v>ok</v>
      </c>
    </row>
    <row r="141" spans="1:28">
      <c r="F141" s="38"/>
    </row>
    <row r="142" spans="1:28">
      <c r="A142" s="24" t="s">
        <v>325</v>
      </c>
      <c r="F142" s="38"/>
      <c r="G142" s="38"/>
    </row>
    <row r="143" spans="1:28">
      <c r="A143" s="27" t="s">
        <v>348</v>
      </c>
      <c r="C143" s="19" t="s">
        <v>881</v>
      </c>
      <c r="D143" s="19" t="s">
        <v>406</v>
      </c>
      <c r="E143" s="19" t="s">
        <v>1116</v>
      </c>
      <c r="F143" s="35">
        <f>VLOOKUP(C143,'WSS-27'!$C$2:$AP$780,'WSS-27'!$R$2,)</f>
        <v>107040890.25008382</v>
      </c>
      <c r="G143" s="35">
        <f t="shared" ref="G143:Z143" si="64">IF(VLOOKUP($E143,$D$6:$AN$1034,3,)=0,0,(VLOOKUP($E143,$D$6:$AN$1034,G$2,)/VLOOKUP($E143,$D$6:$AN$1034,3,))*$F143)</f>
        <v>51331355.644448057</v>
      </c>
      <c r="H143" s="35">
        <f t="shared" si="64"/>
        <v>14256973.073930984</v>
      </c>
      <c r="I143" s="35">
        <f t="shared" si="64"/>
        <v>870393.80113652302</v>
      </c>
      <c r="J143" s="35">
        <f t="shared" si="64"/>
        <v>15182365.707980376</v>
      </c>
      <c r="K143" s="35">
        <f t="shared" si="64"/>
        <v>14214419.63318217</v>
      </c>
      <c r="L143" s="35">
        <f t="shared" si="64"/>
        <v>9654304.4941701852</v>
      </c>
      <c r="M143" s="35">
        <f t="shared" si="64"/>
        <v>0</v>
      </c>
      <c r="N143" s="35">
        <f t="shared" si="64"/>
        <v>477882.07899740309</v>
      </c>
      <c r="O143" s="35">
        <f t="shared" si="64"/>
        <v>991988.93648523826</v>
      </c>
      <c r="P143" s="35">
        <f t="shared" si="64"/>
        <v>41907.729301895473</v>
      </c>
      <c r="Q143" s="35">
        <f t="shared" si="64"/>
        <v>15657.309605551383</v>
      </c>
      <c r="R143" s="35">
        <f t="shared" si="64"/>
        <v>3641.8408454219461</v>
      </c>
      <c r="S143" s="35">
        <f t="shared" si="64"/>
        <v>0</v>
      </c>
      <c r="T143" s="35">
        <f t="shared" si="64"/>
        <v>0</v>
      </c>
      <c r="U143" s="35">
        <f t="shared" si="64"/>
        <v>0</v>
      </c>
      <c r="V143" s="35">
        <f t="shared" si="64"/>
        <v>0</v>
      </c>
      <c r="W143" s="35">
        <f t="shared" si="64"/>
        <v>0</v>
      </c>
      <c r="X143" s="21">
        <f t="shared" si="64"/>
        <v>0</v>
      </c>
      <c r="Y143" s="21">
        <f t="shared" si="64"/>
        <v>0</v>
      </c>
      <c r="Z143" s="21">
        <f t="shared" si="64"/>
        <v>0</v>
      </c>
      <c r="AA143" s="23">
        <f>SUM(G143:Z143)</f>
        <v>107040890.2500838</v>
      </c>
      <c r="AB143" s="17" t="str">
        <f>IF(ABS(F143-AA143)&lt;0.01,"ok","err")</f>
        <v>ok</v>
      </c>
    </row>
    <row r="144" spans="1:28">
      <c r="F144" s="38"/>
    </row>
    <row r="145" spans="1:28">
      <c r="A145" s="24" t="s">
        <v>347</v>
      </c>
      <c r="F145" s="38"/>
    </row>
    <row r="146" spans="1:28">
      <c r="A146" s="27" t="s">
        <v>589</v>
      </c>
      <c r="C146" s="19" t="s">
        <v>881</v>
      </c>
      <c r="D146" s="19" t="s">
        <v>407</v>
      </c>
      <c r="E146" s="19" t="s">
        <v>1116</v>
      </c>
      <c r="F146" s="35">
        <f>VLOOKUP(C146,'WSS-27'!$C$2:$AP$780,'WSS-27'!$S$2,)</f>
        <v>0</v>
      </c>
      <c r="G146" s="35">
        <f t="shared" ref="G146:P150" si="65">IF(VLOOKUP($E146,$D$6:$AN$1034,3,)=0,0,(VLOOKUP($E146,$D$6:$AN$1034,G$2,)/VLOOKUP($E146,$D$6:$AN$1034,3,))*$F146)</f>
        <v>0</v>
      </c>
      <c r="H146" s="35">
        <f t="shared" si="65"/>
        <v>0</v>
      </c>
      <c r="I146" s="35">
        <f t="shared" si="65"/>
        <v>0</v>
      </c>
      <c r="J146" s="35">
        <f t="shared" si="65"/>
        <v>0</v>
      </c>
      <c r="K146" s="35">
        <f t="shared" si="65"/>
        <v>0</v>
      </c>
      <c r="L146" s="35">
        <f t="shared" si="65"/>
        <v>0</v>
      </c>
      <c r="M146" s="35">
        <f t="shared" si="65"/>
        <v>0</v>
      </c>
      <c r="N146" s="35">
        <f t="shared" si="65"/>
        <v>0</v>
      </c>
      <c r="O146" s="35">
        <f t="shared" si="65"/>
        <v>0</v>
      </c>
      <c r="P146" s="35">
        <f t="shared" si="65"/>
        <v>0</v>
      </c>
      <c r="Q146" s="35">
        <f t="shared" ref="Q146:Z150" si="66">IF(VLOOKUP($E146,$D$6:$AN$1034,3,)=0,0,(VLOOKUP($E146,$D$6:$AN$1034,Q$2,)/VLOOKUP($E146,$D$6:$AN$1034,3,))*$F146)</f>
        <v>0</v>
      </c>
      <c r="R146" s="35">
        <f t="shared" si="66"/>
        <v>0</v>
      </c>
      <c r="S146" s="35">
        <f t="shared" si="66"/>
        <v>0</v>
      </c>
      <c r="T146" s="35">
        <f t="shared" si="66"/>
        <v>0</v>
      </c>
      <c r="U146" s="35">
        <f t="shared" si="66"/>
        <v>0</v>
      </c>
      <c r="V146" s="35">
        <f t="shared" si="66"/>
        <v>0</v>
      </c>
      <c r="W146" s="35">
        <f t="shared" si="66"/>
        <v>0</v>
      </c>
      <c r="X146" s="21">
        <f t="shared" si="66"/>
        <v>0</v>
      </c>
      <c r="Y146" s="21">
        <f t="shared" si="66"/>
        <v>0</v>
      </c>
      <c r="Z146" s="21">
        <f t="shared" si="66"/>
        <v>0</v>
      </c>
      <c r="AA146" s="23">
        <f t="shared" ref="AA146:AA151" si="67">SUM(G146:Z146)</f>
        <v>0</v>
      </c>
      <c r="AB146" s="17" t="str">
        <f t="shared" ref="AB146:AB151" si="68">IF(ABS(F146-AA146)&lt;0.01,"ok","err")</f>
        <v>ok</v>
      </c>
    </row>
    <row r="147" spans="1:28">
      <c r="A147" s="27" t="s">
        <v>590</v>
      </c>
      <c r="C147" s="19" t="s">
        <v>881</v>
      </c>
      <c r="D147" s="19" t="s">
        <v>408</v>
      </c>
      <c r="E147" s="19" t="s">
        <v>1116</v>
      </c>
      <c r="F147" s="38">
        <f>VLOOKUP(C147,'WSS-27'!$C$2:$AP$780,'WSS-27'!$T$2,)</f>
        <v>163569496.82230794</v>
      </c>
      <c r="G147" s="38">
        <f t="shared" si="65"/>
        <v>78439594.386339948</v>
      </c>
      <c r="H147" s="38">
        <f t="shared" si="65"/>
        <v>21786122.16755417</v>
      </c>
      <c r="I147" s="38">
        <f t="shared" si="65"/>
        <v>1330051.3080238097</v>
      </c>
      <c r="J147" s="38">
        <f t="shared" si="65"/>
        <v>23200217.352682833</v>
      </c>
      <c r="K147" s="38">
        <f t="shared" si="65"/>
        <v>21721096.13054084</v>
      </c>
      <c r="L147" s="38">
        <f t="shared" si="65"/>
        <v>14752770.876543853</v>
      </c>
      <c r="M147" s="38">
        <f t="shared" si="65"/>
        <v>0</v>
      </c>
      <c r="N147" s="38">
        <f t="shared" si="65"/>
        <v>730252.99975905637</v>
      </c>
      <c r="O147" s="38">
        <f t="shared" si="65"/>
        <v>1515861.1892622947</v>
      </c>
      <c r="P147" s="38">
        <f t="shared" si="65"/>
        <v>64039.323466586779</v>
      </c>
      <c r="Q147" s="38">
        <f t="shared" si="66"/>
        <v>23925.980508828245</v>
      </c>
      <c r="R147" s="38">
        <f t="shared" si="66"/>
        <v>5565.1076257012901</v>
      </c>
      <c r="S147" s="38">
        <f t="shared" si="66"/>
        <v>0</v>
      </c>
      <c r="T147" s="38">
        <f t="shared" si="66"/>
        <v>0</v>
      </c>
      <c r="U147" s="38">
        <f t="shared" si="66"/>
        <v>0</v>
      </c>
      <c r="V147" s="38">
        <f t="shared" si="66"/>
        <v>0</v>
      </c>
      <c r="W147" s="38">
        <f t="shared" si="66"/>
        <v>0</v>
      </c>
      <c r="X147" s="22">
        <f t="shared" si="66"/>
        <v>0</v>
      </c>
      <c r="Y147" s="22">
        <f t="shared" si="66"/>
        <v>0</v>
      </c>
      <c r="Z147" s="22">
        <f t="shared" si="66"/>
        <v>0</v>
      </c>
      <c r="AA147" s="22">
        <f t="shared" si="67"/>
        <v>163569496.82230791</v>
      </c>
      <c r="AB147" s="17" t="str">
        <f t="shared" si="68"/>
        <v>ok</v>
      </c>
    </row>
    <row r="148" spans="1:28">
      <c r="A148" s="27" t="s">
        <v>591</v>
      </c>
      <c r="C148" s="19" t="s">
        <v>881</v>
      </c>
      <c r="D148" s="19" t="s">
        <v>409</v>
      </c>
      <c r="E148" s="19" t="s">
        <v>1265</v>
      </c>
      <c r="F148" s="38">
        <f>VLOOKUP(C148,'WSS-27'!$C$2:$AP$780,'WSS-27'!$U$2,)</f>
        <v>259906308.52060506</v>
      </c>
      <c r="G148" s="38">
        <f t="shared" si="65"/>
        <v>224008833.01882115</v>
      </c>
      <c r="H148" s="38">
        <f t="shared" si="65"/>
        <v>27768090.995779458</v>
      </c>
      <c r="I148" s="38">
        <f t="shared" si="65"/>
        <v>38092.318622408398</v>
      </c>
      <c r="J148" s="38">
        <f t="shared" si="65"/>
        <v>1749223.4567401193</v>
      </c>
      <c r="K148" s="38">
        <f t="shared" si="65"/>
        <v>77393.917201083736</v>
      </c>
      <c r="L148" s="38">
        <f t="shared" si="65"/>
        <v>262413.75050992455</v>
      </c>
      <c r="M148" s="38">
        <f t="shared" si="65"/>
        <v>7860.3197157350669</v>
      </c>
      <c r="N148" s="38">
        <f t="shared" si="65"/>
        <v>1209.2799562669334</v>
      </c>
      <c r="O148" s="38">
        <f t="shared" si="65"/>
        <v>5924927.6097276537</v>
      </c>
      <c r="P148" s="38">
        <f t="shared" si="65"/>
        <v>10520.73561952232</v>
      </c>
      <c r="Q148" s="38">
        <f t="shared" si="66"/>
        <v>57138.477933612601</v>
      </c>
      <c r="R148" s="38">
        <f t="shared" si="66"/>
        <v>604.63997813346668</v>
      </c>
      <c r="S148" s="38">
        <f t="shared" si="66"/>
        <v>0</v>
      </c>
      <c r="T148" s="38">
        <f t="shared" si="66"/>
        <v>0</v>
      </c>
      <c r="U148" s="38">
        <f t="shared" si="66"/>
        <v>0</v>
      </c>
      <c r="V148" s="38">
        <f t="shared" si="66"/>
        <v>0</v>
      </c>
      <c r="W148" s="38">
        <f t="shared" si="66"/>
        <v>0</v>
      </c>
      <c r="X148" s="22">
        <f t="shared" si="66"/>
        <v>0</v>
      </c>
      <c r="Y148" s="22">
        <f t="shared" si="66"/>
        <v>0</v>
      </c>
      <c r="Z148" s="22">
        <f t="shared" si="66"/>
        <v>0</v>
      </c>
      <c r="AA148" s="22">
        <f t="shared" si="67"/>
        <v>259906308.52060506</v>
      </c>
      <c r="AB148" s="17" t="str">
        <f t="shared" si="68"/>
        <v>ok</v>
      </c>
    </row>
    <row r="149" spans="1:28">
      <c r="A149" s="27" t="s">
        <v>592</v>
      </c>
      <c r="C149" s="19" t="s">
        <v>881</v>
      </c>
      <c r="D149" s="19" t="s">
        <v>410</v>
      </c>
      <c r="E149" s="19" t="s">
        <v>629</v>
      </c>
      <c r="F149" s="38">
        <f>VLOOKUP(C149,'WSS-27'!$C$2:$AP$780,'WSS-27'!$V$2,)</f>
        <v>47707557.494330108</v>
      </c>
      <c r="G149" s="38">
        <f t="shared" si="65"/>
        <v>35167652.491215855</v>
      </c>
      <c r="H149" s="38">
        <f t="shared" si="65"/>
        <v>6365447.614878213</v>
      </c>
      <c r="I149" s="38">
        <f t="shared" si="65"/>
        <v>0</v>
      </c>
      <c r="J149" s="38">
        <f t="shared" si="65"/>
        <v>5858236.584228415</v>
      </c>
      <c r="K149" s="38">
        <f t="shared" si="65"/>
        <v>0</v>
      </c>
      <c r="L149" s="38">
        <f t="shared" si="65"/>
        <v>0</v>
      </c>
      <c r="M149" s="38">
        <f t="shared" si="65"/>
        <v>0</v>
      </c>
      <c r="N149" s="38">
        <f t="shared" si="65"/>
        <v>0</v>
      </c>
      <c r="O149" s="38">
        <f t="shared" si="65"/>
        <v>297843.51041431585</v>
      </c>
      <c r="P149" s="38">
        <f t="shared" si="65"/>
        <v>12582.746389284126</v>
      </c>
      <c r="Q149" s="38">
        <f t="shared" si="66"/>
        <v>4701.0887773450559</v>
      </c>
      <c r="R149" s="38">
        <f t="shared" si="66"/>
        <v>1093.458426677578</v>
      </c>
      <c r="S149" s="38">
        <f t="shared" si="66"/>
        <v>0</v>
      </c>
      <c r="T149" s="38">
        <f t="shared" si="66"/>
        <v>0</v>
      </c>
      <c r="U149" s="38">
        <f t="shared" si="66"/>
        <v>0</v>
      </c>
      <c r="V149" s="38">
        <f t="shared" si="66"/>
        <v>0</v>
      </c>
      <c r="W149" s="38">
        <f t="shared" si="66"/>
        <v>0</v>
      </c>
      <c r="X149" s="22">
        <f t="shared" si="66"/>
        <v>0</v>
      </c>
      <c r="Y149" s="22">
        <f t="shared" si="66"/>
        <v>0</v>
      </c>
      <c r="Z149" s="22">
        <f t="shared" si="66"/>
        <v>0</v>
      </c>
      <c r="AA149" s="22">
        <f t="shared" si="67"/>
        <v>47707557.494330116</v>
      </c>
      <c r="AB149" s="17" t="str">
        <f t="shared" si="68"/>
        <v>ok</v>
      </c>
    </row>
    <row r="150" spans="1:28">
      <c r="A150" s="27" t="s">
        <v>593</v>
      </c>
      <c r="C150" s="19" t="s">
        <v>881</v>
      </c>
      <c r="D150" s="19" t="s">
        <v>411</v>
      </c>
      <c r="E150" s="19" t="s">
        <v>1264</v>
      </c>
      <c r="F150" s="38">
        <f>VLOOKUP(C150,'WSS-27'!$C$2:$AP$780,'WSS-27'!$W$2,)</f>
        <v>76350486.52426891</v>
      </c>
      <c r="G150" s="38">
        <f t="shared" si="65"/>
        <v>66320970.900965318</v>
      </c>
      <c r="H150" s="38">
        <f t="shared" si="65"/>
        <v>8221134.5422781408</v>
      </c>
      <c r="I150" s="38">
        <f t="shared" si="65"/>
        <v>11277.767581132777</v>
      </c>
      <c r="J150" s="38">
        <f t="shared" si="65"/>
        <v>0</v>
      </c>
      <c r="K150" s="38">
        <f t="shared" si="65"/>
        <v>22913.559529920567</v>
      </c>
      <c r="L150" s="38">
        <f t="shared" si="65"/>
        <v>0</v>
      </c>
      <c r="M150" s="38">
        <f t="shared" si="65"/>
        <v>0</v>
      </c>
      <c r="N150" s="38">
        <f t="shared" si="65"/>
        <v>0</v>
      </c>
      <c r="O150" s="38">
        <f t="shared" si="65"/>
        <v>1754158.2905440987</v>
      </c>
      <c r="P150" s="38">
        <f t="shared" si="65"/>
        <v>3114.8119985985768</v>
      </c>
      <c r="Q150" s="38">
        <f t="shared" si="66"/>
        <v>16916.651371699169</v>
      </c>
      <c r="R150" s="38">
        <f t="shared" si="66"/>
        <v>0</v>
      </c>
      <c r="S150" s="38">
        <f t="shared" si="66"/>
        <v>0</v>
      </c>
      <c r="T150" s="38">
        <f t="shared" si="66"/>
        <v>0</v>
      </c>
      <c r="U150" s="38">
        <f t="shared" si="66"/>
        <v>0</v>
      </c>
      <c r="V150" s="38">
        <f t="shared" si="66"/>
        <v>0</v>
      </c>
      <c r="W150" s="38">
        <f t="shared" si="66"/>
        <v>0</v>
      </c>
      <c r="X150" s="22">
        <f t="shared" si="66"/>
        <v>0</v>
      </c>
      <c r="Y150" s="22">
        <f t="shared" si="66"/>
        <v>0</v>
      </c>
      <c r="Z150" s="22">
        <f t="shared" si="66"/>
        <v>0</v>
      </c>
      <c r="AA150" s="22">
        <f t="shared" si="67"/>
        <v>76350486.52426891</v>
      </c>
      <c r="AB150" s="17" t="str">
        <f t="shared" si="68"/>
        <v>ok</v>
      </c>
    </row>
    <row r="151" spans="1:28">
      <c r="A151" s="19" t="s">
        <v>352</v>
      </c>
      <c r="D151" s="19" t="s">
        <v>412</v>
      </c>
      <c r="F151" s="35">
        <f>SUM(F146:F150)</f>
        <v>547533849.36151206</v>
      </c>
      <c r="G151" s="35">
        <f t="shared" ref="G151:W151" si="69">SUM(G146:G150)</f>
        <v>403937050.7973423</v>
      </c>
      <c r="H151" s="35">
        <f t="shared" si="69"/>
        <v>64140795.32048998</v>
      </c>
      <c r="I151" s="35">
        <f t="shared" si="69"/>
        <v>1379421.3942273508</v>
      </c>
      <c r="J151" s="35">
        <f t="shared" si="69"/>
        <v>30807677.393651366</v>
      </c>
      <c r="K151" s="35">
        <f t="shared" si="69"/>
        <v>21821403.607271843</v>
      </c>
      <c r="L151" s="35">
        <f t="shared" si="69"/>
        <v>15015184.627053779</v>
      </c>
      <c r="M151" s="35">
        <f t="shared" si="69"/>
        <v>7860.3197157350669</v>
      </c>
      <c r="N151" s="35">
        <f t="shared" si="69"/>
        <v>731462.27971532336</v>
      </c>
      <c r="O151" s="35">
        <f>SUM(O146:O150)</f>
        <v>9492790.5999483615</v>
      </c>
      <c r="P151" s="35">
        <f t="shared" si="69"/>
        <v>90257.617473991806</v>
      </c>
      <c r="Q151" s="35">
        <f t="shared" si="69"/>
        <v>102682.19859148507</v>
      </c>
      <c r="R151" s="35">
        <f t="shared" si="69"/>
        <v>7263.206030512335</v>
      </c>
      <c r="S151" s="35">
        <f t="shared" si="69"/>
        <v>0</v>
      </c>
      <c r="T151" s="35">
        <f t="shared" si="69"/>
        <v>0</v>
      </c>
      <c r="U151" s="35">
        <f t="shared" si="69"/>
        <v>0</v>
      </c>
      <c r="V151" s="35">
        <f t="shared" si="69"/>
        <v>0</v>
      </c>
      <c r="W151" s="35">
        <f t="shared" si="69"/>
        <v>0</v>
      </c>
      <c r="X151" s="21">
        <f>SUM(X146:X150)</f>
        <v>0</v>
      </c>
      <c r="Y151" s="21">
        <f>SUM(Y146:Y150)</f>
        <v>0</v>
      </c>
      <c r="Z151" s="21">
        <f>SUM(Z146:Z150)</f>
        <v>0</v>
      </c>
      <c r="AA151" s="23">
        <f t="shared" si="67"/>
        <v>547533849.36151195</v>
      </c>
      <c r="AB151" s="17" t="str">
        <f t="shared" si="68"/>
        <v>ok</v>
      </c>
    </row>
    <row r="152" spans="1:28">
      <c r="F152" s="38"/>
    </row>
    <row r="153" spans="1:28">
      <c r="A153" s="24" t="s">
        <v>596</v>
      </c>
      <c r="F153" s="38"/>
    </row>
    <row r="154" spans="1:28">
      <c r="A154" s="27" t="s">
        <v>987</v>
      </c>
      <c r="C154" s="19" t="s">
        <v>881</v>
      </c>
      <c r="D154" s="19" t="s">
        <v>413</v>
      </c>
      <c r="E154" s="19" t="s">
        <v>1104</v>
      </c>
      <c r="F154" s="35">
        <f>VLOOKUP(C154,'WSS-27'!$C$2:$AP$780,'WSS-27'!$X$2,)</f>
        <v>61709302.513820142</v>
      </c>
      <c r="G154" s="35">
        <f t="shared" ref="G154:P155" si="70">IF(VLOOKUP($E154,$D$6:$AN$1034,3,)=0,0,(VLOOKUP($E154,$D$6:$AN$1034,G$2,)/VLOOKUP($E154,$D$6:$AN$1034,3,))*$F154)</f>
        <v>42174095.222213395</v>
      </c>
      <c r="H154" s="35">
        <f t="shared" si="70"/>
        <v>7633634.1730213538</v>
      </c>
      <c r="I154" s="35">
        <f t="shared" si="70"/>
        <v>0</v>
      </c>
      <c r="J154" s="35">
        <f t="shared" si="70"/>
        <v>7025371.6138492674</v>
      </c>
      <c r="K154" s="35">
        <f t="shared" si="70"/>
        <v>0</v>
      </c>
      <c r="L154" s="35">
        <f t="shared" si="70"/>
        <v>4496980.1079484466</v>
      </c>
      <c r="M154" s="35">
        <f t="shared" si="70"/>
        <v>0</v>
      </c>
      <c r="N154" s="35">
        <f t="shared" si="70"/>
        <v>0</v>
      </c>
      <c r="O154" s="35">
        <f t="shared" si="70"/>
        <v>357182.79952491022</v>
      </c>
      <c r="P154" s="35">
        <f t="shared" si="70"/>
        <v>15089.603848627081</v>
      </c>
      <c r="Q154" s="35">
        <f t="shared" ref="Q154:Z155" si="71">IF(VLOOKUP($E154,$D$6:$AN$1034,3,)=0,0,(VLOOKUP($E154,$D$6:$AN$1034,Q$2,)/VLOOKUP($E154,$D$6:$AN$1034,3,))*$F154)</f>
        <v>5637.6855348349281</v>
      </c>
      <c r="R154" s="35">
        <f t="shared" si="71"/>
        <v>1311.3078793004604</v>
      </c>
      <c r="S154" s="35">
        <f t="shared" si="71"/>
        <v>0</v>
      </c>
      <c r="T154" s="35">
        <f t="shared" si="71"/>
        <v>0</v>
      </c>
      <c r="U154" s="35">
        <f t="shared" si="71"/>
        <v>0</v>
      </c>
      <c r="V154" s="35">
        <f t="shared" si="71"/>
        <v>0</v>
      </c>
      <c r="W154" s="35">
        <f t="shared" si="71"/>
        <v>0</v>
      </c>
      <c r="X154" s="21">
        <f t="shared" si="71"/>
        <v>0</v>
      </c>
      <c r="Y154" s="21">
        <f t="shared" si="71"/>
        <v>0</v>
      </c>
      <c r="Z154" s="21">
        <f t="shared" si="71"/>
        <v>0</v>
      </c>
      <c r="AA154" s="23">
        <f>SUM(G154:Z154)</f>
        <v>61709302.513820134</v>
      </c>
      <c r="AB154" s="17" t="str">
        <f>IF(ABS(F154-AA154)&lt;0.01,"ok","err")</f>
        <v>ok</v>
      </c>
    </row>
    <row r="155" spans="1:28">
      <c r="A155" s="27" t="s">
        <v>990</v>
      </c>
      <c r="C155" s="19" t="s">
        <v>881</v>
      </c>
      <c r="D155" s="19" t="s">
        <v>414</v>
      </c>
      <c r="E155" s="19" t="s">
        <v>1266</v>
      </c>
      <c r="F155" s="38">
        <f>VLOOKUP(C155,'WSS-27'!$C$2:$AP$780,'WSS-27'!$Y$2,)</f>
        <v>36052703.382915772</v>
      </c>
      <c r="G155" s="38">
        <f t="shared" si="70"/>
        <v>31088111.187586054</v>
      </c>
      <c r="H155" s="38">
        <f t="shared" si="70"/>
        <v>3853676.1640612106</v>
      </c>
      <c r="I155" s="38">
        <f t="shared" si="70"/>
        <v>0</v>
      </c>
      <c r="J155" s="38">
        <f t="shared" si="70"/>
        <v>242758.52243068223</v>
      </c>
      <c r="K155" s="38">
        <f t="shared" si="70"/>
        <v>0</v>
      </c>
      <c r="L155" s="38">
        <f t="shared" si="70"/>
        <v>36417.973983724885</v>
      </c>
      <c r="M155" s="38">
        <f t="shared" si="70"/>
        <v>0</v>
      </c>
      <c r="N155" s="38">
        <f t="shared" si="70"/>
        <v>0</v>
      </c>
      <c r="O155" s="38">
        <f t="shared" si="70"/>
        <v>822265.82687538827</v>
      </c>
      <c r="P155" s="38">
        <f t="shared" si="70"/>
        <v>1460.0754546470343</v>
      </c>
      <c r="Q155" s="38">
        <f t="shared" si="71"/>
        <v>7929.7201416175149</v>
      </c>
      <c r="R155" s="38">
        <f t="shared" si="71"/>
        <v>83.912382450978996</v>
      </c>
      <c r="S155" s="38">
        <f t="shared" si="71"/>
        <v>0</v>
      </c>
      <c r="T155" s="38">
        <f t="shared" si="71"/>
        <v>0</v>
      </c>
      <c r="U155" s="38">
        <f t="shared" si="71"/>
        <v>0</v>
      </c>
      <c r="V155" s="38">
        <f t="shared" si="71"/>
        <v>0</v>
      </c>
      <c r="W155" s="38">
        <f t="shared" si="71"/>
        <v>0</v>
      </c>
      <c r="X155" s="22">
        <f t="shared" si="71"/>
        <v>0</v>
      </c>
      <c r="Y155" s="22">
        <f t="shared" si="71"/>
        <v>0</v>
      </c>
      <c r="Z155" s="22">
        <f t="shared" si="71"/>
        <v>0</v>
      </c>
      <c r="AA155" s="22">
        <f>SUM(G155:Z155)</f>
        <v>36052703.38291578</v>
      </c>
      <c r="AB155" s="17" t="str">
        <f>IF(ABS(F155-AA155)&lt;0.01,"ok","err")</f>
        <v>ok</v>
      </c>
    </row>
    <row r="156" spans="1:28">
      <c r="A156" s="19" t="s">
        <v>653</v>
      </c>
      <c r="D156" s="19" t="s">
        <v>415</v>
      </c>
      <c r="F156" s="35">
        <f>F154+F155</f>
        <v>97762005.896735907</v>
      </c>
      <c r="G156" s="35">
        <f t="shared" ref="G156:W156" si="72">G154+G155</f>
        <v>73262206.409799457</v>
      </c>
      <c r="H156" s="35">
        <f t="shared" si="72"/>
        <v>11487310.337082565</v>
      </c>
      <c r="I156" s="35">
        <f t="shared" si="72"/>
        <v>0</v>
      </c>
      <c r="J156" s="35">
        <f t="shared" si="72"/>
        <v>7268130.1362799499</v>
      </c>
      <c r="K156" s="35">
        <f t="shared" si="72"/>
        <v>0</v>
      </c>
      <c r="L156" s="35">
        <f t="shared" si="72"/>
        <v>4533398.0819321712</v>
      </c>
      <c r="M156" s="35">
        <f t="shared" si="72"/>
        <v>0</v>
      </c>
      <c r="N156" s="35">
        <f t="shared" si="72"/>
        <v>0</v>
      </c>
      <c r="O156" s="35">
        <f>O154+O155</f>
        <v>1179448.6264002984</v>
      </c>
      <c r="P156" s="35">
        <f t="shared" si="72"/>
        <v>16549.679303274115</v>
      </c>
      <c r="Q156" s="35">
        <f t="shared" si="72"/>
        <v>13567.405676452443</v>
      </c>
      <c r="R156" s="35">
        <f t="shared" si="72"/>
        <v>1395.2202617514395</v>
      </c>
      <c r="S156" s="35">
        <f t="shared" si="72"/>
        <v>0</v>
      </c>
      <c r="T156" s="35">
        <f t="shared" si="72"/>
        <v>0</v>
      </c>
      <c r="U156" s="35">
        <f t="shared" si="72"/>
        <v>0</v>
      </c>
      <c r="V156" s="35">
        <f t="shared" si="72"/>
        <v>0</v>
      </c>
      <c r="W156" s="35">
        <f t="shared" si="72"/>
        <v>0</v>
      </c>
      <c r="X156" s="21">
        <f>X154+X155</f>
        <v>0</v>
      </c>
      <c r="Y156" s="21">
        <f>Y154+Y155</f>
        <v>0</v>
      </c>
      <c r="Z156" s="21">
        <f>Z154+Z155</f>
        <v>0</v>
      </c>
      <c r="AA156" s="23">
        <f>SUM(G156:Z156)</f>
        <v>97762005.896735922</v>
      </c>
      <c r="AB156" s="17" t="str">
        <f>IF(ABS(F156-AA156)&lt;0.01,"ok","err")</f>
        <v>ok</v>
      </c>
    </row>
    <row r="157" spans="1:28">
      <c r="F157" s="38"/>
    </row>
    <row r="158" spans="1:28">
      <c r="A158" s="24" t="s">
        <v>330</v>
      </c>
      <c r="F158" s="38"/>
    </row>
    <row r="159" spans="1:28">
      <c r="A159" s="27" t="s">
        <v>990</v>
      </c>
      <c r="C159" s="19" t="s">
        <v>881</v>
      </c>
      <c r="D159" s="19" t="s">
        <v>416</v>
      </c>
      <c r="E159" s="19" t="s">
        <v>992</v>
      </c>
      <c r="F159" s="35">
        <f>VLOOKUP(C159,'WSS-27'!$C$2:$AP$780,'WSS-27'!$Z$2,)</f>
        <v>20902797.646495089</v>
      </c>
      <c r="G159" s="35">
        <f t="shared" ref="G159:Z159" si="73">IF(VLOOKUP($E159,$D$6:$AN$1034,3,)=0,0,(VLOOKUP($E159,$D$6:$AN$1034,G$2,)/VLOOKUP($E159,$D$6:$AN$1034,3,))*$F159)</f>
        <v>16025061.147102294</v>
      </c>
      <c r="H159" s="35">
        <f t="shared" si="73"/>
        <v>4032832.8188810223</v>
      </c>
      <c r="I159" s="35">
        <f t="shared" si="73"/>
        <v>0</v>
      </c>
      <c r="J159" s="35">
        <f t="shared" si="73"/>
        <v>707499.00349565642</v>
      </c>
      <c r="K159" s="35">
        <f t="shared" si="73"/>
        <v>0</v>
      </c>
      <c r="L159" s="35">
        <f t="shared" si="73"/>
        <v>137160.2060404814</v>
      </c>
      <c r="M159" s="35">
        <f t="shared" si="73"/>
        <v>0</v>
      </c>
      <c r="N159" s="35">
        <f t="shared" si="73"/>
        <v>0</v>
      </c>
      <c r="O159" s="35">
        <f t="shared" si="73"/>
        <v>0</v>
      </c>
      <c r="P159" s="35">
        <f t="shared" si="73"/>
        <v>0</v>
      </c>
      <c r="Q159" s="35">
        <f t="shared" si="73"/>
        <v>0</v>
      </c>
      <c r="R159" s="35">
        <f t="shared" si="73"/>
        <v>244.47097563775273</v>
      </c>
      <c r="S159" s="35">
        <f t="shared" si="73"/>
        <v>0</v>
      </c>
      <c r="T159" s="35">
        <f t="shared" si="73"/>
        <v>0</v>
      </c>
      <c r="U159" s="35">
        <f t="shared" si="73"/>
        <v>0</v>
      </c>
      <c r="V159" s="35">
        <f t="shared" si="73"/>
        <v>0</v>
      </c>
      <c r="W159" s="35">
        <f t="shared" si="73"/>
        <v>0</v>
      </c>
      <c r="X159" s="21">
        <f t="shared" si="73"/>
        <v>0</v>
      </c>
      <c r="Y159" s="21">
        <f t="shared" si="73"/>
        <v>0</v>
      </c>
      <c r="Z159" s="21">
        <f t="shared" si="73"/>
        <v>0</v>
      </c>
      <c r="AA159" s="23">
        <f>SUM(G159:Z159)</f>
        <v>20902797.646495093</v>
      </c>
      <c r="AB159" s="17" t="str">
        <f>IF(ABS(F159-AA159)&lt;0.01,"ok","err")</f>
        <v>ok</v>
      </c>
    </row>
    <row r="160" spans="1:28">
      <c r="F160" s="38"/>
    </row>
    <row r="161" spans="1:28">
      <c r="A161" s="24" t="s">
        <v>329</v>
      </c>
      <c r="F161" s="38"/>
    </row>
    <row r="162" spans="1:28">
      <c r="A162" s="27" t="s">
        <v>990</v>
      </c>
      <c r="C162" s="19" t="s">
        <v>881</v>
      </c>
      <c r="D162" s="19" t="s">
        <v>417</v>
      </c>
      <c r="E162" s="19" t="s">
        <v>1246</v>
      </c>
      <c r="F162" s="35">
        <f>VLOOKUP(C162,'WSS-27'!$C$2:$AP$780,'WSS-27'!$AA$2,)</f>
        <v>26168471.372442923</v>
      </c>
      <c r="G162" s="35">
        <f t="shared" ref="G162:Z162" si="74">IF(VLOOKUP($E162,$D$6:$AN$1034,3,)=0,0,(VLOOKUP($E162,$D$6:$AN$1034,G$2,)/VLOOKUP($E162,$D$6:$AN$1034,3,))*$F162)</f>
        <v>18024461.690769471</v>
      </c>
      <c r="H162" s="35">
        <f t="shared" si="74"/>
        <v>5432221.6939102942</v>
      </c>
      <c r="I162" s="35">
        <f t="shared" si="74"/>
        <v>184432.88058163924</v>
      </c>
      <c r="J162" s="35">
        <f t="shared" si="74"/>
        <v>1457376.4606324565</v>
      </c>
      <c r="K162" s="35">
        <f t="shared" si="74"/>
        <v>383668.13834055001</v>
      </c>
      <c r="L162" s="35">
        <f t="shared" si="74"/>
        <v>231556.07330972311</v>
      </c>
      <c r="M162" s="35">
        <f t="shared" si="74"/>
        <v>254828.60857596976</v>
      </c>
      <c r="N162" s="35">
        <f t="shared" si="74"/>
        <v>5987.0190638317308</v>
      </c>
      <c r="O162" s="35">
        <f t="shared" si="74"/>
        <v>0</v>
      </c>
      <c r="P162" s="35">
        <f t="shared" si="74"/>
        <v>8463.0943741228057</v>
      </c>
      <c r="Q162" s="35">
        <f t="shared" si="74"/>
        <v>45963.357376701453</v>
      </c>
      <c r="R162" s="35">
        <f t="shared" si="74"/>
        <v>503.58550816601809</v>
      </c>
      <c r="S162" s="35">
        <f t="shared" si="74"/>
        <v>139008.76999999999</v>
      </c>
      <c r="T162" s="35">
        <f t="shared" si="74"/>
        <v>0</v>
      </c>
      <c r="U162" s="35">
        <f t="shared" si="74"/>
        <v>0</v>
      </c>
      <c r="V162" s="35">
        <f t="shared" si="74"/>
        <v>0</v>
      </c>
      <c r="W162" s="35">
        <f t="shared" si="74"/>
        <v>0</v>
      </c>
      <c r="X162" s="21">
        <f t="shared" si="74"/>
        <v>0</v>
      </c>
      <c r="Y162" s="21">
        <f t="shared" si="74"/>
        <v>0</v>
      </c>
      <c r="Z162" s="21">
        <f t="shared" si="74"/>
        <v>0</v>
      </c>
      <c r="AA162" s="23">
        <f>SUM(G162:Z162)</f>
        <v>26168471.372442931</v>
      </c>
      <c r="AB162" s="17" t="str">
        <f>IF(ABS(F162-AA162)&lt;0.01,"ok","err")</f>
        <v>ok</v>
      </c>
    </row>
    <row r="163" spans="1:28">
      <c r="F163" s="38"/>
    </row>
    <row r="164" spans="1:28">
      <c r="A164" s="24" t="s">
        <v>345</v>
      </c>
      <c r="F164" s="38"/>
    </row>
    <row r="165" spans="1:28">
      <c r="A165" s="27" t="s">
        <v>990</v>
      </c>
      <c r="C165" s="19" t="s">
        <v>881</v>
      </c>
      <c r="D165" s="19" t="s">
        <v>418</v>
      </c>
      <c r="E165" s="19" t="s">
        <v>1262</v>
      </c>
      <c r="F165" s="35">
        <f>VLOOKUP(C165,'WSS-27'!$C$2:$AP$780,'WSS-27'!$AB$2,)</f>
        <v>66579447.12367624</v>
      </c>
      <c r="G165" s="35">
        <f t="shared" ref="G165:Z165" si="75">IF(VLOOKUP($E165,$D$6:$AN$1034,3,)=0,0,(VLOOKUP($E165,$D$6:$AN$1034,G$2,)/VLOOKUP($E165,$D$6:$AN$1034,3,))*$F165)</f>
        <v>0</v>
      </c>
      <c r="H165" s="35">
        <f t="shared" si="75"/>
        <v>0</v>
      </c>
      <c r="I165" s="35">
        <f t="shared" si="75"/>
        <v>0</v>
      </c>
      <c r="J165" s="35">
        <f t="shared" si="75"/>
        <v>0</v>
      </c>
      <c r="K165" s="35">
        <f t="shared" si="75"/>
        <v>0</v>
      </c>
      <c r="L165" s="35">
        <f t="shared" si="75"/>
        <v>0</v>
      </c>
      <c r="M165" s="35">
        <f t="shared" si="75"/>
        <v>0</v>
      </c>
      <c r="N165" s="35">
        <f t="shared" si="75"/>
        <v>0</v>
      </c>
      <c r="O165" s="35">
        <f t="shared" si="75"/>
        <v>66579447.12367624</v>
      </c>
      <c r="P165" s="35">
        <f t="shared" si="75"/>
        <v>0</v>
      </c>
      <c r="Q165" s="35">
        <f t="shared" si="75"/>
        <v>0</v>
      </c>
      <c r="R165" s="35">
        <f t="shared" si="75"/>
        <v>0</v>
      </c>
      <c r="S165" s="35">
        <f t="shared" si="75"/>
        <v>0</v>
      </c>
      <c r="T165" s="35">
        <f t="shared" si="75"/>
        <v>0</v>
      </c>
      <c r="U165" s="35">
        <f t="shared" si="75"/>
        <v>0</v>
      </c>
      <c r="V165" s="35">
        <f t="shared" si="75"/>
        <v>0</v>
      </c>
      <c r="W165" s="35">
        <f t="shared" si="75"/>
        <v>0</v>
      </c>
      <c r="X165" s="21">
        <f t="shared" si="75"/>
        <v>0</v>
      </c>
      <c r="Y165" s="21">
        <f t="shared" si="75"/>
        <v>0</v>
      </c>
      <c r="Z165" s="21">
        <f t="shared" si="75"/>
        <v>0</v>
      </c>
      <c r="AA165" s="23">
        <f>SUM(G165:Z165)</f>
        <v>66579447.12367624</v>
      </c>
      <c r="AB165" s="17" t="str">
        <f>IF(ABS(F165-AA165)&lt;0.01,"ok","err")</f>
        <v>ok</v>
      </c>
    </row>
    <row r="166" spans="1:28">
      <c r="F166" s="38"/>
    </row>
    <row r="167" spans="1:28">
      <c r="A167" s="24" t="s">
        <v>922</v>
      </c>
      <c r="F167" s="38"/>
    </row>
    <row r="168" spans="1:28">
      <c r="A168" s="27" t="s">
        <v>990</v>
      </c>
      <c r="C168" s="19" t="s">
        <v>881</v>
      </c>
      <c r="D168" s="19" t="s">
        <v>419</v>
      </c>
      <c r="E168" s="19" t="s">
        <v>1261</v>
      </c>
      <c r="F168" s="35">
        <f>VLOOKUP(C168,'WSS-27'!$C$2:$AP$780,'WSS-27'!$AC$2,)</f>
        <v>4097790.734751517</v>
      </c>
      <c r="G168" s="35">
        <f t="shared" ref="G168:Z168" si="76">IF(VLOOKUP($E168,$D$6:$AN$1034,3,)=0,0,(VLOOKUP($E168,$D$6:$AN$1034,G$2,)/VLOOKUP($E168,$D$6:$AN$1034,3,))*$F168)</f>
        <v>3027761.1011717785</v>
      </c>
      <c r="H168" s="35">
        <f t="shared" si="76"/>
        <v>750641.34425230813</v>
      </c>
      <c r="I168" s="35">
        <f t="shared" si="76"/>
        <v>2574.327963412924</v>
      </c>
      <c r="J168" s="35">
        <f t="shared" si="76"/>
        <v>118214.7745738665</v>
      </c>
      <c r="K168" s="35">
        <f t="shared" si="76"/>
        <v>26151.903120385261</v>
      </c>
      <c r="L168" s="35">
        <f t="shared" si="76"/>
        <v>88671.296517556271</v>
      </c>
      <c r="M168" s="35">
        <f t="shared" si="76"/>
        <v>2656.0526606641279</v>
      </c>
      <c r="N168" s="35">
        <f t="shared" si="76"/>
        <v>81.724697251203935</v>
      </c>
      <c r="O168" s="35">
        <f t="shared" si="76"/>
        <v>80082.848083427249</v>
      </c>
      <c r="P168" s="35">
        <f t="shared" si="76"/>
        <v>142.20097321709483</v>
      </c>
      <c r="Q168" s="35">
        <f t="shared" si="76"/>
        <v>772.29838902387723</v>
      </c>
      <c r="R168" s="35">
        <f t="shared" si="76"/>
        <v>40.862348625601967</v>
      </c>
      <c r="S168" s="35">
        <f t="shared" si="76"/>
        <v>0</v>
      </c>
      <c r="T168" s="35">
        <f t="shared" si="76"/>
        <v>0</v>
      </c>
      <c r="U168" s="35">
        <f t="shared" si="76"/>
        <v>0</v>
      </c>
      <c r="V168" s="35">
        <f t="shared" si="76"/>
        <v>0</v>
      </c>
      <c r="W168" s="35">
        <f t="shared" si="76"/>
        <v>0</v>
      </c>
      <c r="X168" s="21">
        <f t="shared" si="76"/>
        <v>0</v>
      </c>
      <c r="Y168" s="21">
        <f t="shared" si="76"/>
        <v>0</v>
      </c>
      <c r="Z168" s="21">
        <f t="shared" si="76"/>
        <v>0</v>
      </c>
      <c r="AA168" s="23">
        <f>SUM(G168:Z168)</f>
        <v>4097790.734751516</v>
      </c>
      <c r="AB168" s="17" t="str">
        <f>IF(ABS(F168-AA168)&lt;0.01,"ok","err")</f>
        <v>ok</v>
      </c>
    </row>
    <row r="169" spans="1:28">
      <c r="F169" s="38"/>
    </row>
    <row r="170" spans="1:28">
      <c r="A170" s="24" t="s">
        <v>327</v>
      </c>
      <c r="F170" s="38"/>
    </row>
    <row r="171" spans="1:28">
      <c r="A171" s="27" t="s">
        <v>990</v>
      </c>
      <c r="C171" s="19" t="s">
        <v>881</v>
      </c>
      <c r="D171" s="19" t="s">
        <v>420</v>
      </c>
      <c r="E171" s="19" t="s">
        <v>1267</v>
      </c>
      <c r="F171" s="35">
        <f>VLOOKUP(C171,'WSS-27'!$C$2:$AP$780,'WSS-27'!$AD$2,)</f>
        <v>750473.85869937798</v>
      </c>
      <c r="G171" s="35">
        <f t="shared" ref="G171:Z171" si="77">IF(VLOOKUP($E171,$D$6:$AN$1034,3,)=0,0,(VLOOKUP($E171,$D$6:$AN$1034,G$2,)/VLOOKUP($E171,$D$6:$AN$1034,3,))*$F171)</f>
        <v>646820.67263115919</v>
      </c>
      <c r="H171" s="35">
        <f t="shared" si="77"/>
        <v>80179.763688444495</v>
      </c>
      <c r="I171" s="35">
        <f t="shared" si="77"/>
        <v>109.99074822802402</v>
      </c>
      <c r="J171" s="35">
        <f t="shared" si="77"/>
        <v>5050.8449940265637</v>
      </c>
      <c r="K171" s="35">
        <f t="shared" si="77"/>
        <v>223.47326624106472</v>
      </c>
      <c r="L171" s="35">
        <f t="shared" si="77"/>
        <v>757.71404334860995</v>
      </c>
      <c r="M171" s="35">
        <f t="shared" si="77"/>
        <v>22.696503602608132</v>
      </c>
      <c r="N171" s="35">
        <f t="shared" si="77"/>
        <v>3.4917697850166363</v>
      </c>
      <c r="O171" s="35">
        <f t="shared" si="77"/>
        <v>17108.100650178258</v>
      </c>
      <c r="P171" s="35">
        <f t="shared" si="77"/>
        <v>30.378397129644732</v>
      </c>
      <c r="Q171" s="35">
        <f t="shared" si="77"/>
        <v>164.98612234203605</v>
      </c>
      <c r="R171" s="35">
        <f t="shared" si="77"/>
        <v>1.7458848925083181</v>
      </c>
      <c r="S171" s="35">
        <f t="shared" si="77"/>
        <v>0</v>
      </c>
      <c r="T171" s="35">
        <f t="shared" si="77"/>
        <v>0</v>
      </c>
      <c r="U171" s="35">
        <f t="shared" si="77"/>
        <v>0</v>
      </c>
      <c r="V171" s="35">
        <f t="shared" si="77"/>
        <v>0</v>
      </c>
      <c r="W171" s="35">
        <f t="shared" si="77"/>
        <v>0</v>
      </c>
      <c r="X171" s="21">
        <f t="shared" si="77"/>
        <v>0</v>
      </c>
      <c r="Y171" s="21">
        <f t="shared" si="77"/>
        <v>0</v>
      </c>
      <c r="Z171" s="21">
        <f t="shared" si="77"/>
        <v>0</v>
      </c>
      <c r="AA171" s="23">
        <f>SUM(G171:Z171)</f>
        <v>750473.85869937798</v>
      </c>
      <c r="AB171" s="17" t="str">
        <f>IF(ABS(F171-AA171)&lt;0.01,"ok","err")</f>
        <v>ok</v>
      </c>
    </row>
    <row r="172" spans="1:28">
      <c r="F172" s="38"/>
    </row>
    <row r="173" spans="1:28">
      <c r="A173" s="24" t="s">
        <v>326</v>
      </c>
      <c r="F173" s="38"/>
    </row>
    <row r="174" spans="1:28">
      <c r="A174" s="27" t="s">
        <v>990</v>
      </c>
      <c r="C174" s="19" t="s">
        <v>881</v>
      </c>
      <c r="D174" s="19" t="s">
        <v>421</v>
      </c>
      <c r="E174" s="19" t="s">
        <v>1267</v>
      </c>
      <c r="F174" s="35">
        <f>VLOOKUP(C174,'WSS-27'!$C$2:$AP$780,'WSS-27'!$AE$2,)</f>
        <v>0</v>
      </c>
      <c r="G174" s="35">
        <f t="shared" ref="G174:Z174" si="78">IF(VLOOKUP($E174,$D$6:$AN$1034,3,)=0,0,(VLOOKUP($E174,$D$6:$AN$1034,G$2,)/VLOOKUP($E174,$D$6:$AN$1034,3,))*$F174)</f>
        <v>0</v>
      </c>
      <c r="H174" s="35">
        <f t="shared" si="78"/>
        <v>0</v>
      </c>
      <c r="I174" s="35">
        <f t="shared" si="78"/>
        <v>0</v>
      </c>
      <c r="J174" s="35">
        <f t="shared" si="78"/>
        <v>0</v>
      </c>
      <c r="K174" s="35">
        <f t="shared" si="78"/>
        <v>0</v>
      </c>
      <c r="L174" s="35">
        <f t="shared" si="78"/>
        <v>0</v>
      </c>
      <c r="M174" s="35">
        <f t="shared" si="78"/>
        <v>0</v>
      </c>
      <c r="N174" s="35">
        <f t="shared" si="78"/>
        <v>0</v>
      </c>
      <c r="O174" s="35">
        <f t="shared" si="78"/>
        <v>0</v>
      </c>
      <c r="P174" s="35">
        <f t="shared" si="78"/>
        <v>0</v>
      </c>
      <c r="Q174" s="35">
        <f t="shared" si="78"/>
        <v>0</v>
      </c>
      <c r="R174" s="35">
        <f t="shared" si="78"/>
        <v>0</v>
      </c>
      <c r="S174" s="35">
        <f t="shared" si="78"/>
        <v>0</v>
      </c>
      <c r="T174" s="35">
        <f t="shared" si="78"/>
        <v>0</v>
      </c>
      <c r="U174" s="35">
        <f t="shared" si="78"/>
        <v>0</v>
      </c>
      <c r="V174" s="35">
        <f t="shared" si="78"/>
        <v>0</v>
      </c>
      <c r="W174" s="35">
        <f t="shared" si="78"/>
        <v>0</v>
      </c>
      <c r="X174" s="21">
        <f t="shared" si="78"/>
        <v>0</v>
      </c>
      <c r="Y174" s="21">
        <f t="shared" si="78"/>
        <v>0</v>
      </c>
      <c r="Z174" s="21">
        <f t="shared" si="78"/>
        <v>0</v>
      </c>
      <c r="AA174" s="23">
        <f>SUM(G174:Z174)</f>
        <v>0</v>
      </c>
      <c r="AB174" s="17" t="str">
        <f>IF(ABS(F174-AA174)&lt;0.01,"ok","err")</f>
        <v>ok</v>
      </c>
    </row>
    <row r="175" spans="1:28">
      <c r="F175" s="38"/>
    </row>
    <row r="176" spans="1:28">
      <c r="A176" s="19" t="s">
        <v>819</v>
      </c>
      <c r="D176" s="19" t="s">
        <v>1001</v>
      </c>
      <c r="F176" s="35">
        <f>F131+F137+F140+F143+F151+F156+F159+F162+F165+F168+F171+F174</f>
        <v>2548077150.5472326</v>
      </c>
      <c r="G176" s="35">
        <f t="shared" ref="G176:Z176" si="79">G131+G137+G140+G143+G151+G156+G159+G162+G165+G168+G171+G174</f>
        <v>1356499920.5731411</v>
      </c>
      <c r="H176" s="35">
        <f t="shared" si="79"/>
        <v>298181087.27219707</v>
      </c>
      <c r="I176" s="35">
        <f t="shared" si="79"/>
        <v>14680999.626981152</v>
      </c>
      <c r="J176" s="35">
        <f t="shared" si="79"/>
        <v>274810099.70613962</v>
      </c>
      <c r="K176" s="35">
        <f t="shared" si="79"/>
        <v>247890133.82229167</v>
      </c>
      <c r="L176" s="35">
        <f t="shared" si="79"/>
        <v>172588952.1792506</v>
      </c>
      <c r="M176" s="35">
        <f t="shared" si="79"/>
        <v>92553893.45447132</v>
      </c>
      <c r="N176" s="35">
        <f t="shared" si="79"/>
        <v>6588621.6476110416</v>
      </c>
      <c r="O176" s="35">
        <f>O131+O137+O140+O143+O151+O156+O159+O162+O165+O168+O171+O174</f>
        <v>82099362.869561702</v>
      </c>
      <c r="P176" s="35">
        <f t="shared" si="79"/>
        <v>313496.79077524081</v>
      </c>
      <c r="Q176" s="35">
        <f t="shared" si="79"/>
        <v>438519.84780116437</v>
      </c>
      <c r="R176" s="35">
        <f t="shared" si="79"/>
        <v>23524.557011240551</v>
      </c>
      <c r="S176" s="35">
        <f t="shared" si="79"/>
        <v>139008.76999999999</v>
      </c>
      <c r="T176" s="35">
        <f t="shared" si="79"/>
        <v>1193920.19</v>
      </c>
      <c r="U176" s="35">
        <f t="shared" si="79"/>
        <v>75609.239999999991</v>
      </c>
      <c r="V176" s="35">
        <f t="shared" si="79"/>
        <v>0</v>
      </c>
      <c r="W176" s="35">
        <f t="shared" si="79"/>
        <v>0</v>
      </c>
      <c r="X176" s="21">
        <f t="shared" si="79"/>
        <v>0</v>
      </c>
      <c r="Y176" s="21">
        <f t="shared" si="79"/>
        <v>0</v>
      </c>
      <c r="Z176" s="21">
        <f t="shared" si="79"/>
        <v>0</v>
      </c>
      <c r="AA176" s="23">
        <f>SUM(G176:Z176)</f>
        <v>2548077150.5472326</v>
      </c>
      <c r="AB176" s="17" t="str">
        <f>IF(ABS(F176-AA176)&lt;0.01,"ok","err")</f>
        <v>ok</v>
      </c>
    </row>
    <row r="179" spans="1:28">
      <c r="A179" s="24" t="s">
        <v>872</v>
      </c>
    </row>
    <row r="181" spans="1:28">
      <c r="A181" s="24" t="s">
        <v>339</v>
      </c>
    </row>
    <row r="182" spans="1:28">
      <c r="A182" s="27" t="s">
        <v>1129</v>
      </c>
      <c r="C182" s="19" t="s">
        <v>965</v>
      </c>
      <c r="D182" s="19" t="s">
        <v>1134</v>
      </c>
      <c r="E182" s="19" t="s">
        <v>1159</v>
      </c>
      <c r="F182" s="35">
        <f>VLOOKUP(C182,'WSS-27'!$C$2:$AP$780,'WSS-27'!$H$2,)</f>
        <v>107026183.16824788</v>
      </c>
      <c r="G182" s="35">
        <f t="shared" ref="G182:P187" si="80">IF(VLOOKUP($E182,$D$6:$AN$1034,3,)=0,0,(VLOOKUP($E182,$D$6:$AN$1034,G$2,)/VLOOKUP($E182,$D$6:$AN$1034,3,))*$F182)</f>
        <v>51613768.532614306</v>
      </c>
      <c r="H182" s="35">
        <f t="shared" si="80"/>
        <v>12501115.126784466</v>
      </c>
      <c r="I182" s="35">
        <f t="shared" si="80"/>
        <v>762241.3334463326</v>
      </c>
      <c r="J182" s="35">
        <f t="shared" si="80"/>
        <v>13803644.862375811</v>
      </c>
      <c r="K182" s="35">
        <f t="shared" si="80"/>
        <v>13233786.271550685</v>
      </c>
      <c r="L182" s="35">
        <f t="shared" si="80"/>
        <v>9020230.0633364134</v>
      </c>
      <c r="M182" s="35">
        <f t="shared" si="80"/>
        <v>5666657.6291432651</v>
      </c>
      <c r="N182" s="35">
        <f t="shared" si="80"/>
        <v>308938.42514722142</v>
      </c>
      <c r="O182" s="35">
        <f t="shared" si="80"/>
        <v>44071.672289254995</v>
      </c>
      <c r="P182" s="35">
        <f t="shared" si="80"/>
        <v>1764.1663438617745</v>
      </c>
      <c r="Q182" s="35">
        <f t="shared" ref="Q182:Z187" si="81">IF(VLOOKUP($E182,$D$6:$AN$1034,3,)=0,0,(VLOOKUP($E182,$D$6:$AN$1034,Q$2,)/VLOOKUP($E182,$D$6:$AN$1034,3,))*$F182)</f>
        <v>16232.962086453257</v>
      </c>
      <c r="R182" s="35">
        <f t="shared" si="81"/>
        <v>68.993129826729231</v>
      </c>
      <c r="S182" s="35">
        <f t="shared" si="81"/>
        <v>0</v>
      </c>
      <c r="T182" s="35">
        <f t="shared" si="81"/>
        <v>53663.130000000005</v>
      </c>
      <c r="U182" s="35">
        <f t="shared" si="81"/>
        <v>0</v>
      </c>
      <c r="V182" s="35">
        <f t="shared" si="81"/>
        <v>0</v>
      </c>
      <c r="W182" s="35">
        <f t="shared" si="81"/>
        <v>0</v>
      </c>
      <c r="X182" s="21">
        <f t="shared" si="81"/>
        <v>0</v>
      </c>
      <c r="Y182" s="21">
        <f t="shared" si="81"/>
        <v>0</v>
      </c>
      <c r="Z182" s="21">
        <f t="shared" si="81"/>
        <v>0</v>
      </c>
      <c r="AA182" s="23">
        <f t="shared" ref="AA182:AA188" si="82">SUM(G182:Z182)</f>
        <v>107026183.16824789</v>
      </c>
      <c r="AB182" s="17" t="str">
        <f t="shared" ref="AB182:AB188" si="83">IF(ABS(F182-AA182)&lt;0.01,"ok","err")</f>
        <v>ok</v>
      </c>
    </row>
    <row r="183" spans="1:28" hidden="1">
      <c r="A183" s="27" t="s">
        <v>1136</v>
      </c>
      <c r="C183" s="19" t="s">
        <v>965</v>
      </c>
      <c r="D183" s="19" t="s">
        <v>422</v>
      </c>
      <c r="E183" s="19" t="s">
        <v>1159</v>
      </c>
      <c r="F183" s="38">
        <f>VLOOKUP(C183,'WSS-27'!$C$2:$AP$780,'WSS-27'!$I$2,)</f>
        <v>0</v>
      </c>
      <c r="G183" s="38">
        <f t="shared" si="80"/>
        <v>0</v>
      </c>
      <c r="H183" s="38">
        <f t="shared" si="80"/>
        <v>0</v>
      </c>
      <c r="I183" s="38">
        <f t="shared" si="80"/>
        <v>0</v>
      </c>
      <c r="J183" s="38">
        <f t="shared" si="80"/>
        <v>0</v>
      </c>
      <c r="K183" s="38">
        <f t="shared" si="80"/>
        <v>0</v>
      </c>
      <c r="L183" s="38">
        <f t="shared" si="80"/>
        <v>0</v>
      </c>
      <c r="M183" s="38">
        <f t="shared" si="80"/>
        <v>0</v>
      </c>
      <c r="N183" s="38">
        <f t="shared" si="80"/>
        <v>0</v>
      </c>
      <c r="O183" s="38">
        <f t="shared" si="80"/>
        <v>0</v>
      </c>
      <c r="P183" s="38">
        <f t="shared" si="80"/>
        <v>0</v>
      </c>
      <c r="Q183" s="38">
        <f t="shared" si="81"/>
        <v>0</v>
      </c>
      <c r="R183" s="38">
        <f t="shared" si="81"/>
        <v>0</v>
      </c>
      <c r="S183" s="38">
        <f t="shared" si="81"/>
        <v>0</v>
      </c>
      <c r="T183" s="38">
        <f t="shared" si="81"/>
        <v>0</v>
      </c>
      <c r="U183" s="38">
        <f t="shared" si="81"/>
        <v>0</v>
      </c>
      <c r="V183" s="38">
        <f t="shared" si="81"/>
        <v>0</v>
      </c>
      <c r="W183" s="38">
        <f t="shared" si="81"/>
        <v>0</v>
      </c>
      <c r="X183" s="22">
        <f t="shared" si="81"/>
        <v>0</v>
      </c>
      <c r="Y183" s="22">
        <f t="shared" si="81"/>
        <v>0</v>
      </c>
      <c r="Z183" s="22">
        <f t="shared" si="81"/>
        <v>0</v>
      </c>
      <c r="AA183" s="22">
        <f t="shared" si="82"/>
        <v>0</v>
      </c>
      <c r="AB183" s="17" t="str">
        <f t="shared" si="83"/>
        <v>ok</v>
      </c>
    </row>
    <row r="184" spans="1:28" hidden="1">
      <c r="A184" s="27" t="s">
        <v>1136</v>
      </c>
      <c r="C184" s="19" t="s">
        <v>965</v>
      </c>
      <c r="D184" s="19" t="s">
        <v>423</v>
      </c>
      <c r="E184" s="19" t="s">
        <v>1159</v>
      </c>
      <c r="F184" s="38">
        <f>VLOOKUP(C184,'WSS-27'!$C$2:$AP$780,'WSS-27'!$J$2,)</f>
        <v>0</v>
      </c>
      <c r="G184" s="38">
        <f t="shared" si="80"/>
        <v>0</v>
      </c>
      <c r="H184" s="38">
        <f t="shared" si="80"/>
        <v>0</v>
      </c>
      <c r="I184" s="38">
        <f t="shared" si="80"/>
        <v>0</v>
      </c>
      <c r="J184" s="38">
        <f t="shared" si="80"/>
        <v>0</v>
      </c>
      <c r="K184" s="38">
        <f t="shared" si="80"/>
        <v>0</v>
      </c>
      <c r="L184" s="38">
        <f t="shared" si="80"/>
        <v>0</v>
      </c>
      <c r="M184" s="38">
        <f t="shared" si="80"/>
        <v>0</v>
      </c>
      <c r="N184" s="38">
        <f t="shared" si="80"/>
        <v>0</v>
      </c>
      <c r="O184" s="38">
        <f t="shared" si="80"/>
        <v>0</v>
      </c>
      <c r="P184" s="38">
        <f t="shared" si="80"/>
        <v>0</v>
      </c>
      <c r="Q184" s="38">
        <f t="shared" si="81"/>
        <v>0</v>
      </c>
      <c r="R184" s="38">
        <f t="shared" si="81"/>
        <v>0</v>
      </c>
      <c r="S184" s="38">
        <f t="shared" si="81"/>
        <v>0</v>
      </c>
      <c r="T184" s="38">
        <f t="shared" si="81"/>
        <v>0</v>
      </c>
      <c r="U184" s="38">
        <f t="shared" si="81"/>
        <v>0</v>
      </c>
      <c r="V184" s="38">
        <f t="shared" si="81"/>
        <v>0</v>
      </c>
      <c r="W184" s="38">
        <f t="shared" si="81"/>
        <v>0</v>
      </c>
      <c r="X184" s="22">
        <f t="shared" si="81"/>
        <v>0</v>
      </c>
      <c r="Y184" s="22">
        <f t="shared" si="81"/>
        <v>0</v>
      </c>
      <c r="Z184" s="22">
        <f t="shared" si="81"/>
        <v>0</v>
      </c>
      <c r="AA184" s="22">
        <f t="shared" si="82"/>
        <v>0</v>
      </c>
      <c r="AB184" s="17" t="str">
        <f t="shared" si="83"/>
        <v>ok</v>
      </c>
    </row>
    <row r="185" spans="1:28">
      <c r="A185" s="27" t="s">
        <v>1076</v>
      </c>
      <c r="C185" s="19" t="s">
        <v>965</v>
      </c>
      <c r="D185" s="19" t="s">
        <v>424</v>
      </c>
      <c r="E185" s="19" t="s">
        <v>988</v>
      </c>
      <c r="F185" s="38">
        <f>VLOOKUP(C185,'WSS-27'!$C$2:$AP$780,'WSS-27'!$K$2,)</f>
        <v>397325491.04639798</v>
      </c>
      <c r="G185" s="38">
        <f t="shared" si="80"/>
        <v>140100927.33968219</v>
      </c>
      <c r="H185" s="38">
        <f t="shared" si="80"/>
        <v>43970271.662214808</v>
      </c>
      <c r="I185" s="38">
        <f t="shared" si="80"/>
        <v>3583984.2384388028</v>
      </c>
      <c r="J185" s="38">
        <f t="shared" si="80"/>
        <v>59728794.640388288</v>
      </c>
      <c r="K185" s="38">
        <f t="shared" si="80"/>
        <v>68610414.9710823</v>
      </c>
      <c r="L185" s="38">
        <f t="shared" si="80"/>
        <v>40841460.866291329</v>
      </c>
      <c r="M185" s="38">
        <f t="shared" si="80"/>
        <v>34841013.349522926</v>
      </c>
      <c r="N185" s="38">
        <f t="shared" si="80"/>
        <v>1916319.0976822595</v>
      </c>
      <c r="O185" s="38">
        <f t="shared" si="80"/>
        <v>3481397.5275248867</v>
      </c>
      <c r="P185" s="38">
        <f t="shared" si="80"/>
        <v>139347.1593792811</v>
      </c>
      <c r="Q185" s="38">
        <f t="shared" si="81"/>
        <v>110735.59603173951</v>
      </c>
      <c r="R185" s="38">
        <f t="shared" si="81"/>
        <v>824.5981592630111</v>
      </c>
      <c r="S185" s="38">
        <f t="shared" si="81"/>
        <v>0</v>
      </c>
      <c r="T185" s="38">
        <f t="shared" si="81"/>
        <v>0</v>
      </c>
      <c r="U185" s="38">
        <f t="shared" si="81"/>
        <v>0</v>
      </c>
      <c r="V185" s="38">
        <f t="shared" si="81"/>
        <v>0</v>
      </c>
      <c r="W185" s="38">
        <f t="shared" si="81"/>
        <v>0</v>
      </c>
      <c r="X185" s="22">
        <f t="shared" si="81"/>
        <v>0</v>
      </c>
      <c r="Y185" s="22">
        <f t="shared" si="81"/>
        <v>0</v>
      </c>
      <c r="Z185" s="22">
        <f t="shared" si="81"/>
        <v>0</v>
      </c>
      <c r="AA185" s="22">
        <f t="shared" si="82"/>
        <v>397325491.0463981</v>
      </c>
      <c r="AB185" s="17" t="str">
        <f t="shared" si="83"/>
        <v>ok</v>
      </c>
    </row>
    <row r="186" spans="1:28" hidden="1">
      <c r="A186" s="27" t="s">
        <v>1077</v>
      </c>
      <c r="C186" s="19" t="s">
        <v>965</v>
      </c>
      <c r="D186" s="19" t="s">
        <v>425</v>
      </c>
      <c r="E186" s="19" t="s">
        <v>988</v>
      </c>
      <c r="F186" s="38">
        <f>VLOOKUP(C186,'WSS-27'!$C$2:$AP$780,'WSS-27'!$L$2,)</f>
        <v>0</v>
      </c>
      <c r="G186" s="38">
        <f t="shared" si="80"/>
        <v>0</v>
      </c>
      <c r="H186" s="38">
        <f t="shared" si="80"/>
        <v>0</v>
      </c>
      <c r="I186" s="38">
        <f t="shared" si="80"/>
        <v>0</v>
      </c>
      <c r="J186" s="38">
        <f t="shared" si="80"/>
        <v>0</v>
      </c>
      <c r="K186" s="38">
        <f t="shared" si="80"/>
        <v>0</v>
      </c>
      <c r="L186" s="38">
        <f t="shared" si="80"/>
        <v>0</v>
      </c>
      <c r="M186" s="38">
        <f t="shared" si="80"/>
        <v>0</v>
      </c>
      <c r="N186" s="38">
        <f t="shared" si="80"/>
        <v>0</v>
      </c>
      <c r="O186" s="38">
        <f t="shared" si="80"/>
        <v>0</v>
      </c>
      <c r="P186" s="38">
        <f t="shared" si="80"/>
        <v>0</v>
      </c>
      <c r="Q186" s="38">
        <f t="shared" si="81"/>
        <v>0</v>
      </c>
      <c r="R186" s="38">
        <f t="shared" si="81"/>
        <v>0</v>
      </c>
      <c r="S186" s="38">
        <f t="shared" si="81"/>
        <v>0</v>
      </c>
      <c r="T186" s="38">
        <f t="shared" si="81"/>
        <v>0</v>
      </c>
      <c r="U186" s="38">
        <f t="shared" si="81"/>
        <v>0</v>
      </c>
      <c r="V186" s="38">
        <f t="shared" si="81"/>
        <v>0</v>
      </c>
      <c r="W186" s="38">
        <f t="shared" si="81"/>
        <v>0</v>
      </c>
      <c r="X186" s="22">
        <f t="shared" si="81"/>
        <v>0</v>
      </c>
      <c r="Y186" s="22">
        <f t="shared" si="81"/>
        <v>0</v>
      </c>
      <c r="Z186" s="22">
        <f t="shared" si="81"/>
        <v>0</v>
      </c>
      <c r="AA186" s="22">
        <f t="shared" si="82"/>
        <v>0</v>
      </c>
      <c r="AB186" s="17" t="str">
        <f t="shared" si="83"/>
        <v>ok</v>
      </c>
    </row>
    <row r="187" spans="1:28" hidden="1">
      <c r="A187" s="27" t="s">
        <v>1077</v>
      </c>
      <c r="C187" s="19" t="s">
        <v>965</v>
      </c>
      <c r="D187" s="19" t="s">
        <v>426</v>
      </c>
      <c r="E187" s="19" t="s">
        <v>988</v>
      </c>
      <c r="F187" s="38">
        <f>VLOOKUP(C187,'WSS-27'!$C$2:$AP$780,'WSS-27'!$M$2,)</f>
        <v>0</v>
      </c>
      <c r="G187" s="38">
        <f t="shared" si="80"/>
        <v>0</v>
      </c>
      <c r="H187" s="38">
        <f t="shared" si="80"/>
        <v>0</v>
      </c>
      <c r="I187" s="38">
        <f t="shared" si="80"/>
        <v>0</v>
      </c>
      <c r="J187" s="38">
        <f t="shared" si="80"/>
        <v>0</v>
      </c>
      <c r="K187" s="38">
        <f t="shared" si="80"/>
        <v>0</v>
      </c>
      <c r="L187" s="38">
        <f t="shared" si="80"/>
        <v>0</v>
      </c>
      <c r="M187" s="38">
        <f t="shared" si="80"/>
        <v>0</v>
      </c>
      <c r="N187" s="38">
        <f t="shared" si="80"/>
        <v>0</v>
      </c>
      <c r="O187" s="38">
        <f t="shared" si="80"/>
        <v>0</v>
      </c>
      <c r="P187" s="38">
        <f t="shared" si="80"/>
        <v>0</v>
      </c>
      <c r="Q187" s="38">
        <f t="shared" si="81"/>
        <v>0</v>
      </c>
      <c r="R187" s="38">
        <f t="shared" si="81"/>
        <v>0</v>
      </c>
      <c r="S187" s="38">
        <f t="shared" si="81"/>
        <v>0</v>
      </c>
      <c r="T187" s="38">
        <f t="shared" si="81"/>
        <v>0</v>
      </c>
      <c r="U187" s="38">
        <f t="shared" si="81"/>
        <v>0</v>
      </c>
      <c r="V187" s="38">
        <f t="shared" si="81"/>
        <v>0</v>
      </c>
      <c r="W187" s="38">
        <f t="shared" si="81"/>
        <v>0</v>
      </c>
      <c r="X187" s="22">
        <f t="shared" si="81"/>
        <v>0</v>
      </c>
      <c r="Y187" s="22">
        <f t="shared" si="81"/>
        <v>0</v>
      </c>
      <c r="Z187" s="22">
        <f t="shared" si="81"/>
        <v>0</v>
      </c>
      <c r="AA187" s="22">
        <f t="shared" si="82"/>
        <v>0</v>
      </c>
      <c r="AB187" s="17" t="str">
        <f t="shared" si="83"/>
        <v>ok</v>
      </c>
    </row>
    <row r="188" spans="1:28">
      <c r="A188" s="19" t="s">
        <v>361</v>
      </c>
      <c r="D188" s="19" t="s">
        <v>1002</v>
      </c>
      <c r="F188" s="35">
        <f>SUM(F182:F187)</f>
        <v>504351674.21464586</v>
      </c>
      <c r="G188" s="35">
        <f t="shared" ref="G188:P188" si="84">SUM(G182:G187)</f>
        <v>191714695.87229651</v>
      </c>
      <c r="H188" s="35">
        <f t="shared" si="84"/>
        <v>56471386.788999274</v>
      </c>
      <c r="I188" s="35">
        <f t="shared" si="84"/>
        <v>4346225.571885135</v>
      </c>
      <c r="J188" s="35">
        <f t="shared" si="84"/>
        <v>73532439.502764106</v>
      </c>
      <c r="K188" s="35">
        <f t="shared" si="84"/>
        <v>81844201.242632985</v>
      </c>
      <c r="L188" s="35">
        <f t="shared" si="84"/>
        <v>49861690.929627746</v>
      </c>
      <c r="M188" s="35">
        <f t="shared" si="84"/>
        <v>40507670.978666194</v>
      </c>
      <c r="N188" s="35">
        <f t="shared" si="84"/>
        <v>2225257.5228294809</v>
      </c>
      <c r="O188" s="35">
        <f>SUM(O182:O187)</f>
        <v>3525469.1998141417</v>
      </c>
      <c r="P188" s="35">
        <f t="shared" si="84"/>
        <v>141111.32572314289</v>
      </c>
      <c r="Q188" s="35">
        <f t="shared" ref="Q188:W188" si="85">SUM(Q182:Q187)</f>
        <v>126968.55811819277</v>
      </c>
      <c r="R188" s="35">
        <f t="shared" si="85"/>
        <v>893.59128908974037</v>
      </c>
      <c r="S188" s="35">
        <f t="shared" si="85"/>
        <v>0</v>
      </c>
      <c r="T188" s="35">
        <f t="shared" si="85"/>
        <v>53663.130000000005</v>
      </c>
      <c r="U188" s="35">
        <f t="shared" si="85"/>
        <v>0</v>
      </c>
      <c r="V188" s="35">
        <f t="shared" si="85"/>
        <v>0</v>
      </c>
      <c r="W188" s="35">
        <f t="shared" si="85"/>
        <v>0</v>
      </c>
      <c r="X188" s="21">
        <f>SUM(X182:X187)</f>
        <v>0</v>
      </c>
      <c r="Y188" s="21">
        <f>SUM(Y182:Y187)</f>
        <v>0</v>
      </c>
      <c r="Z188" s="21">
        <f>SUM(Z182:Z187)</f>
        <v>0</v>
      </c>
      <c r="AA188" s="23">
        <f t="shared" si="82"/>
        <v>504351674.21464598</v>
      </c>
      <c r="AB188" s="17" t="str">
        <f t="shared" si="83"/>
        <v>ok</v>
      </c>
    </row>
    <row r="189" spans="1:28">
      <c r="F189" s="38"/>
      <c r="G189" s="38"/>
    </row>
    <row r="190" spans="1:28">
      <c r="A190" s="24" t="s">
        <v>1026</v>
      </c>
      <c r="F190" s="38"/>
      <c r="G190" s="38"/>
    </row>
    <row r="191" spans="1:28">
      <c r="A191" s="27" t="s">
        <v>1111</v>
      </c>
      <c r="C191" s="19" t="s">
        <v>965</v>
      </c>
      <c r="D191" s="19" t="s">
        <v>427</v>
      </c>
      <c r="E191" s="19" t="s">
        <v>1115</v>
      </c>
      <c r="F191" s="35">
        <f>VLOOKUP(C191,'WSS-27'!$C$2:$AP$780,'WSS-27'!$N$2,)</f>
        <v>29387130.716831654</v>
      </c>
      <c r="G191" s="35">
        <f t="shared" ref="G191:P193" si="86">IF(VLOOKUP($E191,$D$6:$AN$1034,3,)=0,0,(VLOOKUP($E191,$D$6:$AN$1034,G$2,)/VLOOKUP($E191,$D$6:$AN$1034,3,))*$F191)</f>
        <v>13301220.300009785</v>
      </c>
      <c r="H191" s="35">
        <f t="shared" si="86"/>
        <v>3694333.3618771168</v>
      </c>
      <c r="I191" s="35">
        <f t="shared" si="86"/>
        <v>225540.5015381079</v>
      </c>
      <c r="J191" s="35">
        <f t="shared" si="86"/>
        <v>3934125.417531284</v>
      </c>
      <c r="K191" s="35">
        <f t="shared" si="86"/>
        <v>3683306.7158277906</v>
      </c>
      <c r="L191" s="35">
        <f t="shared" si="86"/>
        <v>2501668.4112105914</v>
      </c>
      <c r="M191" s="35">
        <f t="shared" si="86"/>
        <v>1650195.9631996758</v>
      </c>
      <c r="N191" s="35">
        <f t="shared" si="86"/>
        <v>123831.03330057173</v>
      </c>
      <c r="O191" s="35">
        <f t="shared" si="86"/>
        <v>257048.80016722664</v>
      </c>
      <c r="P191" s="35">
        <f t="shared" si="86"/>
        <v>10859.326287401047</v>
      </c>
      <c r="Q191" s="35">
        <f t="shared" ref="Q191:Z193" si="87">IF(VLOOKUP($E191,$D$6:$AN$1034,3,)=0,0,(VLOOKUP($E191,$D$6:$AN$1034,Q$2,)/VLOOKUP($E191,$D$6:$AN$1034,3,))*$F191)</f>
        <v>4057.1950955560551</v>
      </c>
      <c r="R191" s="35">
        <f t="shared" si="87"/>
        <v>943.69078654501709</v>
      </c>
      <c r="S191" s="35">
        <f t="shared" si="87"/>
        <v>0</v>
      </c>
      <c r="T191" s="35">
        <f t="shared" si="87"/>
        <v>0</v>
      </c>
      <c r="U191" s="35">
        <f t="shared" si="87"/>
        <v>0</v>
      </c>
      <c r="V191" s="35">
        <f t="shared" si="87"/>
        <v>0</v>
      </c>
      <c r="W191" s="35">
        <f t="shared" si="87"/>
        <v>0</v>
      </c>
      <c r="X191" s="21">
        <f t="shared" si="87"/>
        <v>0</v>
      </c>
      <c r="Y191" s="21">
        <f t="shared" si="87"/>
        <v>0</v>
      </c>
      <c r="Z191" s="21">
        <f t="shared" si="87"/>
        <v>0</v>
      </c>
      <c r="AA191" s="23">
        <f>SUM(G191:Z191)</f>
        <v>29387130.716831651</v>
      </c>
      <c r="AB191" s="17" t="str">
        <f>IF(ABS(F191-AA191)&lt;0.01,"ok","err")</f>
        <v>ok</v>
      </c>
    </row>
    <row r="192" spans="1:28" hidden="1">
      <c r="A192" s="27" t="s">
        <v>1112</v>
      </c>
      <c r="C192" s="19" t="s">
        <v>965</v>
      </c>
      <c r="D192" s="19" t="s">
        <v>428</v>
      </c>
      <c r="E192" s="19" t="s">
        <v>1115</v>
      </c>
      <c r="F192" s="38">
        <f>VLOOKUP(C192,'WSS-27'!$C$2:$AP$780,'WSS-27'!$O$2,)</f>
        <v>0</v>
      </c>
      <c r="G192" s="38">
        <f t="shared" si="86"/>
        <v>0</v>
      </c>
      <c r="H192" s="38">
        <f t="shared" si="86"/>
        <v>0</v>
      </c>
      <c r="I192" s="38">
        <f t="shared" si="86"/>
        <v>0</v>
      </c>
      <c r="J192" s="38">
        <f t="shared" si="86"/>
        <v>0</v>
      </c>
      <c r="K192" s="38">
        <f t="shared" si="86"/>
        <v>0</v>
      </c>
      <c r="L192" s="38">
        <f t="shared" si="86"/>
        <v>0</v>
      </c>
      <c r="M192" s="38">
        <f t="shared" si="86"/>
        <v>0</v>
      </c>
      <c r="N192" s="38">
        <f t="shared" si="86"/>
        <v>0</v>
      </c>
      <c r="O192" s="38">
        <f t="shared" si="86"/>
        <v>0</v>
      </c>
      <c r="P192" s="38">
        <f t="shared" si="86"/>
        <v>0</v>
      </c>
      <c r="Q192" s="38">
        <f t="shared" si="87"/>
        <v>0</v>
      </c>
      <c r="R192" s="38">
        <f t="shared" si="87"/>
        <v>0</v>
      </c>
      <c r="S192" s="38">
        <f t="shared" si="87"/>
        <v>0</v>
      </c>
      <c r="T192" s="38">
        <f t="shared" si="87"/>
        <v>0</v>
      </c>
      <c r="U192" s="38">
        <f t="shared" si="87"/>
        <v>0</v>
      </c>
      <c r="V192" s="38">
        <f t="shared" si="87"/>
        <v>0</v>
      </c>
      <c r="W192" s="38">
        <f t="shared" si="87"/>
        <v>0</v>
      </c>
      <c r="X192" s="22">
        <f t="shared" si="87"/>
        <v>0</v>
      </c>
      <c r="Y192" s="22">
        <f t="shared" si="87"/>
        <v>0</v>
      </c>
      <c r="Z192" s="22">
        <f t="shared" si="87"/>
        <v>0</v>
      </c>
      <c r="AA192" s="22">
        <f>SUM(G192:Z192)</f>
        <v>0</v>
      </c>
      <c r="AB192" s="17" t="str">
        <f>IF(ABS(F192-AA192)&lt;0.01,"ok","err")</f>
        <v>ok</v>
      </c>
    </row>
    <row r="193" spans="1:28" hidden="1">
      <c r="A193" s="27" t="s">
        <v>1112</v>
      </c>
      <c r="C193" s="19" t="s">
        <v>965</v>
      </c>
      <c r="D193" s="19" t="s">
        <v>429</v>
      </c>
      <c r="E193" s="19" t="s">
        <v>1115</v>
      </c>
      <c r="F193" s="38">
        <f>VLOOKUP(C193,'WSS-27'!$C$2:$AP$780,'WSS-27'!$P$2,)</f>
        <v>0</v>
      </c>
      <c r="G193" s="38">
        <f t="shared" si="86"/>
        <v>0</v>
      </c>
      <c r="H193" s="38">
        <f t="shared" si="86"/>
        <v>0</v>
      </c>
      <c r="I193" s="38">
        <f t="shared" si="86"/>
        <v>0</v>
      </c>
      <c r="J193" s="38">
        <f t="shared" si="86"/>
        <v>0</v>
      </c>
      <c r="K193" s="38">
        <f t="shared" si="86"/>
        <v>0</v>
      </c>
      <c r="L193" s="38">
        <f t="shared" si="86"/>
        <v>0</v>
      </c>
      <c r="M193" s="38">
        <f t="shared" si="86"/>
        <v>0</v>
      </c>
      <c r="N193" s="38">
        <f t="shared" si="86"/>
        <v>0</v>
      </c>
      <c r="O193" s="38">
        <f t="shared" si="86"/>
        <v>0</v>
      </c>
      <c r="P193" s="38">
        <f t="shared" si="86"/>
        <v>0</v>
      </c>
      <c r="Q193" s="38">
        <f t="shared" si="87"/>
        <v>0</v>
      </c>
      <c r="R193" s="38">
        <f t="shared" si="87"/>
        <v>0</v>
      </c>
      <c r="S193" s="38">
        <f t="shared" si="87"/>
        <v>0</v>
      </c>
      <c r="T193" s="38">
        <f t="shared" si="87"/>
        <v>0</v>
      </c>
      <c r="U193" s="38">
        <f t="shared" si="87"/>
        <v>0</v>
      </c>
      <c r="V193" s="38">
        <f t="shared" si="87"/>
        <v>0</v>
      </c>
      <c r="W193" s="38">
        <f t="shared" si="87"/>
        <v>0</v>
      </c>
      <c r="X193" s="22">
        <f t="shared" si="87"/>
        <v>0</v>
      </c>
      <c r="Y193" s="22">
        <f t="shared" si="87"/>
        <v>0</v>
      </c>
      <c r="Z193" s="22">
        <f t="shared" si="87"/>
        <v>0</v>
      </c>
      <c r="AA193" s="22">
        <f>SUM(G193:Z193)</f>
        <v>0</v>
      </c>
      <c r="AB193" s="17" t="str">
        <f>IF(ABS(F193-AA193)&lt;0.01,"ok","err")</f>
        <v>ok</v>
      </c>
    </row>
    <row r="194" spans="1:28" hidden="1">
      <c r="A194" s="19" t="s">
        <v>1028</v>
      </c>
      <c r="D194" s="19" t="s">
        <v>430</v>
      </c>
      <c r="F194" s="35">
        <f>SUM(F191:F193)</f>
        <v>29387130.716831654</v>
      </c>
      <c r="G194" s="35">
        <f t="shared" ref="G194:W194" si="88">SUM(G191:G193)</f>
        <v>13301220.300009785</v>
      </c>
      <c r="H194" s="35">
        <f t="shared" si="88"/>
        <v>3694333.3618771168</v>
      </c>
      <c r="I194" s="35">
        <f t="shared" si="88"/>
        <v>225540.5015381079</v>
      </c>
      <c r="J194" s="35">
        <f t="shared" si="88"/>
        <v>3934125.417531284</v>
      </c>
      <c r="K194" s="35">
        <f t="shared" si="88"/>
        <v>3683306.7158277906</v>
      </c>
      <c r="L194" s="35">
        <f t="shared" si="88"/>
        <v>2501668.4112105914</v>
      </c>
      <c r="M194" s="35">
        <f t="shared" si="88"/>
        <v>1650195.9631996758</v>
      </c>
      <c r="N194" s="35">
        <f t="shared" si="88"/>
        <v>123831.03330057173</v>
      </c>
      <c r="O194" s="35">
        <f>SUM(O191:O193)</f>
        <v>257048.80016722664</v>
      </c>
      <c r="P194" s="35">
        <f t="shared" si="88"/>
        <v>10859.326287401047</v>
      </c>
      <c r="Q194" s="35">
        <f t="shared" si="88"/>
        <v>4057.1950955560551</v>
      </c>
      <c r="R194" s="35">
        <f t="shared" si="88"/>
        <v>943.69078654501709</v>
      </c>
      <c r="S194" s="35">
        <f t="shared" si="88"/>
        <v>0</v>
      </c>
      <c r="T194" s="35">
        <f t="shared" si="88"/>
        <v>0</v>
      </c>
      <c r="U194" s="35">
        <f t="shared" si="88"/>
        <v>0</v>
      </c>
      <c r="V194" s="35">
        <f t="shared" si="88"/>
        <v>0</v>
      </c>
      <c r="W194" s="35">
        <f t="shared" si="88"/>
        <v>0</v>
      </c>
      <c r="X194" s="21">
        <f>SUM(X191:X193)</f>
        <v>0</v>
      </c>
      <c r="Y194" s="21">
        <f>SUM(Y191:Y193)</f>
        <v>0</v>
      </c>
      <c r="Z194" s="21">
        <f>SUM(Z191:Z193)</f>
        <v>0</v>
      </c>
      <c r="AA194" s="23">
        <f>SUM(G194:Z194)</f>
        <v>29387130.716831651</v>
      </c>
      <c r="AB194" s="17" t="str">
        <f>IF(ABS(F194-AA194)&lt;0.01,"ok","err")</f>
        <v>ok</v>
      </c>
    </row>
    <row r="195" spans="1:28">
      <c r="F195" s="38"/>
      <c r="G195" s="38"/>
    </row>
    <row r="196" spans="1:28">
      <c r="A196" s="24" t="s">
        <v>324</v>
      </c>
      <c r="F196" s="38"/>
      <c r="G196" s="38"/>
    </row>
    <row r="197" spans="1:28">
      <c r="A197" s="27" t="s">
        <v>346</v>
      </c>
      <c r="C197" s="19" t="s">
        <v>965</v>
      </c>
      <c r="D197" s="19" t="s">
        <v>431</v>
      </c>
      <c r="E197" s="19" t="s">
        <v>1116</v>
      </c>
      <c r="F197" s="35">
        <f>VLOOKUP(C197,'WSS-27'!$C$2:$AP$780,'WSS-27'!$Q$2,)</f>
        <v>0</v>
      </c>
      <c r="G197" s="35">
        <f t="shared" ref="G197:Z197" si="89">IF(VLOOKUP($E197,$D$6:$AN$1034,3,)=0,0,(VLOOKUP($E197,$D$6:$AN$1034,G$2,)/VLOOKUP($E197,$D$6:$AN$1034,3,))*$F197)</f>
        <v>0</v>
      </c>
      <c r="H197" s="35">
        <f t="shared" si="89"/>
        <v>0</v>
      </c>
      <c r="I197" s="35">
        <f t="shared" si="89"/>
        <v>0</v>
      </c>
      <c r="J197" s="35">
        <f t="shared" si="89"/>
        <v>0</v>
      </c>
      <c r="K197" s="35">
        <f t="shared" si="89"/>
        <v>0</v>
      </c>
      <c r="L197" s="35">
        <f t="shared" si="89"/>
        <v>0</v>
      </c>
      <c r="M197" s="35">
        <f t="shared" si="89"/>
        <v>0</v>
      </c>
      <c r="N197" s="35">
        <f t="shared" si="89"/>
        <v>0</v>
      </c>
      <c r="O197" s="35">
        <f t="shared" si="89"/>
        <v>0</v>
      </c>
      <c r="P197" s="35">
        <f t="shared" si="89"/>
        <v>0</v>
      </c>
      <c r="Q197" s="35">
        <f t="shared" si="89"/>
        <v>0</v>
      </c>
      <c r="R197" s="35">
        <f t="shared" si="89"/>
        <v>0</v>
      </c>
      <c r="S197" s="35">
        <f t="shared" si="89"/>
        <v>0</v>
      </c>
      <c r="T197" s="35">
        <f t="shared" si="89"/>
        <v>0</v>
      </c>
      <c r="U197" s="35">
        <f t="shared" si="89"/>
        <v>0</v>
      </c>
      <c r="V197" s="35">
        <f t="shared" si="89"/>
        <v>0</v>
      </c>
      <c r="W197" s="35">
        <f t="shared" si="89"/>
        <v>0</v>
      </c>
      <c r="X197" s="21">
        <f t="shared" si="89"/>
        <v>0</v>
      </c>
      <c r="Y197" s="21">
        <f t="shared" si="89"/>
        <v>0</v>
      </c>
      <c r="Z197" s="21">
        <f t="shared" si="89"/>
        <v>0</v>
      </c>
      <c r="AA197" s="23">
        <f>SUM(G197:Z197)</f>
        <v>0</v>
      </c>
      <c r="AB197" s="17" t="str">
        <f>IF(ABS(F197-AA197)&lt;0.01,"ok","err")</f>
        <v>ok</v>
      </c>
    </row>
    <row r="198" spans="1:28">
      <c r="F198" s="38"/>
    </row>
    <row r="199" spans="1:28">
      <c r="A199" s="24" t="s">
        <v>325</v>
      </c>
      <c r="F199" s="38"/>
      <c r="G199" s="38"/>
    </row>
    <row r="200" spans="1:28">
      <c r="A200" s="27" t="s">
        <v>348</v>
      </c>
      <c r="C200" s="19" t="s">
        <v>965</v>
      </c>
      <c r="D200" s="19" t="s">
        <v>432</v>
      </c>
      <c r="E200" s="19" t="s">
        <v>1116</v>
      </c>
      <c r="F200" s="35">
        <f>VLOOKUP(C200,'WSS-27'!$C$2:$AP$780,'WSS-27'!$R$2,)</f>
        <v>7596149.2958384398</v>
      </c>
      <c r="G200" s="35">
        <f t="shared" ref="G200:Z200" si="90">IF(VLOOKUP($E200,$D$6:$AN$1034,3,)=0,0,(VLOOKUP($E200,$D$6:$AN$1034,G$2,)/VLOOKUP($E200,$D$6:$AN$1034,3,))*$F200)</f>
        <v>3642726.0659176111</v>
      </c>
      <c r="H200" s="35">
        <f t="shared" si="90"/>
        <v>1011745.0978154924</v>
      </c>
      <c r="I200" s="35">
        <f t="shared" si="90"/>
        <v>61767.435268506328</v>
      </c>
      <c r="J200" s="35">
        <f t="shared" si="90"/>
        <v>1077415.5214179612</v>
      </c>
      <c r="K200" s="35">
        <f t="shared" si="90"/>
        <v>1008725.295866682</v>
      </c>
      <c r="L200" s="35">
        <f t="shared" si="90"/>
        <v>685117.0437191251</v>
      </c>
      <c r="M200" s="35">
        <f t="shared" si="90"/>
        <v>0</v>
      </c>
      <c r="N200" s="35">
        <f t="shared" si="90"/>
        <v>33912.868338341294</v>
      </c>
      <c r="O200" s="35">
        <f t="shared" si="90"/>
        <v>70396.4255506177</v>
      </c>
      <c r="P200" s="35">
        <f t="shared" si="90"/>
        <v>2973.9790811066423</v>
      </c>
      <c r="Q200" s="35">
        <f t="shared" si="90"/>
        <v>1111.1198819167187</v>
      </c>
      <c r="R200" s="35">
        <f t="shared" si="90"/>
        <v>258.44298107830735</v>
      </c>
      <c r="S200" s="35">
        <f t="shared" si="90"/>
        <v>0</v>
      </c>
      <c r="T200" s="35">
        <f t="shared" si="90"/>
        <v>0</v>
      </c>
      <c r="U200" s="35">
        <f t="shared" si="90"/>
        <v>0</v>
      </c>
      <c r="V200" s="35">
        <f t="shared" si="90"/>
        <v>0</v>
      </c>
      <c r="W200" s="35">
        <f t="shared" si="90"/>
        <v>0</v>
      </c>
      <c r="X200" s="21">
        <f t="shared" si="90"/>
        <v>0</v>
      </c>
      <c r="Y200" s="21">
        <f t="shared" si="90"/>
        <v>0</v>
      </c>
      <c r="Z200" s="21">
        <f t="shared" si="90"/>
        <v>0</v>
      </c>
      <c r="AA200" s="23">
        <f>SUM(G200:Z200)</f>
        <v>7596149.295838438</v>
      </c>
      <c r="AB200" s="17" t="str">
        <f>IF(ABS(F200-AA200)&lt;0.01,"ok","err")</f>
        <v>ok</v>
      </c>
    </row>
    <row r="201" spans="1:28">
      <c r="F201" s="38"/>
    </row>
    <row r="202" spans="1:28">
      <c r="A202" s="24" t="s">
        <v>347</v>
      </c>
      <c r="F202" s="38"/>
    </row>
    <row r="203" spans="1:28">
      <c r="A203" s="27" t="s">
        <v>589</v>
      </c>
      <c r="C203" s="19" t="s">
        <v>965</v>
      </c>
      <c r="D203" s="19" t="s">
        <v>433</v>
      </c>
      <c r="E203" s="19" t="s">
        <v>1116</v>
      </c>
      <c r="F203" s="35">
        <f>VLOOKUP(C203,'WSS-27'!$C$2:$AP$780,'WSS-27'!$S$2,)</f>
        <v>0</v>
      </c>
      <c r="G203" s="35">
        <f t="shared" ref="G203:P207" si="91">IF(VLOOKUP($E203,$D$6:$AN$1034,3,)=0,0,(VLOOKUP($E203,$D$6:$AN$1034,G$2,)/VLOOKUP($E203,$D$6:$AN$1034,3,))*$F203)</f>
        <v>0</v>
      </c>
      <c r="H203" s="35">
        <f t="shared" si="91"/>
        <v>0</v>
      </c>
      <c r="I203" s="35">
        <f t="shared" si="91"/>
        <v>0</v>
      </c>
      <c r="J203" s="35">
        <f t="shared" si="91"/>
        <v>0</v>
      </c>
      <c r="K203" s="35">
        <f t="shared" si="91"/>
        <v>0</v>
      </c>
      <c r="L203" s="35">
        <f t="shared" si="91"/>
        <v>0</v>
      </c>
      <c r="M203" s="35">
        <f t="shared" si="91"/>
        <v>0</v>
      </c>
      <c r="N203" s="35">
        <f t="shared" si="91"/>
        <v>0</v>
      </c>
      <c r="O203" s="35">
        <f t="shared" si="91"/>
        <v>0</v>
      </c>
      <c r="P203" s="35">
        <f t="shared" si="91"/>
        <v>0</v>
      </c>
      <c r="Q203" s="35">
        <f t="shared" ref="Q203:Z207" si="92">IF(VLOOKUP($E203,$D$6:$AN$1034,3,)=0,0,(VLOOKUP($E203,$D$6:$AN$1034,Q$2,)/VLOOKUP($E203,$D$6:$AN$1034,3,))*$F203)</f>
        <v>0</v>
      </c>
      <c r="R203" s="35">
        <f t="shared" si="92"/>
        <v>0</v>
      </c>
      <c r="S203" s="35">
        <f t="shared" si="92"/>
        <v>0</v>
      </c>
      <c r="T203" s="35">
        <f t="shared" si="92"/>
        <v>0</v>
      </c>
      <c r="U203" s="35">
        <f t="shared" si="92"/>
        <v>0</v>
      </c>
      <c r="V203" s="35">
        <f t="shared" si="92"/>
        <v>0</v>
      </c>
      <c r="W203" s="35">
        <f t="shared" si="92"/>
        <v>0</v>
      </c>
      <c r="X203" s="21">
        <f t="shared" si="92"/>
        <v>0</v>
      </c>
      <c r="Y203" s="21">
        <f t="shared" si="92"/>
        <v>0</v>
      </c>
      <c r="Z203" s="21">
        <f t="shared" si="92"/>
        <v>0</v>
      </c>
      <c r="AA203" s="23">
        <f t="shared" ref="AA203:AA208" si="93">SUM(G203:Z203)</f>
        <v>0</v>
      </c>
      <c r="AB203" s="17" t="str">
        <f t="shared" ref="AB203:AB208" si="94">IF(ABS(F203-AA203)&lt;0.01,"ok","err")</f>
        <v>ok</v>
      </c>
    </row>
    <row r="204" spans="1:28">
      <c r="A204" s="27" t="s">
        <v>590</v>
      </c>
      <c r="C204" s="19" t="s">
        <v>965</v>
      </c>
      <c r="D204" s="19" t="s">
        <v>434</v>
      </c>
      <c r="E204" s="19" t="s">
        <v>1116</v>
      </c>
      <c r="F204" s="38">
        <f>VLOOKUP(C204,'WSS-27'!$C$2:$AP$780,'WSS-27'!$T$2,)</f>
        <v>12208842.529124783</v>
      </c>
      <c r="G204" s="38">
        <f t="shared" si="91"/>
        <v>5854738.655530531</v>
      </c>
      <c r="H204" s="38">
        <f t="shared" si="91"/>
        <v>1626118.1945976873</v>
      </c>
      <c r="I204" s="38">
        <f t="shared" si="91"/>
        <v>99275.153930194821</v>
      </c>
      <c r="J204" s="38">
        <f t="shared" si="91"/>
        <v>1731666.3913692681</v>
      </c>
      <c r="K204" s="38">
        <f t="shared" si="91"/>
        <v>1621264.6451180358</v>
      </c>
      <c r="L204" s="38">
        <f t="shared" si="91"/>
        <v>1101148.1969382556</v>
      </c>
      <c r="M204" s="38">
        <f t="shared" si="91"/>
        <v>0</v>
      </c>
      <c r="N204" s="38">
        <f t="shared" si="91"/>
        <v>54506.152147454653</v>
      </c>
      <c r="O204" s="38">
        <f t="shared" si="91"/>
        <v>113144.02083060736</v>
      </c>
      <c r="P204" s="38">
        <f t="shared" si="91"/>
        <v>4779.9010883098445</v>
      </c>
      <c r="Q204" s="38">
        <f t="shared" si="92"/>
        <v>1785.8374211698042</v>
      </c>
      <c r="R204" s="38">
        <f t="shared" si="92"/>
        <v>415.38015326676901</v>
      </c>
      <c r="S204" s="38">
        <f t="shared" si="92"/>
        <v>0</v>
      </c>
      <c r="T204" s="38">
        <f t="shared" si="92"/>
        <v>0</v>
      </c>
      <c r="U204" s="38">
        <f t="shared" si="92"/>
        <v>0</v>
      </c>
      <c r="V204" s="38">
        <f t="shared" si="92"/>
        <v>0</v>
      </c>
      <c r="W204" s="38">
        <f t="shared" si="92"/>
        <v>0</v>
      </c>
      <c r="X204" s="22">
        <f t="shared" si="92"/>
        <v>0</v>
      </c>
      <c r="Y204" s="22">
        <f t="shared" si="92"/>
        <v>0</v>
      </c>
      <c r="Z204" s="22">
        <f t="shared" si="92"/>
        <v>0</v>
      </c>
      <c r="AA204" s="22">
        <f t="shared" si="93"/>
        <v>12208842.529124781</v>
      </c>
      <c r="AB204" s="17" t="str">
        <f t="shared" si="94"/>
        <v>ok</v>
      </c>
    </row>
    <row r="205" spans="1:28">
      <c r="A205" s="27" t="s">
        <v>591</v>
      </c>
      <c r="C205" s="19" t="s">
        <v>965</v>
      </c>
      <c r="D205" s="19" t="s">
        <v>435</v>
      </c>
      <c r="E205" s="19" t="s">
        <v>642</v>
      </c>
      <c r="F205" s="38">
        <f>VLOOKUP(C205,'WSS-27'!$C$2:$AP$780,'WSS-27'!$U$2,)</f>
        <v>19573192.587622844</v>
      </c>
      <c r="G205" s="38">
        <f t="shared" si="91"/>
        <v>16827539.301003452</v>
      </c>
      <c r="H205" s="38">
        <f t="shared" si="91"/>
        <v>2085644.1279749894</v>
      </c>
      <c r="I205" s="38">
        <f t="shared" si="91"/>
        <v>2860.7426800753528</v>
      </c>
      <c r="J205" s="38">
        <f t="shared" si="91"/>
        <v>131412.52882758842</v>
      </c>
      <c r="K205" s="38">
        <f t="shared" si="91"/>
        <v>5819.8706904178462</v>
      </c>
      <c r="L205" s="38">
        <f t="shared" si="91"/>
        <v>19730.042769726042</v>
      </c>
      <c r="M205" s="38">
        <f t="shared" si="91"/>
        <v>0</v>
      </c>
      <c r="N205" s="38">
        <f t="shared" si="91"/>
        <v>90.817227938900089</v>
      </c>
      <c r="O205" s="38">
        <f t="shared" si="91"/>
        <v>494403.94349781988</v>
      </c>
      <c r="P205" s="38">
        <f t="shared" si="91"/>
        <v>877.89987007603406</v>
      </c>
      <c r="Q205" s="38">
        <f t="shared" si="92"/>
        <v>4767.9044667922544</v>
      </c>
      <c r="R205" s="38">
        <f t="shared" si="92"/>
        <v>45.408613969450045</v>
      </c>
      <c r="S205" s="38">
        <f t="shared" si="92"/>
        <v>0</v>
      </c>
      <c r="T205" s="38">
        <f t="shared" si="92"/>
        <v>0</v>
      </c>
      <c r="U205" s="38">
        <f t="shared" si="92"/>
        <v>0</v>
      </c>
      <c r="V205" s="38">
        <f t="shared" si="92"/>
        <v>0</v>
      </c>
      <c r="W205" s="38">
        <f t="shared" si="92"/>
        <v>0</v>
      </c>
      <c r="X205" s="22">
        <f t="shared" si="92"/>
        <v>0</v>
      </c>
      <c r="Y205" s="22">
        <f t="shared" si="92"/>
        <v>0</v>
      </c>
      <c r="Z205" s="22">
        <f t="shared" si="92"/>
        <v>0</v>
      </c>
      <c r="AA205" s="22">
        <f t="shared" si="93"/>
        <v>19573192.587622847</v>
      </c>
      <c r="AB205" s="17" t="str">
        <f t="shared" si="94"/>
        <v>ok</v>
      </c>
    </row>
    <row r="206" spans="1:28">
      <c r="A206" s="27" t="s">
        <v>592</v>
      </c>
      <c r="C206" s="19" t="s">
        <v>965</v>
      </c>
      <c r="D206" s="19" t="s">
        <v>436</v>
      </c>
      <c r="E206" s="19" t="s">
        <v>629</v>
      </c>
      <c r="F206" s="38">
        <f>VLOOKUP(C206,'WSS-27'!$C$2:$AP$780,'WSS-27'!$V$2,)</f>
        <v>4489085.3747571055</v>
      </c>
      <c r="G206" s="38">
        <f t="shared" si="91"/>
        <v>3309131.7760633589</v>
      </c>
      <c r="H206" s="38">
        <f t="shared" si="91"/>
        <v>598962.49761116656</v>
      </c>
      <c r="I206" s="38">
        <f t="shared" si="91"/>
        <v>0</v>
      </c>
      <c r="J206" s="38">
        <f t="shared" si="91"/>
        <v>551236.02115350903</v>
      </c>
      <c r="K206" s="38">
        <f t="shared" si="91"/>
        <v>0</v>
      </c>
      <c r="L206" s="38">
        <f t="shared" si="91"/>
        <v>0</v>
      </c>
      <c r="M206" s="38">
        <f t="shared" si="91"/>
        <v>0</v>
      </c>
      <c r="N206" s="38">
        <f t="shared" si="91"/>
        <v>0</v>
      </c>
      <c r="O206" s="38">
        <f t="shared" si="91"/>
        <v>28025.852019905327</v>
      </c>
      <c r="P206" s="38">
        <f t="shared" si="91"/>
        <v>1183.9847973169913</v>
      </c>
      <c r="Q206" s="38">
        <f t="shared" si="92"/>
        <v>442.35316130620498</v>
      </c>
      <c r="R206" s="38">
        <f t="shared" si="92"/>
        <v>102.88995054267041</v>
      </c>
      <c r="S206" s="38">
        <f t="shared" si="92"/>
        <v>0</v>
      </c>
      <c r="T206" s="38">
        <f t="shared" si="92"/>
        <v>0</v>
      </c>
      <c r="U206" s="38">
        <f t="shared" si="92"/>
        <v>0</v>
      </c>
      <c r="V206" s="38">
        <f t="shared" si="92"/>
        <v>0</v>
      </c>
      <c r="W206" s="38">
        <f t="shared" si="92"/>
        <v>0</v>
      </c>
      <c r="X206" s="22">
        <f t="shared" si="92"/>
        <v>0</v>
      </c>
      <c r="Y206" s="22">
        <f t="shared" si="92"/>
        <v>0</v>
      </c>
      <c r="Z206" s="22">
        <f t="shared" si="92"/>
        <v>0</v>
      </c>
      <c r="AA206" s="22">
        <f t="shared" si="93"/>
        <v>4489085.3747571046</v>
      </c>
      <c r="AB206" s="17" t="str">
        <f t="shared" si="94"/>
        <v>ok</v>
      </c>
    </row>
    <row r="207" spans="1:28">
      <c r="A207" s="27" t="s">
        <v>593</v>
      </c>
      <c r="C207" s="19" t="s">
        <v>965</v>
      </c>
      <c r="D207" s="19" t="s">
        <v>437</v>
      </c>
      <c r="E207" s="19" t="s">
        <v>641</v>
      </c>
      <c r="F207" s="38">
        <f>VLOOKUP(C207,'WSS-27'!$C$2:$AP$780,'WSS-27'!$W$2,)</f>
        <v>7219885.142804197</v>
      </c>
      <c r="G207" s="38">
        <f t="shared" si="91"/>
        <v>6258251.7751024514</v>
      </c>
      <c r="H207" s="38">
        <f t="shared" si="91"/>
        <v>775662.19473058311</v>
      </c>
      <c r="I207" s="38">
        <f t="shared" si="91"/>
        <v>0</v>
      </c>
      <c r="J207" s="38">
        <f t="shared" si="91"/>
        <v>0</v>
      </c>
      <c r="K207" s="38">
        <f t="shared" si="91"/>
        <v>0</v>
      </c>
      <c r="L207" s="38">
        <f t="shared" si="91"/>
        <v>0</v>
      </c>
      <c r="M207" s="38">
        <f t="shared" si="91"/>
        <v>0</v>
      </c>
      <c r="N207" s="38">
        <f t="shared" si="91"/>
        <v>0</v>
      </c>
      <c r="O207" s="38">
        <f t="shared" si="91"/>
        <v>183871.46817291205</v>
      </c>
      <c r="P207" s="38">
        <f t="shared" si="91"/>
        <v>326.49565227507321</v>
      </c>
      <c r="Q207" s="38">
        <f t="shared" si="92"/>
        <v>1773.2091459766907</v>
      </c>
      <c r="R207" s="38">
        <f t="shared" si="92"/>
        <v>0</v>
      </c>
      <c r="S207" s="38">
        <f t="shared" si="92"/>
        <v>0</v>
      </c>
      <c r="T207" s="38">
        <f t="shared" si="92"/>
        <v>0</v>
      </c>
      <c r="U207" s="38">
        <f t="shared" si="92"/>
        <v>0</v>
      </c>
      <c r="V207" s="38">
        <f t="shared" si="92"/>
        <v>0</v>
      </c>
      <c r="W207" s="38">
        <f t="shared" si="92"/>
        <v>0</v>
      </c>
      <c r="X207" s="22">
        <f t="shared" si="92"/>
        <v>0</v>
      </c>
      <c r="Y207" s="22">
        <f t="shared" si="92"/>
        <v>0</v>
      </c>
      <c r="Z207" s="22">
        <f t="shared" si="92"/>
        <v>0</v>
      </c>
      <c r="AA207" s="22">
        <f t="shared" si="93"/>
        <v>7219885.1428041989</v>
      </c>
      <c r="AB207" s="17" t="str">
        <f t="shared" si="94"/>
        <v>ok</v>
      </c>
    </row>
    <row r="208" spans="1:28">
      <c r="A208" s="19" t="s">
        <v>352</v>
      </c>
      <c r="D208" s="19" t="s">
        <v>438</v>
      </c>
      <c r="F208" s="35">
        <f>SUM(F203:F207)</f>
        <v>43491005.634308927</v>
      </c>
      <c r="G208" s="35">
        <f t="shared" ref="G208:W208" si="95">SUM(G203:G207)</f>
        <v>32249661.507699795</v>
      </c>
      <c r="H208" s="35">
        <f t="shared" si="95"/>
        <v>5086387.014914427</v>
      </c>
      <c r="I208" s="35">
        <f t="shared" si="95"/>
        <v>102135.89661027017</v>
      </c>
      <c r="J208" s="35">
        <f t="shared" si="95"/>
        <v>2414314.9413503655</v>
      </c>
      <c r="K208" s="35">
        <f t="shared" si="95"/>
        <v>1627084.5158084538</v>
      </c>
      <c r="L208" s="35">
        <f t="shared" si="95"/>
        <v>1120878.2397079817</v>
      </c>
      <c r="M208" s="35">
        <f t="shared" si="95"/>
        <v>0</v>
      </c>
      <c r="N208" s="35">
        <f t="shared" si="95"/>
        <v>54596.969375393557</v>
      </c>
      <c r="O208" s="35">
        <f>SUM(O203:O207)</f>
        <v>819445.28452124458</v>
      </c>
      <c r="P208" s="35">
        <f t="shared" si="95"/>
        <v>7168.2814079779428</v>
      </c>
      <c r="Q208" s="35">
        <f t="shared" si="95"/>
        <v>8769.304195244953</v>
      </c>
      <c r="R208" s="35">
        <f t="shared" si="95"/>
        <v>563.67871777888945</v>
      </c>
      <c r="S208" s="35">
        <f t="shared" si="95"/>
        <v>0</v>
      </c>
      <c r="T208" s="35">
        <f t="shared" si="95"/>
        <v>0</v>
      </c>
      <c r="U208" s="35">
        <f t="shared" si="95"/>
        <v>0</v>
      </c>
      <c r="V208" s="35">
        <f t="shared" si="95"/>
        <v>0</v>
      </c>
      <c r="W208" s="35">
        <f t="shared" si="95"/>
        <v>0</v>
      </c>
      <c r="X208" s="21">
        <f>SUM(X203:X207)</f>
        <v>0</v>
      </c>
      <c r="Y208" s="21">
        <f>SUM(Y203:Y207)</f>
        <v>0</v>
      </c>
      <c r="Z208" s="21">
        <f>SUM(Z203:Z207)</f>
        <v>0</v>
      </c>
      <c r="AA208" s="23">
        <f t="shared" si="93"/>
        <v>43491005.634308934</v>
      </c>
      <c r="AB208" s="17" t="str">
        <f t="shared" si="94"/>
        <v>ok</v>
      </c>
    </row>
    <row r="209" spans="1:28">
      <c r="F209" s="38"/>
    </row>
    <row r="210" spans="1:28">
      <c r="A210" s="24" t="s">
        <v>596</v>
      </c>
      <c r="F210" s="38"/>
    </row>
    <row r="211" spans="1:28">
      <c r="A211" s="27" t="s">
        <v>987</v>
      </c>
      <c r="C211" s="19" t="s">
        <v>965</v>
      </c>
      <c r="D211" s="19" t="s">
        <v>439</v>
      </c>
      <c r="E211" s="19" t="s">
        <v>1104</v>
      </c>
      <c r="F211" s="35">
        <f>VLOOKUP(C211,'WSS-27'!$C$2:$AP$780,'WSS-27'!$X$2,)</f>
        <v>1064522.4593514758</v>
      </c>
      <c r="G211" s="35">
        <f t="shared" ref="G211:P212" si="96">IF(VLOOKUP($E211,$D$6:$AN$1034,3,)=0,0,(VLOOKUP($E211,$D$6:$AN$1034,G$2,)/VLOOKUP($E211,$D$6:$AN$1034,3,))*$F211)</f>
        <v>727528.42339806689</v>
      </c>
      <c r="H211" s="35">
        <f t="shared" si="96"/>
        <v>131684.76538580644</v>
      </c>
      <c r="I211" s="35">
        <f t="shared" si="96"/>
        <v>0</v>
      </c>
      <c r="J211" s="35">
        <f t="shared" si="96"/>
        <v>121191.8716235365</v>
      </c>
      <c r="K211" s="35">
        <f t="shared" si="96"/>
        <v>0</v>
      </c>
      <c r="L211" s="35">
        <f t="shared" si="96"/>
        <v>77575.602529227108</v>
      </c>
      <c r="M211" s="35">
        <f t="shared" si="96"/>
        <v>0</v>
      </c>
      <c r="N211" s="35">
        <f t="shared" si="96"/>
        <v>0</v>
      </c>
      <c r="O211" s="35">
        <f t="shared" si="96"/>
        <v>6161.6174012523988</v>
      </c>
      <c r="P211" s="35">
        <f t="shared" si="96"/>
        <v>260.30471169209125</v>
      </c>
      <c r="Q211" s="35">
        <f t="shared" ref="Q211:Z212" si="97">IF(VLOOKUP($E211,$D$6:$AN$1034,3,)=0,0,(VLOOKUP($E211,$D$6:$AN$1034,Q$2,)/VLOOKUP($E211,$D$6:$AN$1034,3,))*$F211)</f>
        <v>97.253454926810463</v>
      </c>
      <c r="R211" s="35">
        <f t="shared" si="97"/>
        <v>22.620846967558432</v>
      </c>
      <c r="S211" s="35">
        <f t="shared" si="97"/>
        <v>0</v>
      </c>
      <c r="T211" s="35">
        <f t="shared" si="97"/>
        <v>0</v>
      </c>
      <c r="U211" s="35">
        <f t="shared" si="97"/>
        <v>0</v>
      </c>
      <c r="V211" s="35">
        <f t="shared" si="97"/>
        <v>0</v>
      </c>
      <c r="W211" s="35">
        <f t="shared" si="97"/>
        <v>0</v>
      </c>
      <c r="X211" s="21">
        <f t="shared" si="97"/>
        <v>0</v>
      </c>
      <c r="Y211" s="21">
        <f t="shared" si="97"/>
        <v>0</v>
      </c>
      <c r="Z211" s="21">
        <f t="shared" si="97"/>
        <v>0</v>
      </c>
      <c r="AA211" s="23">
        <f>SUM(G211:Z211)</f>
        <v>1064522.4593514758</v>
      </c>
      <c r="AB211" s="17" t="str">
        <f>IF(ABS(F211-AA211)&lt;0.01,"ok","err")</f>
        <v>ok</v>
      </c>
    </row>
    <row r="212" spans="1:28">
      <c r="A212" s="27" t="s">
        <v>990</v>
      </c>
      <c r="C212" s="19" t="s">
        <v>965</v>
      </c>
      <c r="D212" s="19" t="s">
        <v>440</v>
      </c>
      <c r="E212" s="19" t="s">
        <v>1102</v>
      </c>
      <c r="F212" s="38">
        <f>VLOOKUP(C212,'WSS-27'!$C$2:$AP$780,'WSS-27'!$Y$2,)</f>
        <v>621930.74476665142</v>
      </c>
      <c r="G212" s="38">
        <f t="shared" si="96"/>
        <v>534928.37667244847</v>
      </c>
      <c r="H212" s="38">
        <f t="shared" si="96"/>
        <v>66300.259814431469</v>
      </c>
      <c r="I212" s="38">
        <f t="shared" si="96"/>
        <v>0</v>
      </c>
      <c r="J212" s="38">
        <f t="shared" si="96"/>
        <v>4177.4551503184621</v>
      </c>
      <c r="K212" s="38">
        <f t="shared" si="96"/>
        <v>0</v>
      </c>
      <c r="L212" s="38">
        <f t="shared" si="96"/>
        <v>627.19566786916789</v>
      </c>
      <c r="M212" s="38">
        <f t="shared" si="96"/>
        <v>0</v>
      </c>
      <c r="N212" s="38">
        <f t="shared" si="96"/>
        <v>0</v>
      </c>
      <c r="O212" s="38">
        <f t="shared" si="96"/>
        <v>15716.540260879076</v>
      </c>
      <c r="P212" s="38">
        <f t="shared" si="96"/>
        <v>27.907440534262935</v>
      </c>
      <c r="Q212" s="38">
        <f t="shared" si="97"/>
        <v>151.56627186711768</v>
      </c>
      <c r="R212" s="38">
        <f t="shared" si="97"/>
        <v>1.4434883034963588</v>
      </c>
      <c r="S212" s="38">
        <f t="shared" si="97"/>
        <v>0</v>
      </c>
      <c r="T212" s="38">
        <f t="shared" si="97"/>
        <v>0</v>
      </c>
      <c r="U212" s="38">
        <f t="shared" si="97"/>
        <v>0</v>
      </c>
      <c r="V212" s="38">
        <f t="shared" si="97"/>
        <v>0</v>
      </c>
      <c r="W212" s="38">
        <f t="shared" si="97"/>
        <v>0</v>
      </c>
      <c r="X212" s="22">
        <f t="shared" si="97"/>
        <v>0</v>
      </c>
      <c r="Y212" s="22">
        <f t="shared" si="97"/>
        <v>0</v>
      </c>
      <c r="Z212" s="22">
        <f t="shared" si="97"/>
        <v>0</v>
      </c>
      <c r="AA212" s="22">
        <f>SUM(G212:Z212)</f>
        <v>621930.74476665142</v>
      </c>
      <c r="AB212" s="17" t="str">
        <f>IF(ABS(F212-AA212)&lt;0.01,"ok","err")</f>
        <v>ok</v>
      </c>
    </row>
    <row r="213" spans="1:28">
      <c r="A213" s="19" t="s">
        <v>653</v>
      </c>
      <c r="D213" s="19" t="s">
        <v>441</v>
      </c>
      <c r="F213" s="35">
        <f>F211+F212</f>
        <v>1686453.2041181272</v>
      </c>
      <c r="G213" s="35">
        <f t="shared" ref="G213:W213" si="98">G211+G212</f>
        <v>1262456.8000705154</v>
      </c>
      <c r="H213" s="35">
        <f t="shared" si="98"/>
        <v>197985.02520023793</v>
      </c>
      <c r="I213" s="35">
        <f t="shared" si="98"/>
        <v>0</v>
      </c>
      <c r="J213" s="35">
        <f t="shared" si="98"/>
        <v>125369.32677385496</v>
      </c>
      <c r="K213" s="35">
        <f t="shared" si="98"/>
        <v>0</v>
      </c>
      <c r="L213" s="35">
        <f t="shared" si="98"/>
        <v>78202.798197096272</v>
      </c>
      <c r="M213" s="35">
        <f t="shared" si="98"/>
        <v>0</v>
      </c>
      <c r="N213" s="35">
        <f t="shared" si="98"/>
        <v>0</v>
      </c>
      <c r="O213" s="35">
        <f>O211+O212</f>
        <v>21878.157662131474</v>
      </c>
      <c r="P213" s="35">
        <f t="shared" si="98"/>
        <v>288.21215222635419</v>
      </c>
      <c r="Q213" s="35">
        <f t="shared" si="98"/>
        <v>248.81972679392814</v>
      </c>
      <c r="R213" s="35">
        <f t="shared" si="98"/>
        <v>24.064335271054791</v>
      </c>
      <c r="S213" s="35">
        <f t="shared" si="98"/>
        <v>0</v>
      </c>
      <c r="T213" s="35">
        <f t="shared" si="98"/>
        <v>0</v>
      </c>
      <c r="U213" s="35">
        <f t="shared" si="98"/>
        <v>0</v>
      </c>
      <c r="V213" s="35">
        <f t="shared" si="98"/>
        <v>0</v>
      </c>
      <c r="W213" s="35">
        <f t="shared" si="98"/>
        <v>0</v>
      </c>
      <c r="X213" s="21">
        <f>X211+X212</f>
        <v>0</v>
      </c>
      <c r="Y213" s="21">
        <f>Y211+Y212</f>
        <v>0</v>
      </c>
      <c r="Z213" s="21">
        <f>Z211+Z212</f>
        <v>0</v>
      </c>
      <c r="AA213" s="23">
        <f>SUM(G213:Z213)</f>
        <v>1686453.2041181272</v>
      </c>
      <c r="AB213" s="17" t="str">
        <f>IF(ABS(F213-AA213)&lt;0.01,"ok","err")</f>
        <v>ok</v>
      </c>
    </row>
    <row r="214" spans="1:28">
      <c r="F214" s="38"/>
    </row>
    <row r="215" spans="1:28">
      <c r="A215" s="24" t="s">
        <v>330</v>
      </c>
      <c r="F215" s="38"/>
    </row>
    <row r="216" spans="1:28">
      <c r="A216" s="27" t="s">
        <v>990</v>
      </c>
      <c r="C216" s="19" t="s">
        <v>965</v>
      </c>
      <c r="D216" s="19" t="s">
        <v>442</v>
      </c>
      <c r="E216" s="19" t="s">
        <v>992</v>
      </c>
      <c r="F216" s="35">
        <f>VLOOKUP(C216,'WSS-27'!$C$2:$AP$780,'WSS-27'!$Z$2,)</f>
        <v>303872.36437780253</v>
      </c>
      <c r="G216" s="35">
        <f t="shared" ref="G216:Z216" si="99">IF(VLOOKUP($E216,$D$6:$AN$1034,3,)=0,0,(VLOOKUP($E216,$D$6:$AN$1034,G$2,)/VLOOKUP($E216,$D$6:$AN$1034,3,))*$F216)</f>
        <v>232962.74988747013</v>
      </c>
      <c r="H216" s="35">
        <f t="shared" si="99"/>
        <v>58626.910356148263</v>
      </c>
      <c r="I216" s="35">
        <f t="shared" si="99"/>
        <v>0</v>
      </c>
      <c r="J216" s="35">
        <f t="shared" si="99"/>
        <v>10285.197159874577</v>
      </c>
      <c r="K216" s="35">
        <f t="shared" si="99"/>
        <v>0</v>
      </c>
      <c r="L216" s="35">
        <f t="shared" si="99"/>
        <v>1993.9530015522234</v>
      </c>
      <c r="M216" s="35">
        <f t="shared" si="99"/>
        <v>0</v>
      </c>
      <c r="N216" s="35">
        <f t="shared" si="99"/>
        <v>0</v>
      </c>
      <c r="O216" s="35">
        <f t="shared" si="99"/>
        <v>0</v>
      </c>
      <c r="P216" s="35">
        <f t="shared" si="99"/>
        <v>0</v>
      </c>
      <c r="Q216" s="35">
        <f t="shared" si="99"/>
        <v>0</v>
      </c>
      <c r="R216" s="35">
        <f t="shared" si="99"/>
        <v>3.5539727573858246</v>
      </c>
      <c r="S216" s="35">
        <f t="shared" si="99"/>
        <v>0</v>
      </c>
      <c r="T216" s="35">
        <f t="shared" si="99"/>
        <v>0</v>
      </c>
      <c r="U216" s="35">
        <f t="shared" si="99"/>
        <v>0</v>
      </c>
      <c r="V216" s="35">
        <f t="shared" si="99"/>
        <v>0</v>
      </c>
      <c r="W216" s="35">
        <f t="shared" si="99"/>
        <v>0</v>
      </c>
      <c r="X216" s="21">
        <f t="shared" si="99"/>
        <v>0</v>
      </c>
      <c r="Y216" s="21">
        <f t="shared" si="99"/>
        <v>0</v>
      </c>
      <c r="Z216" s="21">
        <f t="shared" si="99"/>
        <v>0</v>
      </c>
      <c r="AA216" s="23">
        <f>SUM(G216:Z216)</f>
        <v>303872.36437780259</v>
      </c>
      <c r="AB216" s="17" t="str">
        <f>IF(ABS(F216-AA216)&lt;0.01,"ok","err")</f>
        <v>ok</v>
      </c>
    </row>
    <row r="217" spans="1:28">
      <c r="F217" s="38"/>
    </row>
    <row r="218" spans="1:28">
      <c r="A218" s="24" t="s">
        <v>329</v>
      </c>
      <c r="F218" s="38"/>
    </row>
    <row r="219" spans="1:28">
      <c r="A219" s="27" t="s">
        <v>990</v>
      </c>
      <c r="C219" s="19" t="s">
        <v>965</v>
      </c>
      <c r="D219" s="19" t="s">
        <v>443</v>
      </c>
      <c r="E219" s="19" t="s">
        <v>1207</v>
      </c>
      <c r="F219" s="35">
        <f>VLOOKUP(C219,'WSS-27'!$C$2:$AP$780,'WSS-27'!$AA$2,)</f>
        <v>14505284.333972747</v>
      </c>
      <c r="G219" s="35">
        <f t="shared" ref="G219:Z219" si="100">IF(VLOOKUP($E219,$D$6:$AN$1034,3,)=0,0,(VLOOKUP($E219,$D$6:$AN$1034,G$2,)/VLOOKUP($E219,$D$6:$AN$1034,3,))*$F219)</f>
        <v>10038543.300854148</v>
      </c>
      <c r="H219" s="35">
        <f t="shared" si="100"/>
        <v>3025421.431702673</v>
      </c>
      <c r="I219" s="35">
        <f t="shared" si="100"/>
        <v>102718.04448774132</v>
      </c>
      <c r="J219" s="35">
        <f t="shared" si="100"/>
        <v>811671.21419202385</v>
      </c>
      <c r="K219" s="35">
        <f t="shared" si="100"/>
        <v>213680.12459767892</v>
      </c>
      <c r="L219" s="35">
        <f t="shared" si="100"/>
        <v>128962.83441772955</v>
      </c>
      <c r="M219" s="35">
        <f t="shared" si="100"/>
        <v>141924.23970122341</v>
      </c>
      <c r="N219" s="35">
        <f t="shared" si="100"/>
        <v>3334.4102668038331</v>
      </c>
      <c r="O219" s="35">
        <f t="shared" si="100"/>
        <v>0</v>
      </c>
      <c r="P219" s="35">
        <f t="shared" si="100"/>
        <v>4713.4355961018482</v>
      </c>
      <c r="Q219" s="35">
        <f t="shared" si="100"/>
        <v>25598.831254691075</v>
      </c>
      <c r="R219" s="35">
        <f t="shared" si="100"/>
        <v>280.46690193228187</v>
      </c>
      <c r="S219" s="35">
        <f t="shared" si="100"/>
        <v>8436</v>
      </c>
      <c r="T219" s="35">
        <f t="shared" si="100"/>
        <v>0</v>
      </c>
      <c r="U219" s="35">
        <f t="shared" si="100"/>
        <v>0</v>
      </c>
      <c r="V219" s="35">
        <f t="shared" si="100"/>
        <v>0</v>
      </c>
      <c r="W219" s="35">
        <f t="shared" si="100"/>
        <v>0</v>
      </c>
      <c r="X219" s="21">
        <f t="shared" si="100"/>
        <v>0</v>
      </c>
      <c r="Y219" s="21">
        <f t="shared" si="100"/>
        <v>0</v>
      </c>
      <c r="Z219" s="21">
        <f t="shared" si="100"/>
        <v>0</v>
      </c>
      <c r="AA219" s="23">
        <f>SUM(G219:Z219)</f>
        <v>14505284.333972745</v>
      </c>
      <c r="AB219" s="17" t="str">
        <f>IF(ABS(F219-AA219)&lt;0.01,"ok","err")</f>
        <v>ok</v>
      </c>
    </row>
    <row r="220" spans="1:28">
      <c r="F220" s="38"/>
    </row>
    <row r="221" spans="1:28">
      <c r="A221" s="24" t="s">
        <v>345</v>
      </c>
      <c r="F221" s="38"/>
    </row>
    <row r="222" spans="1:28">
      <c r="A222" s="27" t="s">
        <v>990</v>
      </c>
      <c r="C222" s="19" t="s">
        <v>965</v>
      </c>
      <c r="D222" s="19" t="s">
        <v>444</v>
      </c>
      <c r="E222" s="19" t="s">
        <v>994</v>
      </c>
      <c r="F222" s="35">
        <f>VLOOKUP(C222,'WSS-27'!$C$2:$AP$780,'WSS-27'!$AB$2,)</f>
        <v>1428979.1449928363</v>
      </c>
      <c r="G222" s="35">
        <f t="shared" ref="G222:Z222" si="101">IF(VLOOKUP($E222,$D$6:$AN$1034,3,)=0,0,(VLOOKUP($E222,$D$6:$AN$1034,G$2,)/VLOOKUP($E222,$D$6:$AN$1034,3,))*$F222)</f>
        <v>0</v>
      </c>
      <c r="H222" s="35">
        <f t="shared" si="101"/>
        <v>0</v>
      </c>
      <c r="I222" s="35">
        <f t="shared" si="101"/>
        <v>0</v>
      </c>
      <c r="J222" s="35">
        <f t="shared" si="101"/>
        <v>0</v>
      </c>
      <c r="K222" s="35">
        <f t="shared" si="101"/>
        <v>0</v>
      </c>
      <c r="L222" s="35">
        <f t="shared" si="101"/>
        <v>0</v>
      </c>
      <c r="M222" s="35">
        <f t="shared" si="101"/>
        <v>0</v>
      </c>
      <c r="N222" s="35">
        <f t="shared" si="101"/>
        <v>0</v>
      </c>
      <c r="O222" s="35">
        <f t="shared" si="101"/>
        <v>1428979.1449928363</v>
      </c>
      <c r="P222" s="35">
        <f t="shared" si="101"/>
        <v>0</v>
      </c>
      <c r="Q222" s="35">
        <f t="shared" si="101"/>
        <v>0</v>
      </c>
      <c r="R222" s="35">
        <f t="shared" si="101"/>
        <v>0</v>
      </c>
      <c r="S222" s="35">
        <f t="shared" si="101"/>
        <v>0</v>
      </c>
      <c r="T222" s="35">
        <f t="shared" si="101"/>
        <v>0</v>
      </c>
      <c r="U222" s="35">
        <f t="shared" si="101"/>
        <v>0</v>
      </c>
      <c r="V222" s="35">
        <f t="shared" si="101"/>
        <v>0</v>
      </c>
      <c r="W222" s="35">
        <f t="shared" si="101"/>
        <v>0</v>
      </c>
      <c r="X222" s="21">
        <f t="shared" si="101"/>
        <v>0</v>
      </c>
      <c r="Y222" s="21">
        <f t="shared" si="101"/>
        <v>0</v>
      </c>
      <c r="Z222" s="21">
        <f t="shared" si="101"/>
        <v>0</v>
      </c>
      <c r="AA222" s="23">
        <f>SUM(G222:Z222)</f>
        <v>1428979.1449928363</v>
      </c>
      <c r="AB222" s="17" t="str">
        <f>IF(ABS(F222-AA222)&lt;0.01,"ok","err")</f>
        <v>ok</v>
      </c>
    </row>
    <row r="223" spans="1:28">
      <c r="F223" s="38"/>
    </row>
    <row r="224" spans="1:28">
      <c r="A224" s="24" t="s">
        <v>922</v>
      </c>
      <c r="F224" s="38"/>
    </row>
    <row r="225" spans="1:28">
      <c r="A225" s="27" t="s">
        <v>990</v>
      </c>
      <c r="C225" s="19" t="s">
        <v>965</v>
      </c>
      <c r="D225" s="19" t="s">
        <v>445</v>
      </c>
      <c r="E225" s="19" t="s">
        <v>995</v>
      </c>
      <c r="F225" s="35">
        <f>VLOOKUP(C225,'WSS-27'!$C$2:$AP$780,'WSS-27'!$AC$2,)</f>
        <v>20743040.860033594</v>
      </c>
      <c r="G225" s="35">
        <f t="shared" ref="G225:Z225" si="102">IF(VLOOKUP($E225,$D$6:$AN$1034,3,)=0,0,(VLOOKUP($E225,$D$6:$AN$1034,G$2,)/VLOOKUP($E225,$D$6:$AN$1034,3,))*$F225)</f>
        <v>15293014.053606341</v>
      </c>
      <c r="H225" s="35">
        <f t="shared" si="102"/>
        <v>3790903.0416635019</v>
      </c>
      <c r="I225" s="35">
        <f t="shared" si="102"/>
        <v>12999.339127240961</v>
      </c>
      <c r="J225" s="35">
        <f t="shared" si="102"/>
        <v>597144.24498786253</v>
      </c>
      <c r="K225" s="35">
        <f t="shared" si="102"/>
        <v>132228.72736571822</v>
      </c>
      <c r="L225" s="35">
        <f t="shared" si="102"/>
        <v>448270.86117350776</v>
      </c>
      <c r="M225" s="35">
        <f t="shared" si="102"/>
        <v>13412.016559851785</v>
      </c>
      <c r="N225" s="35">
        <f t="shared" si="102"/>
        <v>412.6774326108241</v>
      </c>
      <c r="O225" s="35">
        <f t="shared" si="102"/>
        <v>449318.60332185857</v>
      </c>
      <c r="P225" s="35">
        <f t="shared" si="102"/>
        <v>797.84303638092661</v>
      </c>
      <c r="Q225" s="35">
        <f t="shared" si="102"/>
        <v>4333.1130424136536</v>
      </c>
      <c r="R225" s="35">
        <f t="shared" si="102"/>
        <v>206.33871630541205</v>
      </c>
      <c r="S225" s="35">
        <f t="shared" si="102"/>
        <v>0</v>
      </c>
      <c r="T225" s="35">
        <f t="shared" si="102"/>
        <v>0</v>
      </c>
      <c r="U225" s="35">
        <f t="shared" si="102"/>
        <v>0</v>
      </c>
      <c r="V225" s="35">
        <f t="shared" si="102"/>
        <v>0</v>
      </c>
      <c r="W225" s="35">
        <f t="shared" si="102"/>
        <v>0</v>
      </c>
      <c r="X225" s="21">
        <f t="shared" si="102"/>
        <v>0</v>
      </c>
      <c r="Y225" s="21">
        <f t="shared" si="102"/>
        <v>0</v>
      </c>
      <c r="Z225" s="21">
        <f t="shared" si="102"/>
        <v>0</v>
      </c>
      <c r="AA225" s="23">
        <f>SUM(G225:Z225)</f>
        <v>20743040.860033594</v>
      </c>
      <c r="AB225" s="17" t="str">
        <f>IF(ABS(F225-AA225)&lt;0.01,"ok","err")</f>
        <v>ok</v>
      </c>
    </row>
    <row r="226" spans="1:28">
      <c r="F226" s="38"/>
    </row>
    <row r="227" spans="1:28">
      <c r="A227" s="24" t="s">
        <v>327</v>
      </c>
      <c r="F227" s="38"/>
    </row>
    <row r="228" spans="1:28">
      <c r="A228" s="27" t="s">
        <v>990</v>
      </c>
      <c r="C228" s="19" t="s">
        <v>965</v>
      </c>
      <c r="D228" s="19" t="s">
        <v>446</v>
      </c>
      <c r="E228" s="19" t="s">
        <v>995</v>
      </c>
      <c r="F228" s="35">
        <f>VLOOKUP(C228,'WSS-27'!$C$2:$AP$780,'WSS-27'!$AD$2,)</f>
        <v>3798903.0975570884</v>
      </c>
      <c r="G228" s="35">
        <f t="shared" ref="G228:Z228" si="103">IF(VLOOKUP($E228,$D$6:$AN$1034,3,)=0,0,(VLOOKUP($E228,$D$6:$AN$1034,G$2,)/VLOOKUP($E228,$D$6:$AN$1034,3,))*$F228)</f>
        <v>2800779.2517617941</v>
      </c>
      <c r="H228" s="35">
        <f t="shared" si="103"/>
        <v>694270.1123084391</v>
      </c>
      <c r="I228" s="35">
        <f t="shared" si="103"/>
        <v>2380.7131273515106</v>
      </c>
      <c r="J228" s="35">
        <f t="shared" si="103"/>
        <v>109361.64746913131</v>
      </c>
      <c r="K228" s="35">
        <f t="shared" si="103"/>
        <v>24216.513160493538</v>
      </c>
      <c r="L228" s="35">
        <f t="shared" si="103"/>
        <v>82096.813796367569</v>
      </c>
      <c r="M228" s="35">
        <f t="shared" si="103"/>
        <v>2456.2913218706062</v>
      </c>
      <c r="N228" s="35">
        <f t="shared" si="103"/>
        <v>75.578194519095561</v>
      </c>
      <c r="O228" s="35">
        <f t="shared" si="103"/>
        <v>82288.698434674385</v>
      </c>
      <c r="P228" s="35">
        <f t="shared" si="103"/>
        <v>146.11784273691811</v>
      </c>
      <c r="Q228" s="35">
        <f t="shared" si="103"/>
        <v>793.57104245050346</v>
      </c>
      <c r="R228" s="35">
        <f t="shared" si="103"/>
        <v>37.789097259547781</v>
      </c>
      <c r="S228" s="35">
        <f t="shared" si="103"/>
        <v>0</v>
      </c>
      <c r="T228" s="35">
        <f t="shared" si="103"/>
        <v>0</v>
      </c>
      <c r="U228" s="35">
        <f t="shared" si="103"/>
        <v>0</v>
      </c>
      <c r="V228" s="35">
        <f t="shared" si="103"/>
        <v>0</v>
      </c>
      <c r="W228" s="35">
        <f t="shared" si="103"/>
        <v>0</v>
      </c>
      <c r="X228" s="21">
        <f t="shared" si="103"/>
        <v>0</v>
      </c>
      <c r="Y228" s="21">
        <f t="shared" si="103"/>
        <v>0</v>
      </c>
      <c r="Z228" s="21">
        <f t="shared" si="103"/>
        <v>0</v>
      </c>
      <c r="AA228" s="23">
        <f>SUM(G228:Z228)</f>
        <v>3798903.0975570879</v>
      </c>
      <c r="AB228" s="17" t="str">
        <f>IF(ABS(F228-AA228)&lt;0.01,"ok","err")</f>
        <v>ok</v>
      </c>
    </row>
    <row r="229" spans="1:28">
      <c r="F229" s="38"/>
    </row>
    <row r="230" spans="1:28">
      <c r="A230" s="24" t="s">
        <v>326</v>
      </c>
      <c r="F230" s="38"/>
    </row>
    <row r="231" spans="1:28">
      <c r="A231" s="27" t="s">
        <v>990</v>
      </c>
      <c r="C231" s="19" t="s">
        <v>965</v>
      </c>
      <c r="D231" s="19" t="s">
        <v>447</v>
      </c>
      <c r="E231" s="19" t="s">
        <v>996</v>
      </c>
      <c r="F231" s="35">
        <f>VLOOKUP(C231,'WSS-27'!$C$2:$AP$780,'WSS-27'!$AE$2,)</f>
        <v>0</v>
      </c>
      <c r="G231" s="35">
        <f t="shared" ref="G231:Z231" si="104">IF(VLOOKUP($E231,$D$6:$AN$1034,3,)=0,0,(VLOOKUP($E231,$D$6:$AN$1034,G$2,)/VLOOKUP($E231,$D$6:$AN$1034,3,))*$F231)</f>
        <v>0</v>
      </c>
      <c r="H231" s="35">
        <f t="shared" si="104"/>
        <v>0</v>
      </c>
      <c r="I231" s="35">
        <f t="shared" si="104"/>
        <v>0</v>
      </c>
      <c r="J231" s="35">
        <f t="shared" si="104"/>
        <v>0</v>
      </c>
      <c r="K231" s="35">
        <f t="shared" si="104"/>
        <v>0</v>
      </c>
      <c r="L231" s="35">
        <f t="shared" si="104"/>
        <v>0</v>
      </c>
      <c r="M231" s="35">
        <f t="shared" si="104"/>
        <v>0</v>
      </c>
      <c r="N231" s="35">
        <f t="shared" si="104"/>
        <v>0</v>
      </c>
      <c r="O231" s="35">
        <f t="shared" si="104"/>
        <v>0</v>
      </c>
      <c r="P231" s="35">
        <f t="shared" si="104"/>
        <v>0</v>
      </c>
      <c r="Q231" s="35">
        <f t="shared" si="104"/>
        <v>0</v>
      </c>
      <c r="R231" s="35">
        <f t="shared" si="104"/>
        <v>0</v>
      </c>
      <c r="S231" s="35">
        <f t="shared" si="104"/>
        <v>0</v>
      </c>
      <c r="T231" s="35">
        <f t="shared" si="104"/>
        <v>0</v>
      </c>
      <c r="U231" s="35">
        <f t="shared" si="104"/>
        <v>0</v>
      </c>
      <c r="V231" s="35">
        <f t="shared" si="104"/>
        <v>0</v>
      </c>
      <c r="W231" s="35">
        <f t="shared" si="104"/>
        <v>0</v>
      </c>
      <c r="X231" s="21">
        <f t="shared" si="104"/>
        <v>0</v>
      </c>
      <c r="Y231" s="21">
        <f t="shared" si="104"/>
        <v>0</v>
      </c>
      <c r="Z231" s="21">
        <f t="shared" si="104"/>
        <v>0</v>
      </c>
      <c r="AA231" s="23">
        <f>SUM(G231:Z231)</f>
        <v>0</v>
      </c>
      <c r="AB231" s="17" t="str">
        <f>IF(ABS(F231-AA231)&lt;0.01,"ok","err")</f>
        <v>ok</v>
      </c>
    </row>
    <row r="232" spans="1:28">
      <c r="F232" s="38"/>
    </row>
    <row r="233" spans="1:28">
      <c r="A233" s="19" t="s">
        <v>819</v>
      </c>
      <c r="D233" s="19" t="s">
        <v>1003</v>
      </c>
      <c r="F233" s="35">
        <f>F188+F194+F197+F200+F208+F213+F216+F219+F222+F225+F228+F231</f>
        <v>627292492.86667717</v>
      </c>
      <c r="G233" s="35">
        <f t="shared" ref="G233:Z233" si="105">G188+G194+G197+G200+G208+G213+G216+G219+G222+G225+G228+G231</f>
        <v>270536059.90210396</v>
      </c>
      <c r="H233" s="35">
        <f t="shared" si="105"/>
        <v>74031058.784837306</v>
      </c>
      <c r="I233" s="35">
        <f t="shared" si="105"/>
        <v>4853767.5020443536</v>
      </c>
      <c r="J233" s="35">
        <f t="shared" si="105"/>
        <v>82612127.013646454</v>
      </c>
      <c r="K233" s="35">
        <f t="shared" si="105"/>
        <v>88533443.135259807</v>
      </c>
      <c r="L233" s="35">
        <f t="shared" si="105"/>
        <v>54908881.884851709</v>
      </c>
      <c r="M233" s="35">
        <f t="shared" si="105"/>
        <v>42315659.489448823</v>
      </c>
      <c r="N233" s="35">
        <f t="shared" si="105"/>
        <v>2441421.059737721</v>
      </c>
      <c r="O233" s="35">
        <f>O188+O194+O197+O200+O208+O213+O216+O219+O222+O225+O228+O231</f>
        <v>6654824.3144647311</v>
      </c>
      <c r="P233" s="35">
        <f t="shared" si="105"/>
        <v>168058.52112707458</v>
      </c>
      <c r="Q233" s="35">
        <f t="shared" si="105"/>
        <v>171880.51235725969</v>
      </c>
      <c r="R233" s="35">
        <f t="shared" si="105"/>
        <v>3211.6167980176369</v>
      </c>
      <c r="S233" s="35">
        <f t="shared" si="105"/>
        <v>8436</v>
      </c>
      <c r="T233" s="35">
        <f t="shared" si="105"/>
        <v>53663.130000000005</v>
      </c>
      <c r="U233" s="35">
        <f t="shared" si="105"/>
        <v>0</v>
      </c>
      <c r="V233" s="35">
        <f t="shared" si="105"/>
        <v>0</v>
      </c>
      <c r="W233" s="35">
        <f t="shared" si="105"/>
        <v>0</v>
      </c>
      <c r="X233" s="21">
        <f t="shared" si="105"/>
        <v>0</v>
      </c>
      <c r="Y233" s="21">
        <f t="shared" si="105"/>
        <v>0</v>
      </c>
      <c r="Z233" s="21">
        <f t="shared" si="105"/>
        <v>0</v>
      </c>
      <c r="AA233" s="23">
        <f>SUM(G233:Z233)</f>
        <v>627292492.86667717</v>
      </c>
      <c r="AB233" s="17" t="str">
        <f>IF(ABS(F233-AA233)&lt;0.01,"ok","err")</f>
        <v>ok</v>
      </c>
    </row>
    <row r="235" spans="1:28">
      <c r="F235" s="64"/>
      <c r="G235" s="64"/>
      <c r="J235" s="64"/>
      <c r="K235" s="64"/>
      <c r="N235" s="64"/>
      <c r="O235" s="64"/>
    </row>
    <row r="236" spans="1:28">
      <c r="A236" s="24" t="s">
        <v>966</v>
      </c>
    </row>
    <row r="238" spans="1:28">
      <c r="A238" s="24" t="s">
        <v>339</v>
      </c>
    </row>
    <row r="239" spans="1:28">
      <c r="A239" s="27" t="s">
        <v>1129</v>
      </c>
      <c r="C239" s="19" t="s">
        <v>97</v>
      </c>
      <c r="D239" s="19" t="s">
        <v>1135</v>
      </c>
      <c r="E239" s="19" t="s">
        <v>1120</v>
      </c>
      <c r="F239" s="35">
        <f>VLOOKUP(C239,'WSS-27'!$C$2:$AP$780,'WSS-27'!$H$2,)</f>
        <v>25054344.694737401</v>
      </c>
      <c r="G239" s="35">
        <f t="shared" ref="G239:P244" si="106">IF(VLOOKUP($E239,$D$6:$AN$1034,3,)=0,0,(VLOOKUP($E239,$D$6:$AN$1034,G$2,)/VLOOKUP($E239,$D$6:$AN$1034,3,))*$F239)</f>
        <v>12088610.676350765</v>
      </c>
      <c r="H239" s="35">
        <f t="shared" si="106"/>
        <v>2927922.4920855095</v>
      </c>
      <c r="I239" s="35">
        <f t="shared" si="106"/>
        <v>178526.7571700883</v>
      </c>
      <c r="J239" s="35">
        <f t="shared" si="106"/>
        <v>3232991.7655679183</v>
      </c>
      <c r="K239" s="35">
        <f t="shared" si="106"/>
        <v>3099523.5294575123</v>
      </c>
      <c r="L239" s="35">
        <f t="shared" si="106"/>
        <v>2112654.2887075944</v>
      </c>
      <c r="M239" s="35">
        <f t="shared" si="106"/>
        <v>1327204.3460961378</v>
      </c>
      <c r="N239" s="35">
        <f t="shared" si="106"/>
        <v>72357.366081684333</v>
      </c>
      <c r="O239" s="35">
        <f t="shared" si="106"/>
        <v>10322.154403894578</v>
      </c>
      <c r="P239" s="35">
        <f t="shared" si="106"/>
        <v>413.19052465216168</v>
      </c>
      <c r="Q239" s="35">
        <f t="shared" ref="Q239:Z244" si="107">IF(VLOOKUP($E239,$D$6:$AN$1034,3,)=0,0,(VLOOKUP($E239,$D$6:$AN$1034,Q$2,)/VLOOKUP($E239,$D$6:$AN$1034,3,))*$F239)</f>
        <v>3801.9692102718182</v>
      </c>
      <c r="R239" s="35">
        <f t="shared" si="107"/>
        <v>16.159081375568153</v>
      </c>
      <c r="S239" s="35">
        <f t="shared" si="107"/>
        <v>0</v>
      </c>
      <c r="T239" s="35">
        <f t="shared" si="107"/>
        <v>0</v>
      </c>
      <c r="U239" s="35">
        <f t="shared" si="107"/>
        <v>0</v>
      </c>
      <c r="V239" s="35">
        <f t="shared" si="107"/>
        <v>0</v>
      </c>
      <c r="W239" s="35">
        <f t="shared" si="107"/>
        <v>0</v>
      </c>
      <c r="X239" s="21">
        <f t="shared" si="107"/>
        <v>0</v>
      </c>
      <c r="Y239" s="21">
        <f t="shared" si="107"/>
        <v>0</v>
      </c>
      <c r="Z239" s="21">
        <f t="shared" si="107"/>
        <v>0</v>
      </c>
      <c r="AA239" s="23">
        <f t="shared" ref="AA239:AA245" si="108">SUM(G239:Z239)</f>
        <v>25054344.694737408</v>
      </c>
      <c r="AB239" s="17" t="str">
        <f t="shared" ref="AB239:AB245" si="109">IF(ABS(F239-AA239)&lt;0.01,"ok","err")</f>
        <v>ok</v>
      </c>
    </row>
    <row r="240" spans="1:28" hidden="1">
      <c r="A240" s="27" t="s">
        <v>1136</v>
      </c>
      <c r="C240" s="19" t="s">
        <v>97</v>
      </c>
      <c r="D240" s="19" t="s">
        <v>448</v>
      </c>
      <c r="E240" s="19" t="s">
        <v>1159</v>
      </c>
      <c r="F240" s="38">
        <f>VLOOKUP(C240,'WSS-27'!$C$2:$AP$780,'WSS-27'!$I$2,)</f>
        <v>0</v>
      </c>
      <c r="G240" s="38">
        <f t="shared" si="106"/>
        <v>0</v>
      </c>
      <c r="H240" s="38">
        <f t="shared" si="106"/>
        <v>0</v>
      </c>
      <c r="I240" s="38">
        <f t="shared" si="106"/>
        <v>0</v>
      </c>
      <c r="J240" s="38">
        <f t="shared" si="106"/>
        <v>0</v>
      </c>
      <c r="K240" s="38">
        <f t="shared" si="106"/>
        <v>0</v>
      </c>
      <c r="L240" s="38">
        <f t="shared" si="106"/>
        <v>0</v>
      </c>
      <c r="M240" s="38">
        <f t="shared" si="106"/>
        <v>0</v>
      </c>
      <c r="N240" s="38">
        <f t="shared" si="106"/>
        <v>0</v>
      </c>
      <c r="O240" s="38">
        <f t="shared" si="106"/>
        <v>0</v>
      </c>
      <c r="P240" s="38">
        <f t="shared" si="106"/>
        <v>0</v>
      </c>
      <c r="Q240" s="38">
        <f t="shared" si="107"/>
        <v>0</v>
      </c>
      <c r="R240" s="38">
        <f t="shared" si="107"/>
        <v>0</v>
      </c>
      <c r="S240" s="38">
        <f t="shared" si="107"/>
        <v>0</v>
      </c>
      <c r="T240" s="38">
        <f t="shared" si="107"/>
        <v>0</v>
      </c>
      <c r="U240" s="38">
        <f t="shared" si="107"/>
        <v>0</v>
      </c>
      <c r="V240" s="38">
        <f t="shared" si="107"/>
        <v>0</v>
      </c>
      <c r="W240" s="38">
        <f t="shared" si="107"/>
        <v>0</v>
      </c>
      <c r="X240" s="22">
        <f t="shared" si="107"/>
        <v>0</v>
      </c>
      <c r="Y240" s="22">
        <f t="shared" si="107"/>
        <v>0</v>
      </c>
      <c r="Z240" s="22">
        <f t="shared" si="107"/>
        <v>0</v>
      </c>
      <c r="AA240" s="22">
        <f t="shared" si="108"/>
        <v>0</v>
      </c>
      <c r="AB240" s="17" t="str">
        <f t="shared" si="109"/>
        <v>ok</v>
      </c>
    </row>
    <row r="241" spans="1:28" hidden="1">
      <c r="A241" s="27" t="s">
        <v>1136</v>
      </c>
      <c r="C241" s="19" t="s">
        <v>97</v>
      </c>
      <c r="D241" s="19" t="s">
        <v>449</v>
      </c>
      <c r="E241" s="19" t="s">
        <v>1159</v>
      </c>
      <c r="F241" s="38">
        <f>VLOOKUP(C241,'WSS-27'!$C$2:$AP$780,'WSS-27'!$J$2,)</f>
        <v>0</v>
      </c>
      <c r="G241" s="38">
        <f t="shared" si="106"/>
        <v>0</v>
      </c>
      <c r="H241" s="38">
        <f t="shared" si="106"/>
        <v>0</v>
      </c>
      <c r="I241" s="38">
        <f t="shared" si="106"/>
        <v>0</v>
      </c>
      <c r="J241" s="38">
        <f t="shared" si="106"/>
        <v>0</v>
      </c>
      <c r="K241" s="38">
        <f t="shared" si="106"/>
        <v>0</v>
      </c>
      <c r="L241" s="38">
        <f t="shared" si="106"/>
        <v>0</v>
      </c>
      <c r="M241" s="38">
        <f t="shared" si="106"/>
        <v>0</v>
      </c>
      <c r="N241" s="38">
        <f t="shared" si="106"/>
        <v>0</v>
      </c>
      <c r="O241" s="38">
        <f t="shared" si="106"/>
        <v>0</v>
      </c>
      <c r="P241" s="38">
        <f t="shared" si="106"/>
        <v>0</v>
      </c>
      <c r="Q241" s="38">
        <f t="shared" si="107"/>
        <v>0</v>
      </c>
      <c r="R241" s="38">
        <f t="shared" si="107"/>
        <v>0</v>
      </c>
      <c r="S241" s="38">
        <f t="shared" si="107"/>
        <v>0</v>
      </c>
      <c r="T241" s="38">
        <f t="shared" si="107"/>
        <v>0</v>
      </c>
      <c r="U241" s="38">
        <f t="shared" si="107"/>
        <v>0</v>
      </c>
      <c r="V241" s="38">
        <f t="shared" si="107"/>
        <v>0</v>
      </c>
      <c r="W241" s="38">
        <f t="shared" si="107"/>
        <v>0</v>
      </c>
      <c r="X241" s="22">
        <f t="shared" si="107"/>
        <v>0</v>
      </c>
      <c r="Y241" s="22">
        <f t="shared" si="107"/>
        <v>0</v>
      </c>
      <c r="Z241" s="22">
        <f t="shared" si="107"/>
        <v>0</v>
      </c>
      <c r="AA241" s="22">
        <f t="shared" si="108"/>
        <v>0</v>
      </c>
      <c r="AB241" s="17" t="str">
        <f t="shared" si="109"/>
        <v>ok</v>
      </c>
    </row>
    <row r="242" spans="1:28">
      <c r="A242" s="27" t="s">
        <v>1076</v>
      </c>
      <c r="C242" s="19" t="s">
        <v>97</v>
      </c>
      <c r="D242" s="19" t="s">
        <v>450</v>
      </c>
      <c r="E242" s="19" t="s">
        <v>988</v>
      </c>
      <c r="F242" s="38">
        <f>VLOOKUP(C242,'WSS-27'!$C$2:$AP$780,'WSS-27'!$K$2,)</f>
        <v>18293467.584510051</v>
      </c>
      <c r="G242" s="38">
        <f t="shared" si="106"/>
        <v>6450458.9577138051</v>
      </c>
      <c r="H242" s="38">
        <f t="shared" si="106"/>
        <v>2024457.9254566296</v>
      </c>
      <c r="I242" s="38">
        <f t="shared" si="106"/>
        <v>165012.06433195839</v>
      </c>
      <c r="J242" s="38">
        <f t="shared" si="106"/>
        <v>2750004.1986689605</v>
      </c>
      <c r="K242" s="38">
        <f t="shared" si="106"/>
        <v>3158927.4549885578</v>
      </c>
      <c r="L242" s="38">
        <f t="shared" si="106"/>
        <v>1880402.7360386231</v>
      </c>
      <c r="M242" s="38">
        <f t="shared" si="106"/>
        <v>1604133.041256472</v>
      </c>
      <c r="N242" s="38">
        <f t="shared" si="106"/>
        <v>88230.234618735441</v>
      </c>
      <c r="O242" s="38">
        <f t="shared" si="106"/>
        <v>160288.81673522646</v>
      </c>
      <c r="P242" s="38">
        <f t="shared" si="106"/>
        <v>6415.754338804194</v>
      </c>
      <c r="Q242" s="38">
        <f t="shared" si="107"/>
        <v>5098.4346137043322</v>
      </c>
      <c r="R242" s="38">
        <f t="shared" si="107"/>
        <v>37.965748578066986</v>
      </c>
      <c r="S242" s="38">
        <f t="shared" si="107"/>
        <v>0</v>
      </c>
      <c r="T242" s="38">
        <f t="shared" si="107"/>
        <v>0</v>
      </c>
      <c r="U242" s="38">
        <f t="shared" si="107"/>
        <v>0</v>
      </c>
      <c r="V242" s="38">
        <f t="shared" si="107"/>
        <v>0</v>
      </c>
      <c r="W242" s="38">
        <f t="shared" si="107"/>
        <v>0</v>
      </c>
      <c r="X242" s="22">
        <f t="shared" si="107"/>
        <v>0</v>
      </c>
      <c r="Y242" s="22">
        <f t="shared" si="107"/>
        <v>0</v>
      </c>
      <c r="Z242" s="22">
        <f t="shared" si="107"/>
        <v>0</v>
      </c>
      <c r="AA242" s="22">
        <f t="shared" si="108"/>
        <v>18293467.584510054</v>
      </c>
      <c r="AB242" s="17" t="str">
        <f t="shared" si="109"/>
        <v>ok</v>
      </c>
    </row>
    <row r="243" spans="1:28" hidden="1">
      <c r="A243" s="27" t="s">
        <v>1077</v>
      </c>
      <c r="C243" s="19" t="s">
        <v>97</v>
      </c>
      <c r="D243" s="19" t="s">
        <v>451</v>
      </c>
      <c r="E243" s="19" t="s">
        <v>988</v>
      </c>
      <c r="F243" s="38">
        <f>VLOOKUP(C243,'WSS-27'!$C$2:$AP$780,'WSS-27'!$L$2,)</f>
        <v>0</v>
      </c>
      <c r="G243" s="38">
        <f t="shared" si="106"/>
        <v>0</v>
      </c>
      <c r="H243" s="38">
        <f t="shared" si="106"/>
        <v>0</v>
      </c>
      <c r="I243" s="38">
        <f t="shared" si="106"/>
        <v>0</v>
      </c>
      <c r="J243" s="38">
        <f t="shared" si="106"/>
        <v>0</v>
      </c>
      <c r="K243" s="38">
        <f t="shared" si="106"/>
        <v>0</v>
      </c>
      <c r="L243" s="38">
        <f t="shared" si="106"/>
        <v>0</v>
      </c>
      <c r="M243" s="38">
        <f t="shared" si="106"/>
        <v>0</v>
      </c>
      <c r="N243" s="38">
        <f t="shared" si="106"/>
        <v>0</v>
      </c>
      <c r="O243" s="38">
        <f t="shared" si="106"/>
        <v>0</v>
      </c>
      <c r="P243" s="38">
        <f t="shared" si="106"/>
        <v>0</v>
      </c>
      <c r="Q243" s="38">
        <f t="shared" si="107"/>
        <v>0</v>
      </c>
      <c r="R243" s="38">
        <f t="shared" si="107"/>
        <v>0</v>
      </c>
      <c r="S243" s="38">
        <f t="shared" si="107"/>
        <v>0</v>
      </c>
      <c r="T243" s="38">
        <f t="shared" si="107"/>
        <v>0</v>
      </c>
      <c r="U243" s="38">
        <f t="shared" si="107"/>
        <v>0</v>
      </c>
      <c r="V243" s="38">
        <f t="shared" si="107"/>
        <v>0</v>
      </c>
      <c r="W243" s="38">
        <f t="shared" si="107"/>
        <v>0</v>
      </c>
      <c r="X243" s="22">
        <f t="shared" si="107"/>
        <v>0</v>
      </c>
      <c r="Y243" s="22">
        <f t="shared" si="107"/>
        <v>0</v>
      </c>
      <c r="Z243" s="22">
        <f t="shared" si="107"/>
        <v>0</v>
      </c>
      <c r="AA243" s="22">
        <f t="shared" si="108"/>
        <v>0</v>
      </c>
      <c r="AB243" s="17" t="str">
        <f t="shared" si="109"/>
        <v>ok</v>
      </c>
    </row>
    <row r="244" spans="1:28" hidden="1">
      <c r="A244" s="27" t="s">
        <v>1077</v>
      </c>
      <c r="C244" s="19" t="s">
        <v>97</v>
      </c>
      <c r="D244" s="19" t="s">
        <v>452</v>
      </c>
      <c r="E244" s="19" t="s">
        <v>988</v>
      </c>
      <c r="F244" s="38">
        <f>VLOOKUP(C244,'WSS-27'!$C$2:$AP$780,'WSS-27'!$M$2,)</f>
        <v>0</v>
      </c>
      <c r="G244" s="38">
        <f t="shared" si="106"/>
        <v>0</v>
      </c>
      <c r="H244" s="38">
        <f t="shared" si="106"/>
        <v>0</v>
      </c>
      <c r="I244" s="38">
        <f t="shared" si="106"/>
        <v>0</v>
      </c>
      <c r="J244" s="38">
        <f t="shared" si="106"/>
        <v>0</v>
      </c>
      <c r="K244" s="38">
        <f t="shared" si="106"/>
        <v>0</v>
      </c>
      <c r="L244" s="38">
        <f t="shared" si="106"/>
        <v>0</v>
      </c>
      <c r="M244" s="38">
        <f t="shared" si="106"/>
        <v>0</v>
      </c>
      <c r="N244" s="38">
        <f t="shared" si="106"/>
        <v>0</v>
      </c>
      <c r="O244" s="38">
        <f t="shared" si="106"/>
        <v>0</v>
      </c>
      <c r="P244" s="38">
        <f t="shared" si="106"/>
        <v>0</v>
      </c>
      <c r="Q244" s="38">
        <f t="shared" si="107"/>
        <v>0</v>
      </c>
      <c r="R244" s="38">
        <f t="shared" si="107"/>
        <v>0</v>
      </c>
      <c r="S244" s="38">
        <f t="shared" si="107"/>
        <v>0</v>
      </c>
      <c r="T244" s="38">
        <f t="shared" si="107"/>
        <v>0</v>
      </c>
      <c r="U244" s="38">
        <f t="shared" si="107"/>
        <v>0</v>
      </c>
      <c r="V244" s="38">
        <f t="shared" si="107"/>
        <v>0</v>
      </c>
      <c r="W244" s="38">
        <f t="shared" si="107"/>
        <v>0</v>
      </c>
      <c r="X244" s="22">
        <f t="shared" si="107"/>
        <v>0</v>
      </c>
      <c r="Y244" s="22">
        <f t="shared" si="107"/>
        <v>0</v>
      </c>
      <c r="Z244" s="22">
        <f t="shared" si="107"/>
        <v>0</v>
      </c>
      <c r="AA244" s="22">
        <f t="shared" si="108"/>
        <v>0</v>
      </c>
      <c r="AB244" s="17" t="str">
        <f t="shared" si="109"/>
        <v>ok</v>
      </c>
    </row>
    <row r="245" spans="1:28">
      <c r="A245" s="19" t="s">
        <v>361</v>
      </c>
      <c r="D245" s="19" t="s">
        <v>1004</v>
      </c>
      <c r="F245" s="35">
        <f>SUM(F239:F244)</f>
        <v>43347812.279247448</v>
      </c>
      <c r="G245" s="35">
        <f t="shared" ref="G245:P245" si="110">SUM(G239:G244)</f>
        <v>18539069.63406457</v>
      </c>
      <c r="H245" s="35">
        <f t="shared" si="110"/>
        <v>4952380.4175421391</v>
      </c>
      <c r="I245" s="35">
        <f t="shared" si="110"/>
        <v>343538.82150204666</v>
      </c>
      <c r="J245" s="35">
        <f t="shared" si="110"/>
        <v>5982995.9642368788</v>
      </c>
      <c r="K245" s="35">
        <f t="shared" si="110"/>
        <v>6258450.9844460702</v>
      </c>
      <c r="L245" s="35">
        <f t="shared" si="110"/>
        <v>3993057.0247462178</v>
      </c>
      <c r="M245" s="35">
        <f t="shared" si="110"/>
        <v>2931337.38735261</v>
      </c>
      <c r="N245" s="35">
        <f t="shared" si="110"/>
        <v>160587.60070041977</v>
      </c>
      <c r="O245" s="35">
        <f>SUM(O239:O244)</f>
        <v>170610.97113912104</v>
      </c>
      <c r="P245" s="35">
        <f t="shared" si="110"/>
        <v>6828.944863456356</v>
      </c>
      <c r="Q245" s="35">
        <f t="shared" ref="Q245:W245" si="111">SUM(Q239:Q244)</f>
        <v>8900.4038239761503</v>
      </c>
      <c r="R245" s="35">
        <f t="shared" si="111"/>
        <v>54.124829953635142</v>
      </c>
      <c r="S245" s="35">
        <f t="shared" si="111"/>
        <v>0</v>
      </c>
      <c r="T245" s="35">
        <f t="shared" si="111"/>
        <v>0</v>
      </c>
      <c r="U245" s="35">
        <f t="shared" si="111"/>
        <v>0</v>
      </c>
      <c r="V245" s="35">
        <f t="shared" si="111"/>
        <v>0</v>
      </c>
      <c r="W245" s="35">
        <f t="shared" si="111"/>
        <v>0</v>
      </c>
      <c r="X245" s="21">
        <f>SUM(X239:X244)</f>
        <v>0</v>
      </c>
      <c r="Y245" s="21">
        <f>SUM(Y239:Y244)</f>
        <v>0</v>
      </c>
      <c r="Z245" s="21">
        <f>SUM(Z239:Z244)</f>
        <v>0</v>
      </c>
      <c r="AA245" s="23">
        <f t="shared" si="108"/>
        <v>43347812.279247455</v>
      </c>
      <c r="AB245" s="17" t="str">
        <f t="shared" si="109"/>
        <v>ok</v>
      </c>
    </row>
    <row r="246" spans="1:28">
      <c r="F246" s="38"/>
      <c r="G246" s="38"/>
    </row>
    <row r="247" spans="1:28">
      <c r="A247" s="24" t="s">
        <v>1026</v>
      </c>
      <c r="F247" s="38"/>
      <c r="G247" s="38"/>
    </row>
    <row r="248" spans="1:28">
      <c r="A248" s="27" t="s">
        <v>1111</v>
      </c>
      <c r="C248" s="19" t="s">
        <v>97</v>
      </c>
      <c r="D248" s="19" t="s">
        <v>453</v>
      </c>
      <c r="E248" s="19" t="s">
        <v>1115</v>
      </c>
      <c r="F248" s="35">
        <f>VLOOKUP(C248,'WSS-27'!$C$2:$AP$780,'WSS-27'!$N$2,)</f>
        <v>4727874.420969625</v>
      </c>
      <c r="G248" s="35">
        <f t="shared" ref="G248:P250" si="112">IF(VLOOKUP($E248,$D$6:$AN$1034,3,)=0,0,(VLOOKUP($E248,$D$6:$AN$1034,G$2,)/VLOOKUP($E248,$D$6:$AN$1034,3,))*$F248)</f>
        <v>2139933.2867866396</v>
      </c>
      <c r="H248" s="35">
        <f t="shared" si="112"/>
        <v>594353.50706592086</v>
      </c>
      <c r="I248" s="35">
        <f t="shared" si="112"/>
        <v>36285.514853069188</v>
      </c>
      <c r="J248" s="35">
        <f t="shared" si="112"/>
        <v>632931.84726535121</v>
      </c>
      <c r="K248" s="35">
        <f t="shared" si="112"/>
        <v>592579.51292174822</v>
      </c>
      <c r="L248" s="35">
        <f t="shared" si="112"/>
        <v>402474.61397570069</v>
      </c>
      <c r="M248" s="35">
        <f t="shared" si="112"/>
        <v>265487.61630309431</v>
      </c>
      <c r="N248" s="35">
        <f t="shared" si="112"/>
        <v>19922.243532563953</v>
      </c>
      <c r="O248" s="35">
        <f t="shared" si="112"/>
        <v>41354.64802473881</v>
      </c>
      <c r="P248" s="35">
        <f t="shared" si="112"/>
        <v>1747.0753261991749</v>
      </c>
      <c r="Q248" s="35">
        <f t="shared" ref="Q248:Z250" si="113">IF(VLOOKUP($E248,$D$6:$AN$1034,3,)=0,0,(VLOOKUP($E248,$D$6:$AN$1034,Q$2,)/VLOOKUP($E248,$D$6:$AN$1034,3,))*$F248)</f>
        <v>652.7316020742486</v>
      </c>
      <c r="R248" s="35">
        <f t="shared" si="113"/>
        <v>151.82331252419465</v>
      </c>
      <c r="S248" s="35">
        <f t="shared" si="113"/>
        <v>0</v>
      </c>
      <c r="T248" s="35">
        <f t="shared" si="113"/>
        <v>0</v>
      </c>
      <c r="U248" s="35">
        <f t="shared" si="113"/>
        <v>0</v>
      </c>
      <c r="V248" s="35">
        <f t="shared" si="113"/>
        <v>0</v>
      </c>
      <c r="W248" s="35">
        <f t="shared" si="113"/>
        <v>0</v>
      </c>
      <c r="X248" s="21">
        <f t="shared" si="113"/>
        <v>0</v>
      </c>
      <c r="Y248" s="21">
        <f t="shared" si="113"/>
        <v>0</v>
      </c>
      <c r="Z248" s="21">
        <f t="shared" si="113"/>
        <v>0</v>
      </c>
      <c r="AA248" s="23">
        <f>SUM(G248:Z248)</f>
        <v>4727874.4209696231</v>
      </c>
      <c r="AB248" s="17" t="str">
        <f>IF(ABS(F248-AA248)&lt;0.01,"ok","err")</f>
        <v>ok</v>
      </c>
    </row>
    <row r="249" spans="1:28" hidden="1">
      <c r="A249" s="27" t="s">
        <v>1112</v>
      </c>
      <c r="C249" s="19" t="s">
        <v>97</v>
      </c>
      <c r="D249" s="19" t="s">
        <v>454</v>
      </c>
      <c r="E249" s="19" t="s">
        <v>1115</v>
      </c>
      <c r="F249" s="38">
        <f>VLOOKUP(C249,'WSS-27'!$C$2:$AP$780,'WSS-27'!$O$2,)</f>
        <v>0</v>
      </c>
      <c r="G249" s="38">
        <f t="shared" si="112"/>
        <v>0</v>
      </c>
      <c r="H249" s="38">
        <f t="shared" si="112"/>
        <v>0</v>
      </c>
      <c r="I249" s="38">
        <f t="shared" si="112"/>
        <v>0</v>
      </c>
      <c r="J249" s="38">
        <f t="shared" si="112"/>
        <v>0</v>
      </c>
      <c r="K249" s="38">
        <f t="shared" si="112"/>
        <v>0</v>
      </c>
      <c r="L249" s="38">
        <f t="shared" si="112"/>
        <v>0</v>
      </c>
      <c r="M249" s="38">
        <f t="shared" si="112"/>
        <v>0</v>
      </c>
      <c r="N249" s="38">
        <f t="shared" si="112"/>
        <v>0</v>
      </c>
      <c r="O249" s="38">
        <f t="shared" si="112"/>
        <v>0</v>
      </c>
      <c r="P249" s="38">
        <f t="shared" si="112"/>
        <v>0</v>
      </c>
      <c r="Q249" s="38">
        <f t="shared" si="113"/>
        <v>0</v>
      </c>
      <c r="R249" s="38">
        <f t="shared" si="113"/>
        <v>0</v>
      </c>
      <c r="S249" s="38">
        <f t="shared" si="113"/>
        <v>0</v>
      </c>
      <c r="T249" s="38">
        <f t="shared" si="113"/>
        <v>0</v>
      </c>
      <c r="U249" s="38">
        <f t="shared" si="113"/>
        <v>0</v>
      </c>
      <c r="V249" s="38">
        <f t="shared" si="113"/>
        <v>0</v>
      </c>
      <c r="W249" s="38">
        <f t="shared" si="113"/>
        <v>0</v>
      </c>
      <c r="X249" s="22">
        <f t="shared" si="113"/>
        <v>0</v>
      </c>
      <c r="Y249" s="22">
        <f t="shared" si="113"/>
        <v>0</v>
      </c>
      <c r="Z249" s="22">
        <f t="shared" si="113"/>
        <v>0</v>
      </c>
      <c r="AA249" s="22">
        <f>SUM(G249:Z249)</f>
        <v>0</v>
      </c>
      <c r="AB249" s="17" t="str">
        <f>IF(ABS(F249-AA249)&lt;0.01,"ok","err")</f>
        <v>ok</v>
      </c>
    </row>
    <row r="250" spans="1:28" hidden="1">
      <c r="A250" s="27" t="s">
        <v>1112</v>
      </c>
      <c r="C250" s="19" t="s">
        <v>97</v>
      </c>
      <c r="D250" s="19" t="s">
        <v>455</v>
      </c>
      <c r="E250" s="19" t="s">
        <v>1115</v>
      </c>
      <c r="F250" s="38">
        <f>VLOOKUP(C250,'WSS-27'!$C$2:$AP$780,'WSS-27'!$P$2,)</f>
        <v>0</v>
      </c>
      <c r="G250" s="38">
        <f t="shared" si="112"/>
        <v>0</v>
      </c>
      <c r="H250" s="38">
        <f t="shared" si="112"/>
        <v>0</v>
      </c>
      <c r="I250" s="38">
        <f t="shared" si="112"/>
        <v>0</v>
      </c>
      <c r="J250" s="38">
        <f t="shared" si="112"/>
        <v>0</v>
      </c>
      <c r="K250" s="38">
        <f t="shared" si="112"/>
        <v>0</v>
      </c>
      <c r="L250" s="38">
        <f t="shared" si="112"/>
        <v>0</v>
      </c>
      <c r="M250" s="38">
        <f t="shared" si="112"/>
        <v>0</v>
      </c>
      <c r="N250" s="38">
        <f t="shared" si="112"/>
        <v>0</v>
      </c>
      <c r="O250" s="38">
        <f t="shared" si="112"/>
        <v>0</v>
      </c>
      <c r="P250" s="38">
        <f t="shared" si="112"/>
        <v>0</v>
      </c>
      <c r="Q250" s="38">
        <f t="shared" si="113"/>
        <v>0</v>
      </c>
      <c r="R250" s="38">
        <f t="shared" si="113"/>
        <v>0</v>
      </c>
      <c r="S250" s="38">
        <f t="shared" si="113"/>
        <v>0</v>
      </c>
      <c r="T250" s="38">
        <f t="shared" si="113"/>
        <v>0</v>
      </c>
      <c r="U250" s="38">
        <f t="shared" si="113"/>
        <v>0</v>
      </c>
      <c r="V250" s="38">
        <f t="shared" si="113"/>
        <v>0</v>
      </c>
      <c r="W250" s="38">
        <f t="shared" si="113"/>
        <v>0</v>
      </c>
      <c r="X250" s="22">
        <f t="shared" si="113"/>
        <v>0</v>
      </c>
      <c r="Y250" s="22">
        <f t="shared" si="113"/>
        <v>0</v>
      </c>
      <c r="Z250" s="22">
        <f t="shared" si="113"/>
        <v>0</v>
      </c>
      <c r="AA250" s="22">
        <f>SUM(G250:Z250)</f>
        <v>0</v>
      </c>
      <c r="AB250" s="17" t="str">
        <f>IF(ABS(F250-AA250)&lt;0.01,"ok","err")</f>
        <v>ok</v>
      </c>
    </row>
    <row r="251" spans="1:28" hidden="1">
      <c r="A251" s="19" t="s">
        <v>1028</v>
      </c>
      <c r="D251" s="19" t="s">
        <v>456</v>
      </c>
      <c r="F251" s="35">
        <f>SUM(F248:F250)</f>
        <v>4727874.420969625</v>
      </c>
      <c r="G251" s="35">
        <f t="shared" ref="G251:W251" si="114">SUM(G248:G250)</f>
        <v>2139933.2867866396</v>
      </c>
      <c r="H251" s="35">
        <f t="shared" si="114"/>
        <v>594353.50706592086</v>
      </c>
      <c r="I251" s="35">
        <f t="shared" si="114"/>
        <v>36285.514853069188</v>
      </c>
      <c r="J251" s="35">
        <f t="shared" si="114"/>
        <v>632931.84726535121</v>
      </c>
      <c r="K251" s="35">
        <f t="shared" si="114"/>
        <v>592579.51292174822</v>
      </c>
      <c r="L251" s="35">
        <f t="shared" si="114"/>
        <v>402474.61397570069</v>
      </c>
      <c r="M251" s="35">
        <f t="shared" si="114"/>
        <v>265487.61630309431</v>
      </c>
      <c r="N251" s="35">
        <f t="shared" si="114"/>
        <v>19922.243532563953</v>
      </c>
      <c r="O251" s="35">
        <f>SUM(O248:O250)</f>
        <v>41354.64802473881</v>
      </c>
      <c r="P251" s="35">
        <f t="shared" si="114"/>
        <v>1747.0753261991749</v>
      </c>
      <c r="Q251" s="35">
        <f t="shared" si="114"/>
        <v>652.7316020742486</v>
      </c>
      <c r="R251" s="35">
        <f t="shared" si="114"/>
        <v>151.82331252419465</v>
      </c>
      <c r="S251" s="35">
        <f t="shared" si="114"/>
        <v>0</v>
      </c>
      <c r="T251" s="35">
        <f t="shared" si="114"/>
        <v>0</v>
      </c>
      <c r="U251" s="35">
        <f t="shared" si="114"/>
        <v>0</v>
      </c>
      <c r="V251" s="35">
        <f t="shared" si="114"/>
        <v>0</v>
      </c>
      <c r="W251" s="35">
        <f t="shared" si="114"/>
        <v>0</v>
      </c>
      <c r="X251" s="21">
        <f>SUM(X248:X250)</f>
        <v>0</v>
      </c>
      <c r="Y251" s="21">
        <f>SUM(Y248:Y250)</f>
        <v>0</v>
      </c>
      <c r="Z251" s="21">
        <f>SUM(Z248:Z250)</f>
        <v>0</v>
      </c>
      <c r="AA251" s="23">
        <f>SUM(G251:Z251)</f>
        <v>4727874.4209696231</v>
      </c>
      <c r="AB251" s="17" t="str">
        <f>IF(ABS(F251-AA251)&lt;0.01,"ok","err")</f>
        <v>ok</v>
      </c>
    </row>
    <row r="252" spans="1:28">
      <c r="F252" s="38"/>
      <c r="G252" s="38"/>
    </row>
    <row r="253" spans="1:28">
      <c r="A253" s="24" t="s">
        <v>324</v>
      </c>
      <c r="F253" s="38"/>
      <c r="G253" s="38"/>
    </row>
    <row r="254" spans="1:28">
      <c r="A254" s="27" t="s">
        <v>346</v>
      </c>
      <c r="C254" s="19" t="s">
        <v>97</v>
      </c>
      <c r="D254" s="19" t="s">
        <v>457</v>
      </c>
      <c r="E254" s="19" t="s">
        <v>1116</v>
      </c>
      <c r="F254" s="35">
        <f>VLOOKUP(C254,'WSS-27'!$C$2:$AP$780,'WSS-27'!$Q$2,)</f>
        <v>0</v>
      </c>
      <c r="G254" s="35">
        <f t="shared" ref="G254:Z254" si="115">IF(VLOOKUP($E254,$D$6:$AN$1034,3,)=0,0,(VLOOKUP($E254,$D$6:$AN$1034,G$2,)/VLOOKUP($E254,$D$6:$AN$1034,3,))*$F254)</f>
        <v>0</v>
      </c>
      <c r="H254" s="35">
        <f t="shared" si="115"/>
        <v>0</v>
      </c>
      <c r="I254" s="35">
        <f t="shared" si="115"/>
        <v>0</v>
      </c>
      <c r="J254" s="35">
        <f t="shared" si="115"/>
        <v>0</v>
      </c>
      <c r="K254" s="35">
        <f t="shared" si="115"/>
        <v>0</v>
      </c>
      <c r="L254" s="35">
        <f t="shared" si="115"/>
        <v>0</v>
      </c>
      <c r="M254" s="35">
        <f t="shared" si="115"/>
        <v>0</v>
      </c>
      <c r="N254" s="35">
        <f t="shared" si="115"/>
        <v>0</v>
      </c>
      <c r="O254" s="35">
        <f t="shared" si="115"/>
        <v>0</v>
      </c>
      <c r="P254" s="35">
        <f t="shared" si="115"/>
        <v>0</v>
      </c>
      <c r="Q254" s="35">
        <f t="shared" si="115"/>
        <v>0</v>
      </c>
      <c r="R254" s="35">
        <f t="shared" si="115"/>
        <v>0</v>
      </c>
      <c r="S254" s="35">
        <f t="shared" si="115"/>
        <v>0</v>
      </c>
      <c r="T254" s="35">
        <f t="shared" si="115"/>
        <v>0</v>
      </c>
      <c r="U254" s="35">
        <f t="shared" si="115"/>
        <v>0</v>
      </c>
      <c r="V254" s="35">
        <f t="shared" si="115"/>
        <v>0</v>
      </c>
      <c r="W254" s="35">
        <f t="shared" si="115"/>
        <v>0</v>
      </c>
      <c r="X254" s="21">
        <f t="shared" si="115"/>
        <v>0</v>
      </c>
      <c r="Y254" s="21">
        <f t="shared" si="115"/>
        <v>0</v>
      </c>
      <c r="Z254" s="21">
        <f t="shared" si="115"/>
        <v>0</v>
      </c>
      <c r="AA254" s="23">
        <f>SUM(G254:Z254)</f>
        <v>0</v>
      </c>
      <c r="AB254" s="17" t="str">
        <f>IF(ABS(F254-AA254)&lt;0.01,"ok","err")</f>
        <v>ok</v>
      </c>
    </row>
    <row r="255" spans="1:28">
      <c r="F255" s="38"/>
    </row>
    <row r="256" spans="1:28">
      <c r="A256" s="24" t="s">
        <v>325</v>
      </c>
      <c r="F256" s="38"/>
      <c r="G256" s="38"/>
    </row>
    <row r="257" spans="1:28">
      <c r="A257" s="27" t="s">
        <v>348</v>
      </c>
      <c r="C257" s="19" t="s">
        <v>97</v>
      </c>
      <c r="D257" s="19" t="s">
        <v>458</v>
      </c>
      <c r="E257" s="19" t="s">
        <v>1116</v>
      </c>
      <c r="F257" s="35">
        <f>VLOOKUP(C257,'WSS-27'!$C$2:$AP$780,'WSS-27'!$R$2,)</f>
        <v>2331241.5152541478</v>
      </c>
      <c r="G257" s="35">
        <f t="shared" ref="G257:Z257" si="116">IF(VLOOKUP($E257,$D$6:$AN$1034,3,)=0,0,(VLOOKUP($E257,$D$6:$AN$1034,G$2,)/VLOOKUP($E257,$D$6:$AN$1034,3,))*$F257)</f>
        <v>1117944.619416307</v>
      </c>
      <c r="H257" s="35">
        <f t="shared" si="116"/>
        <v>310502.34573121392</v>
      </c>
      <c r="I257" s="35">
        <f t="shared" si="116"/>
        <v>18956.290059702082</v>
      </c>
      <c r="J257" s="35">
        <f t="shared" si="116"/>
        <v>330656.45432808861</v>
      </c>
      <c r="K257" s="35">
        <f t="shared" si="116"/>
        <v>309575.57515355176</v>
      </c>
      <c r="L257" s="35">
        <f t="shared" si="116"/>
        <v>210260.91417150383</v>
      </c>
      <c r="M257" s="35">
        <f t="shared" si="116"/>
        <v>0</v>
      </c>
      <c r="N257" s="35">
        <f t="shared" si="116"/>
        <v>10407.784719950383</v>
      </c>
      <c r="O257" s="35">
        <f t="shared" si="116"/>
        <v>21604.508202465986</v>
      </c>
      <c r="P257" s="35">
        <f t="shared" si="116"/>
        <v>912.70764032658951</v>
      </c>
      <c r="Q257" s="35">
        <f t="shared" si="116"/>
        <v>341.00024845057141</v>
      </c>
      <c r="R257" s="35">
        <f t="shared" si="116"/>
        <v>79.315582586807352</v>
      </c>
      <c r="S257" s="35">
        <f t="shared" si="116"/>
        <v>0</v>
      </c>
      <c r="T257" s="35">
        <f t="shared" si="116"/>
        <v>0</v>
      </c>
      <c r="U257" s="35">
        <f t="shared" si="116"/>
        <v>0</v>
      </c>
      <c r="V257" s="35">
        <f t="shared" si="116"/>
        <v>0</v>
      </c>
      <c r="W257" s="35">
        <f t="shared" si="116"/>
        <v>0</v>
      </c>
      <c r="X257" s="21">
        <f t="shared" si="116"/>
        <v>0</v>
      </c>
      <c r="Y257" s="21">
        <f t="shared" si="116"/>
        <v>0</v>
      </c>
      <c r="Z257" s="21">
        <f t="shared" si="116"/>
        <v>0</v>
      </c>
      <c r="AA257" s="23">
        <f>SUM(G257:Z257)</f>
        <v>2331241.5152541478</v>
      </c>
      <c r="AB257" s="17" t="str">
        <f>IF(ABS(F257-AA257)&lt;0.01,"ok","err")</f>
        <v>ok</v>
      </c>
    </row>
    <row r="258" spans="1:28">
      <c r="F258" s="38"/>
    </row>
    <row r="259" spans="1:28">
      <c r="A259" s="24" t="s">
        <v>347</v>
      </c>
      <c r="F259" s="38"/>
    </row>
    <row r="260" spans="1:28">
      <c r="A260" s="27" t="s">
        <v>589</v>
      </c>
      <c r="C260" s="19" t="s">
        <v>97</v>
      </c>
      <c r="D260" s="19" t="s">
        <v>459</v>
      </c>
      <c r="E260" s="19" t="s">
        <v>1116</v>
      </c>
      <c r="F260" s="35">
        <f>VLOOKUP(C260,'WSS-27'!$C$2:$AP$780,'WSS-27'!$S$2,)</f>
        <v>0</v>
      </c>
      <c r="G260" s="35">
        <f t="shared" ref="G260:P264" si="117">IF(VLOOKUP($E260,$D$6:$AN$1034,3,)=0,0,(VLOOKUP($E260,$D$6:$AN$1034,G$2,)/VLOOKUP($E260,$D$6:$AN$1034,3,))*$F260)</f>
        <v>0</v>
      </c>
      <c r="H260" s="35">
        <f t="shared" si="117"/>
        <v>0</v>
      </c>
      <c r="I260" s="35">
        <f t="shared" si="117"/>
        <v>0</v>
      </c>
      <c r="J260" s="35">
        <f t="shared" si="117"/>
        <v>0</v>
      </c>
      <c r="K260" s="35">
        <f t="shared" si="117"/>
        <v>0</v>
      </c>
      <c r="L260" s="35">
        <f t="shared" si="117"/>
        <v>0</v>
      </c>
      <c r="M260" s="35">
        <f t="shared" si="117"/>
        <v>0</v>
      </c>
      <c r="N260" s="35">
        <f t="shared" si="117"/>
        <v>0</v>
      </c>
      <c r="O260" s="35">
        <f t="shared" si="117"/>
        <v>0</v>
      </c>
      <c r="P260" s="35">
        <f t="shared" si="117"/>
        <v>0</v>
      </c>
      <c r="Q260" s="35">
        <f t="shared" ref="Q260:Z264" si="118">IF(VLOOKUP($E260,$D$6:$AN$1034,3,)=0,0,(VLOOKUP($E260,$D$6:$AN$1034,Q$2,)/VLOOKUP($E260,$D$6:$AN$1034,3,))*$F260)</f>
        <v>0</v>
      </c>
      <c r="R260" s="35">
        <f t="shared" si="118"/>
        <v>0</v>
      </c>
      <c r="S260" s="35">
        <f t="shared" si="118"/>
        <v>0</v>
      </c>
      <c r="T260" s="35">
        <f t="shared" si="118"/>
        <v>0</v>
      </c>
      <c r="U260" s="35">
        <f t="shared" si="118"/>
        <v>0</v>
      </c>
      <c r="V260" s="35">
        <f t="shared" si="118"/>
        <v>0</v>
      </c>
      <c r="W260" s="35">
        <f t="shared" si="118"/>
        <v>0</v>
      </c>
      <c r="X260" s="21">
        <f t="shared" si="118"/>
        <v>0</v>
      </c>
      <c r="Y260" s="21">
        <f t="shared" si="118"/>
        <v>0</v>
      </c>
      <c r="Z260" s="21">
        <f t="shared" si="118"/>
        <v>0</v>
      </c>
      <c r="AA260" s="23">
        <f t="shared" ref="AA260:AA265" si="119">SUM(G260:Z260)</f>
        <v>0</v>
      </c>
      <c r="AB260" s="17" t="str">
        <f t="shared" ref="AB260:AB265" si="120">IF(ABS(F260-AA260)&lt;0.01,"ok","err")</f>
        <v>ok</v>
      </c>
    </row>
    <row r="261" spans="1:28">
      <c r="A261" s="27" t="s">
        <v>590</v>
      </c>
      <c r="C261" s="19" t="s">
        <v>97</v>
      </c>
      <c r="D261" s="19" t="s">
        <v>460</v>
      </c>
      <c r="E261" s="19" t="s">
        <v>1116</v>
      </c>
      <c r="F261" s="38">
        <f>VLOOKUP(C261,'WSS-27'!$C$2:$AP$780,'WSS-27'!$T$2,)</f>
        <v>2278853.2556498065</v>
      </c>
      <c r="G261" s="38">
        <f t="shared" si="117"/>
        <v>1092821.8800681818</v>
      </c>
      <c r="H261" s="38">
        <f t="shared" si="117"/>
        <v>303524.65706640371</v>
      </c>
      <c r="I261" s="38">
        <f t="shared" si="117"/>
        <v>18530.299428407663</v>
      </c>
      <c r="J261" s="38">
        <f t="shared" si="117"/>
        <v>323225.85734538926</v>
      </c>
      <c r="K261" s="38">
        <f t="shared" si="117"/>
        <v>302618.71311579779</v>
      </c>
      <c r="L261" s="38">
        <f t="shared" si="117"/>
        <v>205535.87676796305</v>
      </c>
      <c r="M261" s="38">
        <f t="shared" si="117"/>
        <v>0</v>
      </c>
      <c r="N261" s="38">
        <f t="shared" si="117"/>
        <v>10173.898301813471</v>
      </c>
      <c r="O261" s="38">
        <f t="shared" si="117"/>
        <v>21119.006131175222</v>
      </c>
      <c r="P261" s="38">
        <f t="shared" si="117"/>
        <v>892.19703921922962</v>
      </c>
      <c r="Q261" s="38">
        <f t="shared" si="118"/>
        <v>333.33720306291843</v>
      </c>
      <c r="R261" s="38">
        <f t="shared" si="118"/>
        <v>77.533182391873339</v>
      </c>
      <c r="S261" s="38">
        <f t="shared" si="118"/>
        <v>0</v>
      </c>
      <c r="T261" s="38">
        <f t="shared" si="118"/>
        <v>0</v>
      </c>
      <c r="U261" s="38">
        <f t="shared" si="118"/>
        <v>0</v>
      </c>
      <c r="V261" s="38">
        <f t="shared" si="118"/>
        <v>0</v>
      </c>
      <c r="W261" s="38">
        <f t="shared" si="118"/>
        <v>0</v>
      </c>
      <c r="X261" s="22">
        <f t="shared" si="118"/>
        <v>0</v>
      </c>
      <c r="Y261" s="22">
        <f t="shared" si="118"/>
        <v>0</v>
      </c>
      <c r="Z261" s="22">
        <f t="shared" si="118"/>
        <v>0</v>
      </c>
      <c r="AA261" s="22">
        <f t="shared" si="119"/>
        <v>2278853.255649806</v>
      </c>
      <c r="AB261" s="17" t="str">
        <f t="shared" si="120"/>
        <v>ok</v>
      </c>
    </row>
    <row r="262" spans="1:28">
      <c r="A262" s="27" t="s">
        <v>591</v>
      </c>
      <c r="C262" s="19" t="s">
        <v>97</v>
      </c>
      <c r="D262" s="19" t="s">
        <v>461</v>
      </c>
      <c r="E262" s="19" t="s">
        <v>642</v>
      </c>
      <c r="F262" s="38">
        <f>VLOOKUP(C262,'WSS-27'!$C$2:$AP$780,'WSS-27'!$U$2,)</f>
        <v>3649291.2210869221</v>
      </c>
      <c r="G262" s="38">
        <f t="shared" si="117"/>
        <v>3137382.4770149626</v>
      </c>
      <c r="H262" s="38">
        <f t="shared" si="117"/>
        <v>388854.43815351458</v>
      </c>
      <c r="I262" s="38">
        <f t="shared" si="117"/>
        <v>533.36639393152541</v>
      </c>
      <c r="J262" s="38">
        <f t="shared" si="117"/>
        <v>24500.989587902135</v>
      </c>
      <c r="K262" s="38">
        <f t="shared" si="117"/>
        <v>1085.0760765432353</v>
      </c>
      <c r="L262" s="38">
        <f t="shared" si="117"/>
        <v>3678.5348914801234</v>
      </c>
      <c r="M262" s="38">
        <f t="shared" si="117"/>
        <v>0</v>
      </c>
      <c r="N262" s="38">
        <f t="shared" si="117"/>
        <v>16.932266474016679</v>
      </c>
      <c r="O262" s="38">
        <f t="shared" si="117"/>
        <v>92178.318003076012</v>
      </c>
      <c r="P262" s="38">
        <f t="shared" si="117"/>
        <v>163.67857591549455</v>
      </c>
      <c r="Q262" s="38">
        <f t="shared" si="118"/>
        <v>888.94398988587557</v>
      </c>
      <c r="R262" s="38">
        <f t="shared" si="118"/>
        <v>8.4661332370083393</v>
      </c>
      <c r="S262" s="38">
        <f t="shared" si="118"/>
        <v>0</v>
      </c>
      <c r="T262" s="38">
        <f t="shared" si="118"/>
        <v>0</v>
      </c>
      <c r="U262" s="38">
        <f t="shared" si="118"/>
        <v>0</v>
      </c>
      <c r="V262" s="38">
        <f t="shared" si="118"/>
        <v>0</v>
      </c>
      <c r="W262" s="38">
        <f t="shared" si="118"/>
        <v>0</v>
      </c>
      <c r="X262" s="22">
        <f t="shared" si="118"/>
        <v>0</v>
      </c>
      <c r="Y262" s="22">
        <f t="shared" si="118"/>
        <v>0</v>
      </c>
      <c r="Z262" s="22">
        <f t="shared" si="118"/>
        <v>0</v>
      </c>
      <c r="AA262" s="22">
        <f t="shared" si="119"/>
        <v>3649291.221086923</v>
      </c>
      <c r="AB262" s="17" t="str">
        <f t="shared" si="120"/>
        <v>ok</v>
      </c>
    </row>
    <row r="263" spans="1:28">
      <c r="A263" s="27" t="s">
        <v>592</v>
      </c>
      <c r="C263" s="19" t="s">
        <v>97</v>
      </c>
      <c r="D263" s="19" t="s">
        <v>462</v>
      </c>
      <c r="E263" s="19" t="s">
        <v>629</v>
      </c>
      <c r="F263" s="38">
        <f>VLOOKUP(C263,'WSS-27'!$C$2:$AP$780,'WSS-27'!$V$2,)</f>
        <v>815682.83755563176</v>
      </c>
      <c r="G263" s="38">
        <f t="shared" si="117"/>
        <v>601281.05652054248</v>
      </c>
      <c r="H263" s="38">
        <f t="shared" si="117"/>
        <v>108833.62396896265</v>
      </c>
      <c r="I263" s="38">
        <f t="shared" si="117"/>
        <v>0</v>
      </c>
      <c r="J263" s="38">
        <f t="shared" si="117"/>
        <v>100161.55282448804</v>
      </c>
      <c r="K263" s="38">
        <f t="shared" si="117"/>
        <v>0</v>
      </c>
      <c r="L263" s="38">
        <f t="shared" si="117"/>
        <v>0</v>
      </c>
      <c r="M263" s="38">
        <f t="shared" si="117"/>
        <v>0</v>
      </c>
      <c r="N263" s="38">
        <f t="shared" si="117"/>
        <v>0</v>
      </c>
      <c r="O263" s="38">
        <f t="shared" si="117"/>
        <v>5092.3973576126355</v>
      </c>
      <c r="P263" s="38">
        <f t="shared" si="117"/>
        <v>215.13426421534876</v>
      </c>
      <c r="Q263" s="38">
        <f t="shared" si="118"/>
        <v>80.377148504437287</v>
      </c>
      <c r="R263" s="38">
        <f t="shared" si="118"/>
        <v>18.695471306144416</v>
      </c>
      <c r="S263" s="38">
        <f t="shared" si="118"/>
        <v>0</v>
      </c>
      <c r="T263" s="38">
        <f t="shared" si="118"/>
        <v>0</v>
      </c>
      <c r="U263" s="38">
        <f t="shared" si="118"/>
        <v>0</v>
      </c>
      <c r="V263" s="38">
        <f t="shared" si="118"/>
        <v>0</v>
      </c>
      <c r="W263" s="38">
        <f t="shared" si="118"/>
        <v>0</v>
      </c>
      <c r="X263" s="22">
        <f t="shared" si="118"/>
        <v>0</v>
      </c>
      <c r="Y263" s="22">
        <f t="shared" si="118"/>
        <v>0</v>
      </c>
      <c r="Z263" s="22">
        <f t="shared" si="118"/>
        <v>0</v>
      </c>
      <c r="AA263" s="22">
        <f t="shared" si="119"/>
        <v>815682.83755563176</v>
      </c>
      <c r="AB263" s="17" t="str">
        <f t="shared" si="120"/>
        <v>ok</v>
      </c>
    </row>
    <row r="264" spans="1:28">
      <c r="A264" s="27" t="s">
        <v>593</v>
      </c>
      <c r="C264" s="19" t="s">
        <v>97</v>
      </c>
      <c r="D264" s="19" t="s">
        <v>463</v>
      </c>
      <c r="E264" s="19" t="s">
        <v>641</v>
      </c>
      <c r="F264" s="38">
        <f>VLOOKUP(C264,'WSS-27'!$C$2:$AP$780,'WSS-27'!$W$2,)</f>
        <v>1311202.1916715619</v>
      </c>
      <c r="G264" s="38">
        <f t="shared" si="117"/>
        <v>1136560.108816307</v>
      </c>
      <c r="H264" s="38">
        <f t="shared" si="117"/>
        <v>140867.88773103573</v>
      </c>
      <c r="I264" s="38">
        <f t="shared" si="117"/>
        <v>0</v>
      </c>
      <c r="J264" s="38">
        <f t="shared" si="117"/>
        <v>0</v>
      </c>
      <c r="K264" s="38">
        <f t="shared" si="117"/>
        <v>0</v>
      </c>
      <c r="L264" s="38">
        <f t="shared" si="117"/>
        <v>0</v>
      </c>
      <c r="M264" s="38">
        <f t="shared" si="117"/>
        <v>0</v>
      </c>
      <c r="N264" s="38">
        <f t="shared" si="117"/>
        <v>0</v>
      </c>
      <c r="O264" s="38">
        <f t="shared" si="117"/>
        <v>33392.868069996737</v>
      </c>
      <c r="P264" s="38">
        <f t="shared" si="117"/>
        <v>59.294823444800372</v>
      </c>
      <c r="Q264" s="38">
        <f t="shared" si="118"/>
        <v>322.03223077779512</v>
      </c>
      <c r="R264" s="38">
        <f t="shared" si="118"/>
        <v>0</v>
      </c>
      <c r="S264" s="38">
        <f t="shared" si="118"/>
        <v>0</v>
      </c>
      <c r="T264" s="38">
        <f t="shared" si="118"/>
        <v>0</v>
      </c>
      <c r="U264" s="38">
        <f t="shared" si="118"/>
        <v>0</v>
      </c>
      <c r="V264" s="38">
        <f t="shared" si="118"/>
        <v>0</v>
      </c>
      <c r="W264" s="38">
        <f t="shared" si="118"/>
        <v>0</v>
      </c>
      <c r="X264" s="22">
        <f t="shared" si="118"/>
        <v>0</v>
      </c>
      <c r="Y264" s="22">
        <f t="shared" si="118"/>
        <v>0</v>
      </c>
      <c r="Z264" s="22">
        <f t="shared" si="118"/>
        <v>0</v>
      </c>
      <c r="AA264" s="22">
        <f t="shared" si="119"/>
        <v>1311202.1916715624</v>
      </c>
      <c r="AB264" s="17" t="str">
        <f t="shared" si="120"/>
        <v>ok</v>
      </c>
    </row>
    <row r="265" spans="1:28">
      <c r="A265" s="19" t="s">
        <v>352</v>
      </c>
      <c r="D265" s="19" t="s">
        <v>464</v>
      </c>
      <c r="F265" s="35">
        <f>SUM(F260:F264)</f>
        <v>8055029.5059639215</v>
      </c>
      <c r="G265" s="35">
        <f t="shared" ref="G265:W265" si="121">SUM(G260:G264)</f>
        <v>5968045.5224199938</v>
      </c>
      <c r="H265" s="35">
        <f t="shared" si="121"/>
        <v>942080.6069199167</v>
      </c>
      <c r="I265" s="35">
        <f t="shared" si="121"/>
        <v>19063.66582233919</v>
      </c>
      <c r="J265" s="35">
        <f t="shared" si="121"/>
        <v>447888.39975777944</v>
      </c>
      <c r="K265" s="35">
        <f t="shared" si="121"/>
        <v>303703.78919234104</v>
      </c>
      <c r="L265" s="35">
        <f t="shared" si="121"/>
        <v>209214.41165944317</v>
      </c>
      <c r="M265" s="35">
        <f t="shared" si="121"/>
        <v>0</v>
      </c>
      <c r="N265" s="35">
        <f t="shared" si="121"/>
        <v>10190.830568287489</v>
      </c>
      <c r="O265" s="35">
        <f>SUM(O260:O264)</f>
        <v>151782.5895618606</v>
      </c>
      <c r="P265" s="35">
        <f t="shared" si="121"/>
        <v>1330.3047027948735</v>
      </c>
      <c r="Q265" s="35">
        <f t="shared" si="121"/>
        <v>1624.6905722310262</v>
      </c>
      <c r="R265" s="35">
        <f t="shared" si="121"/>
        <v>104.69478693502609</v>
      </c>
      <c r="S265" s="35">
        <f t="shared" si="121"/>
        <v>0</v>
      </c>
      <c r="T265" s="35">
        <f t="shared" si="121"/>
        <v>0</v>
      </c>
      <c r="U265" s="35">
        <f t="shared" si="121"/>
        <v>0</v>
      </c>
      <c r="V265" s="35">
        <f t="shared" si="121"/>
        <v>0</v>
      </c>
      <c r="W265" s="35">
        <f t="shared" si="121"/>
        <v>0</v>
      </c>
      <c r="X265" s="21">
        <f>SUM(X260:X264)</f>
        <v>0</v>
      </c>
      <c r="Y265" s="21">
        <f>SUM(Y260:Y264)</f>
        <v>0</v>
      </c>
      <c r="Z265" s="21">
        <f>SUM(Z260:Z264)</f>
        <v>0</v>
      </c>
      <c r="AA265" s="23">
        <f t="shared" si="119"/>
        <v>8055029.5059639225</v>
      </c>
      <c r="AB265" s="17" t="str">
        <f t="shared" si="120"/>
        <v>ok</v>
      </c>
    </row>
    <row r="266" spans="1:28">
      <c r="F266" s="38"/>
    </row>
    <row r="267" spans="1:28">
      <c r="A267" s="24" t="s">
        <v>596</v>
      </c>
      <c r="F267" s="38"/>
    </row>
    <row r="268" spans="1:28">
      <c r="A268" s="27" t="s">
        <v>987</v>
      </c>
      <c r="C268" s="19" t="s">
        <v>97</v>
      </c>
      <c r="D268" s="19" t="s">
        <v>465</v>
      </c>
      <c r="E268" s="19" t="s">
        <v>1104</v>
      </c>
      <c r="F268" s="35">
        <f>VLOOKUP(C268,'WSS-27'!$C$2:$AP$780,'WSS-27'!$X$2,)</f>
        <v>225529.45548301737</v>
      </c>
      <c r="G268" s="35">
        <f t="shared" ref="G268:P269" si="122">IF(VLOOKUP($E268,$D$6:$AN$1034,3,)=0,0,(VLOOKUP($E268,$D$6:$AN$1034,G$2,)/VLOOKUP($E268,$D$6:$AN$1034,3,))*$F268)</f>
        <v>154133.98537156629</v>
      </c>
      <c r="H268" s="35">
        <f t="shared" si="122"/>
        <v>27898.700653965348</v>
      </c>
      <c r="I268" s="35">
        <f t="shared" si="122"/>
        <v>0</v>
      </c>
      <c r="J268" s="35">
        <f t="shared" si="122"/>
        <v>25675.678870012034</v>
      </c>
      <c r="K268" s="35">
        <f t="shared" si="122"/>
        <v>0</v>
      </c>
      <c r="L268" s="35">
        <f t="shared" si="122"/>
        <v>16435.147275184936</v>
      </c>
      <c r="M268" s="35">
        <f t="shared" si="122"/>
        <v>0</v>
      </c>
      <c r="N268" s="35">
        <f t="shared" si="122"/>
        <v>0</v>
      </c>
      <c r="O268" s="35">
        <f t="shared" si="122"/>
        <v>1305.398683880959</v>
      </c>
      <c r="P268" s="35">
        <f t="shared" si="122"/>
        <v>55.148089523020531</v>
      </c>
      <c r="Q268" s="35">
        <f t="shared" ref="Q268:Z269" si="123">IF(VLOOKUP($E268,$D$6:$AN$1034,3,)=0,0,(VLOOKUP($E268,$D$6:$AN$1034,Q$2,)/VLOOKUP($E268,$D$6:$AN$1034,3,))*$F268)</f>
        <v>20.60409204221768</v>
      </c>
      <c r="R268" s="35">
        <f t="shared" si="123"/>
        <v>4.7924468425646323</v>
      </c>
      <c r="S268" s="35">
        <f t="shared" si="123"/>
        <v>0</v>
      </c>
      <c r="T268" s="35">
        <f t="shared" si="123"/>
        <v>0</v>
      </c>
      <c r="U268" s="35">
        <f t="shared" si="123"/>
        <v>0</v>
      </c>
      <c r="V268" s="35">
        <f t="shared" si="123"/>
        <v>0</v>
      </c>
      <c r="W268" s="35">
        <f t="shared" si="123"/>
        <v>0</v>
      </c>
      <c r="X268" s="21">
        <f t="shared" si="123"/>
        <v>0</v>
      </c>
      <c r="Y268" s="21">
        <f t="shared" si="123"/>
        <v>0</v>
      </c>
      <c r="Z268" s="21">
        <f t="shared" si="123"/>
        <v>0</v>
      </c>
      <c r="AA268" s="23">
        <f>SUM(G268:Z268)</f>
        <v>225529.45548301734</v>
      </c>
      <c r="AB268" s="17" t="str">
        <f>IF(ABS(F268-AA268)&lt;0.01,"ok","err")</f>
        <v>ok</v>
      </c>
    </row>
    <row r="269" spans="1:28">
      <c r="A269" s="27" t="s">
        <v>990</v>
      </c>
      <c r="C269" s="19" t="s">
        <v>97</v>
      </c>
      <c r="D269" s="19" t="s">
        <v>466</v>
      </c>
      <c r="E269" s="19" t="s">
        <v>1102</v>
      </c>
      <c r="F269" s="38">
        <f>VLOOKUP(C269,'WSS-27'!$C$2:$AP$780,'WSS-27'!$Y$2,)</f>
        <v>131762.08823327342</v>
      </c>
      <c r="G269" s="38">
        <f t="shared" si="122"/>
        <v>113329.78882084727</v>
      </c>
      <c r="H269" s="38">
        <f t="shared" si="122"/>
        <v>14046.356056630981</v>
      </c>
      <c r="I269" s="38">
        <f t="shared" si="122"/>
        <v>0</v>
      </c>
      <c r="J269" s="38">
        <f t="shared" si="122"/>
        <v>885.03457778618952</v>
      </c>
      <c r="K269" s="38">
        <f t="shared" si="122"/>
        <v>0</v>
      </c>
      <c r="L269" s="38">
        <f t="shared" si="122"/>
        <v>132.87751349277792</v>
      </c>
      <c r="M269" s="38">
        <f t="shared" si="122"/>
        <v>0</v>
      </c>
      <c r="N269" s="38">
        <f t="shared" si="122"/>
        <v>0</v>
      </c>
      <c r="O269" s="38">
        <f t="shared" si="122"/>
        <v>3329.7021927300348</v>
      </c>
      <c r="P269" s="38">
        <f t="shared" si="122"/>
        <v>5.9124632010595466</v>
      </c>
      <c r="Q269" s="38">
        <f t="shared" si="123"/>
        <v>32.110791522995818</v>
      </c>
      <c r="R269" s="38">
        <f t="shared" si="123"/>
        <v>0.30581706212376969</v>
      </c>
      <c r="S269" s="38">
        <f t="shared" si="123"/>
        <v>0</v>
      </c>
      <c r="T269" s="38">
        <f t="shared" si="123"/>
        <v>0</v>
      </c>
      <c r="U269" s="38">
        <f t="shared" si="123"/>
        <v>0</v>
      </c>
      <c r="V269" s="38">
        <f t="shared" si="123"/>
        <v>0</v>
      </c>
      <c r="W269" s="38">
        <f t="shared" si="123"/>
        <v>0</v>
      </c>
      <c r="X269" s="22">
        <f t="shared" si="123"/>
        <v>0</v>
      </c>
      <c r="Y269" s="22">
        <f t="shared" si="123"/>
        <v>0</v>
      </c>
      <c r="Z269" s="22">
        <f t="shared" si="123"/>
        <v>0</v>
      </c>
      <c r="AA269" s="22">
        <f>SUM(G269:Z269)</f>
        <v>131762.08823327345</v>
      </c>
      <c r="AB269" s="17" t="str">
        <f>IF(ABS(F269-AA269)&lt;0.01,"ok","err")</f>
        <v>ok</v>
      </c>
    </row>
    <row r="270" spans="1:28">
      <c r="A270" s="19" t="s">
        <v>653</v>
      </c>
      <c r="D270" s="19" t="s">
        <v>467</v>
      </c>
      <c r="F270" s="35">
        <f>F268+F269</f>
        <v>357291.54371629079</v>
      </c>
      <c r="G270" s="35">
        <f t="shared" ref="G270:W270" si="124">G268+G269</f>
        <v>267463.77419241355</v>
      </c>
      <c r="H270" s="35">
        <f t="shared" si="124"/>
        <v>41945.056710596327</v>
      </c>
      <c r="I270" s="35">
        <f t="shared" si="124"/>
        <v>0</v>
      </c>
      <c r="J270" s="35">
        <f t="shared" si="124"/>
        <v>26560.713447798225</v>
      </c>
      <c r="K270" s="35">
        <f t="shared" si="124"/>
        <v>0</v>
      </c>
      <c r="L270" s="35">
        <f t="shared" si="124"/>
        <v>16568.024788677714</v>
      </c>
      <c r="M270" s="35">
        <f t="shared" si="124"/>
        <v>0</v>
      </c>
      <c r="N270" s="35">
        <f t="shared" si="124"/>
        <v>0</v>
      </c>
      <c r="O270" s="35">
        <f>O268+O269</f>
        <v>4635.1008766109935</v>
      </c>
      <c r="P270" s="35">
        <f t="shared" si="124"/>
        <v>61.060552724080075</v>
      </c>
      <c r="Q270" s="35">
        <f t="shared" si="124"/>
        <v>52.714883565213498</v>
      </c>
      <c r="R270" s="35">
        <f t="shared" si="124"/>
        <v>5.0982639046884017</v>
      </c>
      <c r="S270" s="35">
        <f t="shared" si="124"/>
        <v>0</v>
      </c>
      <c r="T270" s="35">
        <f t="shared" si="124"/>
        <v>0</v>
      </c>
      <c r="U270" s="35">
        <f t="shared" si="124"/>
        <v>0</v>
      </c>
      <c r="V270" s="35">
        <f t="shared" si="124"/>
        <v>0</v>
      </c>
      <c r="W270" s="35">
        <f t="shared" si="124"/>
        <v>0</v>
      </c>
      <c r="X270" s="21">
        <f>X268+X269</f>
        <v>0</v>
      </c>
      <c r="Y270" s="21">
        <f>Y268+Y269</f>
        <v>0</v>
      </c>
      <c r="Z270" s="21">
        <f>Z268+Z269</f>
        <v>0</v>
      </c>
      <c r="AA270" s="23">
        <f>SUM(G270:Z270)</f>
        <v>357291.54371629073</v>
      </c>
      <c r="AB270" s="17" t="str">
        <f>IF(ABS(F270-AA270)&lt;0.01,"ok","err")</f>
        <v>ok</v>
      </c>
    </row>
    <row r="271" spans="1:28">
      <c r="F271" s="38"/>
    </row>
    <row r="272" spans="1:28">
      <c r="A272" s="24" t="s">
        <v>330</v>
      </c>
      <c r="F272" s="38"/>
    </row>
    <row r="273" spans="1:28">
      <c r="A273" s="27" t="s">
        <v>990</v>
      </c>
      <c r="C273" s="19" t="s">
        <v>97</v>
      </c>
      <c r="D273" s="19" t="s">
        <v>468</v>
      </c>
      <c r="E273" s="19" t="s">
        <v>992</v>
      </c>
      <c r="F273" s="35">
        <f>VLOOKUP(C273,'WSS-27'!$C$2:$AP$780,'WSS-27'!$Z$2,)</f>
        <v>57457.878471723401</v>
      </c>
      <c r="G273" s="35">
        <f t="shared" ref="G273:Z273" si="125">IF(VLOOKUP($E273,$D$6:$AN$1034,3,)=0,0,(VLOOKUP($E273,$D$6:$AN$1034,G$2,)/VLOOKUP($E273,$D$6:$AN$1034,3,))*$F273)</f>
        <v>44049.893773263932</v>
      </c>
      <c r="H273" s="35">
        <f t="shared" si="125"/>
        <v>11085.502616579039</v>
      </c>
      <c r="I273" s="35">
        <f t="shared" si="125"/>
        <v>0</v>
      </c>
      <c r="J273" s="35">
        <f t="shared" si="125"/>
        <v>1944.7823420199031</v>
      </c>
      <c r="K273" s="35">
        <f t="shared" si="125"/>
        <v>0</v>
      </c>
      <c r="L273" s="35">
        <f t="shared" si="125"/>
        <v>377.02773490475664</v>
      </c>
      <c r="M273" s="35">
        <f t="shared" si="125"/>
        <v>0</v>
      </c>
      <c r="N273" s="35">
        <f t="shared" si="125"/>
        <v>0</v>
      </c>
      <c r="O273" s="35">
        <f t="shared" si="125"/>
        <v>0</v>
      </c>
      <c r="P273" s="35">
        <f t="shared" si="125"/>
        <v>0</v>
      </c>
      <c r="Q273" s="35">
        <f t="shared" si="125"/>
        <v>0</v>
      </c>
      <c r="R273" s="35">
        <f t="shared" si="125"/>
        <v>0.67200495577743713</v>
      </c>
      <c r="S273" s="35">
        <f t="shared" si="125"/>
        <v>0</v>
      </c>
      <c r="T273" s="35">
        <f t="shared" si="125"/>
        <v>0</v>
      </c>
      <c r="U273" s="35">
        <f t="shared" si="125"/>
        <v>0</v>
      </c>
      <c r="V273" s="35">
        <f t="shared" si="125"/>
        <v>0</v>
      </c>
      <c r="W273" s="35">
        <f t="shared" si="125"/>
        <v>0</v>
      </c>
      <c r="X273" s="21">
        <f t="shared" si="125"/>
        <v>0</v>
      </c>
      <c r="Y273" s="21">
        <f t="shared" si="125"/>
        <v>0</v>
      </c>
      <c r="Z273" s="21">
        <f t="shared" si="125"/>
        <v>0</v>
      </c>
      <c r="AA273" s="23">
        <f>SUM(G273:Z273)</f>
        <v>57457.878471723408</v>
      </c>
      <c r="AB273" s="17" t="str">
        <f>IF(ABS(F273-AA273)&lt;0.01,"ok","err")</f>
        <v>ok</v>
      </c>
    </row>
    <row r="274" spans="1:28">
      <c r="F274" s="38"/>
    </row>
    <row r="275" spans="1:28">
      <c r="A275" s="24" t="s">
        <v>329</v>
      </c>
      <c r="F275" s="38"/>
    </row>
    <row r="276" spans="1:28">
      <c r="A276" s="27" t="s">
        <v>990</v>
      </c>
      <c r="C276" s="19" t="s">
        <v>97</v>
      </c>
      <c r="D276" s="19" t="s">
        <v>469</v>
      </c>
      <c r="E276" s="19" t="s">
        <v>993</v>
      </c>
      <c r="F276" s="35">
        <f>VLOOKUP(C276,'WSS-27'!$C$2:$AP$780,'WSS-27'!$AA$2,)</f>
        <v>4912729.7823727857</v>
      </c>
      <c r="G276" s="35">
        <f t="shared" ref="G276:Z276" si="126">IF(VLOOKUP($E276,$D$6:$AN$1034,3,)=0,0,(VLOOKUP($E276,$D$6:$AN$1034,G$2,)/VLOOKUP($E276,$D$6:$AN$1034,3,))*$F276)</f>
        <v>3401887.7420531134</v>
      </c>
      <c r="H276" s="35">
        <f t="shared" si="126"/>
        <v>1025262.7074067985</v>
      </c>
      <c r="I276" s="35">
        <f t="shared" si="126"/>
        <v>34809.358883851324</v>
      </c>
      <c r="J276" s="35">
        <f t="shared" si="126"/>
        <v>275061.25852963846</v>
      </c>
      <c r="K276" s="35">
        <f t="shared" si="126"/>
        <v>72412.478066152777</v>
      </c>
      <c r="L276" s="35">
        <f t="shared" si="126"/>
        <v>43703.261761970032</v>
      </c>
      <c r="M276" s="35">
        <f t="shared" si="126"/>
        <v>48095.656597777386</v>
      </c>
      <c r="N276" s="35">
        <f t="shared" si="126"/>
        <v>1129.9736499269616</v>
      </c>
      <c r="O276" s="35">
        <f t="shared" si="126"/>
        <v>0</v>
      </c>
      <c r="P276" s="35">
        <f t="shared" si="126"/>
        <v>1597.301351080625</v>
      </c>
      <c r="Q276" s="35">
        <f t="shared" si="126"/>
        <v>8674.9987170758086</v>
      </c>
      <c r="R276" s="35">
        <f t="shared" si="126"/>
        <v>95.045355400704366</v>
      </c>
      <c r="S276" s="35">
        <f t="shared" si="126"/>
        <v>0</v>
      </c>
      <c r="T276" s="35">
        <f t="shared" si="126"/>
        <v>0</v>
      </c>
      <c r="U276" s="35">
        <f t="shared" si="126"/>
        <v>0</v>
      </c>
      <c r="V276" s="35">
        <f t="shared" si="126"/>
        <v>0</v>
      </c>
      <c r="W276" s="35">
        <f t="shared" si="126"/>
        <v>0</v>
      </c>
      <c r="X276" s="21">
        <f t="shared" si="126"/>
        <v>0</v>
      </c>
      <c r="Y276" s="21">
        <f t="shared" si="126"/>
        <v>0</v>
      </c>
      <c r="Z276" s="21">
        <f t="shared" si="126"/>
        <v>0</v>
      </c>
      <c r="AA276" s="23">
        <f>SUM(G276:Z276)</f>
        <v>4912729.7823727876</v>
      </c>
      <c r="AB276" s="17" t="str">
        <f>IF(ABS(F276-AA276)&lt;0.01,"ok","err")</f>
        <v>ok</v>
      </c>
    </row>
    <row r="277" spans="1:28">
      <c r="F277" s="38"/>
    </row>
    <row r="278" spans="1:28">
      <c r="A278" s="24" t="s">
        <v>345</v>
      </c>
      <c r="F278" s="38"/>
    </row>
    <row r="279" spans="1:28">
      <c r="A279" s="27" t="s">
        <v>990</v>
      </c>
      <c r="C279" s="19" t="s">
        <v>97</v>
      </c>
      <c r="D279" s="19" t="s">
        <v>470</v>
      </c>
      <c r="E279" s="19" t="s">
        <v>994</v>
      </c>
      <c r="F279" s="35">
        <f>VLOOKUP(C279,'WSS-27'!$C$2:$AP$780,'WSS-27'!$AB$2,)</f>
        <v>195057.25426244951</v>
      </c>
      <c r="G279" s="35">
        <f t="shared" ref="G279:Z279" si="127">IF(VLOOKUP($E279,$D$6:$AN$1034,3,)=0,0,(VLOOKUP($E279,$D$6:$AN$1034,G$2,)/VLOOKUP($E279,$D$6:$AN$1034,3,))*$F279)</f>
        <v>0</v>
      </c>
      <c r="H279" s="35">
        <f t="shared" si="127"/>
        <v>0</v>
      </c>
      <c r="I279" s="35">
        <f t="shared" si="127"/>
        <v>0</v>
      </c>
      <c r="J279" s="35">
        <f t="shared" si="127"/>
        <v>0</v>
      </c>
      <c r="K279" s="35">
        <f t="shared" si="127"/>
        <v>0</v>
      </c>
      <c r="L279" s="35">
        <f t="shared" si="127"/>
        <v>0</v>
      </c>
      <c r="M279" s="35">
        <f t="shared" si="127"/>
        <v>0</v>
      </c>
      <c r="N279" s="35">
        <f t="shared" si="127"/>
        <v>0</v>
      </c>
      <c r="O279" s="35">
        <f t="shared" si="127"/>
        <v>195057.25426244951</v>
      </c>
      <c r="P279" s="35">
        <f t="shared" si="127"/>
        <v>0</v>
      </c>
      <c r="Q279" s="35">
        <f t="shared" si="127"/>
        <v>0</v>
      </c>
      <c r="R279" s="35">
        <f t="shared" si="127"/>
        <v>0</v>
      </c>
      <c r="S279" s="35">
        <f t="shared" si="127"/>
        <v>0</v>
      </c>
      <c r="T279" s="35">
        <f t="shared" si="127"/>
        <v>0</v>
      </c>
      <c r="U279" s="35">
        <f t="shared" si="127"/>
        <v>0</v>
      </c>
      <c r="V279" s="35">
        <f t="shared" si="127"/>
        <v>0</v>
      </c>
      <c r="W279" s="35">
        <f t="shared" si="127"/>
        <v>0</v>
      </c>
      <c r="X279" s="21">
        <f t="shared" si="127"/>
        <v>0</v>
      </c>
      <c r="Y279" s="21">
        <f t="shared" si="127"/>
        <v>0</v>
      </c>
      <c r="Z279" s="21">
        <f t="shared" si="127"/>
        <v>0</v>
      </c>
      <c r="AA279" s="23">
        <f>SUM(G279:Z279)</f>
        <v>195057.25426244951</v>
      </c>
      <c r="AB279" s="17" t="str">
        <f>IF(ABS(F279-AA279)&lt;0.01,"ok","err")</f>
        <v>ok</v>
      </c>
    </row>
    <row r="280" spans="1:28">
      <c r="F280" s="38"/>
    </row>
    <row r="281" spans="1:28">
      <c r="A281" s="24" t="s">
        <v>922</v>
      </c>
      <c r="F281" s="38"/>
    </row>
    <row r="282" spans="1:28">
      <c r="A282" s="27" t="s">
        <v>990</v>
      </c>
      <c r="C282" s="19" t="s">
        <v>97</v>
      </c>
      <c r="D282" s="19" t="s">
        <v>471</v>
      </c>
      <c r="E282" s="19" t="s">
        <v>995</v>
      </c>
      <c r="F282" s="35">
        <f>VLOOKUP(C282,'WSS-27'!$C$2:$AP$780,'WSS-27'!$AC$2,)</f>
        <v>6623113.7879581219</v>
      </c>
      <c r="G282" s="35">
        <f t="shared" ref="G282:Z282" si="128">IF(VLOOKUP($E282,$D$6:$AN$1034,3,)=0,0,(VLOOKUP($E282,$D$6:$AN$1034,G$2,)/VLOOKUP($E282,$D$6:$AN$1034,3,))*$F282)</f>
        <v>4882956.791211443</v>
      </c>
      <c r="H282" s="35">
        <f t="shared" si="128"/>
        <v>1210409.9092062078</v>
      </c>
      <c r="I282" s="35">
        <f t="shared" si="128"/>
        <v>4150.6017747792093</v>
      </c>
      <c r="J282" s="35">
        <f t="shared" si="128"/>
        <v>190664.15136842913</v>
      </c>
      <c r="K282" s="35">
        <f t="shared" si="128"/>
        <v>42219.745566206511</v>
      </c>
      <c r="L282" s="35">
        <f t="shared" si="128"/>
        <v>143129.87866202911</v>
      </c>
      <c r="M282" s="35">
        <f t="shared" si="128"/>
        <v>4282.3669104864866</v>
      </c>
      <c r="N282" s="35">
        <f t="shared" si="128"/>
        <v>131.7651357072765</v>
      </c>
      <c r="O282" s="35">
        <f t="shared" si="128"/>
        <v>143464.41570101926</v>
      </c>
      <c r="P282" s="35">
        <f t="shared" si="128"/>
        <v>254.7459290340679</v>
      </c>
      <c r="Q282" s="35">
        <f t="shared" si="128"/>
        <v>1383.5339249264032</v>
      </c>
      <c r="R282" s="35">
        <f t="shared" si="128"/>
        <v>65.88256785363825</v>
      </c>
      <c r="S282" s="35">
        <f t="shared" si="128"/>
        <v>0</v>
      </c>
      <c r="T282" s="35">
        <f t="shared" si="128"/>
        <v>0</v>
      </c>
      <c r="U282" s="35">
        <f t="shared" si="128"/>
        <v>0</v>
      </c>
      <c r="V282" s="35">
        <f t="shared" si="128"/>
        <v>0</v>
      </c>
      <c r="W282" s="35">
        <f t="shared" si="128"/>
        <v>0</v>
      </c>
      <c r="X282" s="21">
        <f t="shared" si="128"/>
        <v>0</v>
      </c>
      <c r="Y282" s="21">
        <f t="shared" si="128"/>
        <v>0</v>
      </c>
      <c r="Z282" s="21">
        <f t="shared" si="128"/>
        <v>0</v>
      </c>
      <c r="AA282" s="23">
        <f>SUM(G282:Z282)</f>
        <v>6623113.7879581219</v>
      </c>
      <c r="AB282" s="17" t="str">
        <f>IF(ABS(F282-AA282)&lt;0.01,"ok","err")</f>
        <v>ok</v>
      </c>
    </row>
    <row r="283" spans="1:28">
      <c r="F283" s="38"/>
    </row>
    <row r="284" spans="1:28">
      <c r="A284" s="24" t="s">
        <v>327</v>
      </c>
      <c r="F284" s="38"/>
    </row>
    <row r="285" spans="1:28">
      <c r="A285" s="27" t="s">
        <v>990</v>
      </c>
      <c r="C285" s="19" t="s">
        <v>97</v>
      </c>
      <c r="D285" s="19" t="s">
        <v>472</v>
      </c>
      <c r="E285" s="19" t="s">
        <v>995</v>
      </c>
      <c r="F285" s="35">
        <f>VLOOKUP(C285,'WSS-27'!$C$2:$AP$780,'WSS-27'!$AD$2,)</f>
        <v>1012655.0317834865</v>
      </c>
      <c r="G285" s="35">
        <f t="shared" ref="G285:Z285" si="129">IF(VLOOKUP($E285,$D$6:$AN$1034,3,)=0,0,(VLOOKUP($E285,$D$6:$AN$1034,G$2,)/VLOOKUP($E285,$D$6:$AN$1034,3,))*$F285)</f>
        <v>746590.0364858536</v>
      </c>
      <c r="H285" s="35">
        <f t="shared" si="129"/>
        <v>185068.19063064083</v>
      </c>
      <c r="I285" s="35">
        <f t="shared" si="129"/>
        <v>634.61506275214435</v>
      </c>
      <c r="J285" s="35">
        <f t="shared" si="129"/>
        <v>29151.999866741364</v>
      </c>
      <c r="K285" s="35">
        <f t="shared" si="129"/>
        <v>6455.2775563015739</v>
      </c>
      <c r="L285" s="35">
        <f t="shared" si="129"/>
        <v>21884.146409984663</v>
      </c>
      <c r="M285" s="35">
        <f t="shared" si="129"/>
        <v>654.76157268078396</v>
      </c>
      <c r="N285" s="35">
        <f t="shared" si="129"/>
        <v>20.146509928639503</v>
      </c>
      <c r="O285" s="35">
        <f t="shared" si="129"/>
        <v>21935.296160192374</v>
      </c>
      <c r="P285" s="35">
        <f t="shared" si="129"/>
        <v>38.949919195369709</v>
      </c>
      <c r="Q285" s="35">
        <f t="shared" si="129"/>
        <v>211.53835425071478</v>
      </c>
      <c r="R285" s="35">
        <f t="shared" si="129"/>
        <v>10.073254964319752</v>
      </c>
      <c r="S285" s="35">
        <f t="shared" si="129"/>
        <v>0</v>
      </c>
      <c r="T285" s="35">
        <f t="shared" si="129"/>
        <v>0</v>
      </c>
      <c r="U285" s="35">
        <f t="shared" si="129"/>
        <v>0</v>
      </c>
      <c r="V285" s="35">
        <f t="shared" si="129"/>
        <v>0</v>
      </c>
      <c r="W285" s="35">
        <f t="shared" si="129"/>
        <v>0</v>
      </c>
      <c r="X285" s="21">
        <f t="shared" si="129"/>
        <v>0</v>
      </c>
      <c r="Y285" s="21">
        <f t="shared" si="129"/>
        <v>0</v>
      </c>
      <c r="Z285" s="21">
        <f t="shared" si="129"/>
        <v>0</v>
      </c>
      <c r="AA285" s="23">
        <f>SUM(G285:Z285)</f>
        <v>1012655.0317834864</v>
      </c>
      <c r="AB285" s="17" t="str">
        <f>IF(ABS(F285-AA285)&lt;0.01,"ok","err")</f>
        <v>ok</v>
      </c>
    </row>
    <row r="286" spans="1:28">
      <c r="F286" s="38"/>
    </row>
    <row r="287" spans="1:28">
      <c r="A287" s="24" t="s">
        <v>326</v>
      </c>
      <c r="F287" s="38"/>
    </row>
    <row r="288" spans="1:28">
      <c r="A288" s="27" t="s">
        <v>990</v>
      </c>
      <c r="C288" s="19" t="s">
        <v>97</v>
      </c>
      <c r="D288" s="19" t="s">
        <v>473</v>
      </c>
      <c r="E288" s="19" t="s">
        <v>996</v>
      </c>
      <c r="F288" s="35">
        <f>VLOOKUP(C288,'WSS-27'!$C$2:$AP$780,'WSS-27'!$AE$2,)</f>
        <v>0</v>
      </c>
      <c r="G288" s="35">
        <f t="shared" ref="G288:Z288" si="130">IF(VLOOKUP($E288,$D$6:$AN$1034,3,)=0,0,(VLOOKUP($E288,$D$6:$AN$1034,G$2,)/VLOOKUP($E288,$D$6:$AN$1034,3,))*$F288)</f>
        <v>0</v>
      </c>
      <c r="H288" s="35">
        <f t="shared" si="130"/>
        <v>0</v>
      </c>
      <c r="I288" s="35">
        <f t="shared" si="130"/>
        <v>0</v>
      </c>
      <c r="J288" s="35">
        <f t="shared" si="130"/>
        <v>0</v>
      </c>
      <c r="K288" s="35">
        <f t="shared" si="130"/>
        <v>0</v>
      </c>
      <c r="L288" s="35">
        <f t="shared" si="130"/>
        <v>0</v>
      </c>
      <c r="M288" s="35">
        <f t="shared" si="130"/>
        <v>0</v>
      </c>
      <c r="N288" s="35">
        <f t="shared" si="130"/>
        <v>0</v>
      </c>
      <c r="O288" s="35">
        <f t="shared" si="130"/>
        <v>0</v>
      </c>
      <c r="P288" s="35">
        <f t="shared" si="130"/>
        <v>0</v>
      </c>
      <c r="Q288" s="35">
        <f t="shared" si="130"/>
        <v>0</v>
      </c>
      <c r="R288" s="35">
        <f t="shared" si="130"/>
        <v>0</v>
      </c>
      <c r="S288" s="35">
        <f t="shared" si="130"/>
        <v>0</v>
      </c>
      <c r="T288" s="35">
        <f t="shared" si="130"/>
        <v>0</v>
      </c>
      <c r="U288" s="35">
        <f t="shared" si="130"/>
        <v>0</v>
      </c>
      <c r="V288" s="35">
        <f t="shared" si="130"/>
        <v>0</v>
      </c>
      <c r="W288" s="35">
        <f t="shared" si="130"/>
        <v>0</v>
      </c>
      <c r="X288" s="21">
        <f t="shared" si="130"/>
        <v>0</v>
      </c>
      <c r="Y288" s="21">
        <f t="shared" si="130"/>
        <v>0</v>
      </c>
      <c r="Z288" s="21">
        <f t="shared" si="130"/>
        <v>0</v>
      </c>
      <c r="AA288" s="23">
        <f>SUM(G288:Z288)</f>
        <v>0</v>
      </c>
      <c r="AB288" s="17" t="str">
        <f>IF(ABS(F288-AA288)&lt;0.01,"ok","err")</f>
        <v>ok</v>
      </c>
    </row>
    <row r="289" spans="1:28">
      <c r="F289" s="38"/>
    </row>
    <row r="290" spans="1:28">
      <c r="A290" s="19" t="s">
        <v>819</v>
      </c>
      <c r="D290" s="19" t="s">
        <v>1005</v>
      </c>
      <c r="F290" s="35">
        <f>F245+F251+F254+F257+F265+F270+F273+F276+F279+F282+F285+F288</f>
        <v>71620263</v>
      </c>
      <c r="G290" s="35">
        <f t="shared" ref="G290:Z290" si="131">G245+G251+G254+G257+G265+G270+G273+G276+G279+G282+G285+G288</f>
        <v>37107941.300403595</v>
      </c>
      <c r="H290" s="35">
        <f t="shared" si="131"/>
        <v>9273088.2438300122</v>
      </c>
      <c r="I290" s="35">
        <f t="shared" si="131"/>
        <v>457438.86795853981</v>
      </c>
      <c r="J290" s="35">
        <f t="shared" si="131"/>
        <v>7917855.5711427256</v>
      </c>
      <c r="K290" s="35">
        <f t="shared" si="131"/>
        <v>7585397.3629023721</v>
      </c>
      <c r="L290" s="35">
        <f t="shared" si="131"/>
        <v>5040669.3039104315</v>
      </c>
      <c r="M290" s="35">
        <f t="shared" si="131"/>
        <v>3249857.7887366489</v>
      </c>
      <c r="N290" s="35">
        <f t="shared" si="131"/>
        <v>202390.34481678443</v>
      </c>
      <c r="O290" s="35">
        <f>O245+O251+O254+O257+O265+O270+O273+O276+O279+O282+O285+O288</f>
        <v>750444.78392845858</v>
      </c>
      <c r="P290" s="35">
        <f t="shared" si="131"/>
        <v>12771.090284811136</v>
      </c>
      <c r="Q290" s="35">
        <f t="shared" si="131"/>
        <v>21841.612126550135</v>
      </c>
      <c r="R290" s="35">
        <f t="shared" si="131"/>
        <v>566.72995907879135</v>
      </c>
      <c r="S290" s="35">
        <f t="shared" si="131"/>
        <v>0</v>
      </c>
      <c r="T290" s="35">
        <f t="shared" si="131"/>
        <v>0</v>
      </c>
      <c r="U290" s="35">
        <f t="shared" si="131"/>
        <v>0</v>
      </c>
      <c r="V290" s="35">
        <f t="shared" si="131"/>
        <v>0</v>
      </c>
      <c r="W290" s="35">
        <f t="shared" si="131"/>
        <v>0</v>
      </c>
      <c r="X290" s="21">
        <f t="shared" si="131"/>
        <v>0</v>
      </c>
      <c r="Y290" s="21">
        <f t="shared" si="131"/>
        <v>0</v>
      </c>
      <c r="Z290" s="21">
        <f t="shared" si="131"/>
        <v>0</v>
      </c>
      <c r="AA290" s="23">
        <f>SUM(G290:Z290)</f>
        <v>71620263</v>
      </c>
      <c r="AB290" s="17" t="str">
        <f>IF(ABS(F290-AA290)&lt;0.01,"ok","err")</f>
        <v>ok</v>
      </c>
    </row>
    <row r="293" spans="1:28">
      <c r="A293" s="24" t="s">
        <v>968</v>
      </c>
    </row>
    <row r="295" spans="1:28">
      <c r="A295" s="24" t="s">
        <v>339</v>
      </c>
    </row>
    <row r="296" spans="1:28">
      <c r="A296" s="27" t="s">
        <v>1129</v>
      </c>
      <c r="C296" s="19" t="s">
        <v>970</v>
      </c>
      <c r="D296" s="19" t="s">
        <v>1137</v>
      </c>
      <c r="E296" s="19" t="s">
        <v>1154</v>
      </c>
      <c r="F296" s="35">
        <f>VLOOKUP(C296,'WSS-27'!$C$2:$AP$780,'WSS-27'!$H$2,)</f>
        <v>93427019.751832217</v>
      </c>
      <c r="G296" s="35">
        <f t="shared" ref="G296:P301" si="132">IF(VLOOKUP($E296,$D$6:$AN$1034,3,)=0,0,(VLOOKUP($E296,$D$6:$AN$1034,G$2,)/VLOOKUP($E296,$D$6:$AN$1034,3,))*$F296)</f>
        <v>45067625.781426467</v>
      </c>
      <c r="H296" s="35">
        <f t="shared" si="132"/>
        <v>10915606.327572206</v>
      </c>
      <c r="I296" s="35">
        <f t="shared" si="132"/>
        <v>665566.73049726698</v>
      </c>
      <c r="J296" s="35">
        <f t="shared" si="132"/>
        <v>12052937.01203323</v>
      </c>
      <c r="K296" s="35">
        <f t="shared" si="132"/>
        <v>11555353.238366142</v>
      </c>
      <c r="L296" s="35">
        <f t="shared" si="132"/>
        <v>7876199.7915331731</v>
      </c>
      <c r="M296" s="35">
        <f t="shared" si="132"/>
        <v>4947958.9017089447</v>
      </c>
      <c r="N296" s="35">
        <f t="shared" si="132"/>
        <v>269755.95330227248</v>
      </c>
      <c r="O296" s="35">
        <f t="shared" si="132"/>
        <v>38482.088999929161</v>
      </c>
      <c r="P296" s="35">
        <f t="shared" si="132"/>
        <v>1540.4182035479562</v>
      </c>
      <c r="Q296" s="35">
        <f t="shared" ref="Q296:Z301" si="133">IF(VLOOKUP($E296,$D$6:$AN$1034,3,)=0,0,(VLOOKUP($E296,$D$6:$AN$1034,Q$2,)/VLOOKUP($E296,$D$6:$AN$1034,3,))*$F296)</f>
        <v>14174.14541575431</v>
      </c>
      <c r="R296" s="35">
        <f t="shared" si="133"/>
        <v>60.242773293246927</v>
      </c>
      <c r="S296" s="35">
        <f t="shared" si="133"/>
        <v>0</v>
      </c>
      <c r="T296" s="35">
        <f t="shared" si="133"/>
        <v>17632.310000000001</v>
      </c>
      <c r="U296" s="35">
        <f t="shared" si="133"/>
        <v>4126.8100000000004</v>
      </c>
      <c r="V296" s="35">
        <f t="shared" si="133"/>
        <v>0</v>
      </c>
      <c r="W296" s="35">
        <f t="shared" si="133"/>
        <v>0</v>
      </c>
      <c r="X296" s="21">
        <f t="shared" si="133"/>
        <v>0</v>
      </c>
      <c r="Y296" s="21">
        <f t="shared" si="133"/>
        <v>0</v>
      </c>
      <c r="Z296" s="21">
        <f t="shared" si="133"/>
        <v>0</v>
      </c>
      <c r="AA296" s="23">
        <f t="shared" ref="AA296:AA302" si="134">SUM(G296:Z296)</f>
        <v>93427019.751832232</v>
      </c>
      <c r="AB296" s="17" t="str">
        <f t="shared" ref="AB296:AB302" si="135">IF(ABS(F296-AA296)&lt;0.01,"ok","err")</f>
        <v>ok</v>
      </c>
    </row>
    <row r="297" spans="1:28" hidden="1">
      <c r="A297" s="27" t="s">
        <v>1136</v>
      </c>
      <c r="C297" s="19" t="s">
        <v>970</v>
      </c>
      <c r="D297" s="19" t="s">
        <v>474</v>
      </c>
      <c r="E297" s="19" t="s">
        <v>1154</v>
      </c>
      <c r="F297" s="38">
        <f>VLOOKUP(C297,'WSS-27'!$C$2:$AP$780,'WSS-27'!$I$2,)</f>
        <v>0</v>
      </c>
      <c r="G297" s="38">
        <f t="shared" si="132"/>
        <v>0</v>
      </c>
      <c r="H297" s="38">
        <f t="shared" si="132"/>
        <v>0</v>
      </c>
      <c r="I297" s="38">
        <f t="shared" si="132"/>
        <v>0</v>
      </c>
      <c r="J297" s="38">
        <f t="shared" si="132"/>
        <v>0</v>
      </c>
      <c r="K297" s="38">
        <f t="shared" si="132"/>
        <v>0</v>
      </c>
      <c r="L297" s="38">
        <f t="shared" si="132"/>
        <v>0</v>
      </c>
      <c r="M297" s="38">
        <f t="shared" si="132"/>
        <v>0</v>
      </c>
      <c r="N297" s="38">
        <f t="shared" si="132"/>
        <v>0</v>
      </c>
      <c r="O297" s="38">
        <f t="shared" si="132"/>
        <v>0</v>
      </c>
      <c r="P297" s="38">
        <f t="shared" si="132"/>
        <v>0</v>
      </c>
      <c r="Q297" s="38">
        <f t="shared" si="133"/>
        <v>0</v>
      </c>
      <c r="R297" s="38">
        <f t="shared" si="133"/>
        <v>0</v>
      </c>
      <c r="S297" s="38">
        <f t="shared" si="133"/>
        <v>0</v>
      </c>
      <c r="T297" s="38">
        <f t="shared" si="133"/>
        <v>0</v>
      </c>
      <c r="U297" s="38">
        <f t="shared" si="133"/>
        <v>0</v>
      </c>
      <c r="V297" s="38">
        <f t="shared" si="133"/>
        <v>0</v>
      </c>
      <c r="W297" s="38">
        <f t="shared" si="133"/>
        <v>0</v>
      </c>
      <c r="X297" s="22">
        <f t="shared" si="133"/>
        <v>0</v>
      </c>
      <c r="Y297" s="22">
        <f t="shared" si="133"/>
        <v>0</v>
      </c>
      <c r="Z297" s="22">
        <f t="shared" si="133"/>
        <v>0</v>
      </c>
      <c r="AA297" s="22">
        <f t="shared" si="134"/>
        <v>0</v>
      </c>
      <c r="AB297" s="17" t="str">
        <f t="shared" si="135"/>
        <v>ok</v>
      </c>
    </row>
    <row r="298" spans="1:28" hidden="1">
      <c r="A298" s="27" t="s">
        <v>1136</v>
      </c>
      <c r="C298" s="19" t="s">
        <v>970</v>
      </c>
      <c r="D298" s="19" t="s">
        <v>475</v>
      </c>
      <c r="E298" s="19" t="s">
        <v>1154</v>
      </c>
      <c r="F298" s="38">
        <f>VLOOKUP(C298,'WSS-27'!$C$2:$AP$780,'WSS-27'!$J$2,)</f>
        <v>0</v>
      </c>
      <c r="G298" s="38">
        <f t="shared" si="132"/>
        <v>0</v>
      </c>
      <c r="H298" s="38">
        <f t="shared" si="132"/>
        <v>0</v>
      </c>
      <c r="I298" s="38">
        <f t="shared" si="132"/>
        <v>0</v>
      </c>
      <c r="J298" s="38">
        <f t="shared" si="132"/>
        <v>0</v>
      </c>
      <c r="K298" s="38">
        <f t="shared" si="132"/>
        <v>0</v>
      </c>
      <c r="L298" s="38">
        <f t="shared" si="132"/>
        <v>0</v>
      </c>
      <c r="M298" s="38">
        <f t="shared" si="132"/>
        <v>0</v>
      </c>
      <c r="N298" s="38">
        <f t="shared" si="132"/>
        <v>0</v>
      </c>
      <c r="O298" s="38">
        <f t="shared" si="132"/>
        <v>0</v>
      </c>
      <c r="P298" s="38">
        <f t="shared" si="132"/>
        <v>0</v>
      </c>
      <c r="Q298" s="38">
        <f t="shared" si="133"/>
        <v>0</v>
      </c>
      <c r="R298" s="38">
        <f t="shared" si="133"/>
        <v>0</v>
      </c>
      <c r="S298" s="38">
        <f t="shared" si="133"/>
        <v>0</v>
      </c>
      <c r="T298" s="38">
        <f t="shared" si="133"/>
        <v>0</v>
      </c>
      <c r="U298" s="38">
        <f t="shared" si="133"/>
        <v>0</v>
      </c>
      <c r="V298" s="38">
        <f t="shared" si="133"/>
        <v>0</v>
      </c>
      <c r="W298" s="38">
        <f t="shared" si="133"/>
        <v>0</v>
      </c>
      <c r="X298" s="22">
        <f t="shared" si="133"/>
        <v>0</v>
      </c>
      <c r="Y298" s="22">
        <f t="shared" si="133"/>
        <v>0</v>
      </c>
      <c r="Z298" s="22">
        <f t="shared" si="133"/>
        <v>0</v>
      </c>
      <c r="AA298" s="22">
        <f t="shared" si="134"/>
        <v>0</v>
      </c>
      <c r="AB298" s="17" t="str">
        <f t="shared" si="135"/>
        <v>ok</v>
      </c>
    </row>
    <row r="299" spans="1:28">
      <c r="A299" s="27" t="s">
        <v>1076</v>
      </c>
      <c r="C299" s="19" t="s">
        <v>970</v>
      </c>
      <c r="D299" s="19" t="s">
        <v>476</v>
      </c>
      <c r="E299" s="19" t="s">
        <v>988</v>
      </c>
      <c r="F299" s="38">
        <f>VLOOKUP(C299,'WSS-27'!$C$2:$AP$780,'WSS-27'!$K$2,)</f>
        <v>0</v>
      </c>
      <c r="G299" s="38">
        <f t="shared" si="132"/>
        <v>0</v>
      </c>
      <c r="H299" s="38">
        <f t="shared" si="132"/>
        <v>0</v>
      </c>
      <c r="I299" s="38">
        <f t="shared" si="132"/>
        <v>0</v>
      </c>
      <c r="J299" s="38">
        <f t="shared" si="132"/>
        <v>0</v>
      </c>
      <c r="K299" s="38">
        <f t="shared" si="132"/>
        <v>0</v>
      </c>
      <c r="L299" s="38">
        <f t="shared" si="132"/>
        <v>0</v>
      </c>
      <c r="M299" s="38">
        <f t="shared" si="132"/>
        <v>0</v>
      </c>
      <c r="N299" s="38">
        <f t="shared" si="132"/>
        <v>0</v>
      </c>
      <c r="O299" s="38">
        <f t="shared" si="132"/>
        <v>0</v>
      </c>
      <c r="P299" s="38">
        <f t="shared" si="132"/>
        <v>0</v>
      </c>
      <c r="Q299" s="38">
        <f t="shared" si="133"/>
        <v>0</v>
      </c>
      <c r="R299" s="38">
        <f t="shared" si="133"/>
        <v>0</v>
      </c>
      <c r="S299" s="38">
        <f t="shared" si="133"/>
        <v>0</v>
      </c>
      <c r="T299" s="38">
        <f t="shared" si="133"/>
        <v>0</v>
      </c>
      <c r="U299" s="38">
        <f t="shared" si="133"/>
        <v>0</v>
      </c>
      <c r="V299" s="38">
        <f t="shared" si="133"/>
        <v>0</v>
      </c>
      <c r="W299" s="38">
        <f t="shared" si="133"/>
        <v>0</v>
      </c>
      <c r="X299" s="22">
        <f t="shared" si="133"/>
        <v>0</v>
      </c>
      <c r="Y299" s="22">
        <f t="shared" si="133"/>
        <v>0</v>
      </c>
      <c r="Z299" s="22">
        <f t="shared" si="133"/>
        <v>0</v>
      </c>
      <c r="AA299" s="22">
        <f t="shared" si="134"/>
        <v>0</v>
      </c>
      <c r="AB299" s="17" t="str">
        <f t="shared" si="135"/>
        <v>ok</v>
      </c>
    </row>
    <row r="300" spans="1:28" hidden="1">
      <c r="A300" s="27" t="s">
        <v>1077</v>
      </c>
      <c r="C300" s="19" t="s">
        <v>970</v>
      </c>
      <c r="D300" s="19" t="s">
        <v>477</v>
      </c>
      <c r="E300" s="19" t="s">
        <v>988</v>
      </c>
      <c r="F300" s="38">
        <f>VLOOKUP(C300,'WSS-27'!$C$2:$AP$780,'WSS-27'!$L$2,)</f>
        <v>0</v>
      </c>
      <c r="G300" s="38">
        <f t="shared" si="132"/>
        <v>0</v>
      </c>
      <c r="H300" s="38">
        <f t="shared" si="132"/>
        <v>0</v>
      </c>
      <c r="I300" s="38">
        <f t="shared" si="132"/>
        <v>0</v>
      </c>
      <c r="J300" s="38">
        <f t="shared" si="132"/>
        <v>0</v>
      </c>
      <c r="K300" s="38">
        <f t="shared" si="132"/>
        <v>0</v>
      </c>
      <c r="L300" s="38">
        <f t="shared" si="132"/>
        <v>0</v>
      </c>
      <c r="M300" s="38">
        <f t="shared" si="132"/>
        <v>0</v>
      </c>
      <c r="N300" s="38">
        <f t="shared" si="132"/>
        <v>0</v>
      </c>
      <c r="O300" s="38">
        <f t="shared" si="132"/>
        <v>0</v>
      </c>
      <c r="P300" s="38">
        <f t="shared" si="132"/>
        <v>0</v>
      </c>
      <c r="Q300" s="38">
        <f t="shared" si="133"/>
        <v>0</v>
      </c>
      <c r="R300" s="38">
        <f t="shared" si="133"/>
        <v>0</v>
      </c>
      <c r="S300" s="38">
        <f t="shared" si="133"/>
        <v>0</v>
      </c>
      <c r="T300" s="38">
        <f t="shared" si="133"/>
        <v>0</v>
      </c>
      <c r="U300" s="38">
        <f t="shared" si="133"/>
        <v>0</v>
      </c>
      <c r="V300" s="38">
        <f t="shared" si="133"/>
        <v>0</v>
      </c>
      <c r="W300" s="38">
        <f t="shared" si="133"/>
        <v>0</v>
      </c>
      <c r="X300" s="22">
        <f t="shared" si="133"/>
        <v>0</v>
      </c>
      <c r="Y300" s="22">
        <f t="shared" si="133"/>
        <v>0</v>
      </c>
      <c r="Z300" s="22">
        <f t="shared" si="133"/>
        <v>0</v>
      </c>
      <c r="AA300" s="22">
        <f t="shared" si="134"/>
        <v>0</v>
      </c>
      <c r="AB300" s="17" t="str">
        <f t="shared" si="135"/>
        <v>ok</v>
      </c>
    </row>
    <row r="301" spans="1:28" hidden="1">
      <c r="A301" s="27" t="s">
        <v>1077</v>
      </c>
      <c r="C301" s="19" t="s">
        <v>970</v>
      </c>
      <c r="D301" s="19" t="s">
        <v>478</v>
      </c>
      <c r="E301" s="19" t="s">
        <v>988</v>
      </c>
      <c r="F301" s="38">
        <f>VLOOKUP(C301,'WSS-27'!$C$2:$AP$780,'WSS-27'!$M$2,)</f>
        <v>0</v>
      </c>
      <c r="G301" s="38">
        <f t="shared" si="132"/>
        <v>0</v>
      </c>
      <c r="H301" s="38">
        <f t="shared" si="132"/>
        <v>0</v>
      </c>
      <c r="I301" s="38">
        <f t="shared" si="132"/>
        <v>0</v>
      </c>
      <c r="J301" s="38">
        <f t="shared" si="132"/>
        <v>0</v>
      </c>
      <c r="K301" s="38">
        <f t="shared" si="132"/>
        <v>0</v>
      </c>
      <c r="L301" s="38">
        <f t="shared" si="132"/>
        <v>0</v>
      </c>
      <c r="M301" s="38">
        <f t="shared" si="132"/>
        <v>0</v>
      </c>
      <c r="N301" s="38">
        <f t="shared" si="132"/>
        <v>0</v>
      </c>
      <c r="O301" s="38">
        <f t="shared" si="132"/>
        <v>0</v>
      </c>
      <c r="P301" s="38">
        <f t="shared" si="132"/>
        <v>0</v>
      </c>
      <c r="Q301" s="38">
        <f t="shared" si="133"/>
        <v>0</v>
      </c>
      <c r="R301" s="38">
        <f t="shared" si="133"/>
        <v>0</v>
      </c>
      <c r="S301" s="38">
        <f t="shared" si="133"/>
        <v>0</v>
      </c>
      <c r="T301" s="38">
        <f t="shared" si="133"/>
        <v>0</v>
      </c>
      <c r="U301" s="38">
        <f t="shared" si="133"/>
        <v>0</v>
      </c>
      <c r="V301" s="38">
        <f t="shared" si="133"/>
        <v>0</v>
      </c>
      <c r="W301" s="38">
        <f t="shared" si="133"/>
        <v>0</v>
      </c>
      <c r="X301" s="22">
        <f t="shared" si="133"/>
        <v>0</v>
      </c>
      <c r="Y301" s="22">
        <f t="shared" si="133"/>
        <v>0</v>
      </c>
      <c r="Z301" s="22">
        <f t="shared" si="133"/>
        <v>0</v>
      </c>
      <c r="AA301" s="22">
        <f t="shared" si="134"/>
        <v>0</v>
      </c>
      <c r="AB301" s="17" t="str">
        <f t="shared" si="135"/>
        <v>ok</v>
      </c>
    </row>
    <row r="302" spans="1:28">
      <c r="A302" s="19" t="s">
        <v>361</v>
      </c>
      <c r="D302" s="19" t="s">
        <v>479</v>
      </c>
      <c r="F302" s="35">
        <f>SUM(F296:F301)</f>
        <v>93427019.751832217</v>
      </c>
      <c r="G302" s="35">
        <f t="shared" ref="G302:P302" si="136">SUM(G296:G301)</f>
        <v>45067625.781426467</v>
      </c>
      <c r="H302" s="35">
        <f t="shared" si="136"/>
        <v>10915606.327572206</v>
      </c>
      <c r="I302" s="35">
        <f t="shared" si="136"/>
        <v>665566.73049726698</v>
      </c>
      <c r="J302" s="35">
        <f t="shared" si="136"/>
        <v>12052937.01203323</v>
      </c>
      <c r="K302" s="35">
        <f t="shared" si="136"/>
        <v>11555353.238366142</v>
      </c>
      <c r="L302" s="35">
        <f t="shared" si="136"/>
        <v>7876199.7915331731</v>
      </c>
      <c r="M302" s="35">
        <f t="shared" si="136"/>
        <v>4947958.9017089447</v>
      </c>
      <c r="N302" s="35">
        <f t="shared" si="136"/>
        <v>269755.95330227248</v>
      </c>
      <c r="O302" s="35">
        <f>SUM(O296:O301)</f>
        <v>38482.088999929161</v>
      </c>
      <c r="P302" s="35">
        <f t="shared" si="136"/>
        <v>1540.4182035479562</v>
      </c>
      <c r="Q302" s="35">
        <f t="shared" ref="Q302:W302" si="137">SUM(Q296:Q301)</f>
        <v>14174.14541575431</v>
      </c>
      <c r="R302" s="35">
        <f t="shared" si="137"/>
        <v>60.242773293246927</v>
      </c>
      <c r="S302" s="35">
        <f t="shared" si="137"/>
        <v>0</v>
      </c>
      <c r="T302" s="35">
        <f t="shared" si="137"/>
        <v>17632.310000000001</v>
      </c>
      <c r="U302" s="35">
        <f t="shared" si="137"/>
        <v>4126.8100000000004</v>
      </c>
      <c r="V302" s="35">
        <f t="shared" si="137"/>
        <v>0</v>
      </c>
      <c r="W302" s="35">
        <f t="shared" si="137"/>
        <v>0</v>
      </c>
      <c r="X302" s="21">
        <f>SUM(X296:X301)</f>
        <v>0</v>
      </c>
      <c r="Y302" s="21">
        <f>SUM(Y296:Y301)</f>
        <v>0</v>
      </c>
      <c r="Z302" s="21">
        <f>SUM(Z296:Z301)</f>
        <v>0</v>
      </c>
      <c r="AA302" s="23">
        <f t="shared" si="134"/>
        <v>93427019.751832232</v>
      </c>
      <c r="AB302" s="17" t="str">
        <f t="shared" si="135"/>
        <v>ok</v>
      </c>
    </row>
    <row r="303" spans="1:28">
      <c r="F303" s="38"/>
      <c r="G303" s="38"/>
    </row>
    <row r="304" spans="1:28">
      <c r="A304" s="24" t="s">
        <v>1026</v>
      </c>
      <c r="F304" s="38"/>
      <c r="G304" s="38"/>
    </row>
    <row r="305" spans="1:28">
      <c r="A305" s="27" t="s">
        <v>1111</v>
      </c>
      <c r="C305" s="19" t="s">
        <v>970</v>
      </c>
      <c r="D305" s="19" t="s">
        <v>480</v>
      </c>
      <c r="E305" s="19" t="s">
        <v>1115</v>
      </c>
      <c r="F305" s="35">
        <f>VLOOKUP(C305,'WSS-27'!$C$2:$AP$780,'WSS-27'!$N$2,)</f>
        <v>12950923.89513272</v>
      </c>
      <c r="G305" s="35">
        <f t="shared" ref="G305:P307" si="138">IF(VLOOKUP($E305,$D$6:$AN$1034,3,)=0,0,(VLOOKUP($E305,$D$6:$AN$1034,G$2,)/VLOOKUP($E305,$D$6:$AN$1034,3,))*$F305)</f>
        <v>5861854.7512417203</v>
      </c>
      <c r="H305" s="35">
        <f t="shared" si="138"/>
        <v>1628094.6470734151</v>
      </c>
      <c r="I305" s="35">
        <f t="shared" si="138"/>
        <v>99395.817129472387</v>
      </c>
      <c r="J305" s="35">
        <f t="shared" si="138"/>
        <v>1733771.1315644933</v>
      </c>
      <c r="K305" s="35">
        <f t="shared" si="138"/>
        <v>1623235.1983855036</v>
      </c>
      <c r="L305" s="35">
        <f t="shared" si="138"/>
        <v>1102486.5787897178</v>
      </c>
      <c r="M305" s="35">
        <f t="shared" si="138"/>
        <v>727242.2250877847</v>
      </c>
      <c r="N305" s="35">
        <f t="shared" si="138"/>
        <v>54572.401218224622</v>
      </c>
      <c r="O305" s="35">
        <f t="shared" si="138"/>
        <v>113281.54083427462</v>
      </c>
      <c r="P305" s="35">
        <f t="shared" si="138"/>
        <v>4785.7107812159993</v>
      </c>
      <c r="Q305" s="35">
        <f t="shared" ref="Q305:Z307" si="139">IF(VLOOKUP($E305,$D$6:$AN$1034,3,)=0,0,(VLOOKUP($E305,$D$6:$AN$1034,Q$2,)/VLOOKUP($E305,$D$6:$AN$1034,3,))*$F305)</f>
        <v>1788.008003113998</v>
      </c>
      <c r="R305" s="35">
        <f t="shared" si="139"/>
        <v>415.88502378295885</v>
      </c>
      <c r="S305" s="35">
        <f t="shared" si="139"/>
        <v>0</v>
      </c>
      <c r="T305" s="35">
        <f t="shared" si="139"/>
        <v>0</v>
      </c>
      <c r="U305" s="35">
        <f t="shared" si="139"/>
        <v>0</v>
      </c>
      <c r="V305" s="35">
        <f t="shared" si="139"/>
        <v>0</v>
      </c>
      <c r="W305" s="35">
        <f t="shared" si="139"/>
        <v>0</v>
      </c>
      <c r="X305" s="21">
        <f t="shared" si="139"/>
        <v>0</v>
      </c>
      <c r="Y305" s="21">
        <f t="shared" si="139"/>
        <v>0</v>
      </c>
      <c r="Z305" s="21">
        <f t="shared" si="139"/>
        <v>0</v>
      </c>
      <c r="AA305" s="23">
        <f>SUM(G305:Z305)</f>
        <v>12950923.895132717</v>
      </c>
      <c r="AB305" s="17" t="str">
        <f>IF(ABS(F305-AA305)&lt;0.01,"ok","err")</f>
        <v>ok</v>
      </c>
    </row>
    <row r="306" spans="1:28" hidden="1">
      <c r="A306" s="27" t="s">
        <v>1112</v>
      </c>
      <c r="C306" s="19" t="s">
        <v>970</v>
      </c>
      <c r="D306" s="19" t="s">
        <v>481</v>
      </c>
      <c r="E306" s="19" t="s">
        <v>1115</v>
      </c>
      <c r="F306" s="38">
        <f>VLOOKUP(C306,'WSS-27'!$C$2:$AP$780,'WSS-27'!$O$2,)</f>
        <v>0</v>
      </c>
      <c r="G306" s="38">
        <f t="shared" si="138"/>
        <v>0</v>
      </c>
      <c r="H306" s="38">
        <f t="shared" si="138"/>
        <v>0</v>
      </c>
      <c r="I306" s="38">
        <f t="shared" si="138"/>
        <v>0</v>
      </c>
      <c r="J306" s="38">
        <f t="shared" si="138"/>
        <v>0</v>
      </c>
      <c r="K306" s="38">
        <f t="shared" si="138"/>
        <v>0</v>
      </c>
      <c r="L306" s="38">
        <f t="shared" si="138"/>
        <v>0</v>
      </c>
      <c r="M306" s="38">
        <f t="shared" si="138"/>
        <v>0</v>
      </c>
      <c r="N306" s="38">
        <f t="shared" si="138"/>
        <v>0</v>
      </c>
      <c r="O306" s="38">
        <f t="shared" si="138"/>
        <v>0</v>
      </c>
      <c r="P306" s="38">
        <f t="shared" si="138"/>
        <v>0</v>
      </c>
      <c r="Q306" s="38">
        <f t="shared" si="139"/>
        <v>0</v>
      </c>
      <c r="R306" s="38">
        <f t="shared" si="139"/>
        <v>0</v>
      </c>
      <c r="S306" s="38">
        <f t="shared" si="139"/>
        <v>0</v>
      </c>
      <c r="T306" s="38">
        <f t="shared" si="139"/>
        <v>0</v>
      </c>
      <c r="U306" s="38">
        <f t="shared" si="139"/>
        <v>0</v>
      </c>
      <c r="V306" s="38">
        <f t="shared" si="139"/>
        <v>0</v>
      </c>
      <c r="W306" s="38">
        <f t="shared" si="139"/>
        <v>0</v>
      </c>
      <c r="X306" s="22">
        <f t="shared" si="139"/>
        <v>0</v>
      </c>
      <c r="Y306" s="22">
        <f t="shared" si="139"/>
        <v>0</v>
      </c>
      <c r="Z306" s="22">
        <f t="shared" si="139"/>
        <v>0</v>
      </c>
      <c r="AA306" s="22">
        <f>SUM(G306:Z306)</f>
        <v>0</v>
      </c>
      <c r="AB306" s="17" t="str">
        <f>IF(ABS(F306-AA306)&lt;0.01,"ok","err")</f>
        <v>ok</v>
      </c>
    </row>
    <row r="307" spans="1:28" hidden="1">
      <c r="A307" s="27" t="s">
        <v>1112</v>
      </c>
      <c r="C307" s="19" t="s">
        <v>970</v>
      </c>
      <c r="D307" s="19" t="s">
        <v>482</v>
      </c>
      <c r="E307" s="19" t="s">
        <v>1115</v>
      </c>
      <c r="F307" s="38">
        <f>VLOOKUP(C307,'WSS-27'!$C$2:$AP$780,'WSS-27'!$P$2,)</f>
        <v>0</v>
      </c>
      <c r="G307" s="38">
        <f t="shared" si="138"/>
        <v>0</v>
      </c>
      <c r="H307" s="38">
        <f t="shared" si="138"/>
        <v>0</v>
      </c>
      <c r="I307" s="38">
        <f t="shared" si="138"/>
        <v>0</v>
      </c>
      <c r="J307" s="38">
        <f t="shared" si="138"/>
        <v>0</v>
      </c>
      <c r="K307" s="38">
        <f t="shared" si="138"/>
        <v>0</v>
      </c>
      <c r="L307" s="38">
        <f t="shared" si="138"/>
        <v>0</v>
      </c>
      <c r="M307" s="38">
        <f t="shared" si="138"/>
        <v>0</v>
      </c>
      <c r="N307" s="38">
        <f t="shared" si="138"/>
        <v>0</v>
      </c>
      <c r="O307" s="38">
        <f t="shared" si="138"/>
        <v>0</v>
      </c>
      <c r="P307" s="38">
        <f t="shared" si="138"/>
        <v>0</v>
      </c>
      <c r="Q307" s="38">
        <f t="shared" si="139"/>
        <v>0</v>
      </c>
      <c r="R307" s="38">
        <f t="shared" si="139"/>
        <v>0</v>
      </c>
      <c r="S307" s="38">
        <f t="shared" si="139"/>
        <v>0</v>
      </c>
      <c r="T307" s="38">
        <f t="shared" si="139"/>
        <v>0</v>
      </c>
      <c r="U307" s="38">
        <f t="shared" si="139"/>
        <v>0</v>
      </c>
      <c r="V307" s="38">
        <f t="shared" si="139"/>
        <v>0</v>
      </c>
      <c r="W307" s="38">
        <f t="shared" si="139"/>
        <v>0</v>
      </c>
      <c r="X307" s="22">
        <f t="shared" si="139"/>
        <v>0</v>
      </c>
      <c r="Y307" s="22">
        <f t="shared" si="139"/>
        <v>0</v>
      </c>
      <c r="Z307" s="22">
        <f t="shared" si="139"/>
        <v>0</v>
      </c>
      <c r="AA307" s="22">
        <f>SUM(G307:Z307)</f>
        <v>0</v>
      </c>
      <c r="AB307" s="17" t="str">
        <f>IF(ABS(F307-AA307)&lt;0.01,"ok","err")</f>
        <v>ok</v>
      </c>
    </row>
    <row r="308" spans="1:28" hidden="1">
      <c r="A308" s="19" t="s">
        <v>1028</v>
      </c>
      <c r="D308" s="19" t="s">
        <v>483</v>
      </c>
      <c r="F308" s="35">
        <f>SUM(F305:F307)</f>
        <v>12950923.89513272</v>
      </c>
      <c r="G308" s="35">
        <f t="shared" ref="G308:W308" si="140">SUM(G305:G307)</f>
        <v>5861854.7512417203</v>
      </c>
      <c r="H308" s="35">
        <f t="shared" si="140"/>
        <v>1628094.6470734151</v>
      </c>
      <c r="I308" s="35">
        <f t="shared" si="140"/>
        <v>99395.817129472387</v>
      </c>
      <c r="J308" s="35">
        <f t="shared" si="140"/>
        <v>1733771.1315644933</v>
      </c>
      <c r="K308" s="35">
        <f t="shared" si="140"/>
        <v>1623235.1983855036</v>
      </c>
      <c r="L308" s="35">
        <f t="shared" si="140"/>
        <v>1102486.5787897178</v>
      </c>
      <c r="M308" s="35">
        <f t="shared" si="140"/>
        <v>727242.2250877847</v>
      </c>
      <c r="N308" s="35">
        <f t="shared" si="140"/>
        <v>54572.401218224622</v>
      </c>
      <c r="O308" s="35">
        <f>SUM(O305:O307)</f>
        <v>113281.54083427462</v>
      </c>
      <c r="P308" s="35">
        <f t="shared" si="140"/>
        <v>4785.7107812159993</v>
      </c>
      <c r="Q308" s="35">
        <f t="shared" si="140"/>
        <v>1788.008003113998</v>
      </c>
      <c r="R308" s="35">
        <f t="shared" si="140"/>
        <v>415.88502378295885</v>
      </c>
      <c r="S308" s="35">
        <f t="shared" si="140"/>
        <v>0</v>
      </c>
      <c r="T308" s="35">
        <f t="shared" si="140"/>
        <v>0</v>
      </c>
      <c r="U308" s="35">
        <f t="shared" si="140"/>
        <v>0</v>
      </c>
      <c r="V308" s="35">
        <f t="shared" si="140"/>
        <v>0</v>
      </c>
      <c r="W308" s="35">
        <f t="shared" si="140"/>
        <v>0</v>
      </c>
      <c r="X308" s="21">
        <f>SUM(X305:X307)</f>
        <v>0</v>
      </c>
      <c r="Y308" s="21">
        <f>SUM(Y305:Y307)</f>
        <v>0</v>
      </c>
      <c r="Z308" s="21">
        <f>SUM(Z305:Z307)</f>
        <v>0</v>
      </c>
      <c r="AA308" s="23">
        <f>SUM(G308:Z308)</f>
        <v>12950923.895132717</v>
      </c>
      <c r="AB308" s="17" t="str">
        <f>IF(ABS(F308-AA308)&lt;0.01,"ok","err")</f>
        <v>ok</v>
      </c>
    </row>
    <row r="309" spans="1:28">
      <c r="F309" s="38"/>
      <c r="G309" s="38"/>
    </row>
    <row r="310" spans="1:28">
      <c r="A310" s="24" t="s">
        <v>324</v>
      </c>
      <c r="F310" s="38"/>
      <c r="G310" s="38"/>
    </row>
    <row r="311" spans="1:28">
      <c r="A311" s="27" t="s">
        <v>346</v>
      </c>
      <c r="C311" s="19" t="s">
        <v>970</v>
      </c>
      <c r="D311" s="19" t="s">
        <v>484</v>
      </c>
      <c r="E311" s="19" t="s">
        <v>1116</v>
      </c>
      <c r="F311" s="35">
        <f>VLOOKUP(C311,'WSS-27'!$C$2:$AP$780,'WSS-27'!$Q$2,)</f>
        <v>0</v>
      </c>
      <c r="G311" s="35">
        <f t="shared" ref="G311:Z311" si="141">IF(VLOOKUP($E311,$D$6:$AN$1034,3,)=0,0,(VLOOKUP($E311,$D$6:$AN$1034,G$2,)/VLOOKUP($E311,$D$6:$AN$1034,3,))*$F311)</f>
        <v>0</v>
      </c>
      <c r="H311" s="35">
        <f t="shared" si="141"/>
        <v>0</v>
      </c>
      <c r="I311" s="35">
        <f t="shared" si="141"/>
        <v>0</v>
      </c>
      <c r="J311" s="35">
        <f t="shared" si="141"/>
        <v>0</v>
      </c>
      <c r="K311" s="35">
        <f t="shared" si="141"/>
        <v>0</v>
      </c>
      <c r="L311" s="35">
        <f t="shared" si="141"/>
        <v>0</v>
      </c>
      <c r="M311" s="35">
        <f t="shared" si="141"/>
        <v>0</v>
      </c>
      <c r="N311" s="35">
        <f t="shared" si="141"/>
        <v>0</v>
      </c>
      <c r="O311" s="35">
        <f t="shared" si="141"/>
        <v>0</v>
      </c>
      <c r="P311" s="35">
        <f t="shared" si="141"/>
        <v>0</v>
      </c>
      <c r="Q311" s="35">
        <f t="shared" si="141"/>
        <v>0</v>
      </c>
      <c r="R311" s="35">
        <f t="shared" si="141"/>
        <v>0</v>
      </c>
      <c r="S311" s="35">
        <f t="shared" si="141"/>
        <v>0</v>
      </c>
      <c r="T311" s="35">
        <f t="shared" si="141"/>
        <v>0</v>
      </c>
      <c r="U311" s="35">
        <f t="shared" si="141"/>
        <v>0</v>
      </c>
      <c r="V311" s="35">
        <f t="shared" si="141"/>
        <v>0</v>
      </c>
      <c r="W311" s="35">
        <f t="shared" si="141"/>
        <v>0</v>
      </c>
      <c r="X311" s="21">
        <f t="shared" si="141"/>
        <v>0</v>
      </c>
      <c r="Y311" s="21">
        <f t="shared" si="141"/>
        <v>0</v>
      </c>
      <c r="Z311" s="21">
        <f t="shared" si="141"/>
        <v>0</v>
      </c>
      <c r="AA311" s="23">
        <f>SUM(G311:Z311)</f>
        <v>0</v>
      </c>
      <c r="AB311" s="17" t="str">
        <f>IF(ABS(F311-AA311)&lt;0.01,"ok","err")</f>
        <v>ok</v>
      </c>
    </row>
    <row r="312" spans="1:28">
      <c r="F312" s="38"/>
    </row>
    <row r="313" spans="1:28">
      <c r="A313" s="24" t="s">
        <v>325</v>
      </c>
      <c r="F313" s="38"/>
      <c r="G313" s="38"/>
    </row>
    <row r="314" spans="1:28">
      <c r="A314" s="27" t="s">
        <v>348</v>
      </c>
      <c r="C314" s="19" t="s">
        <v>970</v>
      </c>
      <c r="D314" s="19" t="s">
        <v>485</v>
      </c>
      <c r="E314" s="19" t="s">
        <v>1116</v>
      </c>
      <c r="F314" s="35">
        <f>VLOOKUP(C314,'WSS-27'!$C$2:$AP$780,'WSS-27'!$R$2,)</f>
        <v>6073540.0870377244</v>
      </c>
      <c r="G314" s="35">
        <f t="shared" ref="G314:Z314" si="142">IF(VLOOKUP($E314,$D$6:$AN$1034,3,)=0,0,(VLOOKUP($E314,$D$6:$AN$1034,G$2,)/VLOOKUP($E314,$D$6:$AN$1034,3,))*$F314)</f>
        <v>2912560.2888780278</v>
      </c>
      <c r="H314" s="35">
        <f t="shared" si="142"/>
        <v>808945.97645846347</v>
      </c>
      <c r="I314" s="35">
        <f t="shared" si="142"/>
        <v>49386.469323648715</v>
      </c>
      <c r="J314" s="35">
        <f t="shared" si="142"/>
        <v>861453.10010081402</v>
      </c>
      <c r="K314" s="35">
        <f t="shared" si="142"/>
        <v>806531.47833886184</v>
      </c>
      <c r="L314" s="35">
        <f t="shared" si="142"/>
        <v>547788.8423836719</v>
      </c>
      <c r="M314" s="35">
        <f t="shared" si="142"/>
        <v>0</v>
      </c>
      <c r="N314" s="35">
        <f t="shared" si="142"/>
        <v>27115.207626604952</v>
      </c>
      <c r="O314" s="35">
        <f t="shared" si="142"/>
        <v>56285.822712842164</v>
      </c>
      <c r="P314" s="35">
        <f t="shared" si="142"/>
        <v>2377.8602109635231</v>
      </c>
      <c r="Q314" s="35">
        <f t="shared" si="142"/>
        <v>888.40159421602607</v>
      </c>
      <c r="R314" s="35">
        <f t="shared" si="142"/>
        <v>206.63940960883616</v>
      </c>
      <c r="S314" s="35">
        <f t="shared" si="142"/>
        <v>0</v>
      </c>
      <c r="T314" s="35">
        <f t="shared" si="142"/>
        <v>0</v>
      </c>
      <c r="U314" s="35">
        <f t="shared" si="142"/>
        <v>0</v>
      </c>
      <c r="V314" s="35">
        <f t="shared" si="142"/>
        <v>0</v>
      </c>
      <c r="W314" s="35">
        <f t="shared" si="142"/>
        <v>0</v>
      </c>
      <c r="X314" s="21">
        <f t="shared" si="142"/>
        <v>0</v>
      </c>
      <c r="Y314" s="21">
        <f t="shared" si="142"/>
        <v>0</v>
      </c>
      <c r="Z314" s="21">
        <f t="shared" si="142"/>
        <v>0</v>
      </c>
      <c r="AA314" s="23">
        <f>SUM(G314:Z314)</f>
        <v>6073540.0870377235</v>
      </c>
      <c r="AB314" s="17" t="str">
        <f>IF(ABS(F314-AA314)&lt;0.01,"ok","err")</f>
        <v>ok</v>
      </c>
    </row>
    <row r="315" spans="1:28">
      <c r="F315" s="38"/>
    </row>
    <row r="316" spans="1:28">
      <c r="A316" s="24" t="s">
        <v>347</v>
      </c>
      <c r="F316" s="38"/>
    </row>
    <row r="317" spans="1:28">
      <c r="A317" s="27" t="s">
        <v>589</v>
      </c>
      <c r="C317" s="19" t="s">
        <v>970</v>
      </c>
      <c r="D317" s="19" t="s">
        <v>486</v>
      </c>
      <c r="E317" s="19" t="s">
        <v>1116</v>
      </c>
      <c r="F317" s="35">
        <f>VLOOKUP(C317,'WSS-27'!$C$2:$AP$780,'WSS-27'!$S$2,)</f>
        <v>0</v>
      </c>
      <c r="G317" s="35">
        <f t="shared" ref="G317:P321" si="143">IF(VLOOKUP($E317,$D$6:$AN$1034,3,)=0,0,(VLOOKUP($E317,$D$6:$AN$1034,G$2,)/VLOOKUP($E317,$D$6:$AN$1034,3,))*$F317)</f>
        <v>0</v>
      </c>
      <c r="H317" s="35">
        <f t="shared" si="143"/>
        <v>0</v>
      </c>
      <c r="I317" s="35">
        <f t="shared" si="143"/>
        <v>0</v>
      </c>
      <c r="J317" s="35">
        <f t="shared" si="143"/>
        <v>0</v>
      </c>
      <c r="K317" s="35">
        <f t="shared" si="143"/>
        <v>0</v>
      </c>
      <c r="L317" s="35">
        <f t="shared" si="143"/>
        <v>0</v>
      </c>
      <c r="M317" s="35">
        <f t="shared" si="143"/>
        <v>0</v>
      </c>
      <c r="N317" s="35">
        <f t="shared" si="143"/>
        <v>0</v>
      </c>
      <c r="O317" s="35">
        <f t="shared" si="143"/>
        <v>0</v>
      </c>
      <c r="P317" s="35">
        <f t="shared" si="143"/>
        <v>0</v>
      </c>
      <c r="Q317" s="35">
        <f t="shared" ref="Q317:Z321" si="144">IF(VLOOKUP($E317,$D$6:$AN$1034,3,)=0,0,(VLOOKUP($E317,$D$6:$AN$1034,Q$2,)/VLOOKUP($E317,$D$6:$AN$1034,3,))*$F317)</f>
        <v>0</v>
      </c>
      <c r="R317" s="35">
        <f t="shared" si="144"/>
        <v>0</v>
      </c>
      <c r="S317" s="35">
        <f t="shared" si="144"/>
        <v>0</v>
      </c>
      <c r="T317" s="35">
        <f t="shared" si="144"/>
        <v>0</v>
      </c>
      <c r="U317" s="35">
        <f t="shared" si="144"/>
        <v>0</v>
      </c>
      <c r="V317" s="35">
        <f t="shared" si="144"/>
        <v>0</v>
      </c>
      <c r="W317" s="35">
        <f t="shared" si="144"/>
        <v>0</v>
      </c>
      <c r="X317" s="21">
        <f t="shared" si="144"/>
        <v>0</v>
      </c>
      <c r="Y317" s="21">
        <f t="shared" si="144"/>
        <v>0</v>
      </c>
      <c r="Z317" s="21">
        <f t="shared" si="144"/>
        <v>0</v>
      </c>
      <c r="AA317" s="23">
        <f t="shared" ref="AA317:AA322" si="145">SUM(G317:Z317)</f>
        <v>0</v>
      </c>
      <c r="AB317" s="17" t="str">
        <f t="shared" ref="AB317:AB322" si="146">IF(ABS(F317-AA317)&lt;0.01,"ok","err")</f>
        <v>ok</v>
      </c>
    </row>
    <row r="318" spans="1:28">
      <c r="A318" s="27" t="s">
        <v>590</v>
      </c>
      <c r="C318" s="19" t="s">
        <v>970</v>
      </c>
      <c r="D318" s="19" t="s">
        <v>487</v>
      </c>
      <c r="E318" s="19" t="s">
        <v>1116</v>
      </c>
      <c r="F318" s="38">
        <f>VLOOKUP(C318,'WSS-27'!$C$2:$AP$780,'WSS-27'!$T$2,)</f>
        <v>9385366.6950120386</v>
      </c>
      <c r="G318" s="38">
        <f t="shared" si="143"/>
        <v>4500743.5434221243</v>
      </c>
      <c r="H318" s="38">
        <f t="shared" si="143"/>
        <v>1250054.2544735654</v>
      </c>
      <c r="I318" s="38">
        <f t="shared" si="143"/>
        <v>76316.302803967556</v>
      </c>
      <c r="J318" s="38">
        <f t="shared" si="143"/>
        <v>1331192.8659623635</v>
      </c>
      <c r="K318" s="38">
        <f t="shared" si="143"/>
        <v>1246323.1602662115</v>
      </c>
      <c r="L318" s="38">
        <f t="shared" si="143"/>
        <v>846491.35158906202</v>
      </c>
      <c r="M318" s="38">
        <f t="shared" si="143"/>
        <v>0</v>
      </c>
      <c r="N318" s="38">
        <f t="shared" si="143"/>
        <v>41900.796395532845</v>
      </c>
      <c r="O318" s="38">
        <f t="shared" si="143"/>
        <v>86977.788624115798</v>
      </c>
      <c r="P318" s="38">
        <f t="shared" si="143"/>
        <v>3674.4780983665432</v>
      </c>
      <c r="Q318" s="38">
        <f t="shared" si="144"/>
        <v>1372.8360420219783</v>
      </c>
      <c r="R318" s="38">
        <f t="shared" si="144"/>
        <v>319.31733470547118</v>
      </c>
      <c r="S318" s="38">
        <f t="shared" si="144"/>
        <v>0</v>
      </c>
      <c r="T318" s="38">
        <f t="shared" si="144"/>
        <v>0</v>
      </c>
      <c r="U318" s="38">
        <f t="shared" si="144"/>
        <v>0</v>
      </c>
      <c r="V318" s="38">
        <f t="shared" si="144"/>
        <v>0</v>
      </c>
      <c r="W318" s="38">
        <f t="shared" si="144"/>
        <v>0</v>
      </c>
      <c r="X318" s="22">
        <f t="shared" si="144"/>
        <v>0</v>
      </c>
      <c r="Y318" s="22">
        <f t="shared" si="144"/>
        <v>0</v>
      </c>
      <c r="Z318" s="22">
        <f t="shared" si="144"/>
        <v>0</v>
      </c>
      <c r="AA318" s="22">
        <f t="shared" si="145"/>
        <v>9385366.6950120367</v>
      </c>
      <c r="AB318" s="17" t="str">
        <f t="shared" si="146"/>
        <v>ok</v>
      </c>
    </row>
    <row r="319" spans="1:28">
      <c r="A319" s="27" t="s">
        <v>591</v>
      </c>
      <c r="C319" s="19" t="s">
        <v>970</v>
      </c>
      <c r="D319" s="19" t="s">
        <v>488</v>
      </c>
      <c r="E319" s="19" t="s">
        <v>642</v>
      </c>
      <c r="F319" s="38">
        <f>VLOOKUP(C319,'WSS-27'!$C$2:$AP$780,'WSS-27'!$U$2,)</f>
        <v>14911026.016453071</v>
      </c>
      <c r="G319" s="38">
        <f t="shared" si="143"/>
        <v>12819363.789881486</v>
      </c>
      <c r="H319" s="38">
        <f t="shared" si="143"/>
        <v>1588861.5878108321</v>
      </c>
      <c r="I319" s="38">
        <f t="shared" si="143"/>
        <v>2179.3383137687656</v>
      </c>
      <c r="J319" s="38">
        <f t="shared" si="143"/>
        <v>100111.19174677473</v>
      </c>
      <c r="K319" s="38">
        <f t="shared" si="143"/>
        <v>4433.6274161062975</v>
      </c>
      <c r="L319" s="38">
        <f t="shared" si="143"/>
        <v>15030.515830675056</v>
      </c>
      <c r="M319" s="38">
        <f t="shared" si="143"/>
        <v>0</v>
      </c>
      <c r="N319" s="38">
        <f t="shared" si="143"/>
        <v>69.185343294246522</v>
      </c>
      <c r="O319" s="38">
        <f t="shared" si="143"/>
        <v>376641.16526369506</v>
      </c>
      <c r="P319" s="38">
        <f t="shared" si="143"/>
        <v>668.79165184438295</v>
      </c>
      <c r="Q319" s="38">
        <f t="shared" si="144"/>
        <v>3632.2305229479421</v>
      </c>
      <c r="R319" s="38">
        <f t="shared" si="144"/>
        <v>34.592671647123261</v>
      </c>
      <c r="S319" s="38">
        <f t="shared" si="144"/>
        <v>0</v>
      </c>
      <c r="T319" s="38">
        <f t="shared" si="144"/>
        <v>0</v>
      </c>
      <c r="U319" s="38">
        <f t="shared" si="144"/>
        <v>0</v>
      </c>
      <c r="V319" s="38">
        <f t="shared" si="144"/>
        <v>0</v>
      </c>
      <c r="W319" s="38">
        <f t="shared" si="144"/>
        <v>0</v>
      </c>
      <c r="X319" s="22">
        <f t="shared" si="144"/>
        <v>0</v>
      </c>
      <c r="Y319" s="22">
        <f t="shared" si="144"/>
        <v>0</v>
      </c>
      <c r="Z319" s="22">
        <f t="shared" si="144"/>
        <v>0</v>
      </c>
      <c r="AA319" s="22">
        <f t="shared" si="145"/>
        <v>14911026.016453074</v>
      </c>
      <c r="AB319" s="17" t="str">
        <f t="shared" si="146"/>
        <v>ok</v>
      </c>
    </row>
    <row r="320" spans="1:28">
      <c r="A320" s="27" t="s">
        <v>592</v>
      </c>
      <c r="C320" s="19" t="s">
        <v>970</v>
      </c>
      <c r="D320" s="19" t="s">
        <v>489</v>
      </c>
      <c r="E320" s="19" t="s">
        <v>629</v>
      </c>
      <c r="F320" s="38">
        <f>VLOOKUP(C320,'WSS-27'!$C$2:$AP$780,'WSS-27'!$V$2,)</f>
        <v>2726707.8383497233</v>
      </c>
      <c r="G320" s="38">
        <f t="shared" si="143"/>
        <v>2009994.1967381982</v>
      </c>
      <c r="H320" s="38">
        <f t="shared" si="143"/>
        <v>363814.8087576222</v>
      </c>
      <c r="I320" s="38">
        <f t="shared" si="143"/>
        <v>0</v>
      </c>
      <c r="J320" s="38">
        <f t="shared" si="143"/>
        <v>334825.34952708805</v>
      </c>
      <c r="K320" s="38">
        <f t="shared" si="143"/>
        <v>0</v>
      </c>
      <c r="L320" s="38">
        <f t="shared" si="143"/>
        <v>0</v>
      </c>
      <c r="M320" s="38">
        <f t="shared" si="143"/>
        <v>0</v>
      </c>
      <c r="N320" s="38">
        <f t="shared" si="143"/>
        <v>0</v>
      </c>
      <c r="O320" s="38">
        <f t="shared" si="143"/>
        <v>17023.135895079766</v>
      </c>
      <c r="P320" s="38">
        <f t="shared" si="143"/>
        <v>719.16222522407008</v>
      </c>
      <c r="Q320" s="38">
        <f t="shared" si="144"/>
        <v>268.68899376137875</v>
      </c>
      <c r="R320" s="38">
        <f t="shared" si="144"/>
        <v>62.496212749639398</v>
      </c>
      <c r="S320" s="38">
        <f t="shared" si="144"/>
        <v>0</v>
      </c>
      <c r="T320" s="38">
        <f t="shared" si="144"/>
        <v>0</v>
      </c>
      <c r="U320" s="38">
        <f t="shared" si="144"/>
        <v>0</v>
      </c>
      <c r="V320" s="38">
        <f t="shared" si="144"/>
        <v>0</v>
      </c>
      <c r="W320" s="38">
        <f t="shared" si="144"/>
        <v>0</v>
      </c>
      <c r="X320" s="22">
        <f t="shared" si="144"/>
        <v>0</v>
      </c>
      <c r="Y320" s="22">
        <f t="shared" si="144"/>
        <v>0</v>
      </c>
      <c r="Z320" s="22">
        <f t="shared" si="144"/>
        <v>0</v>
      </c>
      <c r="AA320" s="22">
        <f t="shared" si="145"/>
        <v>2726707.8383497233</v>
      </c>
      <c r="AB320" s="17" t="str">
        <f t="shared" si="146"/>
        <v>ok</v>
      </c>
    </row>
    <row r="321" spans="1:28">
      <c r="A321" s="27" t="s">
        <v>593</v>
      </c>
      <c r="C321" s="19" t="s">
        <v>970</v>
      </c>
      <c r="D321" s="19" t="s">
        <v>490</v>
      </c>
      <c r="E321" s="19" t="s">
        <v>641</v>
      </c>
      <c r="F321" s="38">
        <f>VLOOKUP(C321,'WSS-27'!$C$2:$AP$780,'WSS-27'!$W$2,)</f>
        <v>4363374.1009783875</v>
      </c>
      <c r="G321" s="38">
        <f t="shared" si="143"/>
        <v>3782206.1116997222</v>
      </c>
      <c r="H321" s="38">
        <f t="shared" si="143"/>
        <v>468775.37033517723</v>
      </c>
      <c r="I321" s="38">
        <f t="shared" si="143"/>
        <v>0</v>
      </c>
      <c r="J321" s="38">
        <f t="shared" si="143"/>
        <v>0</v>
      </c>
      <c r="K321" s="38">
        <f t="shared" si="143"/>
        <v>0</v>
      </c>
      <c r="L321" s="38">
        <f t="shared" si="143"/>
        <v>0</v>
      </c>
      <c r="M321" s="38">
        <f t="shared" si="143"/>
        <v>0</v>
      </c>
      <c r="N321" s="38">
        <f t="shared" si="143"/>
        <v>0</v>
      </c>
      <c r="O321" s="38">
        <f t="shared" si="143"/>
        <v>111123.6517293049</v>
      </c>
      <c r="P321" s="38">
        <f t="shared" si="143"/>
        <v>197.31929872028098</v>
      </c>
      <c r="Q321" s="38">
        <f t="shared" si="144"/>
        <v>1071.6479154635949</v>
      </c>
      <c r="R321" s="38">
        <f t="shared" si="144"/>
        <v>0</v>
      </c>
      <c r="S321" s="38">
        <f t="shared" si="144"/>
        <v>0</v>
      </c>
      <c r="T321" s="38">
        <f t="shared" si="144"/>
        <v>0</v>
      </c>
      <c r="U321" s="38">
        <f t="shared" si="144"/>
        <v>0</v>
      </c>
      <c r="V321" s="38">
        <f t="shared" si="144"/>
        <v>0</v>
      </c>
      <c r="W321" s="38">
        <f t="shared" si="144"/>
        <v>0</v>
      </c>
      <c r="X321" s="22">
        <f t="shared" si="144"/>
        <v>0</v>
      </c>
      <c r="Y321" s="22">
        <f t="shared" si="144"/>
        <v>0</v>
      </c>
      <c r="Z321" s="22">
        <f t="shared" si="144"/>
        <v>0</v>
      </c>
      <c r="AA321" s="22">
        <f t="shared" si="145"/>
        <v>4363374.1009783885</v>
      </c>
      <c r="AB321" s="17" t="str">
        <f t="shared" si="146"/>
        <v>ok</v>
      </c>
    </row>
    <row r="322" spans="1:28">
      <c r="A322" s="19" t="s">
        <v>352</v>
      </c>
      <c r="D322" s="19" t="s">
        <v>491</v>
      </c>
      <c r="F322" s="35">
        <f>SUM(F317:F321)</f>
        <v>31386474.650793217</v>
      </c>
      <c r="G322" s="35">
        <f t="shared" ref="G322:W322" si="147">SUM(G317:G321)</f>
        <v>23112307.641741533</v>
      </c>
      <c r="H322" s="35">
        <f t="shared" si="147"/>
        <v>3671506.0213771965</v>
      </c>
      <c r="I322" s="35">
        <f t="shared" si="147"/>
        <v>78495.641117736319</v>
      </c>
      <c r="J322" s="35">
        <f t="shared" si="147"/>
        <v>1766129.4072362264</v>
      </c>
      <c r="K322" s="35">
        <f t="shared" si="147"/>
        <v>1250756.7876823179</v>
      </c>
      <c r="L322" s="35">
        <f t="shared" si="147"/>
        <v>861521.86741973704</v>
      </c>
      <c r="M322" s="35">
        <f t="shared" si="147"/>
        <v>0</v>
      </c>
      <c r="N322" s="35">
        <f t="shared" si="147"/>
        <v>41969.981738827089</v>
      </c>
      <c r="O322" s="35">
        <f>SUM(O317:O321)</f>
        <v>591765.74151219556</v>
      </c>
      <c r="P322" s="35">
        <f t="shared" si="147"/>
        <v>5259.7512741552773</v>
      </c>
      <c r="Q322" s="35">
        <f t="shared" si="147"/>
        <v>6345.4034741948944</v>
      </c>
      <c r="R322" s="35">
        <f t="shared" si="147"/>
        <v>416.40621910223388</v>
      </c>
      <c r="S322" s="35">
        <f t="shared" si="147"/>
        <v>0</v>
      </c>
      <c r="T322" s="35">
        <f t="shared" si="147"/>
        <v>0</v>
      </c>
      <c r="U322" s="35">
        <f t="shared" si="147"/>
        <v>0</v>
      </c>
      <c r="V322" s="35">
        <f t="shared" si="147"/>
        <v>0</v>
      </c>
      <c r="W322" s="35">
        <f t="shared" si="147"/>
        <v>0</v>
      </c>
      <c r="X322" s="21">
        <f>SUM(X317:X321)</f>
        <v>0</v>
      </c>
      <c r="Y322" s="21">
        <f>SUM(Y317:Y321)</f>
        <v>0</v>
      </c>
      <c r="Z322" s="21">
        <f>SUM(Z317:Z321)</f>
        <v>0</v>
      </c>
      <c r="AA322" s="23">
        <f t="shared" si="145"/>
        <v>31386474.650793217</v>
      </c>
      <c r="AB322" s="17" t="str">
        <f t="shared" si="146"/>
        <v>ok</v>
      </c>
    </row>
    <row r="323" spans="1:28">
      <c r="F323" s="38"/>
    </row>
    <row r="324" spans="1:28">
      <c r="A324" s="24" t="s">
        <v>596</v>
      </c>
      <c r="F324" s="38"/>
    </row>
    <row r="325" spans="1:28">
      <c r="A325" s="27" t="s">
        <v>987</v>
      </c>
      <c r="C325" s="19" t="s">
        <v>970</v>
      </c>
      <c r="D325" s="19" t="s">
        <v>492</v>
      </c>
      <c r="E325" s="19" t="s">
        <v>1104</v>
      </c>
      <c r="F325" s="35">
        <f>VLOOKUP(C325,'WSS-27'!$C$2:$AP$780,'WSS-27'!$X$2,)</f>
        <v>3539091.5567409056</v>
      </c>
      <c r="G325" s="35">
        <f t="shared" ref="G325:P326" si="148">IF(VLOOKUP($E325,$D$6:$AN$1034,3,)=0,0,(VLOOKUP($E325,$D$6:$AN$1034,G$2,)/VLOOKUP($E325,$D$6:$AN$1034,3,))*$F325)</f>
        <v>2418727.4565402074</v>
      </c>
      <c r="H325" s="35">
        <f t="shared" si="148"/>
        <v>437796.72024227312</v>
      </c>
      <c r="I325" s="35">
        <f t="shared" si="148"/>
        <v>0</v>
      </c>
      <c r="J325" s="35">
        <f t="shared" si="148"/>
        <v>402912.24092142133</v>
      </c>
      <c r="K325" s="35">
        <f t="shared" si="148"/>
        <v>0</v>
      </c>
      <c r="L325" s="35">
        <f t="shared" si="148"/>
        <v>257906.40442432245</v>
      </c>
      <c r="M325" s="35">
        <f t="shared" si="148"/>
        <v>0</v>
      </c>
      <c r="N325" s="35">
        <f t="shared" si="148"/>
        <v>0</v>
      </c>
      <c r="O325" s="35">
        <f t="shared" si="148"/>
        <v>20484.798539548985</v>
      </c>
      <c r="P325" s="35">
        <f t="shared" si="148"/>
        <v>865.40420001151642</v>
      </c>
      <c r="Q325" s="35">
        <f t="shared" ref="Q325:Z326" si="149">IF(VLOOKUP($E325,$D$6:$AN$1034,3,)=0,0,(VLOOKUP($E325,$D$6:$AN$1034,Q$2,)/VLOOKUP($E325,$D$6:$AN$1034,3,))*$F325)</f>
        <v>323.32702628467086</v>
      </c>
      <c r="R325" s="35">
        <f t="shared" si="149"/>
        <v>75.204846836192004</v>
      </c>
      <c r="S325" s="35">
        <f t="shared" si="149"/>
        <v>0</v>
      </c>
      <c r="T325" s="35">
        <f t="shared" si="149"/>
        <v>0</v>
      </c>
      <c r="U325" s="35">
        <f t="shared" si="149"/>
        <v>0</v>
      </c>
      <c r="V325" s="35">
        <f t="shared" si="149"/>
        <v>0</v>
      </c>
      <c r="W325" s="35">
        <f t="shared" si="149"/>
        <v>0</v>
      </c>
      <c r="X325" s="21">
        <f t="shared" si="149"/>
        <v>0</v>
      </c>
      <c r="Y325" s="21">
        <f t="shared" si="149"/>
        <v>0</v>
      </c>
      <c r="Z325" s="21">
        <f t="shared" si="149"/>
        <v>0</v>
      </c>
      <c r="AA325" s="23">
        <f>SUM(G325:Z325)</f>
        <v>3539091.5567409056</v>
      </c>
      <c r="AB325" s="17" t="str">
        <f>IF(ABS(F325-AA325)&lt;0.01,"ok","err")</f>
        <v>ok</v>
      </c>
    </row>
    <row r="326" spans="1:28">
      <c r="A326" s="27" t="s">
        <v>990</v>
      </c>
      <c r="C326" s="19" t="s">
        <v>970</v>
      </c>
      <c r="D326" s="19" t="s">
        <v>493</v>
      </c>
      <c r="E326" s="19" t="s">
        <v>1102</v>
      </c>
      <c r="F326" s="38">
        <f>VLOOKUP(C326,'WSS-27'!$C$2:$AP$780,'WSS-27'!$Y$2,)</f>
        <v>2067659.3794199196</v>
      </c>
      <c r="G326" s="38">
        <f t="shared" si="148"/>
        <v>1778412.925637966</v>
      </c>
      <c r="H326" s="38">
        <f t="shared" si="148"/>
        <v>220420.60987790793</v>
      </c>
      <c r="I326" s="38">
        <f t="shared" si="148"/>
        <v>0</v>
      </c>
      <c r="J326" s="38">
        <f t="shared" si="148"/>
        <v>13888.289646949086</v>
      </c>
      <c r="K326" s="38">
        <f t="shared" si="148"/>
        <v>0</v>
      </c>
      <c r="L326" s="38">
        <f t="shared" si="148"/>
        <v>2085.163044782093</v>
      </c>
      <c r="M326" s="38">
        <f t="shared" si="148"/>
        <v>0</v>
      </c>
      <c r="N326" s="38">
        <f t="shared" si="148"/>
        <v>0</v>
      </c>
      <c r="O326" s="38">
        <f t="shared" si="148"/>
        <v>52250.917253865766</v>
      </c>
      <c r="P326" s="38">
        <f t="shared" si="148"/>
        <v>92.780557420300255</v>
      </c>
      <c r="Q326" s="38">
        <f t="shared" si="149"/>
        <v>503.89440667921696</v>
      </c>
      <c r="R326" s="38">
        <f t="shared" si="149"/>
        <v>4.7989943493258762</v>
      </c>
      <c r="S326" s="38">
        <f t="shared" si="149"/>
        <v>0</v>
      </c>
      <c r="T326" s="38">
        <f t="shared" si="149"/>
        <v>0</v>
      </c>
      <c r="U326" s="38">
        <f t="shared" si="149"/>
        <v>0</v>
      </c>
      <c r="V326" s="38">
        <f t="shared" si="149"/>
        <v>0</v>
      </c>
      <c r="W326" s="38">
        <f t="shared" si="149"/>
        <v>0</v>
      </c>
      <c r="X326" s="22">
        <f t="shared" si="149"/>
        <v>0</v>
      </c>
      <c r="Y326" s="22">
        <f t="shared" si="149"/>
        <v>0</v>
      </c>
      <c r="Z326" s="22">
        <f t="shared" si="149"/>
        <v>0</v>
      </c>
      <c r="AA326" s="22">
        <f>SUM(G326:Z326)</f>
        <v>2067659.37941992</v>
      </c>
      <c r="AB326" s="17" t="str">
        <f>IF(ABS(F326-AA326)&lt;0.01,"ok","err")</f>
        <v>ok</v>
      </c>
    </row>
    <row r="327" spans="1:28">
      <c r="A327" s="19" t="s">
        <v>653</v>
      </c>
      <c r="D327" s="19" t="s">
        <v>494</v>
      </c>
      <c r="F327" s="35">
        <f>F325+F326</f>
        <v>5606750.9361608252</v>
      </c>
      <c r="G327" s="35">
        <f t="shared" ref="G327:W327" si="150">G325+G326</f>
        <v>4197140.3821781734</v>
      </c>
      <c r="H327" s="35">
        <f t="shared" si="150"/>
        <v>658217.33012018108</v>
      </c>
      <c r="I327" s="35">
        <f t="shared" si="150"/>
        <v>0</v>
      </c>
      <c r="J327" s="35">
        <f t="shared" si="150"/>
        <v>416800.53056837042</v>
      </c>
      <c r="K327" s="35">
        <f t="shared" si="150"/>
        <v>0</v>
      </c>
      <c r="L327" s="35">
        <f t="shared" si="150"/>
        <v>259991.56746910454</v>
      </c>
      <c r="M327" s="35">
        <f t="shared" si="150"/>
        <v>0</v>
      </c>
      <c r="N327" s="35">
        <f t="shared" si="150"/>
        <v>0</v>
      </c>
      <c r="O327" s="35">
        <f>O325+O326</f>
        <v>72735.715793414754</v>
      </c>
      <c r="P327" s="35">
        <f t="shared" si="150"/>
        <v>958.18475743181671</v>
      </c>
      <c r="Q327" s="35">
        <f t="shared" si="150"/>
        <v>827.22143296388776</v>
      </c>
      <c r="R327" s="35">
        <f t="shared" si="150"/>
        <v>80.003841185517885</v>
      </c>
      <c r="S327" s="35">
        <f t="shared" si="150"/>
        <v>0</v>
      </c>
      <c r="T327" s="35">
        <f t="shared" si="150"/>
        <v>0</v>
      </c>
      <c r="U327" s="35">
        <f t="shared" si="150"/>
        <v>0</v>
      </c>
      <c r="V327" s="35">
        <f t="shared" si="150"/>
        <v>0</v>
      </c>
      <c r="W327" s="35">
        <f t="shared" si="150"/>
        <v>0</v>
      </c>
      <c r="X327" s="21">
        <f>X325+X326</f>
        <v>0</v>
      </c>
      <c r="Y327" s="21">
        <f>Y325+Y326</f>
        <v>0</v>
      </c>
      <c r="Z327" s="21">
        <f>Z325+Z326</f>
        <v>0</v>
      </c>
      <c r="AA327" s="23">
        <f>SUM(G327:Z327)</f>
        <v>5606750.9361608261</v>
      </c>
      <c r="AB327" s="17" t="str">
        <f>IF(ABS(F327-AA327)&lt;0.01,"ok","err")</f>
        <v>ok</v>
      </c>
    </row>
    <row r="328" spans="1:28">
      <c r="F328" s="38"/>
    </row>
    <row r="329" spans="1:28">
      <c r="A329" s="24" t="s">
        <v>330</v>
      </c>
      <c r="F329" s="38"/>
    </row>
    <row r="330" spans="1:28">
      <c r="A330" s="27" t="s">
        <v>990</v>
      </c>
      <c r="C330" s="19" t="s">
        <v>970</v>
      </c>
      <c r="D330" s="19" t="s">
        <v>495</v>
      </c>
      <c r="E330" s="19" t="s">
        <v>992</v>
      </c>
      <c r="F330" s="35">
        <f>VLOOKUP(C330,'WSS-27'!$C$2:$AP$780,'WSS-27'!$Z$2,)</f>
        <v>1199441.5479623564</v>
      </c>
      <c r="G330" s="35">
        <f t="shared" ref="G330:Z330" si="151">IF(VLOOKUP($E330,$D$6:$AN$1034,3,)=0,0,(VLOOKUP($E330,$D$6:$AN$1034,G$2,)/VLOOKUP($E330,$D$6:$AN$1034,3,))*$F330)</f>
        <v>919547.92241385567</v>
      </c>
      <c r="H330" s="35">
        <f t="shared" si="151"/>
        <v>231411.47518897417</v>
      </c>
      <c r="I330" s="35">
        <f t="shared" si="151"/>
        <v>0</v>
      </c>
      <c r="J330" s="35">
        <f t="shared" si="151"/>
        <v>40597.61350064764</v>
      </c>
      <c r="K330" s="35">
        <f t="shared" si="151"/>
        <v>0</v>
      </c>
      <c r="L330" s="35">
        <f t="shared" si="151"/>
        <v>7870.5086579458984</v>
      </c>
      <c r="M330" s="35">
        <f t="shared" si="151"/>
        <v>0</v>
      </c>
      <c r="N330" s="35">
        <f t="shared" si="151"/>
        <v>0</v>
      </c>
      <c r="O330" s="35">
        <f t="shared" si="151"/>
        <v>0</v>
      </c>
      <c r="P330" s="35">
        <f t="shared" si="151"/>
        <v>0</v>
      </c>
      <c r="Q330" s="35">
        <f t="shared" si="151"/>
        <v>0</v>
      </c>
      <c r="R330" s="35">
        <f t="shared" si="151"/>
        <v>14.02820093318854</v>
      </c>
      <c r="S330" s="35">
        <f t="shared" si="151"/>
        <v>0</v>
      </c>
      <c r="T330" s="35">
        <f t="shared" si="151"/>
        <v>0</v>
      </c>
      <c r="U330" s="35">
        <f t="shared" si="151"/>
        <v>0</v>
      </c>
      <c r="V330" s="35">
        <f t="shared" si="151"/>
        <v>0</v>
      </c>
      <c r="W330" s="35">
        <f t="shared" si="151"/>
        <v>0</v>
      </c>
      <c r="X330" s="21">
        <f t="shared" si="151"/>
        <v>0</v>
      </c>
      <c r="Y330" s="21">
        <f t="shared" si="151"/>
        <v>0</v>
      </c>
      <c r="Z330" s="21">
        <f t="shared" si="151"/>
        <v>0</v>
      </c>
      <c r="AA330" s="23">
        <f>SUM(G330:Z330)</f>
        <v>1199441.5479623566</v>
      </c>
      <c r="AB330" s="17" t="str">
        <f>IF(ABS(F330-AA330)&lt;0.01,"ok","err")</f>
        <v>ok</v>
      </c>
    </row>
    <row r="331" spans="1:28">
      <c r="F331" s="38"/>
    </row>
    <row r="332" spans="1:28">
      <c r="A332" s="24" t="s">
        <v>329</v>
      </c>
      <c r="F332" s="38"/>
    </row>
    <row r="333" spans="1:28">
      <c r="A333" s="27" t="s">
        <v>990</v>
      </c>
      <c r="C333" s="19" t="s">
        <v>970</v>
      </c>
      <c r="D333" s="19" t="s">
        <v>496</v>
      </c>
      <c r="E333" s="19" t="s">
        <v>1209</v>
      </c>
      <c r="F333" s="35">
        <f>VLOOKUP(C333,'WSS-27'!$C$2:$AP$780,'WSS-27'!$AA$2,)</f>
        <v>1341018.0139374277</v>
      </c>
      <c r="G333" s="35">
        <f t="shared" ref="G333:Z333" si="152">IF(VLOOKUP($E333,$D$6:$AN$1034,3,)=0,0,(VLOOKUP($E333,$D$6:$AN$1034,G$2,)/VLOOKUP($E333,$D$6:$AN$1034,3,))*$F333)</f>
        <v>917766.92088114901</v>
      </c>
      <c r="H333" s="35">
        <f t="shared" si="152"/>
        <v>276597.07474742323</v>
      </c>
      <c r="I333" s="35">
        <f t="shared" si="152"/>
        <v>9390.92660988233</v>
      </c>
      <c r="J333" s="35">
        <f t="shared" si="152"/>
        <v>74206.482822412479</v>
      </c>
      <c r="K333" s="35">
        <f t="shared" si="152"/>
        <v>19535.55850965207</v>
      </c>
      <c r="L333" s="35">
        <f t="shared" si="152"/>
        <v>11790.338488811856</v>
      </c>
      <c r="M333" s="35">
        <f t="shared" si="152"/>
        <v>12975.326057308243</v>
      </c>
      <c r="N333" s="35">
        <f t="shared" si="152"/>
        <v>304.84616660055252</v>
      </c>
      <c r="O333" s="35">
        <f t="shared" si="152"/>
        <v>0</v>
      </c>
      <c r="P333" s="35">
        <f t="shared" si="152"/>
        <v>430.9226094026933</v>
      </c>
      <c r="Q333" s="35">
        <f t="shared" si="152"/>
        <v>2340.3555510663523</v>
      </c>
      <c r="R333" s="35">
        <f t="shared" si="152"/>
        <v>25.64149371887093</v>
      </c>
      <c r="S333" s="35">
        <f t="shared" si="152"/>
        <v>15653.62</v>
      </c>
      <c r="T333" s="35">
        <f t="shared" si="152"/>
        <v>0</v>
      </c>
      <c r="U333" s="35">
        <f t="shared" si="152"/>
        <v>0</v>
      </c>
      <c r="V333" s="35">
        <f t="shared" si="152"/>
        <v>0</v>
      </c>
      <c r="W333" s="35">
        <f t="shared" si="152"/>
        <v>0</v>
      </c>
      <c r="X333" s="21">
        <f t="shared" si="152"/>
        <v>0</v>
      </c>
      <c r="Y333" s="21">
        <f t="shared" si="152"/>
        <v>0</v>
      </c>
      <c r="Z333" s="21">
        <f t="shared" si="152"/>
        <v>0</v>
      </c>
      <c r="AA333" s="23">
        <f>SUM(G333:Z333)</f>
        <v>1341018.0139374279</v>
      </c>
      <c r="AB333" s="17" t="str">
        <f>IF(ABS(F333-AA333)&lt;0.01,"ok","err")</f>
        <v>ok</v>
      </c>
    </row>
    <row r="334" spans="1:28">
      <c r="F334" s="38"/>
    </row>
    <row r="335" spans="1:28">
      <c r="A335" s="24" t="s">
        <v>345</v>
      </c>
      <c r="F335" s="38"/>
    </row>
    <row r="336" spans="1:28">
      <c r="A336" s="27" t="s">
        <v>990</v>
      </c>
      <c r="C336" s="19" t="s">
        <v>970</v>
      </c>
      <c r="D336" s="19" t="s">
        <v>497</v>
      </c>
      <c r="E336" s="19" t="s">
        <v>994</v>
      </c>
      <c r="F336" s="35">
        <f>VLOOKUP(C336,'WSS-27'!$C$2:$AP$780,'WSS-27'!$AB$2,)</f>
        <v>3815211.1171435141</v>
      </c>
      <c r="G336" s="35">
        <f t="shared" ref="G336:Z336" si="153">IF(VLOOKUP($E336,$D$6:$AN$1034,3,)=0,0,(VLOOKUP($E336,$D$6:$AN$1034,G$2,)/VLOOKUP($E336,$D$6:$AN$1034,3,))*$F336)</f>
        <v>0</v>
      </c>
      <c r="H336" s="35">
        <f t="shared" si="153"/>
        <v>0</v>
      </c>
      <c r="I336" s="35">
        <f t="shared" si="153"/>
        <v>0</v>
      </c>
      <c r="J336" s="35">
        <f t="shared" si="153"/>
        <v>0</v>
      </c>
      <c r="K336" s="35">
        <f t="shared" si="153"/>
        <v>0</v>
      </c>
      <c r="L336" s="35">
        <f t="shared" si="153"/>
        <v>0</v>
      </c>
      <c r="M336" s="35">
        <f t="shared" si="153"/>
        <v>0</v>
      </c>
      <c r="N336" s="35">
        <f t="shared" si="153"/>
        <v>0</v>
      </c>
      <c r="O336" s="35">
        <f t="shared" si="153"/>
        <v>3815211.1171435141</v>
      </c>
      <c r="P336" s="35">
        <f t="shared" si="153"/>
        <v>0</v>
      </c>
      <c r="Q336" s="35">
        <f t="shared" si="153"/>
        <v>0</v>
      </c>
      <c r="R336" s="35">
        <f t="shared" si="153"/>
        <v>0</v>
      </c>
      <c r="S336" s="35">
        <f t="shared" si="153"/>
        <v>0</v>
      </c>
      <c r="T336" s="35">
        <f t="shared" si="153"/>
        <v>0</v>
      </c>
      <c r="U336" s="35">
        <f t="shared" si="153"/>
        <v>0</v>
      </c>
      <c r="V336" s="35">
        <f t="shared" si="153"/>
        <v>0</v>
      </c>
      <c r="W336" s="35">
        <f t="shared" si="153"/>
        <v>0</v>
      </c>
      <c r="X336" s="21">
        <f t="shared" si="153"/>
        <v>0</v>
      </c>
      <c r="Y336" s="21">
        <f t="shared" si="153"/>
        <v>0</v>
      </c>
      <c r="Z336" s="21">
        <f t="shared" si="153"/>
        <v>0</v>
      </c>
      <c r="AA336" s="23">
        <f>SUM(G336:Z336)</f>
        <v>3815211.1171435141</v>
      </c>
      <c r="AB336" s="17" t="str">
        <f>IF(ABS(F336-AA336)&lt;0.01,"ok","err")</f>
        <v>ok</v>
      </c>
    </row>
    <row r="337" spans="1:28">
      <c r="F337" s="38"/>
    </row>
    <row r="338" spans="1:28">
      <c r="A338" s="24" t="s">
        <v>922</v>
      </c>
      <c r="F338" s="38"/>
    </row>
    <row r="339" spans="1:28">
      <c r="A339" s="27" t="s">
        <v>990</v>
      </c>
      <c r="C339" s="19" t="s">
        <v>970</v>
      </c>
      <c r="D339" s="19" t="s">
        <v>498</v>
      </c>
      <c r="E339" s="19" t="s">
        <v>995</v>
      </c>
      <c r="F339" s="35">
        <f>VLOOKUP(C339,'WSS-27'!$C$2:$AP$780,'WSS-27'!$AC$2,)</f>
        <v>0</v>
      </c>
      <c r="G339" s="35">
        <f t="shared" ref="G339:Z339" si="154">IF(VLOOKUP($E339,$D$6:$AN$1034,3,)=0,0,(VLOOKUP($E339,$D$6:$AN$1034,G$2,)/VLOOKUP($E339,$D$6:$AN$1034,3,))*$F339)</f>
        <v>0</v>
      </c>
      <c r="H339" s="35">
        <f t="shared" si="154"/>
        <v>0</v>
      </c>
      <c r="I339" s="35">
        <f t="shared" si="154"/>
        <v>0</v>
      </c>
      <c r="J339" s="35">
        <f t="shared" si="154"/>
        <v>0</v>
      </c>
      <c r="K339" s="35">
        <f t="shared" si="154"/>
        <v>0</v>
      </c>
      <c r="L339" s="35">
        <f t="shared" si="154"/>
        <v>0</v>
      </c>
      <c r="M339" s="35">
        <f t="shared" si="154"/>
        <v>0</v>
      </c>
      <c r="N339" s="35">
        <f t="shared" si="154"/>
        <v>0</v>
      </c>
      <c r="O339" s="35">
        <f t="shared" si="154"/>
        <v>0</v>
      </c>
      <c r="P339" s="35">
        <f t="shared" si="154"/>
        <v>0</v>
      </c>
      <c r="Q339" s="35">
        <f t="shared" si="154"/>
        <v>0</v>
      </c>
      <c r="R339" s="35">
        <f t="shared" si="154"/>
        <v>0</v>
      </c>
      <c r="S339" s="35">
        <f t="shared" si="154"/>
        <v>0</v>
      </c>
      <c r="T339" s="35">
        <f t="shared" si="154"/>
        <v>0</v>
      </c>
      <c r="U339" s="35">
        <f t="shared" si="154"/>
        <v>0</v>
      </c>
      <c r="V339" s="35">
        <f t="shared" si="154"/>
        <v>0</v>
      </c>
      <c r="W339" s="35">
        <f t="shared" si="154"/>
        <v>0</v>
      </c>
      <c r="X339" s="21">
        <f t="shared" si="154"/>
        <v>0</v>
      </c>
      <c r="Y339" s="21">
        <f t="shared" si="154"/>
        <v>0</v>
      </c>
      <c r="Z339" s="21">
        <f t="shared" si="154"/>
        <v>0</v>
      </c>
      <c r="AA339" s="23">
        <f>SUM(G339:Z339)</f>
        <v>0</v>
      </c>
      <c r="AB339" s="17" t="str">
        <f>IF(ABS(F339-AA339)&lt;0.01,"ok","err")</f>
        <v>ok</v>
      </c>
    </row>
    <row r="340" spans="1:28">
      <c r="F340" s="38"/>
    </row>
    <row r="341" spans="1:28">
      <c r="A341" s="24" t="s">
        <v>327</v>
      </c>
      <c r="F341" s="38"/>
    </row>
    <row r="342" spans="1:28">
      <c r="A342" s="27" t="s">
        <v>990</v>
      </c>
      <c r="C342" s="19" t="s">
        <v>970</v>
      </c>
      <c r="D342" s="19" t="s">
        <v>499</v>
      </c>
      <c r="E342" s="19" t="s">
        <v>995</v>
      </c>
      <c r="F342" s="35">
        <f>VLOOKUP(C342,'WSS-27'!$C$2:$AP$780,'WSS-27'!$AD$2,)</f>
        <v>0</v>
      </c>
      <c r="G342" s="35">
        <f t="shared" ref="G342:Z342" si="155">IF(VLOOKUP($E342,$D$6:$AN$1034,3,)=0,0,(VLOOKUP($E342,$D$6:$AN$1034,G$2,)/VLOOKUP($E342,$D$6:$AN$1034,3,))*$F342)</f>
        <v>0</v>
      </c>
      <c r="H342" s="35">
        <f t="shared" si="155"/>
        <v>0</v>
      </c>
      <c r="I342" s="35">
        <f t="shared" si="155"/>
        <v>0</v>
      </c>
      <c r="J342" s="35">
        <f t="shared" si="155"/>
        <v>0</v>
      </c>
      <c r="K342" s="35">
        <f t="shared" si="155"/>
        <v>0</v>
      </c>
      <c r="L342" s="35">
        <f t="shared" si="155"/>
        <v>0</v>
      </c>
      <c r="M342" s="35">
        <f t="shared" si="155"/>
        <v>0</v>
      </c>
      <c r="N342" s="35">
        <f t="shared" si="155"/>
        <v>0</v>
      </c>
      <c r="O342" s="35">
        <f t="shared" si="155"/>
        <v>0</v>
      </c>
      <c r="P342" s="35">
        <f t="shared" si="155"/>
        <v>0</v>
      </c>
      <c r="Q342" s="35">
        <f t="shared" si="155"/>
        <v>0</v>
      </c>
      <c r="R342" s="35">
        <f t="shared" si="155"/>
        <v>0</v>
      </c>
      <c r="S342" s="35">
        <f t="shared" si="155"/>
        <v>0</v>
      </c>
      <c r="T342" s="35">
        <f t="shared" si="155"/>
        <v>0</v>
      </c>
      <c r="U342" s="35">
        <f t="shared" si="155"/>
        <v>0</v>
      </c>
      <c r="V342" s="35">
        <f t="shared" si="155"/>
        <v>0</v>
      </c>
      <c r="W342" s="35">
        <f t="shared" si="155"/>
        <v>0</v>
      </c>
      <c r="X342" s="21">
        <f t="shared" si="155"/>
        <v>0</v>
      </c>
      <c r="Y342" s="21">
        <f t="shared" si="155"/>
        <v>0</v>
      </c>
      <c r="Z342" s="21">
        <f t="shared" si="155"/>
        <v>0</v>
      </c>
      <c r="AA342" s="23">
        <f>SUM(G342:Z342)</f>
        <v>0</v>
      </c>
      <c r="AB342" s="17" t="str">
        <f>IF(ABS(F342-AA342)&lt;0.01,"ok","err")</f>
        <v>ok</v>
      </c>
    </row>
    <row r="343" spans="1:28">
      <c r="F343" s="38"/>
    </row>
    <row r="344" spans="1:28">
      <c r="A344" s="24" t="s">
        <v>326</v>
      </c>
      <c r="F344" s="38"/>
    </row>
    <row r="345" spans="1:28">
      <c r="A345" s="27" t="s">
        <v>990</v>
      </c>
      <c r="C345" s="19" t="s">
        <v>970</v>
      </c>
      <c r="D345" s="19" t="s">
        <v>500</v>
      </c>
      <c r="E345" s="19" t="s">
        <v>996</v>
      </c>
      <c r="F345" s="35">
        <f>VLOOKUP(C345,'WSS-27'!$C$2:$AP$780,'WSS-27'!$AE$2,)</f>
        <v>0</v>
      </c>
      <c r="G345" s="35">
        <f t="shared" ref="G345:Z345" si="156">IF(VLOOKUP($E345,$D$6:$AN$1034,3,)=0,0,(VLOOKUP($E345,$D$6:$AN$1034,G$2,)/VLOOKUP($E345,$D$6:$AN$1034,3,))*$F345)</f>
        <v>0</v>
      </c>
      <c r="H345" s="35">
        <f t="shared" si="156"/>
        <v>0</v>
      </c>
      <c r="I345" s="35">
        <f t="shared" si="156"/>
        <v>0</v>
      </c>
      <c r="J345" s="35">
        <f t="shared" si="156"/>
        <v>0</v>
      </c>
      <c r="K345" s="35">
        <f t="shared" si="156"/>
        <v>0</v>
      </c>
      <c r="L345" s="35">
        <f t="shared" si="156"/>
        <v>0</v>
      </c>
      <c r="M345" s="35">
        <f t="shared" si="156"/>
        <v>0</v>
      </c>
      <c r="N345" s="35">
        <f t="shared" si="156"/>
        <v>0</v>
      </c>
      <c r="O345" s="35">
        <f t="shared" si="156"/>
        <v>0</v>
      </c>
      <c r="P345" s="35">
        <f t="shared" si="156"/>
        <v>0</v>
      </c>
      <c r="Q345" s="35">
        <f t="shared" si="156"/>
        <v>0</v>
      </c>
      <c r="R345" s="35">
        <f t="shared" si="156"/>
        <v>0</v>
      </c>
      <c r="S345" s="35">
        <f t="shared" si="156"/>
        <v>0</v>
      </c>
      <c r="T345" s="35">
        <f t="shared" si="156"/>
        <v>0</v>
      </c>
      <c r="U345" s="35">
        <f t="shared" si="156"/>
        <v>0</v>
      </c>
      <c r="V345" s="35">
        <f t="shared" si="156"/>
        <v>0</v>
      </c>
      <c r="W345" s="35">
        <f t="shared" si="156"/>
        <v>0</v>
      </c>
      <c r="X345" s="21">
        <f t="shared" si="156"/>
        <v>0</v>
      </c>
      <c r="Y345" s="21">
        <f t="shared" si="156"/>
        <v>0</v>
      </c>
      <c r="Z345" s="21">
        <f t="shared" si="156"/>
        <v>0</v>
      </c>
      <c r="AA345" s="23">
        <f>SUM(G345:Z345)</f>
        <v>0</v>
      </c>
      <c r="AB345" s="17" t="str">
        <f>IF(ABS(F345-AA345)&lt;0.01,"ok","err")</f>
        <v>ok</v>
      </c>
    </row>
    <row r="346" spans="1:28">
      <c r="F346" s="38"/>
    </row>
    <row r="347" spans="1:28">
      <c r="A347" s="19" t="s">
        <v>819</v>
      </c>
      <c r="D347" s="19" t="s">
        <v>501</v>
      </c>
      <c r="F347" s="35">
        <f>F302+F308+F311+F314+F322+F327+F330+F333+F336+F339+F342+F345</f>
        <v>155800380</v>
      </c>
      <c r="G347" s="35">
        <f t="shared" ref="G347:Z347" si="157">G302+G308+G311+G314+G322+G327+G330+G333+G336+G339+G342+G345</f>
        <v>82988803.688760936</v>
      </c>
      <c r="H347" s="35">
        <f t="shared" si="157"/>
        <v>18190378.852537859</v>
      </c>
      <c r="I347" s="35">
        <f t="shared" si="157"/>
        <v>902235.58467800682</v>
      </c>
      <c r="J347" s="35">
        <f t="shared" si="157"/>
        <v>16945895.27782619</v>
      </c>
      <c r="K347" s="35">
        <f t="shared" si="157"/>
        <v>15255412.261282476</v>
      </c>
      <c r="L347" s="35">
        <f t="shared" si="157"/>
        <v>10667649.494742161</v>
      </c>
      <c r="M347" s="35">
        <f t="shared" si="157"/>
        <v>5688176.4528540382</v>
      </c>
      <c r="N347" s="35">
        <f t="shared" si="157"/>
        <v>393718.39005252963</v>
      </c>
      <c r="O347" s="35">
        <f>O302+O308+O311+O314+O322+O327+O330+O333+O336+O339+O342+O345</f>
        <v>4687762.0269961702</v>
      </c>
      <c r="P347" s="35">
        <f t="shared" si="157"/>
        <v>15352.847836717265</v>
      </c>
      <c r="Q347" s="35">
        <f t="shared" si="157"/>
        <v>26363.535471309475</v>
      </c>
      <c r="R347" s="35">
        <f t="shared" si="157"/>
        <v>1218.8469616248531</v>
      </c>
      <c r="S347" s="35">
        <f t="shared" si="157"/>
        <v>15653.62</v>
      </c>
      <c r="T347" s="35">
        <f t="shared" si="157"/>
        <v>17632.310000000001</v>
      </c>
      <c r="U347" s="35">
        <f t="shared" si="157"/>
        <v>4126.8100000000004</v>
      </c>
      <c r="V347" s="35">
        <f t="shared" si="157"/>
        <v>0</v>
      </c>
      <c r="W347" s="35">
        <f t="shared" si="157"/>
        <v>0</v>
      </c>
      <c r="X347" s="21">
        <f t="shared" si="157"/>
        <v>0</v>
      </c>
      <c r="Y347" s="21">
        <f t="shared" si="157"/>
        <v>0</v>
      </c>
      <c r="Z347" s="21">
        <f t="shared" si="157"/>
        <v>0</v>
      </c>
      <c r="AA347" s="23">
        <f>SUM(G347:Z347)</f>
        <v>155800380</v>
      </c>
      <c r="AB347" s="17" t="str">
        <f>IF(ABS(F347-AA347)&lt;0.01,"ok","err")</f>
        <v>ok</v>
      </c>
    </row>
    <row r="350" spans="1:28">
      <c r="A350" s="102" t="s">
        <v>699</v>
      </c>
    </row>
    <row r="352" spans="1:28">
      <c r="A352" s="24" t="s">
        <v>339</v>
      </c>
    </row>
    <row r="353" spans="1:28">
      <c r="A353" s="27" t="s">
        <v>1129</v>
      </c>
      <c r="C353" s="46" t="s">
        <v>705</v>
      </c>
      <c r="D353" s="19" t="s">
        <v>1138</v>
      </c>
      <c r="E353" s="19" t="s">
        <v>1120</v>
      </c>
      <c r="F353" s="35">
        <f>VLOOKUP(C353,'WSS-27'!$C$2:$AP$780,'WSS-27'!$H$2,)</f>
        <v>0</v>
      </c>
      <c r="G353" s="35">
        <f t="shared" ref="G353:P358" si="158">IF(VLOOKUP($E353,$D$6:$AN$1034,3,)=0,0,(VLOOKUP($E353,$D$6:$AN$1034,G$2,)/VLOOKUP($E353,$D$6:$AN$1034,3,))*$F353)</f>
        <v>0</v>
      </c>
      <c r="H353" s="35">
        <f t="shared" si="158"/>
        <v>0</v>
      </c>
      <c r="I353" s="35">
        <f t="shared" si="158"/>
        <v>0</v>
      </c>
      <c r="J353" s="35">
        <f t="shared" si="158"/>
        <v>0</v>
      </c>
      <c r="K353" s="35">
        <f t="shared" si="158"/>
        <v>0</v>
      </c>
      <c r="L353" s="35">
        <f t="shared" si="158"/>
        <v>0</v>
      </c>
      <c r="M353" s="35">
        <f t="shared" si="158"/>
        <v>0</v>
      </c>
      <c r="N353" s="35">
        <f t="shared" si="158"/>
        <v>0</v>
      </c>
      <c r="O353" s="35">
        <f t="shared" si="158"/>
        <v>0</v>
      </c>
      <c r="P353" s="35">
        <f t="shared" si="158"/>
        <v>0</v>
      </c>
      <c r="Q353" s="35">
        <f t="shared" ref="Q353:Z358" si="159">IF(VLOOKUP($E353,$D$6:$AN$1034,3,)=0,0,(VLOOKUP($E353,$D$6:$AN$1034,Q$2,)/VLOOKUP($E353,$D$6:$AN$1034,3,))*$F353)</f>
        <v>0</v>
      </c>
      <c r="R353" s="35">
        <f t="shared" si="159"/>
        <v>0</v>
      </c>
      <c r="S353" s="35">
        <f t="shared" si="159"/>
        <v>0</v>
      </c>
      <c r="T353" s="35">
        <f t="shared" si="159"/>
        <v>0</v>
      </c>
      <c r="U353" s="35">
        <f t="shared" si="159"/>
        <v>0</v>
      </c>
      <c r="V353" s="35">
        <f t="shared" si="159"/>
        <v>0</v>
      </c>
      <c r="W353" s="35">
        <f t="shared" si="159"/>
        <v>0</v>
      </c>
      <c r="X353" s="21">
        <f t="shared" si="159"/>
        <v>0</v>
      </c>
      <c r="Y353" s="21">
        <f t="shared" si="159"/>
        <v>0</v>
      </c>
      <c r="Z353" s="21">
        <f t="shared" si="159"/>
        <v>0</v>
      </c>
      <c r="AA353" s="23">
        <f t="shared" ref="AA353:AA359" si="160">SUM(G353:Z353)</f>
        <v>0</v>
      </c>
      <c r="AB353" s="17" t="str">
        <f t="shared" ref="AB353:AB359" si="161">IF(ABS(F353-AA353)&lt;0.01,"ok","err")</f>
        <v>ok</v>
      </c>
    </row>
    <row r="354" spans="1:28" hidden="1">
      <c r="A354" s="27" t="s">
        <v>1136</v>
      </c>
      <c r="C354" s="46" t="s">
        <v>705</v>
      </c>
      <c r="D354" s="19" t="s">
        <v>706</v>
      </c>
      <c r="E354" s="19" t="s">
        <v>1144</v>
      </c>
      <c r="F354" s="38">
        <f>VLOOKUP(C354,'WSS-27'!$C$2:$AP$780,'WSS-27'!$I$2,)</f>
        <v>0</v>
      </c>
      <c r="G354" s="38">
        <f t="shared" si="158"/>
        <v>0</v>
      </c>
      <c r="H354" s="38">
        <f t="shared" si="158"/>
        <v>0</v>
      </c>
      <c r="I354" s="38">
        <f t="shared" si="158"/>
        <v>0</v>
      </c>
      <c r="J354" s="38">
        <f t="shared" si="158"/>
        <v>0</v>
      </c>
      <c r="K354" s="38">
        <f t="shared" si="158"/>
        <v>0</v>
      </c>
      <c r="L354" s="38">
        <f t="shared" si="158"/>
        <v>0</v>
      </c>
      <c r="M354" s="38">
        <f t="shared" si="158"/>
        <v>0</v>
      </c>
      <c r="N354" s="38">
        <f t="shared" si="158"/>
        <v>0</v>
      </c>
      <c r="O354" s="38">
        <f t="shared" si="158"/>
        <v>0</v>
      </c>
      <c r="P354" s="38">
        <f t="shared" si="158"/>
        <v>0</v>
      </c>
      <c r="Q354" s="38">
        <f t="shared" si="159"/>
        <v>0</v>
      </c>
      <c r="R354" s="38">
        <f t="shared" si="159"/>
        <v>0</v>
      </c>
      <c r="S354" s="38">
        <f t="shared" si="159"/>
        <v>0</v>
      </c>
      <c r="T354" s="38">
        <f t="shared" si="159"/>
        <v>0</v>
      </c>
      <c r="U354" s="38">
        <f t="shared" si="159"/>
        <v>0</v>
      </c>
      <c r="V354" s="38">
        <f t="shared" si="159"/>
        <v>0</v>
      </c>
      <c r="W354" s="38">
        <f t="shared" si="159"/>
        <v>0</v>
      </c>
      <c r="X354" s="22">
        <f t="shared" si="159"/>
        <v>0</v>
      </c>
      <c r="Y354" s="22">
        <f t="shared" si="159"/>
        <v>0</v>
      </c>
      <c r="Z354" s="22">
        <f t="shared" si="159"/>
        <v>0</v>
      </c>
      <c r="AA354" s="22">
        <f t="shared" si="160"/>
        <v>0</v>
      </c>
      <c r="AB354" s="17" t="str">
        <f t="shared" si="161"/>
        <v>ok</v>
      </c>
    </row>
    <row r="355" spans="1:28" hidden="1">
      <c r="A355" s="27" t="s">
        <v>1136</v>
      </c>
      <c r="C355" s="46" t="s">
        <v>705</v>
      </c>
      <c r="D355" s="19" t="s">
        <v>707</v>
      </c>
      <c r="E355" s="19" t="s">
        <v>1144</v>
      </c>
      <c r="F355" s="38">
        <f>VLOOKUP(C355,'WSS-27'!$C$2:$AP$780,'WSS-27'!$J$2,)</f>
        <v>0</v>
      </c>
      <c r="G355" s="38">
        <f t="shared" si="158"/>
        <v>0</v>
      </c>
      <c r="H355" s="38">
        <f t="shared" si="158"/>
        <v>0</v>
      </c>
      <c r="I355" s="38">
        <f t="shared" si="158"/>
        <v>0</v>
      </c>
      <c r="J355" s="38">
        <f t="shared" si="158"/>
        <v>0</v>
      </c>
      <c r="K355" s="38">
        <f t="shared" si="158"/>
        <v>0</v>
      </c>
      <c r="L355" s="38">
        <f t="shared" si="158"/>
        <v>0</v>
      </c>
      <c r="M355" s="38">
        <f t="shared" si="158"/>
        <v>0</v>
      </c>
      <c r="N355" s="38">
        <f t="shared" si="158"/>
        <v>0</v>
      </c>
      <c r="O355" s="38">
        <f t="shared" si="158"/>
        <v>0</v>
      </c>
      <c r="P355" s="38">
        <f t="shared" si="158"/>
        <v>0</v>
      </c>
      <c r="Q355" s="38">
        <f t="shared" si="159"/>
        <v>0</v>
      </c>
      <c r="R355" s="38">
        <f t="shared" si="159"/>
        <v>0</v>
      </c>
      <c r="S355" s="38">
        <f t="shared" si="159"/>
        <v>0</v>
      </c>
      <c r="T355" s="38">
        <f t="shared" si="159"/>
        <v>0</v>
      </c>
      <c r="U355" s="38">
        <f t="shared" si="159"/>
        <v>0</v>
      </c>
      <c r="V355" s="38">
        <f t="shared" si="159"/>
        <v>0</v>
      </c>
      <c r="W355" s="38">
        <f t="shared" si="159"/>
        <v>0</v>
      </c>
      <c r="X355" s="22">
        <f t="shared" si="159"/>
        <v>0</v>
      </c>
      <c r="Y355" s="22">
        <f t="shared" si="159"/>
        <v>0</v>
      </c>
      <c r="Z355" s="22">
        <f t="shared" si="159"/>
        <v>0</v>
      </c>
      <c r="AA355" s="22">
        <f t="shared" si="160"/>
        <v>0</v>
      </c>
      <c r="AB355" s="17" t="str">
        <f t="shared" si="161"/>
        <v>ok</v>
      </c>
    </row>
    <row r="356" spans="1:28">
      <c r="A356" s="27" t="s">
        <v>1076</v>
      </c>
      <c r="C356" s="46" t="s">
        <v>705</v>
      </c>
      <c r="D356" s="19" t="s">
        <v>708</v>
      </c>
      <c r="E356" s="19" t="s">
        <v>988</v>
      </c>
      <c r="F356" s="38">
        <f>VLOOKUP(C356,'WSS-27'!$C$2:$AP$780,'WSS-27'!$K$2,)</f>
        <v>0</v>
      </c>
      <c r="G356" s="38">
        <f t="shared" si="158"/>
        <v>0</v>
      </c>
      <c r="H356" s="38">
        <f t="shared" si="158"/>
        <v>0</v>
      </c>
      <c r="I356" s="38">
        <f t="shared" si="158"/>
        <v>0</v>
      </c>
      <c r="J356" s="38">
        <f t="shared" si="158"/>
        <v>0</v>
      </c>
      <c r="K356" s="38">
        <f t="shared" si="158"/>
        <v>0</v>
      </c>
      <c r="L356" s="38">
        <f t="shared" si="158"/>
        <v>0</v>
      </c>
      <c r="M356" s="38">
        <f t="shared" si="158"/>
        <v>0</v>
      </c>
      <c r="N356" s="38">
        <f t="shared" si="158"/>
        <v>0</v>
      </c>
      <c r="O356" s="38">
        <f t="shared" si="158"/>
        <v>0</v>
      </c>
      <c r="P356" s="38">
        <f t="shared" si="158"/>
        <v>0</v>
      </c>
      <c r="Q356" s="38">
        <f t="shared" si="159"/>
        <v>0</v>
      </c>
      <c r="R356" s="38">
        <f t="shared" si="159"/>
        <v>0</v>
      </c>
      <c r="S356" s="38">
        <f t="shared" si="159"/>
        <v>0</v>
      </c>
      <c r="T356" s="38">
        <f t="shared" si="159"/>
        <v>0</v>
      </c>
      <c r="U356" s="38">
        <f t="shared" si="159"/>
        <v>0</v>
      </c>
      <c r="V356" s="38">
        <f t="shared" si="159"/>
        <v>0</v>
      </c>
      <c r="W356" s="38">
        <f t="shared" si="159"/>
        <v>0</v>
      </c>
      <c r="X356" s="22">
        <f t="shared" si="159"/>
        <v>0</v>
      </c>
      <c r="Y356" s="22">
        <f t="shared" si="159"/>
        <v>0</v>
      </c>
      <c r="Z356" s="22">
        <f t="shared" si="159"/>
        <v>0</v>
      </c>
      <c r="AA356" s="22">
        <f t="shared" si="160"/>
        <v>0</v>
      </c>
      <c r="AB356" s="17" t="str">
        <f t="shared" si="161"/>
        <v>ok</v>
      </c>
    </row>
    <row r="357" spans="1:28" hidden="1">
      <c r="A357" s="27" t="s">
        <v>1077</v>
      </c>
      <c r="C357" s="46" t="s">
        <v>705</v>
      </c>
      <c r="D357" s="19" t="s">
        <v>709</v>
      </c>
      <c r="E357" s="19" t="s">
        <v>988</v>
      </c>
      <c r="F357" s="38">
        <f>VLOOKUP(C357,'WSS-27'!$C$2:$AP$780,'WSS-27'!$L$2,)</f>
        <v>0</v>
      </c>
      <c r="G357" s="38">
        <f t="shared" si="158"/>
        <v>0</v>
      </c>
      <c r="H357" s="38">
        <f t="shared" si="158"/>
        <v>0</v>
      </c>
      <c r="I357" s="38">
        <f t="shared" si="158"/>
        <v>0</v>
      </c>
      <c r="J357" s="38">
        <f t="shared" si="158"/>
        <v>0</v>
      </c>
      <c r="K357" s="38">
        <f t="shared" si="158"/>
        <v>0</v>
      </c>
      <c r="L357" s="38">
        <f t="shared" si="158"/>
        <v>0</v>
      </c>
      <c r="M357" s="38">
        <f t="shared" si="158"/>
        <v>0</v>
      </c>
      <c r="N357" s="38">
        <f t="shared" si="158"/>
        <v>0</v>
      </c>
      <c r="O357" s="38">
        <f t="shared" si="158"/>
        <v>0</v>
      </c>
      <c r="P357" s="38">
        <f t="shared" si="158"/>
        <v>0</v>
      </c>
      <c r="Q357" s="38">
        <f t="shared" si="159"/>
        <v>0</v>
      </c>
      <c r="R357" s="38">
        <f t="shared" si="159"/>
        <v>0</v>
      </c>
      <c r="S357" s="38">
        <f t="shared" si="159"/>
        <v>0</v>
      </c>
      <c r="T357" s="38">
        <f t="shared" si="159"/>
        <v>0</v>
      </c>
      <c r="U357" s="38">
        <f t="shared" si="159"/>
        <v>0</v>
      </c>
      <c r="V357" s="38">
        <f t="shared" si="159"/>
        <v>0</v>
      </c>
      <c r="W357" s="38">
        <f t="shared" si="159"/>
        <v>0</v>
      </c>
      <c r="X357" s="22">
        <f t="shared" si="159"/>
        <v>0</v>
      </c>
      <c r="Y357" s="22">
        <f t="shared" si="159"/>
        <v>0</v>
      </c>
      <c r="Z357" s="22">
        <f t="shared" si="159"/>
        <v>0</v>
      </c>
      <c r="AA357" s="22">
        <f t="shared" si="160"/>
        <v>0</v>
      </c>
      <c r="AB357" s="17" t="str">
        <f t="shared" si="161"/>
        <v>ok</v>
      </c>
    </row>
    <row r="358" spans="1:28" hidden="1">
      <c r="A358" s="27" t="s">
        <v>1077</v>
      </c>
      <c r="C358" s="46" t="s">
        <v>705</v>
      </c>
      <c r="D358" s="19" t="s">
        <v>710</v>
      </c>
      <c r="E358" s="19" t="s">
        <v>988</v>
      </c>
      <c r="F358" s="38">
        <f>VLOOKUP(C358,'WSS-27'!$C$2:$AP$780,'WSS-27'!$M$2,)</f>
        <v>0</v>
      </c>
      <c r="G358" s="38">
        <f t="shared" si="158"/>
        <v>0</v>
      </c>
      <c r="H358" s="38">
        <f t="shared" si="158"/>
        <v>0</v>
      </c>
      <c r="I358" s="38">
        <f t="shared" si="158"/>
        <v>0</v>
      </c>
      <c r="J358" s="38">
        <f t="shared" si="158"/>
        <v>0</v>
      </c>
      <c r="K358" s="38">
        <f t="shared" si="158"/>
        <v>0</v>
      </c>
      <c r="L358" s="38">
        <f t="shared" si="158"/>
        <v>0</v>
      </c>
      <c r="M358" s="38">
        <f t="shared" si="158"/>
        <v>0</v>
      </c>
      <c r="N358" s="38">
        <f t="shared" si="158"/>
        <v>0</v>
      </c>
      <c r="O358" s="38">
        <f t="shared" si="158"/>
        <v>0</v>
      </c>
      <c r="P358" s="38">
        <f t="shared" si="158"/>
        <v>0</v>
      </c>
      <c r="Q358" s="38">
        <f t="shared" si="159"/>
        <v>0</v>
      </c>
      <c r="R358" s="38">
        <f t="shared" si="159"/>
        <v>0</v>
      </c>
      <c r="S358" s="38">
        <f t="shared" si="159"/>
        <v>0</v>
      </c>
      <c r="T358" s="38">
        <f t="shared" si="159"/>
        <v>0</v>
      </c>
      <c r="U358" s="38">
        <f t="shared" si="159"/>
        <v>0</v>
      </c>
      <c r="V358" s="38">
        <f t="shared" si="159"/>
        <v>0</v>
      </c>
      <c r="W358" s="38">
        <f t="shared" si="159"/>
        <v>0</v>
      </c>
      <c r="X358" s="22">
        <f t="shared" si="159"/>
        <v>0</v>
      </c>
      <c r="Y358" s="22">
        <f t="shared" si="159"/>
        <v>0</v>
      </c>
      <c r="Z358" s="22">
        <f t="shared" si="159"/>
        <v>0</v>
      </c>
      <c r="AA358" s="22">
        <f t="shared" si="160"/>
        <v>0</v>
      </c>
      <c r="AB358" s="17" t="str">
        <f t="shared" si="161"/>
        <v>ok</v>
      </c>
    </row>
    <row r="359" spans="1:28">
      <c r="A359" s="19" t="s">
        <v>361</v>
      </c>
      <c r="D359" s="19" t="s">
        <v>711</v>
      </c>
      <c r="F359" s="35">
        <f t="shared" ref="F359:P359" si="162">SUM(F353:F358)</f>
        <v>0</v>
      </c>
      <c r="G359" s="35">
        <f t="shared" si="162"/>
        <v>0</v>
      </c>
      <c r="H359" s="35">
        <f t="shared" si="162"/>
        <v>0</v>
      </c>
      <c r="I359" s="35">
        <f t="shared" si="162"/>
        <v>0</v>
      </c>
      <c r="J359" s="35">
        <f t="shared" si="162"/>
        <v>0</v>
      </c>
      <c r="K359" s="35">
        <f t="shared" si="162"/>
        <v>0</v>
      </c>
      <c r="L359" s="35">
        <f t="shared" si="162"/>
        <v>0</v>
      </c>
      <c r="M359" s="35">
        <f t="shared" si="162"/>
        <v>0</v>
      </c>
      <c r="N359" s="35">
        <f t="shared" si="162"/>
        <v>0</v>
      </c>
      <c r="O359" s="35">
        <f>SUM(O353:O358)</f>
        <v>0</v>
      </c>
      <c r="P359" s="35">
        <f t="shared" si="162"/>
        <v>0</v>
      </c>
      <c r="Q359" s="35">
        <f t="shared" ref="Q359:Z359" si="163">SUM(Q353:Q358)</f>
        <v>0</v>
      </c>
      <c r="R359" s="35">
        <f t="shared" si="163"/>
        <v>0</v>
      </c>
      <c r="S359" s="35">
        <f t="shared" si="163"/>
        <v>0</v>
      </c>
      <c r="T359" s="35">
        <f t="shared" si="163"/>
        <v>0</v>
      </c>
      <c r="U359" s="35">
        <f t="shared" si="163"/>
        <v>0</v>
      </c>
      <c r="V359" s="35">
        <f t="shared" si="163"/>
        <v>0</v>
      </c>
      <c r="W359" s="35">
        <f t="shared" si="163"/>
        <v>0</v>
      </c>
      <c r="X359" s="21">
        <f t="shared" si="163"/>
        <v>0</v>
      </c>
      <c r="Y359" s="21">
        <f t="shared" si="163"/>
        <v>0</v>
      </c>
      <c r="Z359" s="21">
        <f t="shared" si="163"/>
        <v>0</v>
      </c>
      <c r="AA359" s="23">
        <f t="shared" si="160"/>
        <v>0</v>
      </c>
      <c r="AB359" s="17" t="str">
        <f t="shared" si="161"/>
        <v>ok</v>
      </c>
    </row>
    <row r="360" spans="1:28">
      <c r="F360" s="38"/>
      <c r="G360" s="38"/>
    </row>
    <row r="361" spans="1:28">
      <c r="A361" s="24" t="s">
        <v>1026</v>
      </c>
      <c r="F361" s="38"/>
      <c r="G361" s="38"/>
    </row>
    <row r="362" spans="1:28">
      <c r="A362" s="27" t="s">
        <v>1111</v>
      </c>
      <c r="C362" s="46" t="s">
        <v>705</v>
      </c>
      <c r="D362" s="19" t="s">
        <v>712</v>
      </c>
      <c r="E362" s="19" t="s">
        <v>1115</v>
      </c>
      <c r="F362" s="35">
        <f>VLOOKUP(C362,'WSS-27'!$C$2:$AP$780,'WSS-27'!$N$2,)</f>
        <v>0</v>
      </c>
      <c r="G362" s="35">
        <f t="shared" ref="G362:P364" si="164">IF(VLOOKUP($E362,$D$6:$AN$1034,3,)=0,0,(VLOOKUP($E362,$D$6:$AN$1034,G$2,)/VLOOKUP($E362,$D$6:$AN$1034,3,))*$F362)</f>
        <v>0</v>
      </c>
      <c r="H362" s="35">
        <f t="shared" si="164"/>
        <v>0</v>
      </c>
      <c r="I362" s="35">
        <f t="shared" si="164"/>
        <v>0</v>
      </c>
      <c r="J362" s="35">
        <f t="shared" si="164"/>
        <v>0</v>
      </c>
      <c r="K362" s="35">
        <f t="shared" si="164"/>
        <v>0</v>
      </c>
      <c r="L362" s="35">
        <f t="shared" si="164"/>
        <v>0</v>
      </c>
      <c r="M362" s="35">
        <f t="shared" si="164"/>
        <v>0</v>
      </c>
      <c r="N362" s="35">
        <f t="shared" si="164"/>
        <v>0</v>
      </c>
      <c r="O362" s="35">
        <f t="shared" si="164"/>
        <v>0</v>
      </c>
      <c r="P362" s="35">
        <f t="shared" si="164"/>
        <v>0</v>
      </c>
      <c r="Q362" s="35">
        <f t="shared" ref="Q362:Z364" si="165">IF(VLOOKUP($E362,$D$6:$AN$1034,3,)=0,0,(VLOOKUP($E362,$D$6:$AN$1034,Q$2,)/VLOOKUP($E362,$D$6:$AN$1034,3,))*$F362)</f>
        <v>0</v>
      </c>
      <c r="R362" s="35">
        <f t="shared" si="165"/>
        <v>0</v>
      </c>
      <c r="S362" s="35">
        <f t="shared" si="165"/>
        <v>0</v>
      </c>
      <c r="T362" s="35">
        <f t="shared" si="165"/>
        <v>0</v>
      </c>
      <c r="U362" s="35">
        <f t="shared" si="165"/>
        <v>0</v>
      </c>
      <c r="V362" s="35">
        <f t="shared" si="165"/>
        <v>0</v>
      </c>
      <c r="W362" s="35">
        <f t="shared" si="165"/>
        <v>0</v>
      </c>
      <c r="X362" s="21">
        <f t="shared" si="165"/>
        <v>0</v>
      </c>
      <c r="Y362" s="21">
        <f t="shared" si="165"/>
        <v>0</v>
      </c>
      <c r="Z362" s="21">
        <f t="shared" si="165"/>
        <v>0</v>
      </c>
      <c r="AA362" s="23">
        <f>SUM(G362:Z362)</f>
        <v>0</v>
      </c>
      <c r="AB362" s="17" t="str">
        <f>IF(ABS(F362-AA362)&lt;0.01,"ok","err")</f>
        <v>ok</v>
      </c>
    </row>
    <row r="363" spans="1:28" hidden="1">
      <c r="A363" s="27" t="s">
        <v>1112</v>
      </c>
      <c r="C363" s="46" t="s">
        <v>705</v>
      </c>
      <c r="D363" s="19" t="s">
        <v>713</v>
      </c>
      <c r="E363" s="19" t="s">
        <v>1115</v>
      </c>
      <c r="F363" s="38">
        <f>VLOOKUP(C363,'WSS-27'!$C$2:$AP$780,'WSS-27'!$O$2,)</f>
        <v>0</v>
      </c>
      <c r="G363" s="38">
        <f t="shared" si="164"/>
        <v>0</v>
      </c>
      <c r="H363" s="38">
        <f t="shared" si="164"/>
        <v>0</v>
      </c>
      <c r="I363" s="38">
        <f t="shared" si="164"/>
        <v>0</v>
      </c>
      <c r="J363" s="38">
        <f t="shared" si="164"/>
        <v>0</v>
      </c>
      <c r="K363" s="38">
        <f t="shared" si="164"/>
        <v>0</v>
      </c>
      <c r="L363" s="38">
        <f t="shared" si="164"/>
        <v>0</v>
      </c>
      <c r="M363" s="38">
        <f t="shared" si="164"/>
        <v>0</v>
      </c>
      <c r="N363" s="38">
        <f t="shared" si="164"/>
        <v>0</v>
      </c>
      <c r="O363" s="38">
        <f t="shared" si="164"/>
        <v>0</v>
      </c>
      <c r="P363" s="38">
        <f t="shared" si="164"/>
        <v>0</v>
      </c>
      <c r="Q363" s="38">
        <f t="shared" si="165"/>
        <v>0</v>
      </c>
      <c r="R363" s="38">
        <f t="shared" si="165"/>
        <v>0</v>
      </c>
      <c r="S363" s="38">
        <f t="shared" si="165"/>
        <v>0</v>
      </c>
      <c r="T363" s="38">
        <f t="shared" si="165"/>
        <v>0</v>
      </c>
      <c r="U363" s="38">
        <f t="shared" si="165"/>
        <v>0</v>
      </c>
      <c r="V363" s="38">
        <f t="shared" si="165"/>
        <v>0</v>
      </c>
      <c r="W363" s="38">
        <f t="shared" si="165"/>
        <v>0</v>
      </c>
      <c r="X363" s="22">
        <f t="shared" si="165"/>
        <v>0</v>
      </c>
      <c r="Y363" s="22">
        <f t="shared" si="165"/>
        <v>0</v>
      </c>
      <c r="Z363" s="22">
        <f t="shared" si="165"/>
        <v>0</v>
      </c>
      <c r="AA363" s="22">
        <f>SUM(G363:Z363)</f>
        <v>0</v>
      </c>
      <c r="AB363" s="17" t="str">
        <f>IF(ABS(F363-AA363)&lt;0.01,"ok","err")</f>
        <v>ok</v>
      </c>
    </row>
    <row r="364" spans="1:28" hidden="1">
      <c r="A364" s="27" t="s">
        <v>1112</v>
      </c>
      <c r="C364" s="46" t="s">
        <v>705</v>
      </c>
      <c r="D364" s="19" t="s">
        <v>714</v>
      </c>
      <c r="E364" s="19" t="s">
        <v>1115</v>
      </c>
      <c r="F364" s="38">
        <f>VLOOKUP(C364,'WSS-27'!$C$2:$AP$780,'WSS-27'!$P$2,)</f>
        <v>0</v>
      </c>
      <c r="G364" s="38">
        <f t="shared" si="164"/>
        <v>0</v>
      </c>
      <c r="H364" s="38">
        <f t="shared" si="164"/>
        <v>0</v>
      </c>
      <c r="I364" s="38">
        <f t="shared" si="164"/>
        <v>0</v>
      </c>
      <c r="J364" s="38">
        <f t="shared" si="164"/>
        <v>0</v>
      </c>
      <c r="K364" s="38">
        <f t="shared" si="164"/>
        <v>0</v>
      </c>
      <c r="L364" s="38">
        <f t="shared" si="164"/>
        <v>0</v>
      </c>
      <c r="M364" s="38">
        <f t="shared" si="164"/>
        <v>0</v>
      </c>
      <c r="N364" s="38">
        <f t="shared" si="164"/>
        <v>0</v>
      </c>
      <c r="O364" s="38">
        <f t="shared" si="164"/>
        <v>0</v>
      </c>
      <c r="P364" s="38">
        <f t="shared" si="164"/>
        <v>0</v>
      </c>
      <c r="Q364" s="38">
        <f t="shared" si="165"/>
        <v>0</v>
      </c>
      <c r="R364" s="38">
        <f t="shared" si="165"/>
        <v>0</v>
      </c>
      <c r="S364" s="38">
        <f t="shared" si="165"/>
        <v>0</v>
      </c>
      <c r="T364" s="38">
        <f t="shared" si="165"/>
        <v>0</v>
      </c>
      <c r="U364" s="38">
        <f t="shared" si="165"/>
        <v>0</v>
      </c>
      <c r="V364" s="38">
        <f t="shared" si="165"/>
        <v>0</v>
      </c>
      <c r="W364" s="38">
        <f t="shared" si="165"/>
        <v>0</v>
      </c>
      <c r="X364" s="22">
        <f t="shared" si="165"/>
        <v>0</v>
      </c>
      <c r="Y364" s="22">
        <f t="shared" si="165"/>
        <v>0</v>
      </c>
      <c r="Z364" s="22">
        <f t="shared" si="165"/>
        <v>0</v>
      </c>
      <c r="AA364" s="22">
        <f>SUM(G364:Z364)</f>
        <v>0</v>
      </c>
      <c r="AB364" s="17" t="str">
        <f>IF(ABS(F364-AA364)&lt;0.01,"ok","err")</f>
        <v>ok</v>
      </c>
    </row>
    <row r="365" spans="1:28" hidden="1">
      <c r="A365" s="19" t="s">
        <v>1028</v>
      </c>
      <c r="D365" s="19" t="s">
        <v>715</v>
      </c>
      <c r="F365" s="35">
        <f t="shared" ref="F365:P365" si="166">SUM(F362:F364)</f>
        <v>0</v>
      </c>
      <c r="G365" s="35">
        <f t="shared" si="166"/>
        <v>0</v>
      </c>
      <c r="H365" s="35">
        <f t="shared" si="166"/>
        <v>0</v>
      </c>
      <c r="I365" s="35">
        <f t="shared" si="166"/>
        <v>0</v>
      </c>
      <c r="J365" s="35">
        <f t="shared" si="166"/>
        <v>0</v>
      </c>
      <c r="K365" s="35">
        <f t="shared" si="166"/>
        <v>0</v>
      </c>
      <c r="L365" s="35">
        <f t="shared" si="166"/>
        <v>0</v>
      </c>
      <c r="M365" s="35">
        <f t="shared" si="166"/>
        <v>0</v>
      </c>
      <c r="N365" s="35">
        <f t="shared" si="166"/>
        <v>0</v>
      </c>
      <c r="O365" s="35">
        <f>SUM(O362:O364)</f>
        <v>0</v>
      </c>
      <c r="P365" s="35">
        <f t="shared" si="166"/>
        <v>0</v>
      </c>
      <c r="Q365" s="35">
        <f t="shared" ref="Q365:Z365" si="167">SUM(Q362:Q364)</f>
        <v>0</v>
      </c>
      <c r="R365" s="35">
        <f t="shared" si="167"/>
        <v>0</v>
      </c>
      <c r="S365" s="35">
        <f t="shared" si="167"/>
        <v>0</v>
      </c>
      <c r="T365" s="35">
        <f t="shared" si="167"/>
        <v>0</v>
      </c>
      <c r="U365" s="35">
        <f t="shared" si="167"/>
        <v>0</v>
      </c>
      <c r="V365" s="35">
        <f t="shared" si="167"/>
        <v>0</v>
      </c>
      <c r="W365" s="35">
        <f t="shared" si="167"/>
        <v>0</v>
      </c>
      <c r="X365" s="21">
        <f t="shared" si="167"/>
        <v>0</v>
      </c>
      <c r="Y365" s="21">
        <f t="shared" si="167"/>
        <v>0</v>
      </c>
      <c r="Z365" s="21">
        <f t="shared" si="167"/>
        <v>0</v>
      </c>
      <c r="AA365" s="23">
        <f>SUM(G365:Z365)</f>
        <v>0</v>
      </c>
      <c r="AB365" s="17" t="str">
        <f>IF(ABS(F365-AA365)&lt;0.01,"ok","err")</f>
        <v>ok</v>
      </c>
    </row>
    <row r="366" spans="1:28">
      <c r="F366" s="38"/>
      <c r="G366" s="38"/>
    </row>
    <row r="367" spans="1:28">
      <c r="A367" s="24" t="s">
        <v>324</v>
      </c>
      <c r="F367" s="38"/>
      <c r="G367" s="38"/>
    </row>
    <row r="368" spans="1:28">
      <c r="A368" s="27" t="s">
        <v>346</v>
      </c>
      <c r="C368" s="46" t="s">
        <v>705</v>
      </c>
      <c r="D368" s="19" t="s">
        <v>716</v>
      </c>
      <c r="E368" s="19" t="s">
        <v>1116</v>
      </c>
      <c r="F368" s="35">
        <f>VLOOKUP(C368,'WSS-27'!$C$2:$AP$780,'WSS-27'!$Q$2,)</f>
        <v>0</v>
      </c>
      <c r="G368" s="35">
        <f t="shared" ref="G368:Z368" si="168">IF(VLOOKUP($E368,$D$6:$AN$1034,3,)=0,0,(VLOOKUP($E368,$D$6:$AN$1034,G$2,)/VLOOKUP($E368,$D$6:$AN$1034,3,))*$F368)</f>
        <v>0</v>
      </c>
      <c r="H368" s="35">
        <f t="shared" si="168"/>
        <v>0</v>
      </c>
      <c r="I368" s="35">
        <f t="shared" si="168"/>
        <v>0</v>
      </c>
      <c r="J368" s="35">
        <f t="shared" si="168"/>
        <v>0</v>
      </c>
      <c r="K368" s="35">
        <f t="shared" si="168"/>
        <v>0</v>
      </c>
      <c r="L368" s="35">
        <f t="shared" si="168"/>
        <v>0</v>
      </c>
      <c r="M368" s="35">
        <f t="shared" si="168"/>
        <v>0</v>
      </c>
      <c r="N368" s="35">
        <f t="shared" si="168"/>
        <v>0</v>
      </c>
      <c r="O368" s="35">
        <f t="shared" si="168"/>
        <v>0</v>
      </c>
      <c r="P368" s="35">
        <f t="shared" si="168"/>
        <v>0</v>
      </c>
      <c r="Q368" s="35">
        <f t="shared" si="168"/>
        <v>0</v>
      </c>
      <c r="R368" s="35">
        <f t="shared" si="168"/>
        <v>0</v>
      </c>
      <c r="S368" s="35">
        <f t="shared" si="168"/>
        <v>0</v>
      </c>
      <c r="T368" s="35">
        <f t="shared" si="168"/>
        <v>0</v>
      </c>
      <c r="U368" s="35">
        <f t="shared" si="168"/>
        <v>0</v>
      </c>
      <c r="V368" s="35">
        <f t="shared" si="168"/>
        <v>0</v>
      </c>
      <c r="W368" s="35">
        <f t="shared" si="168"/>
        <v>0</v>
      </c>
      <c r="X368" s="21">
        <f t="shared" si="168"/>
        <v>0</v>
      </c>
      <c r="Y368" s="21">
        <f t="shared" si="168"/>
        <v>0</v>
      </c>
      <c r="Z368" s="21">
        <f t="shared" si="168"/>
        <v>0</v>
      </c>
      <c r="AA368" s="23">
        <f>SUM(G368:Z368)</f>
        <v>0</v>
      </c>
      <c r="AB368" s="17" t="str">
        <f>IF(ABS(F368-AA368)&lt;0.01,"ok","err")</f>
        <v>ok</v>
      </c>
    </row>
    <row r="369" spans="1:28">
      <c r="F369" s="38"/>
    </row>
    <row r="370" spans="1:28">
      <c r="A370" s="24" t="s">
        <v>325</v>
      </c>
      <c r="F370" s="38"/>
      <c r="G370" s="38"/>
    </row>
    <row r="371" spans="1:28">
      <c r="A371" s="27" t="s">
        <v>348</v>
      </c>
      <c r="C371" s="46" t="s">
        <v>705</v>
      </c>
      <c r="D371" s="19" t="s">
        <v>717</v>
      </c>
      <c r="E371" s="19" t="s">
        <v>1116</v>
      </c>
      <c r="F371" s="35">
        <f>VLOOKUP(C371,'WSS-27'!$C$2:$AP$780,'WSS-27'!$R$2,)</f>
        <v>0</v>
      </c>
      <c r="G371" s="35">
        <f t="shared" ref="G371:Z371" si="169">IF(VLOOKUP($E371,$D$6:$AN$1034,3,)=0,0,(VLOOKUP($E371,$D$6:$AN$1034,G$2,)/VLOOKUP($E371,$D$6:$AN$1034,3,))*$F371)</f>
        <v>0</v>
      </c>
      <c r="H371" s="35">
        <f t="shared" si="169"/>
        <v>0</v>
      </c>
      <c r="I371" s="35">
        <f t="shared" si="169"/>
        <v>0</v>
      </c>
      <c r="J371" s="35">
        <f t="shared" si="169"/>
        <v>0</v>
      </c>
      <c r="K371" s="35">
        <f t="shared" si="169"/>
        <v>0</v>
      </c>
      <c r="L371" s="35">
        <f t="shared" si="169"/>
        <v>0</v>
      </c>
      <c r="M371" s="35">
        <f t="shared" si="169"/>
        <v>0</v>
      </c>
      <c r="N371" s="35">
        <f t="shared" si="169"/>
        <v>0</v>
      </c>
      <c r="O371" s="35">
        <f t="shared" si="169"/>
        <v>0</v>
      </c>
      <c r="P371" s="35">
        <f t="shared" si="169"/>
        <v>0</v>
      </c>
      <c r="Q371" s="35">
        <f t="shared" si="169"/>
        <v>0</v>
      </c>
      <c r="R371" s="35">
        <f t="shared" si="169"/>
        <v>0</v>
      </c>
      <c r="S371" s="35">
        <f t="shared" si="169"/>
        <v>0</v>
      </c>
      <c r="T371" s="35">
        <f t="shared" si="169"/>
        <v>0</v>
      </c>
      <c r="U371" s="35">
        <f t="shared" si="169"/>
        <v>0</v>
      </c>
      <c r="V371" s="35">
        <f t="shared" si="169"/>
        <v>0</v>
      </c>
      <c r="W371" s="35">
        <f t="shared" si="169"/>
        <v>0</v>
      </c>
      <c r="X371" s="21">
        <f t="shared" si="169"/>
        <v>0</v>
      </c>
      <c r="Y371" s="21">
        <f t="shared" si="169"/>
        <v>0</v>
      </c>
      <c r="Z371" s="21">
        <f t="shared" si="169"/>
        <v>0</v>
      </c>
      <c r="AA371" s="23">
        <f>SUM(G371:Z371)</f>
        <v>0</v>
      </c>
      <c r="AB371" s="17" t="str">
        <f>IF(ABS(F371-AA371)&lt;0.01,"ok","err")</f>
        <v>ok</v>
      </c>
    </row>
    <row r="372" spans="1:28">
      <c r="F372" s="38"/>
    </row>
    <row r="373" spans="1:28">
      <c r="A373" s="24" t="s">
        <v>347</v>
      </c>
      <c r="F373" s="38"/>
    </row>
    <row r="374" spans="1:28">
      <c r="A374" s="27" t="s">
        <v>589</v>
      </c>
      <c r="C374" s="46" t="s">
        <v>705</v>
      </c>
      <c r="D374" s="19" t="s">
        <v>718</v>
      </c>
      <c r="E374" s="19" t="s">
        <v>1116</v>
      </c>
      <c r="F374" s="35">
        <f>VLOOKUP(C374,'WSS-27'!$C$2:$AP$780,'WSS-27'!$S$2,)</f>
        <v>0</v>
      </c>
      <c r="G374" s="35">
        <f t="shared" ref="G374:P378" si="170">IF(VLOOKUP($E374,$D$6:$AN$1034,3,)=0,0,(VLOOKUP($E374,$D$6:$AN$1034,G$2,)/VLOOKUP($E374,$D$6:$AN$1034,3,))*$F374)</f>
        <v>0</v>
      </c>
      <c r="H374" s="35">
        <f t="shared" si="170"/>
        <v>0</v>
      </c>
      <c r="I374" s="35">
        <f t="shared" si="170"/>
        <v>0</v>
      </c>
      <c r="J374" s="35">
        <f t="shared" si="170"/>
        <v>0</v>
      </c>
      <c r="K374" s="35">
        <f t="shared" si="170"/>
        <v>0</v>
      </c>
      <c r="L374" s="35">
        <f t="shared" si="170"/>
        <v>0</v>
      </c>
      <c r="M374" s="35">
        <f t="shared" si="170"/>
        <v>0</v>
      </c>
      <c r="N374" s="35">
        <f t="shared" si="170"/>
        <v>0</v>
      </c>
      <c r="O374" s="35">
        <f t="shared" si="170"/>
        <v>0</v>
      </c>
      <c r="P374" s="35">
        <f t="shared" si="170"/>
        <v>0</v>
      </c>
      <c r="Q374" s="35">
        <f t="shared" ref="Q374:Z378" si="171">IF(VLOOKUP($E374,$D$6:$AN$1034,3,)=0,0,(VLOOKUP($E374,$D$6:$AN$1034,Q$2,)/VLOOKUP($E374,$D$6:$AN$1034,3,))*$F374)</f>
        <v>0</v>
      </c>
      <c r="R374" s="35">
        <f t="shared" si="171"/>
        <v>0</v>
      </c>
      <c r="S374" s="35">
        <f t="shared" si="171"/>
        <v>0</v>
      </c>
      <c r="T374" s="35">
        <f t="shared" si="171"/>
        <v>0</v>
      </c>
      <c r="U374" s="35">
        <f t="shared" si="171"/>
        <v>0</v>
      </c>
      <c r="V374" s="35">
        <f t="shared" si="171"/>
        <v>0</v>
      </c>
      <c r="W374" s="35">
        <f t="shared" si="171"/>
        <v>0</v>
      </c>
      <c r="X374" s="21">
        <f t="shared" si="171"/>
        <v>0</v>
      </c>
      <c r="Y374" s="21">
        <f t="shared" si="171"/>
        <v>0</v>
      </c>
      <c r="Z374" s="21">
        <f t="shared" si="171"/>
        <v>0</v>
      </c>
      <c r="AA374" s="23">
        <f t="shared" ref="AA374:AA379" si="172">SUM(G374:Z374)</f>
        <v>0</v>
      </c>
      <c r="AB374" s="17" t="str">
        <f t="shared" ref="AB374:AB379" si="173">IF(ABS(F374-AA374)&lt;0.01,"ok","err")</f>
        <v>ok</v>
      </c>
    </row>
    <row r="375" spans="1:28">
      <c r="A375" s="27" t="s">
        <v>590</v>
      </c>
      <c r="C375" s="46" t="s">
        <v>705</v>
      </c>
      <c r="D375" s="19" t="s">
        <v>719</v>
      </c>
      <c r="E375" s="19" t="s">
        <v>1116</v>
      </c>
      <c r="F375" s="38">
        <f>VLOOKUP(C375,'WSS-27'!$C$2:$AP$780,'WSS-27'!$T$2,)</f>
        <v>0</v>
      </c>
      <c r="G375" s="38">
        <f t="shared" si="170"/>
        <v>0</v>
      </c>
      <c r="H375" s="38">
        <f t="shared" si="170"/>
        <v>0</v>
      </c>
      <c r="I375" s="38">
        <f t="shared" si="170"/>
        <v>0</v>
      </c>
      <c r="J375" s="38">
        <f t="shared" si="170"/>
        <v>0</v>
      </c>
      <c r="K375" s="38">
        <f t="shared" si="170"/>
        <v>0</v>
      </c>
      <c r="L375" s="38">
        <f t="shared" si="170"/>
        <v>0</v>
      </c>
      <c r="M375" s="38">
        <f t="shared" si="170"/>
        <v>0</v>
      </c>
      <c r="N375" s="38">
        <f t="shared" si="170"/>
        <v>0</v>
      </c>
      <c r="O375" s="38">
        <f t="shared" si="170"/>
        <v>0</v>
      </c>
      <c r="P375" s="38">
        <f t="shared" si="170"/>
        <v>0</v>
      </c>
      <c r="Q375" s="38">
        <f t="shared" si="171"/>
        <v>0</v>
      </c>
      <c r="R375" s="38">
        <f t="shared" si="171"/>
        <v>0</v>
      </c>
      <c r="S375" s="38">
        <f t="shared" si="171"/>
        <v>0</v>
      </c>
      <c r="T375" s="38">
        <f t="shared" si="171"/>
        <v>0</v>
      </c>
      <c r="U375" s="38">
        <f t="shared" si="171"/>
        <v>0</v>
      </c>
      <c r="V375" s="38">
        <f t="shared" si="171"/>
        <v>0</v>
      </c>
      <c r="W375" s="38">
        <f t="shared" si="171"/>
        <v>0</v>
      </c>
      <c r="X375" s="22">
        <f t="shared" si="171"/>
        <v>0</v>
      </c>
      <c r="Y375" s="22">
        <f t="shared" si="171"/>
        <v>0</v>
      </c>
      <c r="Z375" s="22">
        <f t="shared" si="171"/>
        <v>0</v>
      </c>
      <c r="AA375" s="22">
        <f t="shared" si="172"/>
        <v>0</v>
      </c>
      <c r="AB375" s="17" t="str">
        <f t="shared" si="173"/>
        <v>ok</v>
      </c>
    </row>
    <row r="376" spans="1:28">
      <c r="A376" s="27" t="s">
        <v>591</v>
      </c>
      <c r="C376" s="46" t="s">
        <v>705</v>
      </c>
      <c r="D376" s="19" t="s">
        <v>720</v>
      </c>
      <c r="E376" s="19" t="s">
        <v>642</v>
      </c>
      <c r="F376" s="38">
        <f>VLOOKUP(C376,'WSS-27'!$C$2:$AP$780,'WSS-27'!$U$2,)</f>
        <v>0</v>
      </c>
      <c r="G376" s="38">
        <f t="shared" si="170"/>
        <v>0</v>
      </c>
      <c r="H376" s="38">
        <f t="shared" si="170"/>
        <v>0</v>
      </c>
      <c r="I376" s="38">
        <f t="shared" si="170"/>
        <v>0</v>
      </c>
      <c r="J376" s="38">
        <f t="shared" si="170"/>
        <v>0</v>
      </c>
      <c r="K376" s="38">
        <f t="shared" si="170"/>
        <v>0</v>
      </c>
      <c r="L376" s="38">
        <f t="shared" si="170"/>
        <v>0</v>
      </c>
      <c r="M376" s="38">
        <f t="shared" si="170"/>
        <v>0</v>
      </c>
      <c r="N376" s="38">
        <f t="shared" si="170"/>
        <v>0</v>
      </c>
      <c r="O376" s="38">
        <f t="shared" si="170"/>
        <v>0</v>
      </c>
      <c r="P376" s="38">
        <f t="shared" si="170"/>
        <v>0</v>
      </c>
      <c r="Q376" s="38">
        <f t="shared" si="171"/>
        <v>0</v>
      </c>
      <c r="R376" s="38">
        <f t="shared" si="171"/>
        <v>0</v>
      </c>
      <c r="S376" s="38">
        <f t="shared" si="171"/>
        <v>0</v>
      </c>
      <c r="T376" s="38">
        <f t="shared" si="171"/>
        <v>0</v>
      </c>
      <c r="U376" s="38">
        <f t="shared" si="171"/>
        <v>0</v>
      </c>
      <c r="V376" s="38">
        <f t="shared" si="171"/>
        <v>0</v>
      </c>
      <c r="W376" s="38">
        <f t="shared" si="171"/>
        <v>0</v>
      </c>
      <c r="X376" s="22">
        <f t="shared" si="171"/>
        <v>0</v>
      </c>
      <c r="Y376" s="22">
        <f t="shared" si="171"/>
        <v>0</v>
      </c>
      <c r="Z376" s="22">
        <f t="shared" si="171"/>
        <v>0</v>
      </c>
      <c r="AA376" s="22">
        <f t="shared" si="172"/>
        <v>0</v>
      </c>
      <c r="AB376" s="17" t="str">
        <f t="shared" si="173"/>
        <v>ok</v>
      </c>
    </row>
    <row r="377" spans="1:28">
      <c r="A377" s="27" t="s">
        <v>592</v>
      </c>
      <c r="C377" s="46" t="s">
        <v>705</v>
      </c>
      <c r="D377" s="19" t="s">
        <v>721</v>
      </c>
      <c r="E377" s="19" t="s">
        <v>629</v>
      </c>
      <c r="F377" s="38">
        <f>VLOOKUP(C377,'WSS-27'!$C$2:$AP$780,'WSS-27'!$V$2,)</f>
        <v>0</v>
      </c>
      <c r="G377" s="38">
        <f t="shared" si="170"/>
        <v>0</v>
      </c>
      <c r="H377" s="38">
        <f t="shared" si="170"/>
        <v>0</v>
      </c>
      <c r="I377" s="38">
        <f t="shared" si="170"/>
        <v>0</v>
      </c>
      <c r="J377" s="38">
        <f t="shared" si="170"/>
        <v>0</v>
      </c>
      <c r="K377" s="38">
        <f t="shared" si="170"/>
        <v>0</v>
      </c>
      <c r="L377" s="38">
        <f t="shared" si="170"/>
        <v>0</v>
      </c>
      <c r="M377" s="38">
        <f t="shared" si="170"/>
        <v>0</v>
      </c>
      <c r="N377" s="38">
        <f t="shared" si="170"/>
        <v>0</v>
      </c>
      <c r="O377" s="38">
        <f t="shared" si="170"/>
        <v>0</v>
      </c>
      <c r="P377" s="38">
        <f t="shared" si="170"/>
        <v>0</v>
      </c>
      <c r="Q377" s="38">
        <f t="shared" si="171"/>
        <v>0</v>
      </c>
      <c r="R377" s="38">
        <f t="shared" si="171"/>
        <v>0</v>
      </c>
      <c r="S377" s="38">
        <f t="shared" si="171"/>
        <v>0</v>
      </c>
      <c r="T377" s="38">
        <f t="shared" si="171"/>
        <v>0</v>
      </c>
      <c r="U377" s="38">
        <f t="shared" si="171"/>
        <v>0</v>
      </c>
      <c r="V377" s="38">
        <f t="shared" si="171"/>
        <v>0</v>
      </c>
      <c r="W377" s="38">
        <f t="shared" si="171"/>
        <v>0</v>
      </c>
      <c r="X377" s="22">
        <f t="shared" si="171"/>
        <v>0</v>
      </c>
      <c r="Y377" s="22">
        <f t="shared" si="171"/>
        <v>0</v>
      </c>
      <c r="Z377" s="22">
        <f t="shared" si="171"/>
        <v>0</v>
      </c>
      <c r="AA377" s="22">
        <f t="shared" si="172"/>
        <v>0</v>
      </c>
      <c r="AB377" s="17" t="str">
        <f t="shared" si="173"/>
        <v>ok</v>
      </c>
    </row>
    <row r="378" spans="1:28">
      <c r="A378" s="27" t="s">
        <v>593</v>
      </c>
      <c r="C378" s="46" t="s">
        <v>705</v>
      </c>
      <c r="D378" s="19" t="s">
        <v>722</v>
      </c>
      <c r="E378" s="19" t="s">
        <v>641</v>
      </c>
      <c r="F378" s="38">
        <f>VLOOKUP(C378,'WSS-27'!$C$2:$AP$780,'WSS-27'!$W$2,)</f>
        <v>0</v>
      </c>
      <c r="G378" s="38">
        <f t="shared" si="170"/>
        <v>0</v>
      </c>
      <c r="H378" s="38">
        <f t="shared" si="170"/>
        <v>0</v>
      </c>
      <c r="I378" s="38">
        <f t="shared" si="170"/>
        <v>0</v>
      </c>
      <c r="J378" s="38">
        <f t="shared" si="170"/>
        <v>0</v>
      </c>
      <c r="K378" s="38">
        <f t="shared" si="170"/>
        <v>0</v>
      </c>
      <c r="L378" s="38">
        <f t="shared" si="170"/>
        <v>0</v>
      </c>
      <c r="M378" s="38">
        <f t="shared" si="170"/>
        <v>0</v>
      </c>
      <c r="N378" s="38">
        <f t="shared" si="170"/>
        <v>0</v>
      </c>
      <c r="O378" s="38">
        <f t="shared" si="170"/>
        <v>0</v>
      </c>
      <c r="P378" s="38">
        <f t="shared" si="170"/>
        <v>0</v>
      </c>
      <c r="Q378" s="38">
        <f t="shared" si="171"/>
        <v>0</v>
      </c>
      <c r="R378" s="38">
        <f t="shared" si="171"/>
        <v>0</v>
      </c>
      <c r="S378" s="38">
        <f t="shared" si="171"/>
        <v>0</v>
      </c>
      <c r="T378" s="38">
        <f t="shared" si="171"/>
        <v>0</v>
      </c>
      <c r="U378" s="38">
        <f t="shared" si="171"/>
        <v>0</v>
      </c>
      <c r="V378" s="38">
        <f t="shared" si="171"/>
        <v>0</v>
      </c>
      <c r="W378" s="38">
        <f t="shared" si="171"/>
        <v>0</v>
      </c>
      <c r="X378" s="22">
        <f t="shared" si="171"/>
        <v>0</v>
      </c>
      <c r="Y378" s="22">
        <f t="shared" si="171"/>
        <v>0</v>
      </c>
      <c r="Z378" s="22">
        <f t="shared" si="171"/>
        <v>0</v>
      </c>
      <c r="AA378" s="22">
        <f t="shared" si="172"/>
        <v>0</v>
      </c>
      <c r="AB378" s="17" t="str">
        <f t="shared" si="173"/>
        <v>ok</v>
      </c>
    </row>
    <row r="379" spans="1:28">
      <c r="A379" s="19" t="s">
        <v>352</v>
      </c>
      <c r="D379" s="19" t="s">
        <v>723</v>
      </c>
      <c r="F379" s="35">
        <f t="shared" ref="F379:P379" si="174">SUM(F374:F378)</f>
        <v>0</v>
      </c>
      <c r="G379" s="35">
        <f t="shared" si="174"/>
        <v>0</v>
      </c>
      <c r="H379" s="35">
        <f t="shared" si="174"/>
        <v>0</v>
      </c>
      <c r="I379" s="35">
        <f t="shared" si="174"/>
        <v>0</v>
      </c>
      <c r="J379" s="35">
        <f t="shared" si="174"/>
        <v>0</v>
      </c>
      <c r="K379" s="35">
        <f t="shared" si="174"/>
        <v>0</v>
      </c>
      <c r="L379" s="35">
        <f t="shared" si="174"/>
        <v>0</v>
      </c>
      <c r="M379" s="35">
        <f t="shared" si="174"/>
        <v>0</v>
      </c>
      <c r="N379" s="35">
        <f t="shared" si="174"/>
        <v>0</v>
      </c>
      <c r="O379" s="35">
        <f>SUM(O374:O378)</f>
        <v>0</v>
      </c>
      <c r="P379" s="35">
        <f t="shared" si="174"/>
        <v>0</v>
      </c>
      <c r="Q379" s="35">
        <f t="shared" ref="Q379:Z379" si="175">SUM(Q374:Q378)</f>
        <v>0</v>
      </c>
      <c r="R379" s="35">
        <f t="shared" si="175"/>
        <v>0</v>
      </c>
      <c r="S379" s="35">
        <f t="shared" si="175"/>
        <v>0</v>
      </c>
      <c r="T379" s="35">
        <f t="shared" si="175"/>
        <v>0</v>
      </c>
      <c r="U379" s="35">
        <f t="shared" si="175"/>
        <v>0</v>
      </c>
      <c r="V379" s="35">
        <f t="shared" si="175"/>
        <v>0</v>
      </c>
      <c r="W379" s="35">
        <f t="shared" si="175"/>
        <v>0</v>
      </c>
      <c r="X379" s="21">
        <f t="shared" si="175"/>
        <v>0</v>
      </c>
      <c r="Y379" s="21">
        <f t="shared" si="175"/>
        <v>0</v>
      </c>
      <c r="Z379" s="21">
        <f t="shared" si="175"/>
        <v>0</v>
      </c>
      <c r="AA379" s="23">
        <f t="shared" si="172"/>
        <v>0</v>
      </c>
      <c r="AB379" s="17" t="str">
        <f t="shared" si="173"/>
        <v>ok</v>
      </c>
    </row>
    <row r="380" spans="1:28">
      <c r="F380" s="38"/>
    </row>
    <row r="381" spans="1:28">
      <c r="A381" s="24" t="s">
        <v>596</v>
      </c>
      <c r="F381" s="38"/>
    </row>
    <row r="382" spans="1:28">
      <c r="A382" s="27" t="s">
        <v>987</v>
      </c>
      <c r="C382" s="46" t="s">
        <v>705</v>
      </c>
      <c r="D382" s="19" t="s">
        <v>724</v>
      </c>
      <c r="E382" s="19" t="s">
        <v>1104</v>
      </c>
      <c r="F382" s="35">
        <f>VLOOKUP(C382,'WSS-27'!$C$2:$AP$780,'WSS-27'!$X$2,)</f>
        <v>0</v>
      </c>
      <c r="G382" s="35">
        <f t="shared" ref="G382:P383" si="176">IF(VLOOKUP($E382,$D$6:$AN$1034,3,)=0,0,(VLOOKUP($E382,$D$6:$AN$1034,G$2,)/VLOOKUP($E382,$D$6:$AN$1034,3,))*$F382)</f>
        <v>0</v>
      </c>
      <c r="H382" s="35">
        <f t="shared" si="176"/>
        <v>0</v>
      </c>
      <c r="I382" s="35">
        <f t="shared" si="176"/>
        <v>0</v>
      </c>
      <c r="J382" s="35">
        <f t="shared" si="176"/>
        <v>0</v>
      </c>
      <c r="K382" s="35">
        <f t="shared" si="176"/>
        <v>0</v>
      </c>
      <c r="L382" s="35">
        <f t="shared" si="176"/>
        <v>0</v>
      </c>
      <c r="M382" s="35">
        <f t="shared" si="176"/>
        <v>0</v>
      </c>
      <c r="N382" s="35">
        <f t="shared" si="176"/>
        <v>0</v>
      </c>
      <c r="O382" s="35">
        <f t="shared" si="176"/>
        <v>0</v>
      </c>
      <c r="P382" s="35">
        <f t="shared" si="176"/>
        <v>0</v>
      </c>
      <c r="Q382" s="35">
        <f t="shared" ref="Q382:Z383" si="177">IF(VLOOKUP($E382,$D$6:$AN$1034,3,)=0,0,(VLOOKUP($E382,$D$6:$AN$1034,Q$2,)/VLOOKUP($E382,$D$6:$AN$1034,3,))*$F382)</f>
        <v>0</v>
      </c>
      <c r="R382" s="35">
        <f t="shared" si="177"/>
        <v>0</v>
      </c>
      <c r="S382" s="35">
        <f t="shared" si="177"/>
        <v>0</v>
      </c>
      <c r="T382" s="35">
        <f t="shared" si="177"/>
        <v>0</v>
      </c>
      <c r="U382" s="35">
        <f t="shared" si="177"/>
        <v>0</v>
      </c>
      <c r="V382" s="35">
        <f t="shared" si="177"/>
        <v>0</v>
      </c>
      <c r="W382" s="35">
        <f t="shared" si="177"/>
        <v>0</v>
      </c>
      <c r="X382" s="21">
        <f t="shared" si="177"/>
        <v>0</v>
      </c>
      <c r="Y382" s="21">
        <f t="shared" si="177"/>
        <v>0</v>
      </c>
      <c r="Z382" s="21">
        <f t="shared" si="177"/>
        <v>0</v>
      </c>
      <c r="AA382" s="23">
        <f>SUM(G382:Z382)</f>
        <v>0</v>
      </c>
      <c r="AB382" s="17" t="str">
        <f>IF(ABS(F382-AA382)&lt;0.01,"ok","err")</f>
        <v>ok</v>
      </c>
    </row>
    <row r="383" spans="1:28">
      <c r="A383" s="27" t="s">
        <v>990</v>
      </c>
      <c r="C383" s="46" t="s">
        <v>705</v>
      </c>
      <c r="D383" s="19" t="s">
        <v>725</v>
      </c>
      <c r="E383" s="19" t="s">
        <v>1102</v>
      </c>
      <c r="F383" s="38">
        <f>VLOOKUP(C383,'WSS-27'!$C$2:$AP$780,'WSS-27'!$Y$2,)</f>
        <v>0</v>
      </c>
      <c r="G383" s="38">
        <f t="shared" si="176"/>
        <v>0</v>
      </c>
      <c r="H383" s="38">
        <f t="shared" si="176"/>
        <v>0</v>
      </c>
      <c r="I383" s="38">
        <f t="shared" si="176"/>
        <v>0</v>
      </c>
      <c r="J383" s="38">
        <f t="shared" si="176"/>
        <v>0</v>
      </c>
      <c r="K383" s="38">
        <f t="shared" si="176"/>
        <v>0</v>
      </c>
      <c r="L383" s="38">
        <f t="shared" si="176"/>
        <v>0</v>
      </c>
      <c r="M383" s="38">
        <f t="shared" si="176"/>
        <v>0</v>
      </c>
      <c r="N383" s="38">
        <f t="shared" si="176"/>
        <v>0</v>
      </c>
      <c r="O383" s="38">
        <f t="shared" si="176"/>
        <v>0</v>
      </c>
      <c r="P383" s="38">
        <f t="shared" si="176"/>
        <v>0</v>
      </c>
      <c r="Q383" s="38">
        <f t="shared" si="177"/>
        <v>0</v>
      </c>
      <c r="R383" s="38">
        <f t="shared" si="177"/>
        <v>0</v>
      </c>
      <c r="S383" s="38">
        <f t="shared" si="177"/>
        <v>0</v>
      </c>
      <c r="T383" s="38">
        <f t="shared" si="177"/>
        <v>0</v>
      </c>
      <c r="U383" s="38">
        <f t="shared" si="177"/>
        <v>0</v>
      </c>
      <c r="V383" s="38">
        <f t="shared" si="177"/>
        <v>0</v>
      </c>
      <c r="W383" s="38">
        <f t="shared" si="177"/>
        <v>0</v>
      </c>
      <c r="X383" s="22">
        <f t="shared" si="177"/>
        <v>0</v>
      </c>
      <c r="Y383" s="22">
        <f t="shared" si="177"/>
        <v>0</v>
      </c>
      <c r="Z383" s="22">
        <f t="shared" si="177"/>
        <v>0</v>
      </c>
      <c r="AA383" s="22">
        <f>SUM(G383:Z383)</f>
        <v>0</v>
      </c>
      <c r="AB383" s="17" t="str">
        <f>IF(ABS(F383-AA383)&lt;0.01,"ok","err")</f>
        <v>ok</v>
      </c>
    </row>
    <row r="384" spans="1:28">
      <c r="A384" s="19" t="s">
        <v>653</v>
      </c>
      <c r="D384" s="19" t="s">
        <v>726</v>
      </c>
      <c r="F384" s="35">
        <f t="shared" ref="F384:P384" si="178">F382+F383</f>
        <v>0</v>
      </c>
      <c r="G384" s="35">
        <f t="shared" si="178"/>
        <v>0</v>
      </c>
      <c r="H384" s="35">
        <f t="shared" si="178"/>
        <v>0</v>
      </c>
      <c r="I384" s="35">
        <f t="shared" si="178"/>
        <v>0</v>
      </c>
      <c r="J384" s="35">
        <f t="shared" si="178"/>
        <v>0</v>
      </c>
      <c r="K384" s="35">
        <f t="shared" si="178"/>
        <v>0</v>
      </c>
      <c r="L384" s="35">
        <f t="shared" si="178"/>
        <v>0</v>
      </c>
      <c r="M384" s="35">
        <f t="shared" si="178"/>
        <v>0</v>
      </c>
      <c r="N384" s="35">
        <f t="shared" si="178"/>
        <v>0</v>
      </c>
      <c r="O384" s="35">
        <f>O382+O383</f>
        <v>0</v>
      </c>
      <c r="P384" s="35">
        <f t="shared" si="178"/>
        <v>0</v>
      </c>
      <c r="Q384" s="35">
        <f t="shared" ref="Q384:Z384" si="179">Q382+Q383</f>
        <v>0</v>
      </c>
      <c r="R384" s="35">
        <f t="shared" si="179"/>
        <v>0</v>
      </c>
      <c r="S384" s="35">
        <f t="shared" si="179"/>
        <v>0</v>
      </c>
      <c r="T384" s="35">
        <f t="shared" si="179"/>
        <v>0</v>
      </c>
      <c r="U384" s="35">
        <f t="shared" si="179"/>
        <v>0</v>
      </c>
      <c r="V384" s="35">
        <f t="shared" si="179"/>
        <v>0</v>
      </c>
      <c r="W384" s="35">
        <f t="shared" si="179"/>
        <v>0</v>
      </c>
      <c r="X384" s="21">
        <f t="shared" si="179"/>
        <v>0</v>
      </c>
      <c r="Y384" s="21">
        <f t="shared" si="179"/>
        <v>0</v>
      </c>
      <c r="Z384" s="21">
        <f t="shared" si="179"/>
        <v>0</v>
      </c>
      <c r="AA384" s="23">
        <f>SUM(G384:Z384)</f>
        <v>0</v>
      </c>
      <c r="AB384" s="17" t="str">
        <f>IF(ABS(F384-AA384)&lt;0.01,"ok","err")</f>
        <v>ok</v>
      </c>
    </row>
    <row r="385" spans="1:28">
      <c r="F385" s="38"/>
    </row>
    <row r="386" spans="1:28">
      <c r="A386" s="24" t="s">
        <v>330</v>
      </c>
      <c r="F386" s="38"/>
    </row>
    <row r="387" spans="1:28">
      <c r="A387" s="27" t="s">
        <v>990</v>
      </c>
      <c r="C387" s="46" t="s">
        <v>705</v>
      </c>
      <c r="D387" s="19" t="s">
        <v>727</v>
      </c>
      <c r="E387" s="19" t="s">
        <v>992</v>
      </c>
      <c r="F387" s="35">
        <f>VLOOKUP(C387,'WSS-27'!$C$2:$AP$780,'WSS-27'!$Z$2,)</f>
        <v>0</v>
      </c>
      <c r="G387" s="35">
        <f t="shared" ref="G387:Z387" si="180">IF(VLOOKUP($E387,$D$6:$AN$1034,3,)=0,0,(VLOOKUP($E387,$D$6:$AN$1034,G$2,)/VLOOKUP($E387,$D$6:$AN$1034,3,))*$F387)</f>
        <v>0</v>
      </c>
      <c r="H387" s="35">
        <f t="shared" si="180"/>
        <v>0</v>
      </c>
      <c r="I387" s="35">
        <f t="shared" si="180"/>
        <v>0</v>
      </c>
      <c r="J387" s="35">
        <f t="shared" si="180"/>
        <v>0</v>
      </c>
      <c r="K387" s="35">
        <f t="shared" si="180"/>
        <v>0</v>
      </c>
      <c r="L387" s="35">
        <f t="shared" si="180"/>
        <v>0</v>
      </c>
      <c r="M387" s="35">
        <f t="shared" si="180"/>
        <v>0</v>
      </c>
      <c r="N387" s="35">
        <f t="shared" si="180"/>
        <v>0</v>
      </c>
      <c r="O387" s="35">
        <f t="shared" si="180"/>
        <v>0</v>
      </c>
      <c r="P387" s="35">
        <f t="shared" si="180"/>
        <v>0</v>
      </c>
      <c r="Q387" s="35">
        <f t="shared" si="180"/>
        <v>0</v>
      </c>
      <c r="R387" s="35">
        <f t="shared" si="180"/>
        <v>0</v>
      </c>
      <c r="S387" s="35">
        <f t="shared" si="180"/>
        <v>0</v>
      </c>
      <c r="T387" s="35">
        <f t="shared" si="180"/>
        <v>0</v>
      </c>
      <c r="U387" s="35">
        <f t="shared" si="180"/>
        <v>0</v>
      </c>
      <c r="V387" s="35">
        <f t="shared" si="180"/>
        <v>0</v>
      </c>
      <c r="W387" s="35">
        <f t="shared" si="180"/>
        <v>0</v>
      </c>
      <c r="X387" s="21">
        <f t="shared" si="180"/>
        <v>0</v>
      </c>
      <c r="Y387" s="21">
        <f t="shared" si="180"/>
        <v>0</v>
      </c>
      <c r="Z387" s="21">
        <f t="shared" si="180"/>
        <v>0</v>
      </c>
      <c r="AA387" s="23">
        <f>SUM(G387:Z387)</f>
        <v>0</v>
      </c>
      <c r="AB387" s="17" t="str">
        <f>IF(ABS(F387-AA387)&lt;0.01,"ok","err")</f>
        <v>ok</v>
      </c>
    </row>
    <row r="388" spans="1:28">
      <c r="A388" s="27"/>
      <c r="C388" s="46"/>
      <c r="F388" s="38"/>
      <c r="AB388" s="17"/>
    </row>
    <row r="389" spans="1:28" hidden="1">
      <c r="F389" s="38">
        <v>-481.11596323706613</v>
      </c>
      <c r="G389" s="19">
        <v>-282.97749498118196</v>
      </c>
      <c r="H389" s="19">
        <v>-81.183507636622537</v>
      </c>
      <c r="I389" s="19">
        <v>0</v>
      </c>
      <c r="J389" s="19">
        <v>-86.606165658267514</v>
      </c>
      <c r="K389" s="19">
        <v>0</v>
      </c>
      <c r="L389" s="19">
        <v>-1.6617745370208263</v>
      </c>
      <c r="M389" s="19">
        <v>0</v>
      </c>
      <c r="N389" s="19">
        <v>-26.887646721466677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-0.14048586126522331</v>
      </c>
      <c r="U389" s="19">
        <v>-0.66586449312009954</v>
      </c>
      <c r="V389" s="19">
        <v>0</v>
      </c>
      <c r="W389" s="19">
        <v>-0.99302334812130444</v>
      </c>
      <c r="AA389" s="3">
        <v>-482.10898658518755</v>
      </c>
    </row>
    <row r="390" spans="1:28">
      <c r="A390" s="24" t="s">
        <v>329</v>
      </c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21"/>
      <c r="Y390" s="21"/>
      <c r="Z390" s="21"/>
      <c r="AA390" s="23"/>
    </row>
    <row r="391" spans="1:28">
      <c r="A391" s="27" t="s">
        <v>990</v>
      </c>
      <c r="C391" s="46" t="s">
        <v>705</v>
      </c>
      <c r="D391" s="19" t="s">
        <v>728</v>
      </c>
      <c r="E391" s="19" t="s">
        <v>993</v>
      </c>
      <c r="F391" s="35">
        <f>VLOOKUP(C391,'WSS-27'!$C$2:$AP$780,'WSS-27'!$AA$2,)</f>
        <v>0</v>
      </c>
      <c r="G391" s="35">
        <f t="shared" ref="G391:Z391" si="181">IF(VLOOKUP($E391,$D$6:$AN$1034,3,)=0,0,(VLOOKUP($E391,$D$6:$AN$1034,G$2,)/VLOOKUP($E391,$D$6:$AN$1034,3,))*$F391)</f>
        <v>0</v>
      </c>
      <c r="H391" s="35">
        <f t="shared" si="181"/>
        <v>0</v>
      </c>
      <c r="I391" s="35">
        <f t="shared" si="181"/>
        <v>0</v>
      </c>
      <c r="J391" s="35">
        <f t="shared" si="181"/>
        <v>0</v>
      </c>
      <c r="K391" s="35">
        <f t="shared" si="181"/>
        <v>0</v>
      </c>
      <c r="L391" s="35">
        <f t="shared" si="181"/>
        <v>0</v>
      </c>
      <c r="M391" s="35">
        <f t="shared" si="181"/>
        <v>0</v>
      </c>
      <c r="N391" s="35">
        <f t="shared" si="181"/>
        <v>0</v>
      </c>
      <c r="O391" s="35">
        <f t="shared" si="181"/>
        <v>0</v>
      </c>
      <c r="P391" s="35">
        <f t="shared" si="181"/>
        <v>0</v>
      </c>
      <c r="Q391" s="35">
        <f t="shared" si="181"/>
        <v>0</v>
      </c>
      <c r="R391" s="35">
        <f t="shared" si="181"/>
        <v>0</v>
      </c>
      <c r="S391" s="35">
        <f t="shared" si="181"/>
        <v>0</v>
      </c>
      <c r="T391" s="35">
        <f t="shared" si="181"/>
        <v>0</v>
      </c>
      <c r="U391" s="35">
        <f t="shared" si="181"/>
        <v>0</v>
      </c>
      <c r="V391" s="35">
        <f t="shared" si="181"/>
        <v>0</v>
      </c>
      <c r="W391" s="35">
        <f t="shared" si="181"/>
        <v>0</v>
      </c>
      <c r="X391" s="21">
        <f t="shared" si="181"/>
        <v>0</v>
      </c>
      <c r="Y391" s="21">
        <f t="shared" si="181"/>
        <v>0</v>
      </c>
      <c r="Z391" s="21">
        <f t="shared" si="181"/>
        <v>0</v>
      </c>
      <c r="AA391" s="23">
        <f>SUM(G391:Z391)</f>
        <v>0</v>
      </c>
      <c r="AB391" s="17" t="str">
        <f>IF(ABS(F391-AA391)&lt;0.01,"ok","err")</f>
        <v>ok</v>
      </c>
    </row>
    <row r="392" spans="1:28">
      <c r="F392" s="38"/>
    </row>
    <row r="393" spans="1:28">
      <c r="A393" s="24" t="s">
        <v>345</v>
      </c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21"/>
      <c r="Y393" s="21"/>
      <c r="Z393" s="21"/>
      <c r="AA393" s="23"/>
    </row>
    <row r="394" spans="1:28">
      <c r="A394" s="27" t="s">
        <v>990</v>
      </c>
      <c r="C394" s="46" t="s">
        <v>705</v>
      </c>
      <c r="D394" s="19" t="s">
        <v>729</v>
      </c>
      <c r="E394" s="19" t="s">
        <v>994</v>
      </c>
      <c r="F394" s="35">
        <f>VLOOKUP(C394,'WSS-27'!$C$2:$AP$780,'WSS-27'!$AB$2,)</f>
        <v>0</v>
      </c>
      <c r="G394" s="35">
        <f t="shared" ref="G394:Z394" si="182">IF(VLOOKUP($E394,$D$6:$AN$1034,3,)=0,0,(VLOOKUP($E394,$D$6:$AN$1034,G$2,)/VLOOKUP($E394,$D$6:$AN$1034,3,))*$F394)</f>
        <v>0</v>
      </c>
      <c r="H394" s="35">
        <f t="shared" si="182"/>
        <v>0</v>
      </c>
      <c r="I394" s="35">
        <f t="shared" si="182"/>
        <v>0</v>
      </c>
      <c r="J394" s="35">
        <f t="shared" si="182"/>
        <v>0</v>
      </c>
      <c r="K394" s="35">
        <f t="shared" si="182"/>
        <v>0</v>
      </c>
      <c r="L394" s="35">
        <f t="shared" si="182"/>
        <v>0</v>
      </c>
      <c r="M394" s="35">
        <f t="shared" si="182"/>
        <v>0</v>
      </c>
      <c r="N394" s="35">
        <f t="shared" si="182"/>
        <v>0</v>
      </c>
      <c r="O394" s="35">
        <f t="shared" si="182"/>
        <v>0</v>
      </c>
      <c r="P394" s="35">
        <f t="shared" si="182"/>
        <v>0</v>
      </c>
      <c r="Q394" s="35">
        <f t="shared" si="182"/>
        <v>0</v>
      </c>
      <c r="R394" s="35">
        <f t="shared" si="182"/>
        <v>0</v>
      </c>
      <c r="S394" s="35">
        <f t="shared" si="182"/>
        <v>0</v>
      </c>
      <c r="T394" s="35">
        <f t="shared" si="182"/>
        <v>0</v>
      </c>
      <c r="U394" s="35">
        <f t="shared" si="182"/>
        <v>0</v>
      </c>
      <c r="V394" s="35">
        <f t="shared" si="182"/>
        <v>0</v>
      </c>
      <c r="W394" s="35">
        <f t="shared" si="182"/>
        <v>0</v>
      </c>
      <c r="X394" s="21">
        <f t="shared" si="182"/>
        <v>0</v>
      </c>
      <c r="Y394" s="21">
        <f t="shared" si="182"/>
        <v>0</v>
      </c>
      <c r="Z394" s="21">
        <f t="shared" si="182"/>
        <v>0</v>
      </c>
      <c r="AA394" s="23">
        <f>SUM(G394:Z394)</f>
        <v>0</v>
      </c>
      <c r="AB394" s="17" t="str">
        <f>IF(ABS(F394-AA394)&lt;0.01,"ok","err")</f>
        <v>ok</v>
      </c>
    </row>
    <row r="395" spans="1:28">
      <c r="F395" s="38"/>
    </row>
    <row r="396" spans="1:28">
      <c r="A396" s="24" t="s">
        <v>922</v>
      </c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21"/>
      <c r="Y396" s="21"/>
      <c r="Z396" s="21"/>
      <c r="AA396" s="23"/>
    </row>
    <row r="397" spans="1:28">
      <c r="A397" s="27" t="s">
        <v>990</v>
      </c>
      <c r="C397" s="46" t="s">
        <v>705</v>
      </c>
      <c r="D397" s="19" t="s">
        <v>730</v>
      </c>
      <c r="E397" s="19" t="s">
        <v>995</v>
      </c>
      <c r="F397" s="35">
        <f>VLOOKUP(C397,'WSS-27'!$C$2:$AP$780,'WSS-27'!$AC$2,)</f>
        <v>0</v>
      </c>
      <c r="G397" s="35">
        <f t="shared" ref="G397:Z397" si="183">IF(VLOOKUP($E397,$D$6:$AN$1034,3,)=0,0,(VLOOKUP($E397,$D$6:$AN$1034,G$2,)/VLOOKUP($E397,$D$6:$AN$1034,3,))*$F397)</f>
        <v>0</v>
      </c>
      <c r="H397" s="35">
        <f t="shared" si="183"/>
        <v>0</v>
      </c>
      <c r="I397" s="35">
        <f t="shared" si="183"/>
        <v>0</v>
      </c>
      <c r="J397" s="35">
        <f t="shared" si="183"/>
        <v>0</v>
      </c>
      <c r="K397" s="35">
        <f t="shared" si="183"/>
        <v>0</v>
      </c>
      <c r="L397" s="35">
        <f t="shared" si="183"/>
        <v>0</v>
      </c>
      <c r="M397" s="35">
        <f t="shared" si="183"/>
        <v>0</v>
      </c>
      <c r="N397" s="35">
        <f t="shared" si="183"/>
        <v>0</v>
      </c>
      <c r="O397" s="35">
        <f t="shared" si="183"/>
        <v>0</v>
      </c>
      <c r="P397" s="35">
        <f t="shared" si="183"/>
        <v>0</v>
      </c>
      <c r="Q397" s="35">
        <f t="shared" si="183"/>
        <v>0</v>
      </c>
      <c r="R397" s="35">
        <f t="shared" si="183"/>
        <v>0</v>
      </c>
      <c r="S397" s="35">
        <f t="shared" si="183"/>
        <v>0</v>
      </c>
      <c r="T397" s="35">
        <f t="shared" si="183"/>
        <v>0</v>
      </c>
      <c r="U397" s="35">
        <f t="shared" si="183"/>
        <v>0</v>
      </c>
      <c r="V397" s="35">
        <f t="shared" si="183"/>
        <v>0</v>
      </c>
      <c r="W397" s="35">
        <f t="shared" si="183"/>
        <v>0</v>
      </c>
      <c r="X397" s="21">
        <f t="shared" si="183"/>
        <v>0</v>
      </c>
      <c r="Y397" s="21">
        <f t="shared" si="183"/>
        <v>0</v>
      </c>
      <c r="Z397" s="21">
        <f t="shared" si="183"/>
        <v>0</v>
      </c>
      <c r="AA397" s="23">
        <f>SUM(G397:Z397)</f>
        <v>0</v>
      </c>
      <c r="AB397" s="17" t="str">
        <f>IF(ABS(F397-AA397)&lt;0.01,"ok","err")</f>
        <v>ok</v>
      </c>
    </row>
    <row r="398" spans="1:28">
      <c r="F398" s="38"/>
    </row>
    <row r="399" spans="1:28">
      <c r="A399" s="24" t="s">
        <v>327</v>
      </c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21"/>
      <c r="Y399" s="21"/>
      <c r="Z399" s="21"/>
      <c r="AA399" s="23"/>
    </row>
    <row r="400" spans="1:28">
      <c r="A400" s="27" t="s">
        <v>990</v>
      </c>
      <c r="C400" s="46" t="s">
        <v>705</v>
      </c>
      <c r="D400" s="19" t="s">
        <v>731</v>
      </c>
      <c r="E400" s="19" t="s">
        <v>995</v>
      </c>
      <c r="F400" s="35">
        <f>VLOOKUP(C400,'WSS-27'!$C$2:$AP$780,'WSS-27'!$AD$2,)</f>
        <v>0</v>
      </c>
      <c r="G400" s="35">
        <f t="shared" ref="G400:Z400" si="184">IF(VLOOKUP($E400,$D$6:$AN$1034,3,)=0,0,(VLOOKUP($E400,$D$6:$AN$1034,G$2,)/VLOOKUP($E400,$D$6:$AN$1034,3,))*$F400)</f>
        <v>0</v>
      </c>
      <c r="H400" s="35">
        <f t="shared" si="184"/>
        <v>0</v>
      </c>
      <c r="I400" s="35">
        <f t="shared" si="184"/>
        <v>0</v>
      </c>
      <c r="J400" s="35">
        <f t="shared" si="184"/>
        <v>0</v>
      </c>
      <c r="K400" s="35">
        <f t="shared" si="184"/>
        <v>0</v>
      </c>
      <c r="L400" s="35">
        <f t="shared" si="184"/>
        <v>0</v>
      </c>
      <c r="M400" s="35">
        <f t="shared" si="184"/>
        <v>0</v>
      </c>
      <c r="N400" s="35">
        <f t="shared" si="184"/>
        <v>0</v>
      </c>
      <c r="O400" s="35">
        <f t="shared" si="184"/>
        <v>0</v>
      </c>
      <c r="P400" s="35">
        <f t="shared" si="184"/>
        <v>0</v>
      </c>
      <c r="Q400" s="35">
        <f t="shared" si="184"/>
        <v>0</v>
      </c>
      <c r="R400" s="35">
        <f t="shared" si="184"/>
        <v>0</v>
      </c>
      <c r="S400" s="35">
        <f t="shared" si="184"/>
        <v>0</v>
      </c>
      <c r="T400" s="35">
        <f t="shared" si="184"/>
        <v>0</v>
      </c>
      <c r="U400" s="35">
        <f t="shared" si="184"/>
        <v>0</v>
      </c>
      <c r="V400" s="35">
        <f t="shared" si="184"/>
        <v>0</v>
      </c>
      <c r="W400" s="35">
        <f t="shared" si="184"/>
        <v>0</v>
      </c>
      <c r="X400" s="21">
        <f t="shared" si="184"/>
        <v>0</v>
      </c>
      <c r="Y400" s="21">
        <f t="shared" si="184"/>
        <v>0</v>
      </c>
      <c r="Z400" s="21">
        <f t="shared" si="184"/>
        <v>0</v>
      </c>
      <c r="AA400" s="23">
        <f>SUM(G400:Z400)</f>
        <v>0</v>
      </c>
      <c r="AB400" s="17" t="str">
        <f>IF(ABS(F400-AA400)&lt;0.01,"ok","err")</f>
        <v>ok</v>
      </c>
    </row>
    <row r="401" spans="1:28">
      <c r="F401" s="38"/>
    </row>
    <row r="402" spans="1:28">
      <c r="A402" s="24" t="s">
        <v>326</v>
      </c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21"/>
      <c r="Y402" s="21"/>
      <c r="Z402" s="21"/>
      <c r="AA402" s="23"/>
    </row>
    <row r="403" spans="1:28">
      <c r="A403" s="27" t="s">
        <v>990</v>
      </c>
      <c r="C403" s="46" t="s">
        <v>705</v>
      </c>
      <c r="D403" s="19" t="s">
        <v>732</v>
      </c>
      <c r="E403" s="19" t="s">
        <v>996</v>
      </c>
      <c r="F403" s="35">
        <f>VLOOKUP(C403,'WSS-27'!$C$2:$AP$780,'WSS-27'!$AE$2,)</f>
        <v>0</v>
      </c>
      <c r="G403" s="35">
        <f t="shared" ref="G403:Z403" si="185">IF(VLOOKUP($E403,$D$6:$AN$1034,3,)=0,0,(VLOOKUP($E403,$D$6:$AN$1034,G$2,)/VLOOKUP($E403,$D$6:$AN$1034,3,))*$F403)</f>
        <v>0</v>
      </c>
      <c r="H403" s="35">
        <f t="shared" si="185"/>
        <v>0</v>
      </c>
      <c r="I403" s="35">
        <f t="shared" si="185"/>
        <v>0</v>
      </c>
      <c r="J403" s="35">
        <f t="shared" si="185"/>
        <v>0</v>
      </c>
      <c r="K403" s="35">
        <f t="shared" si="185"/>
        <v>0</v>
      </c>
      <c r="L403" s="35">
        <f t="shared" si="185"/>
        <v>0</v>
      </c>
      <c r="M403" s="35">
        <f t="shared" si="185"/>
        <v>0</v>
      </c>
      <c r="N403" s="35">
        <f t="shared" si="185"/>
        <v>0</v>
      </c>
      <c r="O403" s="35">
        <f t="shared" si="185"/>
        <v>0</v>
      </c>
      <c r="P403" s="35">
        <f t="shared" si="185"/>
        <v>0</v>
      </c>
      <c r="Q403" s="35">
        <f t="shared" si="185"/>
        <v>0</v>
      </c>
      <c r="R403" s="35">
        <f t="shared" si="185"/>
        <v>0</v>
      </c>
      <c r="S403" s="35">
        <f t="shared" si="185"/>
        <v>0</v>
      </c>
      <c r="T403" s="35">
        <f t="shared" si="185"/>
        <v>0</v>
      </c>
      <c r="U403" s="35">
        <f t="shared" si="185"/>
        <v>0</v>
      </c>
      <c r="V403" s="35">
        <f t="shared" si="185"/>
        <v>0</v>
      </c>
      <c r="W403" s="35">
        <f t="shared" si="185"/>
        <v>0</v>
      </c>
      <c r="X403" s="21">
        <f t="shared" si="185"/>
        <v>0</v>
      </c>
      <c r="Y403" s="21">
        <f t="shared" si="185"/>
        <v>0</v>
      </c>
      <c r="Z403" s="21">
        <f t="shared" si="185"/>
        <v>0</v>
      </c>
      <c r="AA403" s="23">
        <f>SUM(G403:Z403)</f>
        <v>0</v>
      </c>
      <c r="AB403" s="17" t="str">
        <f>IF(ABS(F403-AA403)&lt;0.01,"ok","err")</f>
        <v>ok</v>
      </c>
    </row>
    <row r="404" spans="1:28"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21"/>
      <c r="Y404" s="21"/>
      <c r="Z404" s="21"/>
      <c r="AA404" s="23"/>
    </row>
    <row r="405" spans="1:28">
      <c r="A405" s="19" t="s">
        <v>819</v>
      </c>
      <c r="D405" s="19" t="s">
        <v>733</v>
      </c>
      <c r="F405" s="35">
        <f t="shared" ref="F405:P405" si="186">F359+F365+F368+F371+F379+F384+F387+F391+F394+F397+F400+F403</f>
        <v>0</v>
      </c>
      <c r="G405" s="35">
        <f t="shared" si="186"/>
        <v>0</v>
      </c>
      <c r="H405" s="35">
        <f t="shared" si="186"/>
        <v>0</v>
      </c>
      <c r="I405" s="35">
        <f t="shared" si="186"/>
        <v>0</v>
      </c>
      <c r="J405" s="35">
        <f t="shared" si="186"/>
        <v>0</v>
      </c>
      <c r="K405" s="35">
        <f t="shared" si="186"/>
        <v>0</v>
      </c>
      <c r="L405" s="35">
        <f t="shared" si="186"/>
        <v>0</v>
      </c>
      <c r="M405" s="35">
        <f t="shared" si="186"/>
        <v>0</v>
      </c>
      <c r="N405" s="35">
        <f t="shared" si="186"/>
        <v>0</v>
      </c>
      <c r="O405" s="35">
        <f>O359+O365+O368+O371+O379+O384+O387+O391+O394+O397+O400+O403</f>
        <v>0</v>
      </c>
      <c r="P405" s="35">
        <f t="shared" si="186"/>
        <v>0</v>
      </c>
      <c r="Q405" s="35">
        <f>Q359+Q365+Q368+Q371+Q379+Q384+Q387+Q391+Q394+Q397+Q400+Q403</f>
        <v>0</v>
      </c>
      <c r="R405" s="35">
        <f>R359+R365+R368+R371+R379+R384+R387+R391+R394+R397+R400+R403</f>
        <v>0</v>
      </c>
      <c r="S405" s="35">
        <f t="shared" ref="S405:Z405" si="187">S359+S365+S368+S371+S379+S384+S387+S391+S394+S397+S400+S403</f>
        <v>0</v>
      </c>
      <c r="T405" s="35">
        <f t="shared" si="187"/>
        <v>0</v>
      </c>
      <c r="U405" s="35">
        <f t="shared" si="187"/>
        <v>0</v>
      </c>
      <c r="V405" s="35">
        <f t="shared" si="187"/>
        <v>0</v>
      </c>
      <c r="W405" s="35">
        <f t="shared" si="187"/>
        <v>0</v>
      </c>
      <c r="X405" s="21">
        <f t="shared" si="187"/>
        <v>0</v>
      </c>
      <c r="Y405" s="21">
        <f t="shared" si="187"/>
        <v>0</v>
      </c>
      <c r="Z405" s="21">
        <f t="shared" si="187"/>
        <v>0</v>
      </c>
      <c r="AA405" s="23">
        <f>SUM(G405:Z405)</f>
        <v>0</v>
      </c>
      <c r="AB405" s="17" t="str">
        <f>IF(ABS(F405-AA405)&lt;0.01,"ok","err")</f>
        <v>ok</v>
      </c>
    </row>
    <row r="408" spans="1:28">
      <c r="A408" s="24" t="s">
        <v>674</v>
      </c>
    </row>
    <row r="410" spans="1:28">
      <c r="A410" s="24" t="s">
        <v>339</v>
      </c>
    </row>
    <row r="411" spans="1:28">
      <c r="A411" s="27" t="s">
        <v>1129</v>
      </c>
      <c r="C411" s="19" t="s">
        <v>675</v>
      </c>
      <c r="D411" s="19" t="s">
        <v>1139</v>
      </c>
      <c r="E411" s="19" t="s">
        <v>1120</v>
      </c>
      <c r="F411" s="35">
        <f>VLOOKUP(C411,'WSS-27'!$C$2:$AP$780,'WSS-27'!$H$2,)</f>
        <v>0</v>
      </c>
      <c r="G411" s="35">
        <f t="shared" ref="G411:P416" si="188">IF(VLOOKUP($E411,$D$6:$AN$1034,3,)=0,0,(VLOOKUP($E411,$D$6:$AN$1034,G$2,)/VLOOKUP($E411,$D$6:$AN$1034,3,))*$F411)</f>
        <v>0</v>
      </c>
      <c r="H411" s="35">
        <f t="shared" si="188"/>
        <v>0</v>
      </c>
      <c r="I411" s="35">
        <f t="shared" si="188"/>
        <v>0</v>
      </c>
      <c r="J411" s="35">
        <f t="shared" si="188"/>
        <v>0</v>
      </c>
      <c r="K411" s="35">
        <f t="shared" si="188"/>
        <v>0</v>
      </c>
      <c r="L411" s="35">
        <f t="shared" si="188"/>
        <v>0</v>
      </c>
      <c r="M411" s="35">
        <f t="shared" si="188"/>
        <v>0</v>
      </c>
      <c r="N411" s="35">
        <f t="shared" si="188"/>
        <v>0</v>
      </c>
      <c r="O411" s="35">
        <f t="shared" si="188"/>
        <v>0</v>
      </c>
      <c r="P411" s="35">
        <f t="shared" si="188"/>
        <v>0</v>
      </c>
      <c r="Q411" s="35">
        <f t="shared" ref="Q411:Z416" si="189">IF(VLOOKUP($E411,$D$6:$AN$1034,3,)=0,0,(VLOOKUP($E411,$D$6:$AN$1034,Q$2,)/VLOOKUP($E411,$D$6:$AN$1034,3,))*$F411)</f>
        <v>0</v>
      </c>
      <c r="R411" s="35">
        <f t="shared" si="189"/>
        <v>0</v>
      </c>
      <c r="S411" s="35">
        <f t="shared" si="189"/>
        <v>0</v>
      </c>
      <c r="T411" s="35">
        <f t="shared" si="189"/>
        <v>0</v>
      </c>
      <c r="U411" s="35">
        <f t="shared" si="189"/>
        <v>0</v>
      </c>
      <c r="V411" s="35">
        <f t="shared" si="189"/>
        <v>0</v>
      </c>
      <c r="W411" s="35">
        <f t="shared" si="189"/>
        <v>0</v>
      </c>
      <c r="X411" s="21">
        <f t="shared" si="189"/>
        <v>0</v>
      </c>
      <c r="Y411" s="21">
        <f t="shared" si="189"/>
        <v>0</v>
      </c>
      <c r="Z411" s="21">
        <f t="shared" si="189"/>
        <v>0</v>
      </c>
      <c r="AA411" s="23">
        <f t="shared" ref="AA411:AA417" si="190">SUM(G411:Z411)</f>
        <v>0</v>
      </c>
      <c r="AB411" s="17" t="str">
        <f t="shared" ref="AB411:AB417" si="191">IF(ABS(F411-AA411)&lt;0.01,"ok","err")</f>
        <v>ok</v>
      </c>
    </row>
    <row r="412" spans="1:28" hidden="1">
      <c r="A412" s="27" t="s">
        <v>1136</v>
      </c>
      <c r="C412" s="19" t="s">
        <v>675</v>
      </c>
      <c r="D412" s="19" t="s">
        <v>676</v>
      </c>
      <c r="E412" s="19" t="s">
        <v>1144</v>
      </c>
      <c r="F412" s="38">
        <f>VLOOKUP(C412,'WSS-27'!$C$2:$AP$780,'WSS-27'!$I$2,)</f>
        <v>0</v>
      </c>
      <c r="G412" s="38">
        <f t="shared" si="188"/>
        <v>0</v>
      </c>
      <c r="H412" s="38">
        <f t="shared" si="188"/>
        <v>0</v>
      </c>
      <c r="I412" s="38">
        <f t="shared" si="188"/>
        <v>0</v>
      </c>
      <c r="J412" s="38">
        <f t="shared" si="188"/>
        <v>0</v>
      </c>
      <c r="K412" s="38">
        <f t="shared" si="188"/>
        <v>0</v>
      </c>
      <c r="L412" s="38">
        <f t="shared" si="188"/>
        <v>0</v>
      </c>
      <c r="M412" s="38">
        <f t="shared" si="188"/>
        <v>0</v>
      </c>
      <c r="N412" s="38">
        <f t="shared" si="188"/>
        <v>0</v>
      </c>
      <c r="O412" s="38">
        <f t="shared" si="188"/>
        <v>0</v>
      </c>
      <c r="P412" s="38">
        <f t="shared" si="188"/>
        <v>0</v>
      </c>
      <c r="Q412" s="38">
        <f t="shared" si="189"/>
        <v>0</v>
      </c>
      <c r="R412" s="38">
        <f t="shared" si="189"/>
        <v>0</v>
      </c>
      <c r="S412" s="38">
        <f t="shared" si="189"/>
        <v>0</v>
      </c>
      <c r="T412" s="38">
        <f t="shared" si="189"/>
        <v>0</v>
      </c>
      <c r="U412" s="38">
        <f t="shared" si="189"/>
        <v>0</v>
      </c>
      <c r="V412" s="38">
        <f t="shared" si="189"/>
        <v>0</v>
      </c>
      <c r="W412" s="38">
        <f t="shared" si="189"/>
        <v>0</v>
      </c>
      <c r="X412" s="22">
        <f t="shared" si="189"/>
        <v>0</v>
      </c>
      <c r="Y412" s="22">
        <f t="shared" si="189"/>
        <v>0</v>
      </c>
      <c r="Z412" s="22">
        <f t="shared" si="189"/>
        <v>0</v>
      </c>
      <c r="AA412" s="22">
        <f t="shared" si="190"/>
        <v>0</v>
      </c>
      <c r="AB412" s="17" t="str">
        <f t="shared" si="191"/>
        <v>ok</v>
      </c>
    </row>
    <row r="413" spans="1:28" hidden="1">
      <c r="A413" s="27" t="s">
        <v>1136</v>
      </c>
      <c r="C413" s="19" t="s">
        <v>675</v>
      </c>
      <c r="D413" s="19" t="s">
        <v>677</v>
      </c>
      <c r="E413" s="19" t="s">
        <v>1144</v>
      </c>
      <c r="F413" s="38">
        <f>VLOOKUP(C413,'WSS-27'!$C$2:$AP$780,'WSS-27'!$J$2,)</f>
        <v>0</v>
      </c>
      <c r="G413" s="38">
        <f t="shared" si="188"/>
        <v>0</v>
      </c>
      <c r="H413" s="38">
        <f t="shared" si="188"/>
        <v>0</v>
      </c>
      <c r="I413" s="38">
        <f t="shared" si="188"/>
        <v>0</v>
      </c>
      <c r="J413" s="38">
        <f t="shared" si="188"/>
        <v>0</v>
      </c>
      <c r="K413" s="38">
        <f t="shared" si="188"/>
        <v>0</v>
      </c>
      <c r="L413" s="38">
        <f t="shared" si="188"/>
        <v>0</v>
      </c>
      <c r="M413" s="38">
        <f t="shared" si="188"/>
        <v>0</v>
      </c>
      <c r="N413" s="38">
        <f t="shared" si="188"/>
        <v>0</v>
      </c>
      <c r="O413" s="38">
        <f t="shared" si="188"/>
        <v>0</v>
      </c>
      <c r="P413" s="38">
        <f t="shared" si="188"/>
        <v>0</v>
      </c>
      <c r="Q413" s="38">
        <f t="shared" si="189"/>
        <v>0</v>
      </c>
      <c r="R413" s="38">
        <f t="shared" si="189"/>
        <v>0</v>
      </c>
      <c r="S413" s="38">
        <f t="shared" si="189"/>
        <v>0</v>
      </c>
      <c r="T413" s="38">
        <f t="shared" si="189"/>
        <v>0</v>
      </c>
      <c r="U413" s="38">
        <f t="shared" si="189"/>
        <v>0</v>
      </c>
      <c r="V413" s="38">
        <f t="shared" si="189"/>
        <v>0</v>
      </c>
      <c r="W413" s="38">
        <f t="shared" si="189"/>
        <v>0</v>
      </c>
      <c r="X413" s="22">
        <f t="shared" si="189"/>
        <v>0</v>
      </c>
      <c r="Y413" s="22">
        <f t="shared" si="189"/>
        <v>0</v>
      </c>
      <c r="Z413" s="22">
        <f t="shared" si="189"/>
        <v>0</v>
      </c>
      <c r="AA413" s="22">
        <f t="shared" si="190"/>
        <v>0</v>
      </c>
      <c r="AB413" s="17" t="str">
        <f t="shared" si="191"/>
        <v>ok</v>
      </c>
    </row>
    <row r="414" spans="1:28">
      <c r="A414" s="27" t="s">
        <v>1076</v>
      </c>
      <c r="C414" s="19" t="s">
        <v>675</v>
      </c>
      <c r="D414" s="19" t="s">
        <v>678</v>
      </c>
      <c r="E414" s="19" t="s">
        <v>988</v>
      </c>
      <c r="F414" s="38">
        <f>VLOOKUP(C414,'WSS-27'!$C$2:$AP$780,'WSS-27'!$K$2,)</f>
        <v>0</v>
      </c>
      <c r="G414" s="38">
        <f t="shared" si="188"/>
        <v>0</v>
      </c>
      <c r="H414" s="38">
        <f t="shared" si="188"/>
        <v>0</v>
      </c>
      <c r="I414" s="38">
        <f t="shared" si="188"/>
        <v>0</v>
      </c>
      <c r="J414" s="38">
        <f t="shared" si="188"/>
        <v>0</v>
      </c>
      <c r="K414" s="38">
        <f t="shared" si="188"/>
        <v>0</v>
      </c>
      <c r="L414" s="38">
        <f t="shared" si="188"/>
        <v>0</v>
      </c>
      <c r="M414" s="38">
        <f t="shared" si="188"/>
        <v>0</v>
      </c>
      <c r="N414" s="38">
        <f t="shared" si="188"/>
        <v>0</v>
      </c>
      <c r="O414" s="38">
        <f t="shared" si="188"/>
        <v>0</v>
      </c>
      <c r="P414" s="38">
        <f t="shared" si="188"/>
        <v>0</v>
      </c>
      <c r="Q414" s="38">
        <f t="shared" si="189"/>
        <v>0</v>
      </c>
      <c r="R414" s="38">
        <f t="shared" si="189"/>
        <v>0</v>
      </c>
      <c r="S414" s="38">
        <f t="shared" si="189"/>
        <v>0</v>
      </c>
      <c r="T414" s="38">
        <f t="shared" si="189"/>
        <v>0</v>
      </c>
      <c r="U414" s="38">
        <f t="shared" si="189"/>
        <v>0</v>
      </c>
      <c r="V414" s="38">
        <f t="shared" si="189"/>
        <v>0</v>
      </c>
      <c r="W414" s="38">
        <f t="shared" si="189"/>
        <v>0</v>
      </c>
      <c r="X414" s="22">
        <f t="shared" si="189"/>
        <v>0</v>
      </c>
      <c r="Y414" s="22">
        <f t="shared" si="189"/>
        <v>0</v>
      </c>
      <c r="Z414" s="22">
        <f t="shared" si="189"/>
        <v>0</v>
      </c>
      <c r="AA414" s="22">
        <f t="shared" si="190"/>
        <v>0</v>
      </c>
      <c r="AB414" s="17" t="str">
        <f t="shared" si="191"/>
        <v>ok</v>
      </c>
    </row>
    <row r="415" spans="1:28" hidden="1">
      <c r="A415" s="27" t="s">
        <v>1077</v>
      </c>
      <c r="C415" s="19" t="s">
        <v>675</v>
      </c>
      <c r="D415" s="19" t="s">
        <v>679</v>
      </c>
      <c r="E415" s="19" t="s">
        <v>988</v>
      </c>
      <c r="F415" s="38">
        <f>VLOOKUP(C415,'WSS-27'!$C$2:$AP$780,'WSS-27'!$L$2,)</f>
        <v>0</v>
      </c>
      <c r="G415" s="38">
        <f t="shared" si="188"/>
        <v>0</v>
      </c>
      <c r="H415" s="38">
        <f t="shared" si="188"/>
        <v>0</v>
      </c>
      <c r="I415" s="38">
        <f t="shared" si="188"/>
        <v>0</v>
      </c>
      <c r="J415" s="38">
        <f t="shared" si="188"/>
        <v>0</v>
      </c>
      <c r="K415" s="38">
        <f t="shared" si="188"/>
        <v>0</v>
      </c>
      <c r="L415" s="38">
        <f t="shared" si="188"/>
        <v>0</v>
      </c>
      <c r="M415" s="38">
        <f t="shared" si="188"/>
        <v>0</v>
      </c>
      <c r="N415" s="38">
        <f t="shared" si="188"/>
        <v>0</v>
      </c>
      <c r="O415" s="38">
        <f t="shared" si="188"/>
        <v>0</v>
      </c>
      <c r="P415" s="38">
        <f t="shared" si="188"/>
        <v>0</v>
      </c>
      <c r="Q415" s="38">
        <f t="shared" si="189"/>
        <v>0</v>
      </c>
      <c r="R415" s="38">
        <f t="shared" si="189"/>
        <v>0</v>
      </c>
      <c r="S415" s="38">
        <f t="shared" si="189"/>
        <v>0</v>
      </c>
      <c r="T415" s="38">
        <f t="shared" si="189"/>
        <v>0</v>
      </c>
      <c r="U415" s="38">
        <f t="shared" si="189"/>
        <v>0</v>
      </c>
      <c r="V415" s="38">
        <f t="shared" si="189"/>
        <v>0</v>
      </c>
      <c r="W415" s="38">
        <f t="shared" si="189"/>
        <v>0</v>
      </c>
      <c r="X415" s="22">
        <f t="shared" si="189"/>
        <v>0</v>
      </c>
      <c r="Y415" s="22">
        <f t="shared" si="189"/>
        <v>0</v>
      </c>
      <c r="Z415" s="22">
        <f t="shared" si="189"/>
        <v>0</v>
      </c>
      <c r="AA415" s="22">
        <f t="shared" si="190"/>
        <v>0</v>
      </c>
      <c r="AB415" s="17" t="str">
        <f t="shared" si="191"/>
        <v>ok</v>
      </c>
    </row>
    <row r="416" spans="1:28" hidden="1">
      <c r="A416" s="27" t="s">
        <v>1077</v>
      </c>
      <c r="C416" s="19" t="s">
        <v>675</v>
      </c>
      <c r="D416" s="19" t="s">
        <v>680</v>
      </c>
      <c r="E416" s="19" t="s">
        <v>988</v>
      </c>
      <c r="F416" s="38">
        <f>VLOOKUP(C416,'WSS-27'!$C$2:$AP$780,'WSS-27'!$M$2,)</f>
        <v>0</v>
      </c>
      <c r="G416" s="38">
        <f t="shared" si="188"/>
        <v>0</v>
      </c>
      <c r="H416" s="38">
        <f t="shared" si="188"/>
        <v>0</v>
      </c>
      <c r="I416" s="38">
        <f t="shared" si="188"/>
        <v>0</v>
      </c>
      <c r="J416" s="38">
        <f t="shared" si="188"/>
        <v>0</v>
      </c>
      <c r="K416" s="38">
        <f t="shared" si="188"/>
        <v>0</v>
      </c>
      <c r="L416" s="38">
        <f t="shared" si="188"/>
        <v>0</v>
      </c>
      <c r="M416" s="38">
        <f t="shared" si="188"/>
        <v>0</v>
      </c>
      <c r="N416" s="38">
        <f t="shared" si="188"/>
        <v>0</v>
      </c>
      <c r="O416" s="38">
        <f t="shared" si="188"/>
        <v>0</v>
      </c>
      <c r="P416" s="38">
        <f t="shared" si="188"/>
        <v>0</v>
      </c>
      <c r="Q416" s="38">
        <f t="shared" si="189"/>
        <v>0</v>
      </c>
      <c r="R416" s="38">
        <f t="shared" si="189"/>
        <v>0</v>
      </c>
      <c r="S416" s="38">
        <f t="shared" si="189"/>
        <v>0</v>
      </c>
      <c r="T416" s="38">
        <f t="shared" si="189"/>
        <v>0</v>
      </c>
      <c r="U416" s="38">
        <f t="shared" si="189"/>
        <v>0</v>
      </c>
      <c r="V416" s="38">
        <f t="shared" si="189"/>
        <v>0</v>
      </c>
      <c r="W416" s="38">
        <f t="shared" si="189"/>
        <v>0</v>
      </c>
      <c r="X416" s="22">
        <f t="shared" si="189"/>
        <v>0</v>
      </c>
      <c r="Y416" s="22">
        <f t="shared" si="189"/>
        <v>0</v>
      </c>
      <c r="Z416" s="22">
        <f t="shared" si="189"/>
        <v>0</v>
      </c>
      <c r="AA416" s="22">
        <f t="shared" si="190"/>
        <v>0</v>
      </c>
      <c r="AB416" s="17" t="str">
        <f t="shared" si="191"/>
        <v>ok</v>
      </c>
    </row>
    <row r="417" spans="1:28">
      <c r="A417" s="19" t="s">
        <v>361</v>
      </c>
      <c r="D417" s="19" t="s">
        <v>681</v>
      </c>
      <c r="F417" s="35">
        <f>SUM(F411:F416)</f>
        <v>0</v>
      </c>
      <c r="G417" s="35">
        <f t="shared" ref="G417:W417" si="192">SUM(G411:G416)</f>
        <v>0</v>
      </c>
      <c r="H417" s="35">
        <f t="shared" si="192"/>
        <v>0</v>
      </c>
      <c r="I417" s="35">
        <f t="shared" si="192"/>
        <v>0</v>
      </c>
      <c r="J417" s="35">
        <f t="shared" si="192"/>
        <v>0</v>
      </c>
      <c r="K417" s="35">
        <f t="shared" si="192"/>
        <v>0</v>
      </c>
      <c r="L417" s="35">
        <f t="shared" si="192"/>
        <v>0</v>
      </c>
      <c r="M417" s="35">
        <f t="shared" si="192"/>
        <v>0</v>
      </c>
      <c r="N417" s="35">
        <f t="shared" si="192"/>
        <v>0</v>
      </c>
      <c r="O417" s="35">
        <f>SUM(O411:O416)</f>
        <v>0</v>
      </c>
      <c r="P417" s="35">
        <f t="shared" si="192"/>
        <v>0</v>
      </c>
      <c r="Q417" s="35">
        <f t="shared" si="192"/>
        <v>0</v>
      </c>
      <c r="R417" s="35">
        <f t="shared" si="192"/>
        <v>0</v>
      </c>
      <c r="S417" s="35">
        <f t="shared" si="192"/>
        <v>0</v>
      </c>
      <c r="T417" s="35">
        <f t="shared" si="192"/>
        <v>0</v>
      </c>
      <c r="U417" s="35">
        <f t="shared" si="192"/>
        <v>0</v>
      </c>
      <c r="V417" s="35">
        <f t="shared" si="192"/>
        <v>0</v>
      </c>
      <c r="W417" s="35">
        <f t="shared" si="192"/>
        <v>0</v>
      </c>
      <c r="X417" s="21">
        <f>SUM(X411:X416)</f>
        <v>0</v>
      </c>
      <c r="Y417" s="21">
        <f>SUM(Y411:Y416)</f>
        <v>0</v>
      </c>
      <c r="Z417" s="21">
        <f>SUM(Z411:Z416)</f>
        <v>0</v>
      </c>
      <c r="AA417" s="23">
        <f t="shared" si="190"/>
        <v>0</v>
      </c>
      <c r="AB417" s="17" t="str">
        <f t="shared" si="191"/>
        <v>ok</v>
      </c>
    </row>
    <row r="418" spans="1:28">
      <c r="F418" s="38"/>
      <c r="G418" s="38"/>
    </row>
    <row r="419" spans="1:28">
      <c r="A419" s="24" t="s">
        <v>1026</v>
      </c>
      <c r="F419" s="38"/>
      <c r="G419" s="38"/>
    </row>
    <row r="420" spans="1:28">
      <c r="A420" s="27" t="s">
        <v>1111</v>
      </c>
      <c r="C420" s="19" t="s">
        <v>675</v>
      </c>
      <c r="D420" s="19" t="s">
        <v>682</v>
      </c>
      <c r="E420" s="19" t="s">
        <v>1115</v>
      </c>
      <c r="F420" s="35">
        <f>VLOOKUP(C420,'WSS-27'!$C$2:$AP$780,'WSS-27'!$N$2,)</f>
        <v>0</v>
      </c>
      <c r="G420" s="35">
        <f t="shared" ref="G420:P422" si="193">IF(VLOOKUP($E420,$D$6:$AN$1034,3,)=0,0,(VLOOKUP($E420,$D$6:$AN$1034,G$2,)/VLOOKUP($E420,$D$6:$AN$1034,3,))*$F420)</f>
        <v>0</v>
      </c>
      <c r="H420" s="35">
        <f t="shared" si="193"/>
        <v>0</v>
      </c>
      <c r="I420" s="35">
        <f t="shared" si="193"/>
        <v>0</v>
      </c>
      <c r="J420" s="35">
        <f t="shared" si="193"/>
        <v>0</v>
      </c>
      <c r="K420" s="35">
        <f t="shared" si="193"/>
        <v>0</v>
      </c>
      <c r="L420" s="35">
        <f t="shared" si="193"/>
        <v>0</v>
      </c>
      <c r="M420" s="35">
        <f t="shared" si="193"/>
        <v>0</v>
      </c>
      <c r="N420" s="35">
        <f t="shared" si="193"/>
        <v>0</v>
      </c>
      <c r="O420" s="35">
        <f t="shared" si="193"/>
        <v>0</v>
      </c>
      <c r="P420" s="35">
        <f t="shared" si="193"/>
        <v>0</v>
      </c>
      <c r="Q420" s="35">
        <f t="shared" ref="Q420:Z422" si="194">IF(VLOOKUP($E420,$D$6:$AN$1034,3,)=0,0,(VLOOKUP($E420,$D$6:$AN$1034,Q$2,)/VLOOKUP($E420,$D$6:$AN$1034,3,))*$F420)</f>
        <v>0</v>
      </c>
      <c r="R420" s="35">
        <f t="shared" si="194"/>
        <v>0</v>
      </c>
      <c r="S420" s="35">
        <f t="shared" si="194"/>
        <v>0</v>
      </c>
      <c r="T420" s="35">
        <f t="shared" si="194"/>
        <v>0</v>
      </c>
      <c r="U420" s="35">
        <f t="shared" si="194"/>
        <v>0</v>
      </c>
      <c r="V420" s="35">
        <f t="shared" si="194"/>
        <v>0</v>
      </c>
      <c r="W420" s="35">
        <f t="shared" si="194"/>
        <v>0</v>
      </c>
      <c r="X420" s="21">
        <f t="shared" si="194"/>
        <v>0</v>
      </c>
      <c r="Y420" s="21">
        <f t="shared" si="194"/>
        <v>0</v>
      </c>
      <c r="Z420" s="21">
        <f t="shared" si="194"/>
        <v>0</v>
      </c>
      <c r="AA420" s="23">
        <f>SUM(G420:Z420)</f>
        <v>0</v>
      </c>
      <c r="AB420" s="17" t="str">
        <f>IF(ABS(F420-AA420)&lt;0.01,"ok","err")</f>
        <v>ok</v>
      </c>
    </row>
    <row r="421" spans="1:28" hidden="1">
      <c r="A421" s="27" t="s">
        <v>1112</v>
      </c>
      <c r="C421" s="19" t="s">
        <v>675</v>
      </c>
      <c r="D421" s="19" t="s">
        <v>683</v>
      </c>
      <c r="E421" s="19" t="s">
        <v>1115</v>
      </c>
      <c r="F421" s="38">
        <f>VLOOKUP(C421,'WSS-27'!$C$2:$AP$780,'WSS-27'!$O$2,)</f>
        <v>0</v>
      </c>
      <c r="G421" s="38">
        <f t="shared" si="193"/>
        <v>0</v>
      </c>
      <c r="H421" s="38">
        <f t="shared" si="193"/>
        <v>0</v>
      </c>
      <c r="I421" s="38">
        <f t="shared" si="193"/>
        <v>0</v>
      </c>
      <c r="J421" s="38">
        <f t="shared" si="193"/>
        <v>0</v>
      </c>
      <c r="K421" s="38">
        <f t="shared" si="193"/>
        <v>0</v>
      </c>
      <c r="L421" s="38">
        <f t="shared" si="193"/>
        <v>0</v>
      </c>
      <c r="M421" s="38">
        <f t="shared" si="193"/>
        <v>0</v>
      </c>
      <c r="N421" s="38">
        <f t="shared" si="193"/>
        <v>0</v>
      </c>
      <c r="O421" s="38">
        <f t="shared" si="193"/>
        <v>0</v>
      </c>
      <c r="P421" s="38">
        <f t="shared" si="193"/>
        <v>0</v>
      </c>
      <c r="Q421" s="38">
        <f t="shared" si="194"/>
        <v>0</v>
      </c>
      <c r="R421" s="38">
        <f t="shared" si="194"/>
        <v>0</v>
      </c>
      <c r="S421" s="38">
        <f t="shared" si="194"/>
        <v>0</v>
      </c>
      <c r="T421" s="38">
        <f t="shared" si="194"/>
        <v>0</v>
      </c>
      <c r="U421" s="38">
        <f t="shared" si="194"/>
        <v>0</v>
      </c>
      <c r="V421" s="38">
        <f t="shared" si="194"/>
        <v>0</v>
      </c>
      <c r="W421" s="38">
        <f t="shared" si="194"/>
        <v>0</v>
      </c>
      <c r="X421" s="22">
        <f t="shared" si="194"/>
        <v>0</v>
      </c>
      <c r="Y421" s="22">
        <f t="shared" si="194"/>
        <v>0</v>
      </c>
      <c r="Z421" s="22">
        <f t="shared" si="194"/>
        <v>0</v>
      </c>
      <c r="AA421" s="22">
        <f>SUM(G421:Z421)</f>
        <v>0</v>
      </c>
      <c r="AB421" s="17" t="str">
        <f>IF(ABS(F421-AA421)&lt;0.01,"ok","err")</f>
        <v>ok</v>
      </c>
    </row>
    <row r="422" spans="1:28" hidden="1">
      <c r="A422" s="27" t="s">
        <v>1112</v>
      </c>
      <c r="C422" s="19" t="s">
        <v>675</v>
      </c>
      <c r="D422" s="19" t="s">
        <v>684</v>
      </c>
      <c r="E422" s="19" t="s">
        <v>1115</v>
      </c>
      <c r="F422" s="38">
        <f>VLOOKUP(C422,'WSS-27'!$C$2:$AP$780,'WSS-27'!$P$2,)</f>
        <v>0</v>
      </c>
      <c r="G422" s="38">
        <f t="shared" si="193"/>
        <v>0</v>
      </c>
      <c r="H422" s="38">
        <f t="shared" si="193"/>
        <v>0</v>
      </c>
      <c r="I422" s="38">
        <f t="shared" si="193"/>
        <v>0</v>
      </c>
      <c r="J422" s="38">
        <f t="shared" si="193"/>
        <v>0</v>
      </c>
      <c r="K422" s="38">
        <f t="shared" si="193"/>
        <v>0</v>
      </c>
      <c r="L422" s="38">
        <f t="shared" si="193"/>
        <v>0</v>
      </c>
      <c r="M422" s="38">
        <f t="shared" si="193"/>
        <v>0</v>
      </c>
      <c r="N422" s="38">
        <f t="shared" si="193"/>
        <v>0</v>
      </c>
      <c r="O422" s="38">
        <f t="shared" si="193"/>
        <v>0</v>
      </c>
      <c r="P422" s="38">
        <f t="shared" si="193"/>
        <v>0</v>
      </c>
      <c r="Q422" s="38">
        <f t="shared" si="194"/>
        <v>0</v>
      </c>
      <c r="R422" s="38">
        <f t="shared" si="194"/>
        <v>0</v>
      </c>
      <c r="S422" s="38">
        <f t="shared" si="194"/>
        <v>0</v>
      </c>
      <c r="T422" s="38">
        <f t="shared" si="194"/>
        <v>0</v>
      </c>
      <c r="U422" s="38">
        <f t="shared" si="194"/>
        <v>0</v>
      </c>
      <c r="V422" s="38">
        <f t="shared" si="194"/>
        <v>0</v>
      </c>
      <c r="W422" s="38">
        <f t="shared" si="194"/>
        <v>0</v>
      </c>
      <c r="X422" s="22">
        <f t="shared" si="194"/>
        <v>0</v>
      </c>
      <c r="Y422" s="22">
        <f t="shared" si="194"/>
        <v>0</v>
      </c>
      <c r="Z422" s="22">
        <f t="shared" si="194"/>
        <v>0</v>
      </c>
      <c r="AA422" s="22">
        <f>SUM(G422:Z422)</f>
        <v>0</v>
      </c>
      <c r="AB422" s="17" t="str">
        <f>IF(ABS(F422-AA422)&lt;0.01,"ok","err")</f>
        <v>ok</v>
      </c>
    </row>
    <row r="423" spans="1:28" hidden="1">
      <c r="A423" s="19" t="s">
        <v>1028</v>
      </c>
      <c r="D423" s="19" t="s">
        <v>685</v>
      </c>
      <c r="F423" s="35">
        <f>SUM(F420:F422)</f>
        <v>0</v>
      </c>
      <c r="G423" s="35">
        <f t="shared" ref="G423:W423" si="195">SUM(G420:G422)</f>
        <v>0</v>
      </c>
      <c r="H423" s="35">
        <f t="shared" si="195"/>
        <v>0</v>
      </c>
      <c r="I423" s="35">
        <f t="shared" si="195"/>
        <v>0</v>
      </c>
      <c r="J423" s="35">
        <f t="shared" si="195"/>
        <v>0</v>
      </c>
      <c r="K423" s="35">
        <f t="shared" si="195"/>
        <v>0</v>
      </c>
      <c r="L423" s="35">
        <f t="shared" si="195"/>
        <v>0</v>
      </c>
      <c r="M423" s="35">
        <f t="shared" si="195"/>
        <v>0</v>
      </c>
      <c r="N423" s="35">
        <f t="shared" si="195"/>
        <v>0</v>
      </c>
      <c r="O423" s="35">
        <f>SUM(O420:O422)</f>
        <v>0</v>
      </c>
      <c r="P423" s="35">
        <f t="shared" si="195"/>
        <v>0</v>
      </c>
      <c r="Q423" s="35">
        <f t="shared" si="195"/>
        <v>0</v>
      </c>
      <c r="R423" s="35">
        <f t="shared" si="195"/>
        <v>0</v>
      </c>
      <c r="S423" s="35">
        <f t="shared" si="195"/>
        <v>0</v>
      </c>
      <c r="T423" s="35">
        <f t="shared" si="195"/>
        <v>0</v>
      </c>
      <c r="U423" s="35">
        <f t="shared" si="195"/>
        <v>0</v>
      </c>
      <c r="V423" s="35">
        <f t="shared" si="195"/>
        <v>0</v>
      </c>
      <c r="W423" s="35">
        <f t="shared" si="195"/>
        <v>0</v>
      </c>
      <c r="X423" s="21">
        <f>SUM(X420:X422)</f>
        <v>0</v>
      </c>
      <c r="Y423" s="21">
        <f>SUM(Y420:Y422)</f>
        <v>0</v>
      </c>
      <c r="Z423" s="21">
        <f>SUM(Z420:Z422)</f>
        <v>0</v>
      </c>
      <c r="AA423" s="23">
        <f>SUM(G423:Z423)</f>
        <v>0</v>
      </c>
      <c r="AB423" s="17" t="str">
        <f>IF(ABS(F423-AA423)&lt;0.01,"ok","err")</f>
        <v>ok</v>
      </c>
    </row>
    <row r="424" spans="1:28">
      <c r="F424" s="38"/>
      <c r="G424" s="38"/>
    </row>
    <row r="425" spans="1:28">
      <c r="A425" s="24" t="s">
        <v>324</v>
      </c>
      <c r="F425" s="38"/>
      <c r="G425" s="38"/>
    </row>
    <row r="426" spans="1:28">
      <c r="A426" s="27" t="s">
        <v>346</v>
      </c>
      <c r="C426" s="19" t="s">
        <v>675</v>
      </c>
      <c r="D426" s="19" t="s">
        <v>686</v>
      </c>
      <c r="E426" s="19" t="s">
        <v>1116</v>
      </c>
      <c r="F426" s="35">
        <f>VLOOKUP(C426,'WSS-27'!$C$2:$AP$780,'WSS-27'!$Q$2,)</f>
        <v>0</v>
      </c>
      <c r="G426" s="35">
        <f t="shared" ref="G426:Z426" si="196">IF(VLOOKUP($E426,$D$6:$AN$1034,3,)=0,0,(VLOOKUP($E426,$D$6:$AN$1034,G$2,)/VLOOKUP($E426,$D$6:$AN$1034,3,))*$F426)</f>
        <v>0</v>
      </c>
      <c r="H426" s="35">
        <f t="shared" si="196"/>
        <v>0</v>
      </c>
      <c r="I426" s="35">
        <f t="shared" si="196"/>
        <v>0</v>
      </c>
      <c r="J426" s="35">
        <f t="shared" si="196"/>
        <v>0</v>
      </c>
      <c r="K426" s="35">
        <f t="shared" si="196"/>
        <v>0</v>
      </c>
      <c r="L426" s="35">
        <f t="shared" si="196"/>
        <v>0</v>
      </c>
      <c r="M426" s="35">
        <f t="shared" si="196"/>
        <v>0</v>
      </c>
      <c r="N426" s="35">
        <f t="shared" si="196"/>
        <v>0</v>
      </c>
      <c r="O426" s="35">
        <f t="shared" si="196"/>
        <v>0</v>
      </c>
      <c r="P426" s="35">
        <f t="shared" si="196"/>
        <v>0</v>
      </c>
      <c r="Q426" s="35">
        <f t="shared" si="196"/>
        <v>0</v>
      </c>
      <c r="R426" s="35">
        <f t="shared" si="196"/>
        <v>0</v>
      </c>
      <c r="S426" s="35">
        <f t="shared" si="196"/>
        <v>0</v>
      </c>
      <c r="T426" s="35">
        <f t="shared" si="196"/>
        <v>0</v>
      </c>
      <c r="U426" s="35">
        <f t="shared" si="196"/>
        <v>0</v>
      </c>
      <c r="V426" s="35">
        <f t="shared" si="196"/>
        <v>0</v>
      </c>
      <c r="W426" s="35">
        <f t="shared" si="196"/>
        <v>0</v>
      </c>
      <c r="X426" s="21">
        <f t="shared" si="196"/>
        <v>0</v>
      </c>
      <c r="Y426" s="21">
        <f t="shared" si="196"/>
        <v>0</v>
      </c>
      <c r="Z426" s="21">
        <f t="shared" si="196"/>
        <v>0</v>
      </c>
      <c r="AA426" s="23">
        <f>SUM(G426:Z426)</f>
        <v>0</v>
      </c>
      <c r="AB426" s="17" t="str">
        <f>IF(ABS(F426-AA426)&lt;0.01,"ok","err")</f>
        <v>ok</v>
      </c>
    </row>
    <row r="427" spans="1:28">
      <c r="F427" s="38"/>
    </row>
    <row r="428" spans="1:28">
      <c r="A428" s="24" t="s">
        <v>325</v>
      </c>
      <c r="F428" s="38"/>
      <c r="G428" s="38"/>
    </row>
    <row r="429" spans="1:28">
      <c r="A429" s="27" t="s">
        <v>348</v>
      </c>
      <c r="C429" s="19" t="s">
        <v>675</v>
      </c>
      <c r="D429" s="19" t="s">
        <v>687</v>
      </c>
      <c r="E429" s="19" t="s">
        <v>1116</v>
      </c>
      <c r="F429" s="35">
        <f>VLOOKUP(C429,'WSS-27'!$C$2:$AP$780,'WSS-27'!$R$2,)</f>
        <v>0</v>
      </c>
      <c r="G429" s="35">
        <f t="shared" ref="G429:Z429" si="197">IF(VLOOKUP($E429,$D$6:$AN$1034,3,)=0,0,(VLOOKUP($E429,$D$6:$AN$1034,G$2,)/VLOOKUP($E429,$D$6:$AN$1034,3,))*$F429)</f>
        <v>0</v>
      </c>
      <c r="H429" s="35">
        <f t="shared" si="197"/>
        <v>0</v>
      </c>
      <c r="I429" s="35">
        <f t="shared" si="197"/>
        <v>0</v>
      </c>
      <c r="J429" s="35">
        <f t="shared" si="197"/>
        <v>0</v>
      </c>
      <c r="K429" s="35">
        <f t="shared" si="197"/>
        <v>0</v>
      </c>
      <c r="L429" s="35">
        <f t="shared" si="197"/>
        <v>0</v>
      </c>
      <c r="M429" s="35">
        <f t="shared" si="197"/>
        <v>0</v>
      </c>
      <c r="N429" s="35">
        <f t="shared" si="197"/>
        <v>0</v>
      </c>
      <c r="O429" s="35">
        <f t="shared" si="197"/>
        <v>0</v>
      </c>
      <c r="P429" s="35">
        <f t="shared" si="197"/>
        <v>0</v>
      </c>
      <c r="Q429" s="35">
        <f t="shared" si="197"/>
        <v>0</v>
      </c>
      <c r="R429" s="35">
        <f t="shared" si="197"/>
        <v>0</v>
      </c>
      <c r="S429" s="35">
        <f t="shared" si="197"/>
        <v>0</v>
      </c>
      <c r="T429" s="35">
        <f t="shared" si="197"/>
        <v>0</v>
      </c>
      <c r="U429" s="35">
        <f t="shared" si="197"/>
        <v>0</v>
      </c>
      <c r="V429" s="35">
        <f t="shared" si="197"/>
        <v>0</v>
      </c>
      <c r="W429" s="35">
        <f t="shared" si="197"/>
        <v>0</v>
      </c>
      <c r="X429" s="21">
        <f t="shared" si="197"/>
        <v>0</v>
      </c>
      <c r="Y429" s="21">
        <f t="shared" si="197"/>
        <v>0</v>
      </c>
      <c r="Z429" s="21">
        <f t="shared" si="197"/>
        <v>0</v>
      </c>
      <c r="AA429" s="23">
        <f>SUM(G429:Z429)</f>
        <v>0</v>
      </c>
      <c r="AB429" s="17" t="str">
        <f>IF(ABS(F429-AA429)&lt;0.01,"ok","err")</f>
        <v>ok</v>
      </c>
    </row>
    <row r="430" spans="1:28">
      <c r="F430" s="38"/>
    </row>
    <row r="431" spans="1:28">
      <c r="A431" s="24" t="s">
        <v>347</v>
      </c>
      <c r="F431" s="38"/>
    </row>
    <row r="432" spans="1:28">
      <c r="A432" s="27" t="s">
        <v>589</v>
      </c>
      <c r="C432" s="19" t="s">
        <v>675</v>
      </c>
      <c r="D432" s="19" t="s">
        <v>688</v>
      </c>
      <c r="E432" s="19" t="s">
        <v>1116</v>
      </c>
      <c r="F432" s="35">
        <f>VLOOKUP(C432,'WSS-27'!$C$2:$AP$780,'WSS-27'!$S$2,)</f>
        <v>0</v>
      </c>
      <c r="G432" s="35">
        <f t="shared" ref="G432:P436" si="198">IF(VLOOKUP($E432,$D$6:$AN$1034,3,)=0,0,(VLOOKUP($E432,$D$6:$AN$1034,G$2,)/VLOOKUP($E432,$D$6:$AN$1034,3,))*$F432)</f>
        <v>0</v>
      </c>
      <c r="H432" s="35">
        <f t="shared" si="198"/>
        <v>0</v>
      </c>
      <c r="I432" s="35">
        <f t="shared" si="198"/>
        <v>0</v>
      </c>
      <c r="J432" s="35">
        <f t="shared" si="198"/>
        <v>0</v>
      </c>
      <c r="K432" s="35">
        <f t="shared" si="198"/>
        <v>0</v>
      </c>
      <c r="L432" s="35">
        <f t="shared" si="198"/>
        <v>0</v>
      </c>
      <c r="M432" s="35">
        <f t="shared" si="198"/>
        <v>0</v>
      </c>
      <c r="N432" s="35">
        <f t="shared" si="198"/>
        <v>0</v>
      </c>
      <c r="O432" s="35">
        <f t="shared" si="198"/>
        <v>0</v>
      </c>
      <c r="P432" s="35">
        <f t="shared" si="198"/>
        <v>0</v>
      </c>
      <c r="Q432" s="35">
        <f t="shared" ref="Q432:Z436" si="199">IF(VLOOKUP($E432,$D$6:$AN$1034,3,)=0,0,(VLOOKUP($E432,$D$6:$AN$1034,Q$2,)/VLOOKUP($E432,$D$6:$AN$1034,3,))*$F432)</f>
        <v>0</v>
      </c>
      <c r="R432" s="35">
        <f t="shared" si="199"/>
        <v>0</v>
      </c>
      <c r="S432" s="35">
        <f t="shared" si="199"/>
        <v>0</v>
      </c>
      <c r="T432" s="35">
        <f t="shared" si="199"/>
        <v>0</v>
      </c>
      <c r="U432" s="35">
        <f t="shared" si="199"/>
        <v>0</v>
      </c>
      <c r="V432" s="35">
        <f t="shared" si="199"/>
        <v>0</v>
      </c>
      <c r="W432" s="35">
        <f t="shared" si="199"/>
        <v>0</v>
      </c>
      <c r="X432" s="21">
        <f t="shared" si="199"/>
        <v>0</v>
      </c>
      <c r="Y432" s="21">
        <f t="shared" si="199"/>
        <v>0</v>
      </c>
      <c r="Z432" s="21">
        <f t="shared" si="199"/>
        <v>0</v>
      </c>
      <c r="AA432" s="23">
        <f t="shared" ref="AA432:AA437" si="200">SUM(G432:Z432)</f>
        <v>0</v>
      </c>
      <c r="AB432" s="17" t="str">
        <f t="shared" ref="AB432:AB437" si="201">IF(ABS(F432-AA432)&lt;0.01,"ok","err")</f>
        <v>ok</v>
      </c>
    </row>
    <row r="433" spans="1:28">
      <c r="A433" s="27" t="s">
        <v>590</v>
      </c>
      <c r="C433" s="19" t="s">
        <v>675</v>
      </c>
      <c r="D433" s="19" t="s">
        <v>689</v>
      </c>
      <c r="E433" s="19" t="s">
        <v>1116</v>
      </c>
      <c r="F433" s="38">
        <f>VLOOKUP(C433,'WSS-27'!$C$2:$AP$780,'WSS-27'!$T$2,)</f>
        <v>0</v>
      </c>
      <c r="G433" s="38">
        <f t="shared" si="198"/>
        <v>0</v>
      </c>
      <c r="H433" s="38">
        <f t="shared" si="198"/>
        <v>0</v>
      </c>
      <c r="I433" s="38">
        <f t="shared" si="198"/>
        <v>0</v>
      </c>
      <c r="J433" s="38">
        <f t="shared" si="198"/>
        <v>0</v>
      </c>
      <c r="K433" s="38">
        <f t="shared" si="198"/>
        <v>0</v>
      </c>
      <c r="L433" s="38">
        <f t="shared" si="198"/>
        <v>0</v>
      </c>
      <c r="M433" s="38">
        <f t="shared" si="198"/>
        <v>0</v>
      </c>
      <c r="N433" s="38">
        <f t="shared" si="198"/>
        <v>0</v>
      </c>
      <c r="O433" s="38">
        <f t="shared" si="198"/>
        <v>0</v>
      </c>
      <c r="P433" s="38">
        <f t="shared" si="198"/>
        <v>0</v>
      </c>
      <c r="Q433" s="38">
        <f t="shared" si="199"/>
        <v>0</v>
      </c>
      <c r="R433" s="38">
        <f t="shared" si="199"/>
        <v>0</v>
      </c>
      <c r="S433" s="38">
        <f t="shared" si="199"/>
        <v>0</v>
      </c>
      <c r="T433" s="38">
        <f t="shared" si="199"/>
        <v>0</v>
      </c>
      <c r="U433" s="38">
        <f t="shared" si="199"/>
        <v>0</v>
      </c>
      <c r="V433" s="38">
        <f t="shared" si="199"/>
        <v>0</v>
      </c>
      <c r="W433" s="38">
        <f t="shared" si="199"/>
        <v>0</v>
      </c>
      <c r="X433" s="22">
        <f t="shared" si="199"/>
        <v>0</v>
      </c>
      <c r="Y433" s="22">
        <f t="shared" si="199"/>
        <v>0</v>
      </c>
      <c r="Z433" s="22">
        <f t="shared" si="199"/>
        <v>0</v>
      </c>
      <c r="AA433" s="22">
        <f t="shared" si="200"/>
        <v>0</v>
      </c>
      <c r="AB433" s="17" t="str">
        <f t="shared" si="201"/>
        <v>ok</v>
      </c>
    </row>
    <row r="434" spans="1:28">
      <c r="A434" s="27" t="s">
        <v>591</v>
      </c>
      <c r="C434" s="19" t="s">
        <v>675</v>
      </c>
      <c r="D434" s="19" t="s">
        <v>690</v>
      </c>
      <c r="E434" s="19" t="s">
        <v>642</v>
      </c>
      <c r="F434" s="38">
        <f>VLOOKUP(C434,'WSS-27'!$C$2:$AP$780,'WSS-27'!$U$2,)</f>
        <v>0</v>
      </c>
      <c r="G434" s="38">
        <f t="shared" si="198"/>
        <v>0</v>
      </c>
      <c r="H434" s="38">
        <f t="shared" si="198"/>
        <v>0</v>
      </c>
      <c r="I434" s="38">
        <f t="shared" si="198"/>
        <v>0</v>
      </c>
      <c r="J434" s="38">
        <f t="shared" si="198"/>
        <v>0</v>
      </c>
      <c r="K434" s="38">
        <f t="shared" si="198"/>
        <v>0</v>
      </c>
      <c r="L434" s="38">
        <f t="shared" si="198"/>
        <v>0</v>
      </c>
      <c r="M434" s="38">
        <f t="shared" si="198"/>
        <v>0</v>
      </c>
      <c r="N434" s="38">
        <f t="shared" si="198"/>
        <v>0</v>
      </c>
      <c r="O434" s="38">
        <f t="shared" si="198"/>
        <v>0</v>
      </c>
      <c r="P434" s="38">
        <f t="shared" si="198"/>
        <v>0</v>
      </c>
      <c r="Q434" s="38">
        <f t="shared" si="199"/>
        <v>0</v>
      </c>
      <c r="R434" s="38">
        <f t="shared" si="199"/>
        <v>0</v>
      </c>
      <c r="S434" s="38">
        <f t="shared" si="199"/>
        <v>0</v>
      </c>
      <c r="T434" s="38">
        <f t="shared" si="199"/>
        <v>0</v>
      </c>
      <c r="U434" s="38">
        <f t="shared" si="199"/>
        <v>0</v>
      </c>
      <c r="V434" s="38">
        <f t="shared" si="199"/>
        <v>0</v>
      </c>
      <c r="W434" s="38">
        <f t="shared" si="199"/>
        <v>0</v>
      </c>
      <c r="X434" s="22">
        <f t="shared" si="199"/>
        <v>0</v>
      </c>
      <c r="Y434" s="22">
        <f t="shared" si="199"/>
        <v>0</v>
      </c>
      <c r="Z434" s="22">
        <f t="shared" si="199"/>
        <v>0</v>
      </c>
      <c r="AA434" s="22">
        <f t="shared" si="200"/>
        <v>0</v>
      </c>
      <c r="AB434" s="17" t="str">
        <f t="shared" si="201"/>
        <v>ok</v>
      </c>
    </row>
    <row r="435" spans="1:28">
      <c r="A435" s="27" t="s">
        <v>592</v>
      </c>
      <c r="C435" s="19" t="s">
        <v>675</v>
      </c>
      <c r="D435" s="19" t="s">
        <v>691</v>
      </c>
      <c r="E435" s="19" t="s">
        <v>629</v>
      </c>
      <c r="F435" s="38">
        <f>VLOOKUP(C435,'WSS-27'!$C$2:$AP$780,'WSS-27'!$V$2,)</f>
        <v>0</v>
      </c>
      <c r="G435" s="38">
        <f t="shared" si="198"/>
        <v>0</v>
      </c>
      <c r="H435" s="38">
        <f t="shared" si="198"/>
        <v>0</v>
      </c>
      <c r="I435" s="38">
        <f t="shared" si="198"/>
        <v>0</v>
      </c>
      <c r="J435" s="38">
        <f t="shared" si="198"/>
        <v>0</v>
      </c>
      <c r="K435" s="38">
        <f t="shared" si="198"/>
        <v>0</v>
      </c>
      <c r="L435" s="38">
        <f t="shared" si="198"/>
        <v>0</v>
      </c>
      <c r="M435" s="38">
        <f t="shared" si="198"/>
        <v>0</v>
      </c>
      <c r="N435" s="38">
        <f t="shared" si="198"/>
        <v>0</v>
      </c>
      <c r="O435" s="38">
        <f t="shared" si="198"/>
        <v>0</v>
      </c>
      <c r="P435" s="38">
        <f t="shared" si="198"/>
        <v>0</v>
      </c>
      <c r="Q435" s="38">
        <f t="shared" si="199"/>
        <v>0</v>
      </c>
      <c r="R435" s="38">
        <f t="shared" si="199"/>
        <v>0</v>
      </c>
      <c r="S435" s="38">
        <f t="shared" si="199"/>
        <v>0</v>
      </c>
      <c r="T435" s="38">
        <f t="shared" si="199"/>
        <v>0</v>
      </c>
      <c r="U435" s="38">
        <f t="shared" si="199"/>
        <v>0</v>
      </c>
      <c r="V435" s="38">
        <f t="shared" si="199"/>
        <v>0</v>
      </c>
      <c r="W435" s="38">
        <f t="shared" si="199"/>
        <v>0</v>
      </c>
      <c r="X435" s="22">
        <f t="shared" si="199"/>
        <v>0</v>
      </c>
      <c r="Y435" s="22">
        <f t="shared" si="199"/>
        <v>0</v>
      </c>
      <c r="Z435" s="22">
        <f t="shared" si="199"/>
        <v>0</v>
      </c>
      <c r="AA435" s="22">
        <f t="shared" si="200"/>
        <v>0</v>
      </c>
      <c r="AB435" s="17" t="str">
        <f t="shared" si="201"/>
        <v>ok</v>
      </c>
    </row>
    <row r="436" spans="1:28">
      <c r="A436" s="27" t="s">
        <v>593</v>
      </c>
      <c r="C436" s="19" t="s">
        <v>675</v>
      </c>
      <c r="D436" s="19" t="s">
        <v>692</v>
      </c>
      <c r="E436" s="19" t="s">
        <v>641</v>
      </c>
      <c r="F436" s="38">
        <f>VLOOKUP(C436,'WSS-27'!$C$2:$AP$780,'WSS-27'!$W$2,)</f>
        <v>0</v>
      </c>
      <c r="G436" s="38">
        <f t="shared" si="198"/>
        <v>0</v>
      </c>
      <c r="H436" s="38">
        <f t="shared" si="198"/>
        <v>0</v>
      </c>
      <c r="I436" s="38">
        <f t="shared" si="198"/>
        <v>0</v>
      </c>
      <c r="J436" s="38">
        <f t="shared" si="198"/>
        <v>0</v>
      </c>
      <c r="K436" s="38">
        <f t="shared" si="198"/>
        <v>0</v>
      </c>
      <c r="L436" s="38">
        <f t="shared" si="198"/>
        <v>0</v>
      </c>
      <c r="M436" s="38">
        <f t="shared" si="198"/>
        <v>0</v>
      </c>
      <c r="N436" s="38">
        <f t="shared" si="198"/>
        <v>0</v>
      </c>
      <c r="O436" s="38">
        <f t="shared" si="198"/>
        <v>0</v>
      </c>
      <c r="P436" s="38">
        <f t="shared" si="198"/>
        <v>0</v>
      </c>
      <c r="Q436" s="38">
        <f t="shared" si="199"/>
        <v>0</v>
      </c>
      <c r="R436" s="38">
        <f t="shared" si="199"/>
        <v>0</v>
      </c>
      <c r="S436" s="38">
        <f t="shared" si="199"/>
        <v>0</v>
      </c>
      <c r="T436" s="38">
        <f t="shared" si="199"/>
        <v>0</v>
      </c>
      <c r="U436" s="38">
        <f t="shared" si="199"/>
        <v>0</v>
      </c>
      <c r="V436" s="38">
        <f t="shared" si="199"/>
        <v>0</v>
      </c>
      <c r="W436" s="38">
        <f t="shared" si="199"/>
        <v>0</v>
      </c>
      <c r="X436" s="22">
        <f t="shared" si="199"/>
        <v>0</v>
      </c>
      <c r="Y436" s="22">
        <f t="shared" si="199"/>
        <v>0</v>
      </c>
      <c r="Z436" s="22">
        <f t="shared" si="199"/>
        <v>0</v>
      </c>
      <c r="AA436" s="22">
        <f t="shared" si="200"/>
        <v>0</v>
      </c>
      <c r="AB436" s="17" t="str">
        <f t="shared" si="201"/>
        <v>ok</v>
      </c>
    </row>
    <row r="437" spans="1:28">
      <c r="A437" s="19" t="s">
        <v>352</v>
      </c>
      <c r="D437" s="19" t="s">
        <v>693</v>
      </c>
      <c r="F437" s="35">
        <f>SUM(F432:F436)</f>
        <v>0</v>
      </c>
      <c r="G437" s="35">
        <f t="shared" ref="G437:W437" si="202">SUM(G432:G436)</f>
        <v>0</v>
      </c>
      <c r="H437" s="35">
        <f t="shared" si="202"/>
        <v>0</v>
      </c>
      <c r="I437" s="35">
        <f t="shared" si="202"/>
        <v>0</v>
      </c>
      <c r="J437" s="35">
        <f t="shared" si="202"/>
        <v>0</v>
      </c>
      <c r="K437" s="35">
        <f t="shared" si="202"/>
        <v>0</v>
      </c>
      <c r="L437" s="35">
        <f t="shared" si="202"/>
        <v>0</v>
      </c>
      <c r="M437" s="35">
        <f t="shared" si="202"/>
        <v>0</v>
      </c>
      <c r="N437" s="35">
        <f t="shared" si="202"/>
        <v>0</v>
      </c>
      <c r="O437" s="35">
        <f>SUM(O432:O436)</f>
        <v>0</v>
      </c>
      <c r="P437" s="35">
        <f t="shared" si="202"/>
        <v>0</v>
      </c>
      <c r="Q437" s="35">
        <f t="shared" si="202"/>
        <v>0</v>
      </c>
      <c r="R437" s="35">
        <f t="shared" si="202"/>
        <v>0</v>
      </c>
      <c r="S437" s="35">
        <f t="shared" si="202"/>
        <v>0</v>
      </c>
      <c r="T437" s="35">
        <f t="shared" si="202"/>
        <v>0</v>
      </c>
      <c r="U437" s="35">
        <f t="shared" si="202"/>
        <v>0</v>
      </c>
      <c r="V437" s="35">
        <f t="shared" si="202"/>
        <v>0</v>
      </c>
      <c r="W437" s="35">
        <f t="shared" si="202"/>
        <v>0</v>
      </c>
      <c r="X437" s="21">
        <f>SUM(X432:X436)</f>
        <v>0</v>
      </c>
      <c r="Y437" s="21">
        <f>SUM(Y432:Y436)</f>
        <v>0</v>
      </c>
      <c r="Z437" s="21">
        <f>SUM(Z432:Z436)</f>
        <v>0</v>
      </c>
      <c r="AA437" s="23">
        <f t="shared" si="200"/>
        <v>0</v>
      </c>
      <c r="AB437" s="17" t="str">
        <f t="shared" si="201"/>
        <v>ok</v>
      </c>
    </row>
    <row r="438" spans="1:28">
      <c r="F438" s="38"/>
    </row>
    <row r="439" spans="1:28">
      <c r="A439" s="24" t="s">
        <v>596</v>
      </c>
      <c r="F439" s="38"/>
    </row>
    <row r="440" spans="1:28">
      <c r="A440" s="27" t="s">
        <v>987</v>
      </c>
      <c r="C440" s="19" t="s">
        <v>675</v>
      </c>
      <c r="D440" s="19" t="s">
        <v>694</v>
      </c>
      <c r="E440" s="19" t="s">
        <v>1104</v>
      </c>
      <c r="F440" s="35">
        <f>VLOOKUP(C440,'WSS-27'!$C$2:$AP$780,'WSS-27'!$X$2,)</f>
        <v>0</v>
      </c>
      <c r="G440" s="35">
        <f t="shared" ref="G440:P441" si="203">IF(VLOOKUP($E440,$D$6:$AN$1034,3,)=0,0,(VLOOKUP($E440,$D$6:$AN$1034,G$2,)/VLOOKUP($E440,$D$6:$AN$1034,3,))*$F440)</f>
        <v>0</v>
      </c>
      <c r="H440" s="35">
        <f t="shared" si="203"/>
        <v>0</v>
      </c>
      <c r="I440" s="35">
        <f t="shared" si="203"/>
        <v>0</v>
      </c>
      <c r="J440" s="35">
        <f t="shared" si="203"/>
        <v>0</v>
      </c>
      <c r="K440" s="35">
        <f t="shared" si="203"/>
        <v>0</v>
      </c>
      <c r="L440" s="35">
        <f t="shared" si="203"/>
        <v>0</v>
      </c>
      <c r="M440" s="35">
        <f t="shared" si="203"/>
        <v>0</v>
      </c>
      <c r="N440" s="35">
        <f t="shared" si="203"/>
        <v>0</v>
      </c>
      <c r="O440" s="35">
        <f t="shared" si="203"/>
        <v>0</v>
      </c>
      <c r="P440" s="35">
        <f t="shared" si="203"/>
        <v>0</v>
      </c>
      <c r="Q440" s="35">
        <f t="shared" ref="Q440:Z441" si="204">IF(VLOOKUP($E440,$D$6:$AN$1034,3,)=0,0,(VLOOKUP($E440,$D$6:$AN$1034,Q$2,)/VLOOKUP($E440,$D$6:$AN$1034,3,))*$F440)</f>
        <v>0</v>
      </c>
      <c r="R440" s="35">
        <f t="shared" si="204"/>
        <v>0</v>
      </c>
      <c r="S440" s="35">
        <f t="shared" si="204"/>
        <v>0</v>
      </c>
      <c r="T440" s="35">
        <f t="shared" si="204"/>
        <v>0</v>
      </c>
      <c r="U440" s="35">
        <f t="shared" si="204"/>
        <v>0</v>
      </c>
      <c r="V440" s="35">
        <f t="shared" si="204"/>
        <v>0</v>
      </c>
      <c r="W440" s="35">
        <f t="shared" si="204"/>
        <v>0</v>
      </c>
      <c r="X440" s="21">
        <f t="shared" si="204"/>
        <v>0</v>
      </c>
      <c r="Y440" s="21">
        <f t="shared" si="204"/>
        <v>0</v>
      </c>
      <c r="Z440" s="21">
        <f t="shared" si="204"/>
        <v>0</v>
      </c>
      <c r="AA440" s="23">
        <f>SUM(G440:Z440)</f>
        <v>0</v>
      </c>
      <c r="AB440" s="17" t="str">
        <f>IF(ABS(F440-AA440)&lt;0.01,"ok","err")</f>
        <v>ok</v>
      </c>
    </row>
    <row r="441" spans="1:28">
      <c r="A441" s="27" t="s">
        <v>990</v>
      </c>
      <c r="C441" s="19" t="s">
        <v>675</v>
      </c>
      <c r="D441" s="19" t="s">
        <v>734</v>
      </c>
      <c r="E441" s="19" t="s">
        <v>1102</v>
      </c>
      <c r="F441" s="38">
        <f>VLOOKUP(C441,'WSS-27'!$C$2:$AP$780,'WSS-27'!$Y$2,)</f>
        <v>0</v>
      </c>
      <c r="G441" s="38">
        <f t="shared" si="203"/>
        <v>0</v>
      </c>
      <c r="H441" s="38">
        <f t="shared" si="203"/>
        <v>0</v>
      </c>
      <c r="I441" s="38">
        <f t="shared" si="203"/>
        <v>0</v>
      </c>
      <c r="J441" s="38">
        <f t="shared" si="203"/>
        <v>0</v>
      </c>
      <c r="K441" s="38">
        <f t="shared" si="203"/>
        <v>0</v>
      </c>
      <c r="L441" s="38">
        <f t="shared" si="203"/>
        <v>0</v>
      </c>
      <c r="M441" s="38">
        <f t="shared" si="203"/>
        <v>0</v>
      </c>
      <c r="N441" s="38">
        <f t="shared" si="203"/>
        <v>0</v>
      </c>
      <c r="O441" s="38">
        <f t="shared" si="203"/>
        <v>0</v>
      </c>
      <c r="P441" s="38">
        <f t="shared" si="203"/>
        <v>0</v>
      </c>
      <c r="Q441" s="38">
        <f t="shared" si="204"/>
        <v>0</v>
      </c>
      <c r="R441" s="38">
        <f t="shared" si="204"/>
        <v>0</v>
      </c>
      <c r="S441" s="38">
        <f t="shared" si="204"/>
        <v>0</v>
      </c>
      <c r="T441" s="38">
        <f t="shared" si="204"/>
        <v>0</v>
      </c>
      <c r="U441" s="38">
        <f t="shared" si="204"/>
        <v>0</v>
      </c>
      <c r="V441" s="38">
        <f t="shared" si="204"/>
        <v>0</v>
      </c>
      <c r="W441" s="38">
        <f t="shared" si="204"/>
        <v>0</v>
      </c>
      <c r="X441" s="22">
        <f t="shared" si="204"/>
        <v>0</v>
      </c>
      <c r="Y441" s="22">
        <f t="shared" si="204"/>
        <v>0</v>
      </c>
      <c r="Z441" s="22">
        <f t="shared" si="204"/>
        <v>0</v>
      </c>
      <c r="AA441" s="22">
        <f>SUM(G441:Z441)</f>
        <v>0</v>
      </c>
      <c r="AB441" s="17" t="str">
        <f>IF(ABS(F441-AA441)&lt;0.01,"ok","err")</f>
        <v>ok</v>
      </c>
    </row>
    <row r="442" spans="1:28">
      <c r="A442" s="19" t="s">
        <v>653</v>
      </c>
      <c r="D442" s="19" t="s">
        <v>735</v>
      </c>
      <c r="F442" s="35">
        <f>F440+F441</f>
        <v>0</v>
      </c>
      <c r="G442" s="35">
        <f t="shared" ref="G442:W442" si="205">G440+G441</f>
        <v>0</v>
      </c>
      <c r="H442" s="35">
        <f t="shared" si="205"/>
        <v>0</v>
      </c>
      <c r="I442" s="35">
        <f t="shared" si="205"/>
        <v>0</v>
      </c>
      <c r="J442" s="35">
        <f t="shared" si="205"/>
        <v>0</v>
      </c>
      <c r="K442" s="35">
        <f t="shared" si="205"/>
        <v>0</v>
      </c>
      <c r="L442" s="35">
        <f t="shared" si="205"/>
        <v>0</v>
      </c>
      <c r="M442" s="35">
        <f t="shared" si="205"/>
        <v>0</v>
      </c>
      <c r="N442" s="35">
        <f t="shared" si="205"/>
        <v>0</v>
      </c>
      <c r="O442" s="35">
        <f>O440+O441</f>
        <v>0</v>
      </c>
      <c r="P442" s="35">
        <f t="shared" si="205"/>
        <v>0</v>
      </c>
      <c r="Q442" s="35">
        <f t="shared" si="205"/>
        <v>0</v>
      </c>
      <c r="R442" s="35">
        <f t="shared" si="205"/>
        <v>0</v>
      </c>
      <c r="S442" s="35">
        <f t="shared" si="205"/>
        <v>0</v>
      </c>
      <c r="T442" s="35">
        <f t="shared" si="205"/>
        <v>0</v>
      </c>
      <c r="U442" s="35">
        <f t="shared" si="205"/>
        <v>0</v>
      </c>
      <c r="V442" s="35">
        <f t="shared" si="205"/>
        <v>0</v>
      </c>
      <c r="W442" s="35">
        <f t="shared" si="205"/>
        <v>0</v>
      </c>
      <c r="X442" s="21">
        <f>X440+X441</f>
        <v>0</v>
      </c>
      <c r="Y442" s="21">
        <f>Y440+Y441</f>
        <v>0</v>
      </c>
      <c r="Z442" s="21">
        <f>Z440+Z441</f>
        <v>0</v>
      </c>
      <c r="AA442" s="23">
        <f>SUM(G442:Z442)</f>
        <v>0</v>
      </c>
      <c r="AB442" s="17" t="str">
        <f>IF(ABS(F442-AA442)&lt;0.01,"ok","err")</f>
        <v>ok</v>
      </c>
    </row>
    <row r="443" spans="1:28">
      <c r="F443" s="38"/>
    </row>
    <row r="444" spans="1:28">
      <c r="A444" s="24" t="s">
        <v>330</v>
      </c>
      <c r="F444" s="38"/>
    </row>
    <row r="445" spans="1:28">
      <c r="A445" s="27" t="s">
        <v>990</v>
      </c>
      <c r="C445" s="19" t="s">
        <v>675</v>
      </c>
      <c r="D445" s="19" t="s">
        <v>736</v>
      </c>
      <c r="E445" s="19" t="s">
        <v>992</v>
      </c>
      <c r="F445" s="35">
        <f>VLOOKUP(C445,'WSS-27'!$C$2:$AP$780,'WSS-27'!$Z$2,)</f>
        <v>0</v>
      </c>
      <c r="G445" s="35">
        <f t="shared" ref="G445:Z445" si="206">IF(VLOOKUP($E445,$D$6:$AN$1034,3,)=0,0,(VLOOKUP($E445,$D$6:$AN$1034,G$2,)/VLOOKUP($E445,$D$6:$AN$1034,3,))*$F445)</f>
        <v>0</v>
      </c>
      <c r="H445" s="35">
        <f t="shared" si="206"/>
        <v>0</v>
      </c>
      <c r="I445" s="35">
        <f t="shared" si="206"/>
        <v>0</v>
      </c>
      <c r="J445" s="35">
        <f t="shared" si="206"/>
        <v>0</v>
      </c>
      <c r="K445" s="35">
        <f t="shared" si="206"/>
        <v>0</v>
      </c>
      <c r="L445" s="35">
        <f t="shared" si="206"/>
        <v>0</v>
      </c>
      <c r="M445" s="35">
        <f t="shared" si="206"/>
        <v>0</v>
      </c>
      <c r="N445" s="35">
        <f t="shared" si="206"/>
        <v>0</v>
      </c>
      <c r="O445" s="35">
        <f t="shared" si="206"/>
        <v>0</v>
      </c>
      <c r="P445" s="35">
        <f t="shared" si="206"/>
        <v>0</v>
      </c>
      <c r="Q445" s="35">
        <f t="shared" si="206"/>
        <v>0</v>
      </c>
      <c r="R445" s="35">
        <f t="shared" si="206"/>
        <v>0</v>
      </c>
      <c r="S445" s="35">
        <f t="shared" si="206"/>
        <v>0</v>
      </c>
      <c r="T445" s="35">
        <f t="shared" si="206"/>
        <v>0</v>
      </c>
      <c r="U445" s="35">
        <f t="shared" si="206"/>
        <v>0</v>
      </c>
      <c r="V445" s="35">
        <f t="shared" si="206"/>
        <v>0</v>
      </c>
      <c r="W445" s="35">
        <f t="shared" si="206"/>
        <v>0</v>
      </c>
      <c r="X445" s="21">
        <f t="shared" si="206"/>
        <v>0</v>
      </c>
      <c r="Y445" s="21">
        <f t="shared" si="206"/>
        <v>0</v>
      </c>
      <c r="Z445" s="21">
        <f t="shared" si="206"/>
        <v>0</v>
      </c>
      <c r="AA445" s="23">
        <f>SUM(G445:Z445)</f>
        <v>0</v>
      </c>
      <c r="AB445" s="17" t="str">
        <f>IF(ABS(F445-AA445)&lt;0.01,"ok","err")</f>
        <v>ok</v>
      </c>
    </row>
    <row r="446" spans="1:28">
      <c r="F446" s="38"/>
    </row>
    <row r="447" spans="1:28">
      <c r="A447" s="24" t="s">
        <v>329</v>
      </c>
      <c r="F447" s="38"/>
    </row>
    <row r="448" spans="1:28">
      <c r="A448" s="27" t="s">
        <v>990</v>
      </c>
      <c r="C448" s="19" t="s">
        <v>675</v>
      </c>
      <c r="D448" s="19" t="s">
        <v>737</v>
      </c>
      <c r="E448" s="19" t="s">
        <v>993</v>
      </c>
      <c r="F448" s="35">
        <f>VLOOKUP(C448,'WSS-27'!$C$2:$AP$780,'WSS-27'!$AA$2,)</f>
        <v>0</v>
      </c>
      <c r="G448" s="35">
        <f t="shared" ref="G448:Z448" si="207">IF(VLOOKUP($E448,$D$6:$AN$1034,3,)=0,0,(VLOOKUP($E448,$D$6:$AN$1034,G$2,)/VLOOKUP($E448,$D$6:$AN$1034,3,))*$F448)</f>
        <v>0</v>
      </c>
      <c r="H448" s="35">
        <f t="shared" si="207"/>
        <v>0</v>
      </c>
      <c r="I448" s="35">
        <f t="shared" si="207"/>
        <v>0</v>
      </c>
      <c r="J448" s="35">
        <f t="shared" si="207"/>
        <v>0</v>
      </c>
      <c r="K448" s="35">
        <f t="shared" si="207"/>
        <v>0</v>
      </c>
      <c r="L448" s="35">
        <f t="shared" si="207"/>
        <v>0</v>
      </c>
      <c r="M448" s="35">
        <f t="shared" si="207"/>
        <v>0</v>
      </c>
      <c r="N448" s="35">
        <f t="shared" si="207"/>
        <v>0</v>
      </c>
      <c r="O448" s="35">
        <f t="shared" si="207"/>
        <v>0</v>
      </c>
      <c r="P448" s="35">
        <f t="shared" si="207"/>
        <v>0</v>
      </c>
      <c r="Q448" s="35">
        <f t="shared" si="207"/>
        <v>0</v>
      </c>
      <c r="R448" s="35">
        <f t="shared" si="207"/>
        <v>0</v>
      </c>
      <c r="S448" s="35">
        <f t="shared" si="207"/>
        <v>0</v>
      </c>
      <c r="T448" s="35">
        <f t="shared" si="207"/>
        <v>0</v>
      </c>
      <c r="U448" s="35">
        <f t="shared" si="207"/>
        <v>0</v>
      </c>
      <c r="V448" s="35">
        <f t="shared" si="207"/>
        <v>0</v>
      </c>
      <c r="W448" s="35">
        <f t="shared" si="207"/>
        <v>0</v>
      </c>
      <c r="X448" s="21">
        <f t="shared" si="207"/>
        <v>0</v>
      </c>
      <c r="Y448" s="21">
        <f t="shared" si="207"/>
        <v>0</v>
      </c>
      <c r="Z448" s="21">
        <f t="shared" si="207"/>
        <v>0</v>
      </c>
      <c r="AA448" s="23">
        <f>SUM(G448:Z448)</f>
        <v>0</v>
      </c>
      <c r="AB448" s="17" t="str">
        <f>IF(ABS(F448-AA448)&lt;0.01,"ok","err")</f>
        <v>ok</v>
      </c>
    </row>
    <row r="449" spans="1:28"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21"/>
      <c r="Y449" s="21"/>
      <c r="Z449" s="21"/>
      <c r="AA449" s="23"/>
    </row>
    <row r="450" spans="1:28">
      <c r="A450" s="24" t="s">
        <v>345</v>
      </c>
      <c r="F450" s="38"/>
    </row>
    <row r="451" spans="1:28">
      <c r="A451" s="27" t="s">
        <v>990</v>
      </c>
      <c r="C451" s="19" t="s">
        <v>675</v>
      </c>
      <c r="D451" s="19" t="s">
        <v>738</v>
      </c>
      <c r="E451" s="19" t="s">
        <v>994</v>
      </c>
      <c r="F451" s="35">
        <f>VLOOKUP(C451,'WSS-27'!$C$2:$AP$780,'WSS-27'!$AB$2,)</f>
        <v>0</v>
      </c>
      <c r="G451" s="35">
        <f t="shared" ref="G451:Z451" si="208">IF(VLOOKUP($E451,$D$6:$AN$1034,3,)=0,0,(VLOOKUP($E451,$D$6:$AN$1034,G$2,)/VLOOKUP($E451,$D$6:$AN$1034,3,))*$F451)</f>
        <v>0</v>
      </c>
      <c r="H451" s="35">
        <f t="shared" si="208"/>
        <v>0</v>
      </c>
      <c r="I451" s="35">
        <f t="shared" si="208"/>
        <v>0</v>
      </c>
      <c r="J451" s="35">
        <f t="shared" si="208"/>
        <v>0</v>
      </c>
      <c r="K451" s="35">
        <f t="shared" si="208"/>
        <v>0</v>
      </c>
      <c r="L451" s="35">
        <f t="shared" si="208"/>
        <v>0</v>
      </c>
      <c r="M451" s="35">
        <f t="shared" si="208"/>
        <v>0</v>
      </c>
      <c r="N451" s="35">
        <f t="shared" si="208"/>
        <v>0</v>
      </c>
      <c r="O451" s="35">
        <f t="shared" si="208"/>
        <v>0</v>
      </c>
      <c r="P451" s="35">
        <f t="shared" si="208"/>
        <v>0</v>
      </c>
      <c r="Q451" s="35">
        <f t="shared" si="208"/>
        <v>0</v>
      </c>
      <c r="R451" s="35">
        <f t="shared" si="208"/>
        <v>0</v>
      </c>
      <c r="S451" s="35">
        <f t="shared" si="208"/>
        <v>0</v>
      </c>
      <c r="T451" s="35">
        <f t="shared" si="208"/>
        <v>0</v>
      </c>
      <c r="U451" s="35">
        <f t="shared" si="208"/>
        <v>0</v>
      </c>
      <c r="V451" s="35">
        <f t="shared" si="208"/>
        <v>0</v>
      </c>
      <c r="W451" s="35">
        <f t="shared" si="208"/>
        <v>0</v>
      </c>
      <c r="X451" s="21">
        <f t="shared" si="208"/>
        <v>0</v>
      </c>
      <c r="Y451" s="21">
        <f t="shared" si="208"/>
        <v>0</v>
      </c>
      <c r="Z451" s="21">
        <f t="shared" si="208"/>
        <v>0</v>
      </c>
      <c r="AA451" s="23">
        <f>SUM(G451:Z451)</f>
        <v>0</v>
      </c>
      <c r="AB451" s="17" t="str">
        <f>IF(ABS(F451-AA451)&lt;0.01,"ok","err")</f>
        <v>ok</v>
      </c>
    </row>
    <row r="452" spans="1:28"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21"/>
      <c r="Y452" s="21"/>
      <c r="Z452" s="21"/>
      <c r="AA452" s="23"/>
    </row>
    <row r="453" spans="1:28">
      <c r="A453" s="24" t="s">
        <v>922</v>
      </c>
      <c r="F453" s="38"/>
    </row>
    <row r="454" spans="1:28">
      <c r="A454" s="27" t="s">
        <v>990</v>
      </c>
      <c r="C454" s="19" t="s">
        <v>675</v>
      </c>
      <c r="D454" s="19" t="s">
        <v>739</v>
      </c>
      <c r="E454" s="19" t="s">
        <v>995</v>
      </c>
      <c r="F454" s="35">
        <f>VLOOKUP(C454,'WSS-27'!$C$2:$AP$780,'WSS-27'!$AC$2,)</f>
        <v>0</v>
      </c>
      <c r="G454" s="35">
        <f t="shared" ref="G454:Z454" si="209">IF(VLOOKUP($E454,$D$6:$AN$1034,3,)=0,0,(VLOOKUP($E454,$D$6:$AN$1034,G$2,)/VLOOKUP($E454,$D$6:$AN$1034,3,))*$F454)</f>
        <v>0</v>
      </c>
      <c r="H454" s="35">
        <f t="shared" si="209"/>
        <v>0</v>
      </c>
      <c r="I454" s="35">
        <f t="shared" si="209"/>
        <v>0</v>
      </c>
      <c r="J454" s="35">
        <f t="shared" si="209"/>
        <v>0</v>
      </c>
      <c r="K454" s="35">
        <f t="shared" si="209"/>
        <v>0</v>
      </c>
      <c r="L454" s="35">
        <f t="shared" si="209"/>
        <v>0</v>
      </c>
      <c r="M454" s="35">
        <f t="shared" si="209"/>
        <v>0</v>
      </c>
      <c r="N454" s="35">
        <f t="shared" si="209"/>
        <v>0</v>
      </c>
      <c r="O454" s="35">
        <f t="shared" si="209"/>
        <v>0</v>
      </c>
      <c r="P454" s="35">
        <f t="shared" si="209"/>
        <v>0</v>
      </c>
      <c r="Q454" s="35">
        <f t="shared" si="209"/>
        <v>0</v>
      </c>
      <c r="R454" s="35">
        <f t="shared" si="209"/>
        <v>0</v>
      </c>
      <c r="S454" s="35">
        <f t="shared" si="209"/>
        <v>0</v>
      </c>
      <c r="T454" s="35">
        <f t="shared" si="209"/>
        <v>0</v>
      </c>
      <c r="U454" s="35">
        <f t="shared" si="209"/>
        <v>0</v>
      </c>
      <c r="V454" s="35">
        <f t="shared" si="209"/>
        <v>0</v>
      </c>
      <c r="W454" s="35">
        <f t="shared" si="209"/>
        <v>0</v>
      </c>
      <c r="X454" s="21">
        <f t="shared" si="209"/>
        <v>0</v>
      </c>
      <c r="Y454" s="21">
        <f t="shared" si="209"/>
        <v>0</v>
      </c>
      <c r="Z454" s="21">
        <f t="shared" si="209"/>
        <v>0</v>
      </c>
      <c r="AA454" s="23">
        <f>SUM(G454:Z454)</f>
        <v>0</v>
      </c>
      <c r="AB454" s="17" t="str">
        <f>IF(ABS(F454-AA454)&lt;0.01,"ok","err")</f>
        <v>ok</v>
      </c>
    </row>
    <row r="455" spans="1:28"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21"/>
      <c r="Y455" s="21"/>
      <c r="Z455" s="21"/>
      <c r="AA455" s="23"/>
    </row>
    <row r="456" spans="1:28">
      <c r="A456" s="24" t="s">
        <v>327</v>
      </c>
      <c r="F456" s="38"/>
    </row>
    <row r="457" spans="1:28">
      <c r="A457" s="27" t="s">
        <v>990</v>
      </c>
      <c r="C457" s="19" t="s">
        <v>675</v>
      </c>
      <c r="D457" s="19" t="s">
        <v>740</v>
      </c>
      <c r="E457" s="19" t="s">
        <v>995</v>
      </c>
      <c r="F457" s="35">
        <f>VLOOKUP(C457,'WSS-27'!$C$2:$AP$780,'WSS-27'!$AD$2,)</f>
        <v>0</v>
      </c>
      <c r="G457" s="35">
        <f t="shared" ref="G457:Z457" si="210">IF(VLOOKUP($E457,$D$6:$AN$1034,3,)=0,0,(VLOOKUP($E457,$D$6:$AN$1034,G$2,)/VLOOKUP($E457,$D$6:$AN$1034,3,))*$F457)</f>
        <v>0</v>
      </c>
      <c r="H457" s="35">
        <f t="shared" si="210"/>
        <v>0</v>
      </c>
      <c r="I457" s="35">
        <f t="shared" si="210"/>
        <v>0</v>
      </c>
      <c r="J457" s="35">
        <f t="shared" si="210"/>
        <v>0</v>
      </c>
      <c r="K457" s="35">
        <f t="shared" si="210"/>
        <v>0</v>
      </c>
      <c r="L457" s="35">
        <f t="shared" si="210"/>
        <v>0</v>
      </c>
      <c r="M457" s="35">
        <f t="shared" si="210"/>
        <v>0</v>
      </c>
      <c r="N457" s="35">
        <f t="shared" si="210"/>
        <v>0</v>
      </c>
      <c r="O457" s="35">
        <f t="shared" si="210"/>
        <v>0</v>
      </c>
      <c r="P457" s="35">
        <f t="shared" si="210"/>
        <v>0</v>
      </c>
      <c r="Q457" s="35">
        <f t="shared" si="210"/>
        <v>0</v>
      </c>
      <c r="R457" s="35">
        <f t="shared" si="210"/>
        <v>0</v>
      </c>
      <c r="S457" s="35">
        <f t="shared" si="210"/>
        <v>0</v>
      </c>
      <c r="T457" s="35">
        <f t="shared" si="210"/>
        <v>0</v>
      </c>
      <c r="U457" s="35">
        <f t="shared" si="210"/>
        <v>0</v>
      </c>
      <c r="V457" s="35">
        <f t="shared" si="210"/>
        <v>0</v>
      </c>
      <c r="W457" s="35">
        <f t="shared" si="210"/>
        <v>0</v>
      </c>
      <c r="X457" s="21">
        <f t="shared" si="210"/>
        <v>0</v>
      </c>
      <c r="Y457" s="21">
        <f t="shared" si="210"/>
        <v>0</v>
      </c>
      <c r="Z457" s="21">
        <f t="shared" si="210"/>
        <v>0</v>
      </c>
      <c r="AA457" s="23">
        <f>SUM(G457:Z457)</f>
        <v>0</v>
      </c>
      <c r="AB457" s="17" t="str">
        <f>IF(ABS(F457-AA457)&lt;0.01,"ok","err")</f>
        <v>ok</v>
      </c>
    </row>
    <row r="458" spans="1:28"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21"/>
      <c r="Y458" s="21"/>
      <c r="Z458" s="21"/>
      <c r="AA458" s="23"/>
    </row>
    <row r="459" spans="1:28">
      <c r="A459" s="24" t="s">
        <v>326</v>
      </c>
      <c r="F459" s="38"/>
    </row>
    <row r="460" spans="1:28">
      <c r="A460" s="27" t="s">
        <v>990</v>
      </c>
      <c r="C460" s="19" t="s">
        <v>675</v>
      </c>
      <c r="D460" s="19" t="s">
        <v>741</v>
      </c>
      <c r="E460" s="19" t="s">
        <v>996</v>
      </c>
      <c r="F460" s="35">
        <f>VLOOKUP(C460,'WSS-27'!$C$2:$AP$780,'WSS-27'!$AE$2,)</f>
        <v>0</v>
      </c>
      <c r="G460" s="35">
        <f t="shared" ref="G460:Z460" si="211">IF(VLOOKUP($E460,$D$6:$AN$1034,3,)=0,0,(VLOOKUP($E460,$D$6:$AN$1034,G$2,)/VLOOKUP($E460,$D$6:$AN$1034,3,))*$F460)</f>
        <v>0</v>
      </c>
      <c r="H460" s="35">
        <f t="shared" si="211"/>
        <v>0</v>
      </c>
      <c r="I460" s="35">
        <f t="shared" si="211"/>
        <v>0</v>
      </c>
      <c r="J460" s="35">
        <f t="shared" si="211"/>
        <v>0</v>
      </c>
      <c r="K460" s="35">
        <f t="shared" si="211"/>
        <v>0</v>
      </c>
      <c r="L460" s="35">
        <f t="shared" si="211"/>
        <v>0</v>
      </c>
      <c r="M460" s="35">
        <f t="shared" si="211"/>
        <v>0</v>
      </c>
      <c r="N460" s="35">
        <f t="shared" si="211"/>
        <v>0</v>
      </c>
      <c r="O460" s="35">
        <f t="shared" si="211"/>
        <v>0</v>
      </c>
      <c r="P460" s="35">
        <f t="shared" si="211"/>
        <v>0</v>
      </c>
      <c r="Q460" s="35">
        <f t="shared" si="211"/>
        <v>0</v>
      </c>
      <c r="R460" s="35">
        <f t="shared" si="211"/>
        <v>0</v>
      </c>
      <c r="S460" s="35">
        <f t="shared" si="211"/>
        <v>0</v>
      </c>
      <c r="T460" s="35">
        <f t="shared" si="211"/>
        <v>0</v>
      </c>
      <c r="U460" s="35">
        <f t="shared" si="211"/>
        <v>0</v>
      </c>
      <c r="V460" s="35">
        <f t="shared" si="211"/>
        <v>0</v>
      </c>
      <c r="W460" s="35">
        <f t="shared" si="211"/>
        <v>0</v>
      </c>
      <c r="X460" s="21">
        <f t="shared" si="211"/>
        <v>0</v>
      </c>
      <c r="Y460" s="21">
        <f t="shared" si="211"/>
        <v>0</v>
      </c>
      <c r="Z460" s="21">
        <f t="shared" si="211"/>
        <v>0</v>
      </c>
      <c r="AA460" s="23">
        <f>SUM(G460:Z460)</f>
        <v>0</v>
      </c>
      <c r="AB460" s="17" t="str">
        <f>IF(ABS(F460-AA460)&lt;0.01,"ok","err")</f>
        <v>ok</v>
      </c>
    </row>
    <row r="461" spans="1:28"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21"/>
      <c r="Y461" s="21"/>
      <c r="Z461" s="21"/>
      <c r="AA461" s="23"/>
    </row>
    <row r="462" spans="1:28">
      <c r="A462" s="19" t="s">
        <v>819</v>
      </c>
      <c r="D462" s="19" t="s">
        <v>742</v>
      </c>
      <c r="F462" s="35">
        <f>F417+F423+F426+F429+F437+F442+F445+F448+F451+F454+F457+F460</f>
        <v>0</v>
      </c>
      <c r="G462" s="35">
        <f t="shared" ref="G462:Z462" si="212">G417+G423+G426+G429+G437+G442+G445+G448+G451+G454+G457+G460</f>
        <v>0</v>
      </c>
      <c r="H462" s="35">
        <f t="shared" si="212"/>
        <v>0</v>
      </c>
      <c r="I462" s="35">
        <f t="shared" si="212"/>
        <v>0</v>
      </c>
      <c r="J462" s="35">
        <f t="shared" si="212"/>
        <v>0</v>
      </c>
      <c r="K462" s="35">
        <f t="shared" si="212"/>
        <v>0</v>
      </c>
      <c r="L462" s="35">
        <f t="shared" si="212"/>
        <v>0</v>
      </c>
      <c r="M462" s="35">
        <f t="shared" si="212"/>
        <v>0</v>
      </c>
      <c r="N462" s="35">
        <f t="shared" si="212"/>
        <v>0</v>
      </c>
      <c r="O462" s="35">
        <f>O417+O423+O426+O429+O437+O442+O445+O448+O451+O454+O457+O460</f>
        <v>0</v>
      </c>
      <c r="P462" s="35">
        <f t="shared" si="212"/>
        <v>0</v>
      </c>
      <c r="Q462" s="35">
        <f t="shared" si="212"/>
        <v>0</v>
      </c>
      <c r="R462" s="35">
        <f t="shared" si="212"/>
        <v>0</v>
      </c>
      <c r="S462" s="35">
        <f t="shared" si="212"/>
        <v>0</v>
      </c>
      <c r="T462" s="35">
        <f t="shared" si="212"/>
        <v>0</v>
      </c>
      <c r="U462" s="35">
        <f t="shared" si="212"/>
        <v>0</v>
      </c>
      <c r="V462" s="35">
        <f t="shared" si="212"/>
        <v>0</v>
      </c>
      <c r="W462" s="35">
        <f t="shared" si="212"/>
        <v>0</v>
      </c>
      <c r="X462" s="21">
        <f t="shared" si="212"/>
        <v>0</v>
      </c>
      <c r="Y462" s="21">
        <f t="shared" si="212"/>
        <v>0</v>
      </c>
      <c r="Z462" s="21">
        <f t="shared" si="212"/>
        <v>0</v>
      </c>
      <c r="AA462" s="23">
        <f>SUM(G462:Z462)</f>
        <v>0</v>
      </c>
      <c r="AB462" s="17" t="str">
        <f>IF(ABS(F462-AA462)&lt;0.01,"ok","err")</f>
        <v>ok</v>
      </c>
    </row>
    <row r="463" spans="1:28"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21"/>
      <c r="Y463" s="21"/>
      <c r="Z463" s="21"/>
      <c r="AA463" s="23"/>
    </row>
    <row r="465" spans="1:28">
      <c r="A465" s="24" t="s">
        <v>744</v>
      </c>
    </row>
    <row r="467" spans="1:28">
      <c r="A467" s="24" t="s">
        <v>339</v>
      </c>
    </row>
    <row r="468" spans="1:28">
      <c r="A468" s="27" t="s">
        <v>1129</v>
      </c>
      <c r="C468" s="19" t="s">
        <v>971</v>
      </c>
      <c r="D468" s="19" t="s">
        <v>1140</v>
      </c>
      <c r="E468" s="19" t="s">
        <v>1173</v>
      </c>
      <c r="F468" s="35">
        <f>VLOOKUP(C468,'WSS-27'!$C$2:$AP$780,'WSS-27'!$H$2,)</f>
        <v>18929494.853328731</v>
      </c>
      <c r="G468" s="35">
        <f t="shared" ref="G468:P473" si="213">IF(VLOOKUP($E468,$D$6:$AN$1034,3,)=0,0,(VLOOKUP($E468,$D$6:$AN$1034,G$2,)/VLOOKUP($E468,$D$6:$AN$1034,3,))*$F468)</f>
        <v>9131054.6763765588</v>
      </c>
      <c r="H468" s="35">
        <f t="shared" si="213"/>
        <v>2211587.508209513</v>
      </c>
      <c r="I468" s="35">
        <f t="shared" si="213"/>
        <v>134849.04300089291</v>
      </c>
      <c r="J468" s="35">
        <f t="shared" si="213"/>
        <v>2442019.6307113892</v>
      </c>
      <c r="K468" s="35">
        <f t="shared" si="213"/>
        <v>2341205.2531032297</v>
      </c>
      <c r="L468" s="35">
        <f t="shared" si="213"/>
        <v>1595779.8905882086</v>
      </c>
      <c r="M468" s="35">
        <f t="shared" si="213"/>
        <v>1002495.3053237689</v>
      </c>
      <c r="N468" s="35">
        <f t="shared" si="213"/>
        <v>54654.673197722848</v>
      </c>
      <c r="O468" s="35">
        <f t="shared" si="213"/>
        <v>7796.7732408117181</v>
      </c>
      <c r="P468" s="35">
        <f t="shared" si="213"/>
        <v>312.10081732060002</v>
      </c>
      <c r="Q468" s="35">
        <f t="shared" ref="Q468:Z473" si="214">IF(VLOOKUP($E468,$D$6:$AN$1034,3,)=0,0,(VLOOKUP($E468,$D$6:$AN$1034,Q$2,)/VLOOKUP($E468,$D$6:$AN$1034,3,))*$F468)</f>
        <v>2871.7931006586132</v>
      </c>
      <c r="R468" s="35">
        <f t="shared" si="214"/>
        <v>12.20565865761443</v>
      </c>
      <c r="S468" s="35">
        <f t="shared" si="214"/>
        <v>0</v>
      </c>
      <c r="T468" s="35">
        <f t="shared" si="214"/>
        <v>4727</v>
      </c>
      <c r="U468" s="35">
        <f t="shared" si="214"/>
        <v>129</v>
      </c>
      <c r="V468" s="35">
        <f t="shared" si="214"/>
        <v>0</v>
      </c>
      <c r="W468" s="35">
        <f t="shared" si="214"/>
        <v>0</v>
      </c>
      <c r="X468" s="21">
        <f t="shared" si="214"/>
        <v>0</v>
      </c>
      <c r="Y468" s="21">
        <f t="shared" si="214"/>
        <v>0</v>
      </c>
      <c r="Z468" s="21">
        <f t="shared" si="214"/>
        <v>0</v>
      </c>
      <c r="AA468" s="23">
        <f t="shared" ref="AA468:AA474" si="215">SUM(G468:Z468)</f>
        <v>18929494.853328735</v>
      </c>
      <c r="AB468" s="17" t="str">
        <f t="shared" ref="AB468:AB474" si="216">IF(ABS(F468-AA468)&lt;0.01,"ok","err")</f>
        <v>ok</v>
      </c>
    </row>
    <row r="469" spans="1:28" hidden="1">
      <c r="A469" s="27" t="s">
        <v>1136</v>
      </c>
      <c r="C469" s="19" t="s">
        <v>971</v>
      </c>
      <c r="D469" s="19" t="s">
        <v>503</v>
      </c>
      <c r="E469" s="19" t="s">
        <v>1144</v>
      </c>
      <c r="F469" s="38">
        <f>VLOOKUP(C469,'WSS-27'!$C$2:$AP$780,'WSS-27'!$I$2,)</f>
        <v>0</v>
      </c>
      <c r="G469" s="38">
        <f t="shared" si="213"/>
        <v>0</v>
      </c>
      <c r="H469" s="38">
        <f t="shared" si="213"/>
        <v>0</v>
      </c>
      <c r="I469" s="38">
        <f t="shared" si="213"/>
        <v>0</v>
      </c>
      <c r="J469" s="38">
        <f t="shared" si="213"/>
        <v>0</v>
      </c>
      <c r="K469" s="38">
        <f t="shared" si="213"/>
        <v>0</v>
      </c>
      <c r="L469" s="38">
        <f t="shared" si="213"/>
        <v>0</v>
      </c>
      <c r="M469" s="38">
        <f t="shared" si="213"/>
        <v>0</v>
      </c>
      <c r="N469" s="38">
        <f t="shared" si="213"/>
        <v>0</v>
      </c>
      <c r="O469" s="38">
        <f t="shared" si="213"/>
        <v>0</v>
      </c>
      <c r="P469" s="38">
        <f t="shared" si="213"/>
        <v>0</v>
      </c>
      <c r="Q469" s="38">
        <f t="shared" si="214"/>
        <v>0</v>
      </c>
      <c r="R469" s="38">
        <f t="shared" si="214"/>
        <v>0</v>
      </c>
      <c r="S469" s="38">
        <f t="shared" si="214"/>
        <v>0</v>
      </c>
      <c r="T469" s="38">
        <f t="shared" si="214"/>
        <v>0</v>
      </c>
      <c r="U469" s="38">
        <f t="shared" si="214"/>
        <v>0</v>
      </c>
      <c r="V469" s="38">
        <f t="shared" si="214"/>
        <v>0</v>
      </c>
      <c r="W469" s="38">
        <f t="shared" si="214"/>
        <v>0</v>
      </c>
      <c r="X469" s="22">
        <f t="shared" si="214"/>
        <v>0</v>
      </c>
      <c r="Y469" s="22">
        <f t="shared" si="214"/>
        <v>0</v>
      </c>
      <c r="Z469" s="22">
        <f t="shared" si="214"/>
        <v>0</v>
      </c>
      <c r="AA469" s="22">
        <f t="shared" si="215"/>
        <v>0</v>
      </c>
      <c r="AB469" s="17" t="str">
        <f t="shared" si="216"/>
        <v>ok</v>
      </c>
    </row>
    <row r="470" spans="1:28" hidden="1">
      <c r="A470" s="27" t="s">
        <v>1136</v>
      </c>
      <c r="C470" s="19" t="s">
        <v>971</v>
      </c>
      <c r="D470" s="19" t="s">
        <v>504</v>
      </c>
      <c r="E470" s="19" t="s">
        <v>1144</v>
      </c>
      <c r="F470" s="38">
        <f>VLOOKUP(C470,'WSS-27'!$C$2:$AP$780,'WSS-27'!$J$2,)</f>
        <v>0</v>
      </c>
      <c r="G470" s="38">
        <f t="shared" si="213"/>
        <v>0</v>
      </c>
      <c r="H470" s="38">
        <f t="shared" si="213"/>
        <v>0</v>
      </c>
      <c r="I470" s="38">
        <f t="shared" si="213"/>
        <v>0</v>
      </c>
      <c r="J470" s="38">
        <f t="shared" si="213"/>
        <v>0</v>
      </c>
      <c r="K470" s="38">
        <f t="shared" si="213"/>
        <v>0</v>
      </c>
      <c r="L470" s="38">
        <f t="shared" si="213"/>
        <v>0</v>
      </c>
      <c r="M470" s="38">
        <f t="shared" si="213"/>
        <v>0</v>
      </c>
      <c r="N470" s="38">
        <f t="shared" si="213"/>
        <v>0</v>
      </c>
      <c r="O470" s="38">
        <f t="shared" si="213"/>
        <v>0</v>
      </c>
      <c r="P470" s="38">
        <f t="shared" si="213"/>
        <v>0</v>
      </c>
      <c r="Q470" s="38">
        <f t="shared" si="214"/>
        <v>0</v>
      </c>
      <c r="R470" s="38">
        <f t="shared" si="214"/>
        <v>0</v>
      </c>
      <c r="S470" s="38">
        <f t="shared" si="214"/>
        <v>0</v>
      </c>
      <c r="T470" s="38">
        <f t="shared" si="214"/>
        <v>0</v>
      </c>
      <c r="U470" s="38">
        <f t="shared" si="214"/>
        <v>0</v>
      </c>
      <c r="V470" s="38">
        <f t="shared" si="214"/>
        <v>0</v>
      </c>
      <c r="W470" s="38">
        <f t="shared" si="214"/>
        <v>0</v>
      </c>
      <c r="X470" s="22">
        <f t="shared" si="214"/>
        <v>0</v>
      </c>
      <c r="Y470" s="22">
        <f t="shared" si="214"/>
        <v>0</v>
      </c>
      <c r="Z470" s="22">
        <f t="shared" si="214"/>
        <v>0</v>
      </c>
      <c r="AA470" s="22">
        <f t="shared" si="215"/>
        <v>0</v>
      </c>
      <c r="AB470" s="17" t="str">
        <f t="shared" si="216"/>
        <v>ok</v>
      </c>
    </row>
    <row r="471" spans="1:28">
      <c r="A471" s="27" t="s">
        <v>1076</v>
      </c>
      <c r="C471" s="19" t="s">
        <v>971</v>
      </c>
      <c r="D471" s="19" t="s">
        <v>505</v>
      </c>
      <c r="E471" s="19" t="s">
        <v>988</v>
      </c>
      <c r="F471" s="38">
        <f>VLOOKUP(C471,'WSS-27'!$C$2:$AP$780,'WSS-27'!$K$2,)</f>
        <v>0</v>
      </c>
      <c r="G471" s="38">
        <f t="shared" si="213"/>
        <v>0</v>
      </c>
      <c r="H471" s="38">
        <f t="shared" si="213"/>
        <v>0</v>
      </c>
      <c r="I471" s="38">
        <f t="shared" si="213"/>
        <v>0</v>
      </c>
      <c r="J471" s="38">
        <f t="shared" si="213"/>
        <v>0</v>
      </c>
      <c r="K471" s="38">
        <f t="shared" si="213"/>
        <v>0</v>
      </c>
      <c r="L471" s="38">
        <f t="shared" si="213"/>
        <v>0</v>
      </c>
      <c r="M471" s="38">
        <f t="shared" si="213"/>
        <v>0</v>
      </c>
      <c r="N471" s="38">
        <f t="shared" si="213"/>
        <v>0</v>
      </c>
      <c r="O471" s="38">
        <f t="shared" si="213"/>
        <v>0</v>
      </c>
      <c r="P471" s="38">
        <f t="shared" si="213"/>
        <v>0</v>
      </c>
      <c r="Q471" s="38">
        <f t="shared" si="214"/>
        <v>0</v>
      </c>
      <c r="R471" s="38">
        <f t="shared" si="214"/>
        <v>0</v>
      </c>
      <c r="S471" s="38">
        <f t="shared" si="214"/>
        <v>0</v>
      </c>
      <c r="T471" s="38">
        <f t="shared" si="214"/>
        <v>0</v>
      </c>
      <c r="U471" s="38">
        <f t="shared" si="214"/>
        <v>0</v>
      </c>
      <c r="V471" s="38">
        <f t="shared" si="214"/>
        <v>0</v>
      </c>
      <c r="W471" s="38">
        <f t="shared" si="214"/>
        <v>0</v>
      </c>
      <c r="X471" s="22">
        <f t="shared" si="214"/>
        <v>0</v>
      </c>
      <c r="Y471" s="22">
        <f t="shared" si="214"/>
        <v>0</v>
      </c>
      <c r="Z471" s="22">
        <f t="shared" si="214"/>
        <v>0</v>
      </c>
      <c r="AA471" s="22">
        <f t="shared" si="215"/>
        <v>0</v>
      </c>
      <c r="AB471" s="17" t="str">
        <f t="shared" si="216"/>
        <v>ok</v>
      </c>
    </row>
    <row r="472" spans="1:28" hidden="1">
      <c r="A472" s="27" t="s">
        <v>1077</v>
      </c>
      <c r="C472" s="19" t="s">
        <v>971</v>
      </c>
      <c r="D472" s="19" t="s">
        <v>506</v>
      </c>
      <c r="E472" s="19" t="s">
        <v>988</v>
      </c>
      <c r="F472" s="38">
        <f>VLOOKUP(C472,'WSS-27'!$C$2:$AP$780,'WSS-27'!$L$2,)</f>
        <v>0</v>
      </c>
      <c r="G472" s="38">
        <f t="shared" si="213"/>
        <v>0</v>
      </c>
      <c r="H472" s="38">
        <f t="shared" si="213"/>
        <v>0</v>
      </c>
      <c r="I472" s="38">
        <f t="shared" si="213"/>
        <v>0</v>
      </c>
      <c r="J472" s="38">
        <f t="shared" si="213"/>
        <v>0</v>
      </c>
      <c r="K472" s="38">
        <f t="shared" si="213"/>
        <v>0</v>
      </c>
      <c r="L472" s="38">
        <f t="shared" si="213"/>
        <v>0</v>
      </c>
      <c r="M472" s="38">
        <f t="shared" si="213"/>
        <v>0</v>
      </c>
      <c r="N472" s="38">
        <f t="shared" si="213"/>
        <v>0</v>
      </c>
      <c r="O472" s="38">
        <f t="shared" si="213"/>
        <v>0</v>
      </c>
      <c r="P472" s="38">
        <f t="shared" si="213"/>
        <v>0</v>
      </c>
      <c r="Q472" s="38">
        <f t="shared" si="214"/>
        <v>0</v>
      </c>
      <c r="R472" s="38">
        <f t="shared" si="214"/>
        <v>0</v>
      </c>
      <c r="S472" s="38">
        <f t="shared" si="214"/>
        <v>0</v>
      </c>
      <c r="T472" s="38">
        <f t="shared" si="214"/>
        <v>0</v>
      </c>
      <c r="U472" s="38">
        <f t="shared" si="214"/>
        <v>0</v>
      </c>
      <c r="V472" s="38">
        <f t="shared" si="214"/>
        <v>0</v>
      </c>
      <c r="W472" s="38">
        <f t="shared" si="214"/>
        <v>0</v>
      </c>
      <c r="X472" s="22">
        <f t="shared" si="214"/>
        <v>0</v>
      </c>
      <c r="Y472" s="22">
        <f t="shared" si="214"/>
        <v>0</v>
      </c>
      <c r="Z472" s="22">
        <f t="shared" si="214"/>
        <v>0</v>
      </c>
      <c r="AA472" s="22">
        <f t="shared" si="215"/>
        <v>0</v>
      </c>
      <c r="AB472" s="17" t="str">
        <f t="shared" si="216"/>
        <v>ok</v>
      </c>
    </row>
    <row r="473" spans="1:28" hidden="1">
      <c r="A473" s="27" t="s">
        <v>1077</v>
      </c>
      <c r="C473" s="19" t="s">
        <v>971</v>
      </c>
      <c r="D473" s="19" t="s">
        <v>507</v>
      </c>
      <c r="E473" s="19" t="s">
        <v>988</v>
      </c>
      <c r="F473" s="38">
        <f>VLOOKUP(C473,'WSS-27'!$C$2:$AP$780,'WSS-27'!$M$2,)</f>
        <v>0</v>
      </c>
      <c r="G473" s="38">
        <f t="shared" si="213"/>
        <v>0</v>
      </c>
      <c r="H473" s="38">
        <f t="shared" si="213"/>
        <v>0</v>
      </c>
      <c r="I473" s="38">
        <f t="shared" si="213"/>
        <v>0</v>
      </c>
      <c r="J473" s="38">
        <f t="shared" si="213"/>
        <v>0</v>
      </c>
      <c r="K473" s="38">
        <f t="shared" si="213"/>
        <v>0</v>
      </c>
      <c r="L473" s="38">
        <f t="shared" si="213"/>
        <v>0</v>
      </c>
      <c r="M473" s="38">
        <f t="shared" si="213"/>
        <v>0</v>
      </c>
      <c r="N473" s="38">
        <f t="shared" si="213"/>
        <v>0</v>
      </c>
      <c r="O473" s="38">
        <f t="shared" si="213"/>
        <v>0</v>
      </c>
      <c r="P473" s="38">
        <f t="shared" si="213"/>
        <v>0</v>
      </c>
      <c r="Q473" s="38">
        <f t="shared" si="214"/>
        <v>0</v>
      </c>
      <c r="R473" s="38">
        <f t="shared" si="214"/>
        <v>0</v>
      </c>
      <c r="S473" s="38">
        <f t="shared" si="214"/>
        <v>0</v>
      </c>
      <c r="T473" s="38">
        <f t="shared" si="214"/>
        <v>0</v>
      </c>
      <c r="U473" s="38">
        <f t="shared" si="214"/>
        <v>0</v>
      </c>
      <c r="V473" s="38">
        <f t="shared" si="214"/>
        <v>0</v>
      </c>
      <c r="W473" s="38">
        <f t="shared" si="214"/>
        <v>0</v>
      </c>
      <c r="X473" s="22">
        <f t="shared" si="214"/>
        <v>0</v>
      </c>
      <c r="Y473" s="22">
        <f t="shared" si="214"/>
        <v>0</v>
      </c>
      <c r="Z473" s="22">
        <f t="shared" si="214"/>
        <v>0</v>
      </c>
      <c r="AA473" s="22">
        <f t="shared" si="215"/>
        <v>0</v>
      </c>
      <c r="AB473" s="17" t="str">
        <f t="shared" si="216"/>
        <v>ok</v>
      </c>
    </row>
    <row r="474" spans="1:28">
      <c r="A474" s="19" t="s">
        <v>361</v>
      </c>
      <c r="D474" s="19" t="s">
        <v>508</v>
      </c>
      <c r="F474" s="35">
        <f>SUM(F468:F473)</f>
        <v>18929494.853328731</v>
      </c>
      <c r="G474" s="35">
        <f t="shared" ref="G474:P474" si="217">SUM(G468:G473)</f>
        <v>9131054.6763765588</v>
      </c>
      <c r="H474" s="35">
        <f t="shared" si="217"/>
        <v>2211587.508209513</v>
      </c>
      <c r="I474" s="35">
        <f t="shared" si="217"/>
        <v>134849.04300089291</v>
      </c>
      <c r="J474" s="35">
        <f t="shared" si="217"/>
        <v>2442019.6307113892</v>
      </c>
      <c r="K474" s="35">
        <f t="shared" si="217"/>
        <v>2341205.2531032297</v>
      </c>
      <c r="L474" s="35">
        <f t="shared" si="217"/>
        <v>1595779.8905882086</v>
      </c>
      <c r="M474" s="35">
        <f t="shared" si="217"/>
        <v>1002495.3053237689</v>
      </c>
      <c r="N474" s="35">
        <f t="shared" si="217"/>
        <v>54654.673197722848</v>
      </c>
      <c r="O474" s="35">
        <f>SUM(O468:O473)</f>
        <v>7796.7732408117181</v>
      </c>
      <c r="P474" s="35">
        <f t="shared" si="217"/>
        <v>312.10081732060002</v>
      </c>
      <c r="Q474" s="35">
        <f t="shared" ref="Q474:W474" si="218">SUM(Q468:Q473)</f>
        <v>2871.7931006586132</v>
      </c>
      <c r="R474" s="35">
        <f t="shared" si="218"/>
        <v>12.20565865761443</v>
      </c>
      <c r="S474" s="35">
        <f t="shared" si="218"/>
        <v>0</v>
      </c>
      <c r="T474" s="35">
        <f t="shared" si="218"/>
        <v>4727</v>
      </c>
      <c r="U474" s="35">
        <f t="shared" si="218"/>
        <v>129</v>
      </c>
      <c r="V474" s="35">
        <f t="shared" si="218"/>
        <v>0</v>
      </c>
      <c r="W474" s="35">
        <f t="shared" si="218"/>
        <v>0</v>
      </c>
      <c r="X474" s="21">
        <f>SUM(X468:X473)</f>
        <v>0</v>
      </c>
      <c r="Y474" s="21">
        <f>SUM(Y468:Y473)</f>
        <v>0</v>
      </c>
      <c r="Z474" s="21">
        <f>SUM(Z468:Z473)</f>
        <v>0</v>
      </c>
      <c r="AA474" s="23">
        <f t="shared" si="215"/>
        <v>18929494.853328735</v>
      </c>
      <c r="AB474" s="17" t="str">
        <f t="shared" si="216"/>
        <v>ok</v>
      </c>
    </row>
    <row r="475" spans="1:28">
      <c r="F475" s="38"/>
      <c r="G475" s="38"/>
    </row>
    <row r="476" spans="1:28">
      <c r="A476" s="24" t="s">
        <v>1026</v>
      </c>
      <c r="F476" s="38"/>
      <c r="G476" s="38"/>
    </row>
    <row r="477" spans="1:28">
      <c r="A477" s="27" t="s">
        <v>1111</v>
      </c>
      <c r="C477" s="19" t="s">
        <v>971</v>
      </c>
      <c r="D477" s="19" t="s">
        <v>509</v>
      </c>
      <c r="E477" s="19" t="s">
        <v>1115</v>
      </c>
      <c r="F477" s="35">
        <f>VLOOKUP(C477,'WSS-27'!$C$2:$AP$780,'WSS-27'!$N$2,)</f>
        <v>3912794.4541331842</v>
      </c>
      <c r="G477" s="35">
        <f t="shared" ref="G477:P479" si="219">IF(VLOOKUP($E477,$D$6:$AN$1034,3,)=0,0,(VLOOKUP($E477,$D$6:$AN$1034,G$2,)/VLOOKUP($E477,$D$6:$AN$1034,3,))*$F477)</f>
        <v>1771011.3152786626</v>
      </c>
      <c r="H477" s="35">
        <f t="shared" si="219"/>
        <v>491887.66434392659</v>
      </c>
      <c r="I477" s="35">
        <f t="shared" si="219"/>
        <v>30029.934943436721</v>
      </c>
      <c r="J477" s="35">
        <f t="shared" si="219"/>
        <v>523815.1442517023</v>
      </c>
      <c r="K477" s="35">
        <f t="shared" si="219"/>
        <v>490419.50469522766</v>
      </c>
      <c r="L477" s="35">
        <f t="shared" si="219"/>
        <v>333088.46582489071</v>
      </c>
      <c r="M477" s="35">
        <f t="shared" si="219"/>
        <v>219717.86477753829</v>
      </c>
      <c r="N477" s="35">
        <f t="shared" si="219"/>
        <v>16487.672274535598</v>
      </c>
      <c r="O477" s="35">
        <f t="shared" si="219"/>
        <v>34225.155542655528</v>
      </c>
      <c r="P477" s="35">
        <f t="shared" si="219"/>
        <v>1445.8816031545718</v>
      </c>
      <c r="Q477" s="35">
        <f t="shared" ref="Q477:Z479" si="220">IF(VLOOKUP($E477,$D$6:$AN$1034,3,)=0,0,(VLOOKUP($E477,$D$6:$AN$1034,Q$2,)/VLOOKUP($E477,$D$6:$AN$1034,3,))*$F477)</f>
        <v>540.2014447138796</v>
      </c>
      <c r="R477" s="35">
        <f t="shared" si="220"/>
        <v>125.64915273933302</v>
      </c>
      <c r="S477" s="35">
        <f t="shared" si="220"/>
        <v>0</v>
      </c>
      <c r="T477" s="35">
        <f t="shared" si="220"/>
        <v>0</v>
      </c>
      <c r="U477" s="35">
        <f t="shared" si="220"/>
        <v>0</v>
      </c>
      <c r="V477" s="35">
        <f t="shared" si="220"/>
        <v>0</v>
      </c>
      <c r="W477" s="35">
        <f t="shared" si="220"/>
        <v>0</v>
      </c>
      <c r="X477" s="21">
        <f t="shared" si="220"/>
        <v>0</v>
      </c>
      <c r="Y477" s="21">
        <f t="shared" si="220"/>
        <v>0</v>
      </c>
      <c r="Z477" s="21">
        <f t="shared" si="220"/>
        <v>0</v>
      </c>
      <c r="AA477" s="23">
        <f>SUM(G477:Z477)</f>
        <v>3912794.4541331842</v>
      </c>
      <c r="AB477" s="17" t="str">
        <f>IF(ABS(F477-AA477)&lt;0.01,"ok","err")</f>
        <v>ok</v>
      </c>
    </row>
    <row r="478" spans="1:28" hidden="1">
      <c r="A478" s="27" t="s">
        <v>1112</v>
      </c>
      <c r="C478" s="19" t="s">
        <v>971</v>
      </c>
      <c r="D478" s="19" t="s">
        <v>510</v>
      </c>
      <c r="E478" s="19" t="s">
        <v>1115</v>
      </c>
      <c r="F478" s="38">
        <f>VLOOKUP(C478,'WSS-27'!$C$2:$AP$780,'WSS-27'!$O$2,)</f>
        <v>0</v>
      </c>
      <c r="G478" s="38">
        <f t="shared" si="219"/>
        <v>0</v>
      </c>
      <c r="H478" s="38">
        <f t="shared" si="219"/>
        <v>0</v>
      </c>
      <c r="I478" s="38">
        <f t="shared" si="219"/>
        <v>0</v>
      </c>
      <c r="J478" s="38">
        <f t="shared" si="219"/>
        <v>0</v>
      </c>
      <c r="K478" s="38">
        <f t="shared" si="219"/>
        <v>0</v>
      </c>
      <c r="L478" s="38">
        <f t="shared" si="219"/>
        <v>0</v>
      </c>
      <c r="M478" s="38">
        <f t="shared" si="219"/>
        <v>0</v>
      </c>
      <c r="N478" s="38">
        <f t="shared" si="219"/>
        <v>0</v>
      </c>
      <c r="O478" s="38">
        <f t="shared" si="219"/>
        <v>0</v>
      </c>
      <c r="P478" s="38">
        <f t="shared" si="219"/>
        <v>0</v>
      </c>
      <c r="Q478" s="38">
        <f t="shared" si="220"/>
        <v>0</v>
      </c>
      <c r="R478" s="38">
        <f t="shared" si="220"/>
        <v>0</v>
      </c>
      <c r="S478" s="38">
        <f t="shared" si="220"/>
        <v>0</v>
      </c>
      <c r="T478" s="38">
        <f t="shared" si="220"/>
        <v>0</v>
      </c>
      <c r="U478" s="38">
        <f t="shared" si="220"/>
        <v>0</v>
      </c>
      <c r="V478" s="38">
        <f t="shared" si="220"/>
        <v>0</v>
      </c>
      <c r="W478" s="38">
        <f t="shared" si="220"/>
        <v>0</v>
      </c>
      <c r="X478" s="22">
        <f t="shared" si="220"/>
        <v>0</v>
      </c>
      <c r="Y478" s="22">
        <f t="shared" si="220"/>
        <v>0</v>
      </c>
      <c r="Z478" s="22">
        <f t="shared" si="220"/>
        <v>0</v>
      </c>
      <c r="AA478" s="22">
        <f>SUM(G478:Z478)</f>
        <v>0</v>
      </c>
      <c r="AB478" s="17" t="str">
        <f>IF(ABS(F478-AA478)&lt;0.01,"ok","err")</f>
        <v>ok</v>
      </c>
    </row>
    <row r="479" spans="1:28" hidden="1">
      <c r="A479" s="27" t="s">
        <v>1112</v>
      </c>
      <c r="C479" s="19" t="s">
        <v>971</v>
      </c>
      <c r="D479" s="19" t="s">
        <v>511</v>
      </c>
      <c r="E479" s="19" t="s">
        <v>1115</v>
      </c>
      <c r="F479" s="38">
        <f>VLOOKUP(C479,'WSS-27'!$C$2:$AP$780,'WSS-27'!$P$2,)</f>
        <v>0</v>
      </c>
      <c r="G479" s="38">
        <f t="shared" si="219"/>
        <v>0</v>
      </c>
      <c r="H479" s="38">
        <f t="shared" si="219"/>
        <v>0</v>
      </c>
      <c r="I479" s="38">
        <f t="shared" si="219"/>
        <v>0</v>
      </c>
      <c r="J479" s="38">
        <f t="shared" si="219"/>
        <v>0</v>
      </c>
      <c r="K479" s="38">
        <f t="shared" si="219"/>
        <v>0</v>
      </c>
      <c r="L479" s="38">
        <f t="shared" si="219"/>
        <v>0</v>
      </c>
      <c r="M479" s="38">
        <f t="shared" si="219"/>
        <v>0</v>
      </c>
      <c r="N479" s="38">
        <f t="shared" si="219"/>
        <v>0</v>
      </c>
      <c r="O479" s="38">
        <f t="shared" si="219"/>
        <v>0</v>
      </c>
      <c r="P479" s="38">
        <f t="shared" si="219"/>
        <v>0</v>
      </c>
      <c r="Q479" s="38">
        <f t="shared" si="220"/>
        <v>0</v>
      </c>
      <c r="R479" s="38">
        <f t="shared" si="220"/>
        <v>0</v>
      </c>
      <c r="S479" s="38">
        <f t="shared" si="220"/>
        <v>0</v>
      </c>
      <c r="T479" s="38">
        <f t="shared" si="220"/>
        <v>0</v>
      </c>
      <c r="U479" s="38">
        <f t="shared" si="220"/>
        <v>0</v>
      </c>
      <c r="V479" s="38">
        <f t="shared" si="220"/>
        <v>0</v>
      </c>
      <c r="W479" s="38">
        <f t="shared" si="220"/>
        <v>0</v>
      </c>
      <c r="X479" s="22">
        <f t="shared" si="220"/>
        <v>0</v>
      </c>
      <c r="Y479" s="22">
        <f t="shared" si="220"/>
        <v>0</v>
      </c>
      <c r="Z479" s="22">
        <f t="shared" si="220"/>
        <v>0</v>
      </c>
      <c r="AA479" s="22">
        <f>SUM(G479:Z479)</f>
        <v>0</v>
      </c>
      <c r="AB479" s="17" t="str">
        <f>IF(ABS(F479-AA479)&lt;0.01,"ok","err")</f>
        <v>ok</v>
      </c>
    </row>
    <row r="480" spans="1:28" hidden="1">
      <c r="A480" s="19" t="s">
        <v>1028</v>
      </c>
      <c r="D480" s="19" t="s">
        <v>512</v>
      </c>
      <c r="F480" s="35">
        <f>SUM(F477:F479)</f>
        <v>3912794.4541331842</v>
      </c>
      <c r="G480" s="35">
        <f t="shared" ref="G480:W480" si="221">SUM(G477:G479)</f>
        <v>1771011.3152786626</v>
      </c>
      <c r="H480" s="35">
        <f t="shared" si="221"/>
        <v>491887.66434392659</v>
      </c>
      <c r="I480" s="35">
        <f t="shared" si="221"/>
        <v>30029.934943436721</v>
      </c>
      <c r="J480" s="35">
        <f t="shared" si="221"/>
        <v>523815.1442517023</v>
      </c>
      <c r="K480" s="35">
        <f t="shared" si="221"/>
        <v>490419.50469522766</v>
      </c>
      <c r="L480" s="35">
        <f t="shared" si="221"/>
        <v>333088.46582489071</v>
      </c>
      <c r="M480" s="35">
        <f t="shared" si="221"/>
        <v>219717.86477753829</v>
      </c>
      <c r="N480" s="35">
        <f t="shared" si="221"/>
        <v>16487.672274535598</v>
      </c>
      <c r="O480" s="35">
        <f>SUM(O477:O479)</f>
        <v>34225.155542655528</v>
      </c>
      <c r="P480" s="35">
        <f t="shared" si="221"/>
        <v>1445.8816031545718</v>
      </c>
      <c r="Q480" s="35">
        <f t="shared" si="221"/>
        <v>540.2014447138796</v>
      </c>
      <c r="R480" s="35">
        <f t="shared" si="221"/>
        <v>125.64915273933302</v>
      </c>
      <c r="S480" s="35">
        <f t="shared" si="221"/>
        <v>0</v>
      </c>
      <c r="T480" s="35">
        <f t="shared" si="221"/>
        <v>0</v>
      </c>
      <c r="U480" s="35">
        <f t="shared" si="221"/>
        <v>0</v>
      </c>
      <c r="V480" s="35">
        <f t="shared" si="221"/>
        <v>0</v>
      </c>
      <c r="W480" s="35">
        <f t="shared" si="221"/>
        <v>0</v>
      </c>
      <c r="X480" s="21">
        <f>SUM(X477:X479)</f>
        <v>0</v>
      </c>
      <c r="Y480" s="21">
        <f>SUM(Y477:Y479)</f>
        <v>0</v>
      </c>
      <c r="Z480" s="21">
        <f>SUM(Z477:Z479)</f>
        <v>0</v>
      </c>
      <c r="AA480" s="23">
        <f>SUM(G480:Z480)</f>
        <v>3912794.4541331842</v>
      </c>
      <c r="AB480" s="17" t="str">
        <f>IF(ABS(F480-AA480)&lt;0.01,"ok","err")</f>
        <v>ok</v>
      </c>
    </row>
    <row r="481" spans="1:28">
      <c r="F481" s="38"/>
      <c r="G481" s="38"/>
    </row>
    <row r="482" spans="1:28">
      <c r="A482" s="24" t="s">
        <v>324</v>
      </c>
      <c r="F482" s="38"/>
      <c r="G482" s="38"/>
    </row>
    <row r="483" spans="1:28">
      <c r="A483" s="27" t="s">
        <v>346</v>
      </c>
      <c r="C483" s="19" t="s">
        <v>971</v>
      </c>
      <c r="D483" s="19" t="s">
        <v>513</v>
      </c>
      <c r="E483" s="19" t="s">
        <v>1116</v>
      </c>
      <c r="F483" s="35">
        <f>VLOOKUP(C483,'WSS-27'!$C$2:$AP$780,'WSS-27'!$Q$2,)</f>
        <v>0</v>
      </c>
      <c r="G483" s="35">
        <f t="shared" ref="G483:Z483" si="222">IF(VLOOKUP($E483,$D$6:$AN$1034,3,)=0,0,(VLOOKUP($E483,$D$6:$AN$1034,G$2,)/VLOOKUP($E483,$D$6:$AN$1034,3,))*$F483)</f>
        <v>0</v>
      </c>
      <c r="H483" s="35">
        <f t="shared" si="222"/>
        <v>0</v>
      </c>
      <c r="I483" s="35">
        <f t="shared" si="222"/>
        <v>0</v>
      </c>
      <c r="J483" s="35">
        <f t="shared" si="222"/>
        <v>0</v>
      </c>
      <c r="K483" s="35">
        <f t="shared" si="222"/>
        <v>0</v>
      </c>
      <c r="L483" s="35">
        <f t="shared" si="222"/>
        <v>0</v>
      </c>
      <c r="M483" s="35">
        <f t="shared" si="222"/>
        <v>0</v>
      </c>
      <c r="N483" s="35">
        <f t="shared" si="222"/>
        <v>0</v>
      </c>
      <c r="O483" s="35">
        <f t="shared" si="222"/>
        <v>0</v>
      </c>
      <c r="P483" s="35">
        <f t="shared" si="222"/>
        <v>0</v>
      </c>
      <c r="Q483" s="35">
        <f t="shared" si="222"/>
        <v>0</v>
      </c>
      <c r="R483" s="35">
        <f t="shared" si="222"/>
        <v>0</v>
      </c>
      <c r="S483" s="35">
        <f t="shared" si="222"/>
        <v>0</v>
      </c>
      <c r="T483" s="35">
        <f t="shared" si="222"/>
        <v>0</v>
      </c>
      <c r="U483" s="35">
        <f t="shared" si="222"/>
        <v>0</v>
      </c>
      <c r="V483" s="35">
        <f t="shared" si="222"/>
        <v>0</v>
      </c>
      <c r="W483" s="35">
        <f t="shared" si="222"/>
        <v>0</v>
      </c>
      <c r="X483" s="21">
        <f t="shared" si="222"/>
        <v>0</v>
      </c>
      <c r="Y483" s="21">
        <f t="shared" si="222"/>
        <v>0</v>
      </c>
      <c r="Z483" s="21">
        <f t="shared" si="222"/>
        <v>0</v>
      </c>
      <c r="AA483" s="23">
        <f>SUM(G483:Z483)</f>
        <v>0</v>
      </c>
      <c r="AB483" s="17" t="str">
        <f>IF(ABS(F483-AA483)&lt;0.01,"ok","err")</f>
        <v>ok</v>
      </c>
    </row>
    <row r="484" spans="1:28">
      <c r="F484" s="38"/>
    </row>
    <row r="485" spans="1:28">
      <c r="A485" s="24" t="s">
        <v>325</v>
      </c>
      <c r="F485" s="38"/>
      <c r="G485" s="38"/>
    </row>
    <row r="486" spans="1:28">
      <c r="A486" s="27" t="s">
        <v>348</v>
      </c>
      <c r="C486" s="19" t="s">
        <v>971</v>
      </c>
      <c r="D486" s="19" t="s">
        <v>514</v>
      </c>
      <c r="E486" s="19" t="s">
        <v>1116</v>
      </c>
      <c r="F486" s="35">
        <f>VLOOKUP(C486,'WSS-27'!$C$2:$AP$780,'WSS-27'!$R$2,)</f>
        <v>1485822.3506395298</v>
      </c>
      <c r="G486" s="35">
        <f t="shared" ref="G486:Z486" si="223">IF(VLOOKUP($E486,$D$6:$AN$1034,3,)=0,0,(VLOOKUP($E486,$D$6:$AN$1034,G$2,)/VLOOKUP($E486,$D$6:$AN$1034,3,))*$F486)</f>
        <v>712524.67470101011</v>
      </c>
      <c r="H486" s="35">
        <f t="shared" si="223"/>
        <v>197899.41204918211</v>
      </c>
      <c r="I486" s="35">
        <f t="shared" si="223"/>
        <v>12081.836768783145</v>
      </c>
      <c r="J486" s="35">
        <f t="shared" si="223"/>
        <v>210744.68132502033</v>
      </c>
      <c r="K486" s="35">
        <f t="shared" si="223"/>
        <v>197308.73260683549</v>
      </c>
      <c r="L486" s="35">
        <f t="shared" si="223"/>
        <v>134010.29610090045</v>
      </c>
      <c r="M486" s="35">
        <f t="shared" si="223"/>
        <v>0</v>
      </c>
      <c r="N486" s="35">
        <f t="shared" si="223"/>
        <v>6633.4264624062289</v>
      </c>
      <c r="O486" s="35">
        <f t="shared" si="223"/>
        <v>13769.684930434794</v>
      </c>
      <c r="P486" s="35">
        <f t="shared" si="223"/>
        <v>581.71639563002111</v>
      </c>
      <c r="Q486" s="35">
        <f t="shared" si="223"/>
        <v>217.33732322721437</v>
      </c>
      <c r="R486" s="35">
        <f t="shared" si="223"/>
        <v>50.55197609957893</v>
      </c>
      <c r="S486" s="35">
        <f t="shared" si="223"/>
        <v>0</v>
      </c>
      <c r="T486" s="35">
        <f t="shared" si="223"/>
        <v>0</v>
      </c>
      <c r="U486" s="35">
        <f t="shared" si="223"/>
        <v>0</v>
      </c>
      <c r="V486" s="35">
        <f t="shared" si="223"/>
        <v>0</v>
      </c>
      <c r="W486" s="35">
        <f t="shared" si="223"/>
        <v>0</v>
      </c>
      <c r="X486" s="21">
        <f t="shared" si="223"/>
        <v>0</v>
      </c>
      <c r="Y486" s="21">
        <f t="shared" si="223"/>
        <v>0</v>
      </c>
      <c r="Z486" s="21">
        <f t="shared" si="223"/>
        <v>0</v>
      </c>
      <c r="AA486" s="23">
        <f>SUM(G486:Z486)</f>
        <v>1485822.3506395295</v>
      </c>
      <c r="AB486" s="17" t="str">
        <f>IF(ABS(F486-AA486)&lt;0.01,"ok","err")</f>
        <v>ok</v>
      </c>
    </row>
    <row r="487" spans="1:28">
      <c r="F487" s="38"/>
    </row>
    <row r="488" spans="1:28">
      <c r="A488" s="24" t="s">
        <v>347</v>
      </c>
      <c r="F488" s="38"/>
    </row>
    <row r="489" spans="1:28">
      <c r="A489" s="27" t="s">
        <v>589</v>
      </c>
      <c r="C489" s="19" t="s">
        <v>971</v>
      </c>
      <c r="D489" s="19" t="s">
        <v>515</v>
      </c>
      <c r="E489" s="19" t="s">
        <v>1116</v>
      </c>
      <c r="F489" s="35">
        <f>VLOOKUP(C489,'WSS-27'!$C$2:$AP$780,'WSS-27'!$S$2,)</f>
        <v>0</v>
      </c>
      <c r="G489" s="35">
        <f t="shared" ref="G489:P493" si="224">IF(VLOOKUP($E489,$D$6:$AN$1034,3,)=0,0,(VLOOKUP($E489,$D$6:$AN$1034,G$2,)/VLOOKUP($E489,$D$6:$AN$1034,3,))*$F489)</f>
        <v>0</v>
      </c>
      <c r="H489" s="35">
        <f t="shared" si="224"/>
        <v>0</v>
      </c>
      <c r="I489" s="35">
        <f t="shared" si="224"/>
        <v>0</v>
      </c>
      <c r="J489" s="35">
        <f t="shared" si="224"/>
        <v>0</v>
      </c>
      <c r="K489" s="35">
        <f t="shared" si="224"/>
        <v>0</v>
      </c>
      <c r="L489" s="35">
        <f t="shared" si="224"/>
        <v>0</v>
      </c>
      <c r="M489" s="35">
        <f t="shared" si="224"/>
        <v>0</v>
      </c>
      <c r="N489" s="35">
        <f t="shared" si="224"/>
        <v>0</v>
      </c>
      <c r="O489" s="35">
        <f t="shared" si="224"/>
        <v>0</v>
      </c>
      <c r="P489" s="35">
        <f t="shared" si="224"/>
        <v>0</v>
      </c>
      <c r="Q489" s="35">
        <f t="shared" ref="Q489:Z493" si="225">IF(VLOOKUP($E489,$D$6:$AN$1034,3,)=0,0,(VLOOKUP($E489,$D$6:$AN$1034,Q$2,)/VLOOKUP($E489,$D$6:$AN$1034,3,))*$F489)</f>
        <v>0</v>
      </c>
      <c r="R489" s="35">
        <f t="shared" si="225"/>
        <v>0</v>
      </c>
      <c r="S489" s="35">
        <f t="shared" si="225"/>
        <v>0</v>
      </c>
      <c r="T489" s="35">
        <f t="shared" si="225"/>
        <v>0</v>
      </c>
      <c r="U489" s="35">
        <f t="shared" si="225"/>
        <v>0</v>
      </c>
      <c r="V489" s="35">
        <f t="shared" si="225"/>
        <v>0</v>
      </c>
      <c r="W489" s="35">
        <f t="shared" si="225"/>
        <v>0</v>
      </c>
      <c r="X489" s="21">
        <f t="shared" si="225"/>
        <v>0</v>
      </c>
      <c r="Y489" s="21">
        <f t="shared" si="225"/>
        <v>0</v>
      </c>
      <c r="Z489" s="21">
        <f t="shared" si="225"/>
        <v>0</v>
      </c>
      <c r="AA489" s="23">
        <f t="shared" ref="AA489:AA494" si="226">SUM(G489:Z489)</f>
        <v>0</v>
      </c>
      <c r="AB489" s="17" t="str">
        <f t="shared" ref="AB489:AB494" si="227">IF(ABS(F489-AA489)&lt;0.01,"ok","err")</f>
        <v>ok</v>
      </c>
    </row>
    <row r="490" spans="1:28">
      <c r="A490" s="27" t="s">
        <v>590</v>
      </c>
      <c r="C490" s="19" t="s">
        <v>971</v>
      </c>
      <c r="D490" s="19" t="s">
        <v>516</v>
      </c>
      <c r="E490" s="19" t="s">
        <v>1116</v>
      </c>
      <c r="F490" s="38">
        <f>VLOOKUP(C490,'WSS-27'!$C$2:$AP$780,'WSS-27'!$T$2,)</f>
        <v>2296022.9791120379</v>
      </c>
      <c r="G490" s="38">
        <f t="shared" si="224"/>
        <v>1101055.6043888363</v>
      </c>
      <c r="H490" s="38">
        <f t="shared" si="224"/>
        <v>305811.52411801333</v>
      </c>
      <c r="I490" s="38">
        <f t="shared" si="224"/>
        <v>18669.913559361165</v>
      </c>
      <c r="J490" s="38">
        <f t="shared" si="224"/>
        <v>325661.16052812117</v>
      </c>
      <c r="K490" s="38">
        <f t="shared" si="224"/>
        <v>304898.75445054052</v>
      </c>
      <c r="L490" s="38">
        <f t="shared" si="224"/>
        <v>207084.46009904155</v>
      </c>
      <c r="M490" s="38">
        <f t="shared" si="224"/>
        <v>0</v>
      </c>
      <c r="N490" s="38">
        <f t="shared" si="224"/>
        <v>10250.55221532981</v>
      </c>
      <c r="O490" s="38">
        <f t="shared" si="224"/>
        <v>21278.124536088071</v>
      </c>
      <c r="P490" s="38">
        <f t="shared" si="224"/>
        <v>898.91918177019772</v>
      </c>
      <c r="Q490" s="38">
        <f t="shared" si="225"/>
        <v>335.84868886485617</v>
      </c>
      <c r="R490" s="38">
        <f t="shared" si="225"/>
        <v>78.117346070475648</v>
      </c>
      <c r="S490" s="38">
        <f t="shared" si="225"/>
        <v>0</v>
      </c>
      <c r="T490" s="38">
        <f t="shared" si="225"/>
        <v>0</v>
      </c>
      <c r="U490" s="38">
        <f t="shared" si="225"/>
        <v>0</v>
      </c>
      <c r="V490" s="38">
        <f t="shared" si="225"/>
        <v>0</v>
      </c>
      <c r="W490" s="38">
        <f t="shared" si="225"/>
        <v>0</v>
      </c>
      <c r="X490" s="22">
        <f t="shared" si="225"/>
        <v>0</v>
      </c>
      <c r="Y490" s="22">
        <f t="shared" si="225"/>
        <v>0</v>
      </c>
      <c r="Z490" s="22">
        <f t="shared" si="225"/>
        <v>0</v>
      </c>
      <c r="AA490" s="22">
        <f t="shared" si="226"/>
        <v>2296022.9791120379</v>
      </c>
      <c r="AB490" s="17" t="str">
        <f t="shared" si="227"/>
        <v>ok</v>
      </c>
    </row>
    <row r="491" spans="1:28">
      <c r="A491" s="27" t="s">
        <v>591</v>
      </c>
      <c r="C491" s="19" t="s">
        <v>971</v>
      </c>
      <c r="D491" s="19" t="s">
        <v>517</v>
      </c>
      <c r="E491" s="19" t="s">
        <v>642</v>
      </c>
      <c r="F491" s="38">
        <f>VLOOKUP(C491,'WSS-27'!$C$2:$AP$780,'WSS-27'!$U$2,)</f>
        <v>3647812.5456844238</v>
      </c>
      <c r="G491" s="38">
        <f t="shared" si="224"/>
        <v>3136111.224594716</v>
      </c>
      <c r="H491" s="38">
        <f t="shared" si="224"/>
        <v>388696.87618928234</v>
      </c>
      <c r="I491" s="38">
        <f t="shared" si="224"/>
        <v>533.15027641186327</v>
      </c>
      <c r="J491" s="38">
        <f t="shared" si="224"/>
        <v>24491.061903744961</v>
      </c>
      <c r="K491" s="38">
        <f t="shared" si="224"/>
        <v>1084.636408890801</v>
      </c>
      <c r="L491" s="38">
        <f t="shared" si="224"/>
        <v>3677.0443666818192</v>
      </c>
      <c r="M491" s="38">
        <f t="shared" si="224"/>
        <v>0</v>
      </c>
      <c r="N491" s="38">
        <f t="shared" si="224"/>
        <v>16.925405600376614</v>
      </c>
      <c r="O491" s="38">
        <f t="shared" si="224"/>
        <v>92140.96778813914</v>
      </c>
      <c r="P491" s="38">
        <f t="shared" si="224"/>
        <v>163.61225413697392</v>
      </c>
      <c r="Q491" s="38">
        <f t="shared" si="225"/>
        <v>888.58379401977209</v>
      </c>
      <c r="R491" s="38">
        <f t="shared" si="225"/>
        <v>8.4627028001883069</v>
      </c>
      <c r="S491" s="38">
        <f t="shared" si="225"/>
        <v>0</v>
      </c>
      <c r="T491" s="38">
        <f t="shared" si="225"/>
        <v>0</v>
      </c>
      <c r="U491" s="38">
        <f t="shared" si="225"/>
        <v>0</v>
      </c>
      <c r="V491" s="38">
        <f t="shared" si="225"/>
        <v>0</v>
      </c>
      <c r="W491" s="38">
        <f t="shared" si="225"/>
        <v>0</v>
      </c>
      <c r="X491" s="22">
        <f t="shared" si="225"/>
        <v>0</v>
      </c>
      <c r="Y491" s="22">
        <f t="shared" si="225"/>
        <v>0</v>
      </c>
      <c r="Z491" s="22">
        <f t="shared" si="225"/>
        <v>0</v>
      </c>
      <c r="AA491" s="22">
        <f t="shared" si="226"/>
        <v>3647812.5456844242</v>
      </c>
      <c r="AB491" s="17" t="str">
        <f t="shared" si="227"/>
        <v>ok</v>
      </c>
    </row>
    <row r="492" spans="1:28">
      <c r="A492" s="27" t="s">
        <v>592</v>
      </c>
      <c r="C492" s="19" t="s">
        <v>971</v>
      </c>
      <c r="D492" s="19" t="s">
        <v>518</v>
      </c>
      <c r="E492" s="19" t="s">
        <v>629</v>
      </c>
      <c r="F492" s="38">
        <f>VLOOKUP(C492,'WSS-27'!$C$2:$AP$780,'WSS-27'!$V$2,)</f>
        <v>667057.99119209009</v>
      </c>
      <c r="G492" s="38">
        <f t="shared" si="224"/>
        <v>491722.16851638159</v>
      </c>
      <c r="H492" s="38">
        <f t="shared" si="224"/>
        <v>89003.145875237489</v>
      </c>
      <c r="I492" s="38">
        <f t="shared" si="224"/>
        <v>0</v>
      </c>
      <c r="J492" s="38">
        <f t="shared" si="224"/>
        <v>81911.205122329848</v>
      </c>
      <c r="K492" s="38">
        <f t="shared" si="224"/>
        <v>0</v>
      </c>
      <c r="L492" s="38">
        <f t="shared" si="224"/>
        <v>0</v>
      </c>
      <c r="M492" s="38">
        <f t="shared" si="224"/>
        <v>0</v>
      </c>
      <c r="N492" s="38">
        <f t="shared" si="224"/>
        <v>0</v>
      </c>
      <c r="O492" s="38">
        <f t="shared" si="224"/>
        <v>4164.5161517687475</v>
      </c>
      <c r="P492" s="38">
        <f t="shared" si="224"/>
        <v>175.9348407453667</v>
      </c>
      <c r="Q492" s="38">
        <f t="shared" si="225"/>
        <v>65.731699565716895</v>
      </c>
      <c r="R492" s="38">
        <f t="shared" si="225"/>
        <v>15.288986061344586</v>
      </c>
      <c r="S492" s="38">
        <f t="shared" si="225"/>
        <v>0</v>
      </c>
      <c r="T492" s="38">
        <f t="shared" si="225"/>
        <v>0</v>
      </c>
      <c r="U492" s="38">
        <f t="shared" si="225"/>
        <v>0</v>
      </c>
      <c r="V492" s="38">
        <f t="shared" si="225"/>
        <v>0</v>
      </c>
      <c r="W492" s="38">
        <f t="shared" si="225"/>
        <v>0</v>
      </c>
      <c r="X492" s="22">
        <f t="shared" si="225"/>
        <v>0</v>
      </c>
      <c r="Y492" s="22">
        <f t="shared" si="225"/>
        <v>0</v>
      </c>
      <c r="Z492" s="22">
        <f t="shared" si="225"/>
        <v>0</v>
      </c>
      <c r="AA492" s="22">
        <f t="shared" si="226"/>
        <v>667057.99119209021</v>
      </c>
      <c r="AB492" s="17" t="str">
        <f t="shared" si="227"/>
        <v>ok</v>
      </c>
    </row>
    <row r="493" spans="1:28">
      <c r="A493" s="27" t="s">
        <v>593</v>
      </c>
      <c r="C493" s="19" t="s">
        <v>971</v>
      </c>
      <c r="D493" s="19" t="s">
        <v>519</v>
      </c>
      <c r="E493" s="19" t="s">
        <v>641</v>
      </c>
      <c r="F493" s="38">
        <f>VLOOKUP(C493,'WSS-27'!$C$2:$AP$780,'WSS-27'!$W$2,)</f>
        <v>1067449.7361550196</v>
      </c>
      <c r="G493" s="38">
        <f t="shared" si="224"/>
        <v>925273.61225169641</v>
      </c>
      <c r="H493" s="38">
        <f t="shared" si="224"/>
        <v>114680.55083061855</v>
      </c>
      <c r="I493" s="38">
        <f t="shared" si="224"/>
        <v>0</v>
      </c>
      <c r="J493" s="38">
        <f t="shared" si="224"/>
        <v>0</v>
      </c>
      <c r="K493" s="38">
        <f t="shared" si="224"/>
        <v>0</v>
      </c>
      <c r="L493" s="38">
        <f t="shared" si="224"/>
        <v>0</v>
      </c>
      <c r="M493" s="38">
        <f t="shared" si="224"/>
        <v>0</v>
      </c>
      <c r="N493" s="38">
        <f t="shared" si="224"/>
        <v>0</v>
      </c>
      <c r="O493" s="38">
        <f t="shared" si="224"/>
        <v>27185.134708580499</v>
      </c>
      <c r="P493" s="38">
        <f t="shared" si="224"/>
        <v>48.271917209672388</v>
      </c>
      <c r="Q493" s="38">
        <f t="shared" si="225"/>
        <v>262.16644691460004</v>
      </c>
      <c r="R493" s="38">
        <f t="shared" si="225"/>
        <v>0</v>
      </c>
      <c r="S493" s="38">
        <f t="shared" si="225"/>
        <v>0</v>
      </c>
      <c r="T493" s="38">
        <f t="shared" si="225"/>
        <v>0</v>
      </c>
      <c r="U493" s="38">
        <f t="shared" si="225"/>
        <v>0</v>
      </c>
      <c r="V493" s="38">
        <f t="shared" si="225"/>
        <v>0</v>
      </c>
      <c r="W493" s="38">
        <f t="shared" si="225"/>
        <v>0</v>
      </c>
      <c r="X493" s="22">
        <f t="shared" si="225"/>
        <v>0</v>
      </c>
      <c r="Y493" s="22">
        <f t="shared" si="225"/>
        <v>0</v>
      </c>
      <c r="Z493" s="22">
        <f t="shared" si="225"/>
        <v>0</v>
      </c>
      <c r="AA493" s="22">
        <f t="shared" si="226"/>
        <v>1067449.7361550198</v>
      </c>
      <c r="AB493" s="17" t="str">
        <f t="shared" si="227"/>
        <v>ok</v>
      </c>
    </row>
    <row r="494" spans="1:28">
      <c r="A494" s="19" t="s">
        <v>352</v>
      </c>
      <c r="D494" s="19" t="s">
        <v>520</v>
      </c>
      <c r="F494" s="35">
        <f>SUM(F489:F493)</f>
        <v>7678343.2521435712</v>
      </c>
      <c r="G494" s="35">
        <f t="shared" ref="G494:W494" si="228">SUM(G489:G493)</f>
        <v>5654162.6097516306</v>
      </c>
      <c r="H494" s="35">
        <f t="shared" si="228"/>
        <v>898192.09701315174</v>
      </c>
      <c r="I494" s="35">
        <f t="shared" si="228"/>
        <v>19203.063835773028</v>
      </c>
      <c r="J494" s="35">
        <f t="shared" si="228"/>
        <v>432063.42755419598</v>
      </c>
      <c r="K494" s="35">
        <f t="shared" si="228"/>
        <v>305983.3908594313</v>
      </c>
      <c r="L494" s="35">
        <f t="shared" si="228"/>
        <v>210761.50446572338</v>
      </c>
      <c r="M494" s="35">
        <f t="shared" si="228"/>
        <v>0</v>
      </c>
      <c r="N494" s="35">
        <f t="shared" si="228"/>
        <v>10267.477620930187</v>
      </c>
      <c r="O494" s="35">
        <f>SUM(O489:O493)</f>
        <v>144768.74318457645</v>
      </c>
      <c r="P494" s="35">
        <f t="shared" si="228"/>
        <v>1286.7381938622109</v>
      </c>
      <c r="Q494" s="35">
        <f t="shared" si="228"/>
        <v>1552.3306293649455</v>
      </c>
      <c r="R494" s="35">
        <f t="shared" si="228"/>
        <v>101.86903493200855</v>
      </c>
      <c r="S494" s="35">
        <f t="shared" si="228"/>
        <v>0</v>
      </c>
      <c r="T494" s="35">
        <f t="shared" si="228"/>
        <v>0</v>
      </c>
      <c r="U494" s="35">
        <f t="shared" si="228"/>
        <v>0</v>
      </c>
      <c r="V494" s="35">
        <f t="shared" si="228"/>
        <v>0</v>
      </c>
      <c r="W494" s="35">
        <f t="shared" si="228"/>
        <v>0</v>
      </c>
      <c r="X494" s="21">
        <f>SUM(X489:X493)</f>
        <v>0</v>
      </c>
      <c r="Y494" s="21">
        <f>SUM(Y489:Y493)</f>
        <v>0</v>
      </c>
      <c r="Z494" s="21">
        <f>SUM(Z489:Z493)</f>
        <v>0</v>
      </c>
      <c r="AA494" s="23">
        <f t="shared" si="226"/>
        <v>7678343.2521435712</v>
      </c>
      <c r="AB494" s="17" t="str">
        <f t="shared" si="227"/>
        <v>ok</v>
      </c>
    </row>
    <row r="495" spans="1:28">
      <c r="F495" s="38"/>
    </row>
    <row r="496" spans="1:28">
      <c r="A496" s="24" t="s">
        <v>596</v>
      </c>
      <c r="F496" s="38"/>
    </row>
    <row r="497" spans="1:28">
      <c r="A497" s="27" t="s">
        <v>987</v>
      </c>
      <c r="C497" s="19" t="s">
        <v>971</v>
      </c>
      <c r="D497" s="19" t="s">
        <v>521</v>
      </c>
      <c r="E497" s="19" t="s">
        <v>1104</v>
      </c>
      <c r="F497" s="35">
        <f>VLOOKUP(C497,'WSS-27'!$C$2:$AP$780,'WSS-27'!$X$2,)</f>
        <v>865798.40761864756</v>
      </c>
      <c r="G497" s="35">
        <f t="shared" ref="G497:P498" si="229">IF(VLOOKUP($E497,$D$6:$AN$1034,3,)=0,0,(VLOOKUP($E497,$D$6:$AN$1034,G$2,)/VLOOKUP($E497,$D$6:$AN$1034,3,))*$F497)</f>
        <v>591714.10141885816</v>
      </c>
      <c r="H497" s="35">
        <f t="shared" si="229"/>
        <v>107101.97720781264</v>
      </c>
      <c r="I497" s="35">
        <f t="shared" si="229"/>
        <v>0</v>
      </c>
      <c r="J497" s="35">
        <f t="shared" si="229"/>
        <v>98567.886986532088</v>
      </c>
      <c r="K497" s="35">
        <f t="shared" si="229"/>
        <v>0</v>
      </c>
      <c r="L497" s="35">
        <f t="shared" si="229"/>
        <v>63093.861994024861</v>
      </c>
      <c r="M497" s="35">
        <f t="shared" si="229"/>
        <v>0</v>
      </c>
      <c r="N497" s="35">
        <f t="shared" si="229"/>
        <v>0</v>
      </c>
      <c r="O497" s="35">
        <f t="shared" si="229"/>
        <v>5011.3724586042763</v>
      </c>
      <c r="P497" s="35">
        <f t="shared" si="229"/>
        <v>211.71127287999508</v>
      </c>
      <c r="Q497" s="35">
        <f t="shared" ref="Q497:Z498" si="230">IF(VLOOKUP($E497,$D$6:$AN$1034,3,)=0,0,(VLOOKUP($E497,$D$6:$AN$1034,Q$2,)/VLOOKUP($E497,$D$6:$AN$1034,3,))*$F497)</f>
        <v>79.098271409267909</v>
      </c>
      <c r="R497" s="35">
        <f t="shared" si="230"/>
        <v>18.398008526216305</v>
      </c>
      <c r="S497" s="35">
        <f t="shared" si="230"/>
        <v>0</v>
      </c>
      <c r="T497" s="35">
        <f t="shared" si="230"/>
        <v>0</v>
      </c>
      <c r="U497" s="35">
        <f t="shared" si="230"/>
        <v>0</v>
      </c>
      <c r="V497" s="35">
        <f t="shared" si="230"/>
        <v>0</v>
      </c>
      <c r="W497" s="35">
        <f t="shared" si="230"/>
        <v>0</v>
      </c>
      <c r="X497" s="21">
        <f t="shared" si="230"/>
        <v>0</v>
      </c>
      <c r="Y497" s="21">
        <f t="shared" si="230"/>
        <v>0</v>
      </c>
      <c r="Z497" s="21">
        <f t="shared" si="230"/>
        <v>0</v>
      </c>
      <c r="AA497" s="23">
        <f>SUM(G497:Z497)</f>
        <v>865798.40761864744</v>
      </c>
      <c r="AB497" s="17" t="str">
        <f>IF(ABS(F497-AA497)&lt;0.01,"ok","err")</f>
        <v>ok</v>
      </c>
    </row>
    <row r="498" spans="1:28">
      <c r="A498" s="27" t="s">
        <v>990</v>
      </c>
      <c r="C498" s="19" t="s">
        <v>971</v>
      </c>
      <c r="D498" s="19" t="s">
        <v>522</v>
      </c>
      <c r="E498" s="19" t="s">
        <v>1102</v>
      </c>
      <c r="F498" s="38">
        <f>VLOOKUP(C498,'WSS-27'!$C$2:$AP$780,'WSS-27'!$Y$2,)</f>
        <v>505829.29814002145</v>
      </c>
      <c r="G498" s="38">
        <f t="shared" si="229"/>
        <v>435068.450312628</v>
      </c>
      <c r="H498" s="38">
        <f t="shared" si="229"/>
        <v>53923.389654933177</v>
      </c>
      <c r="I498" s="38">
        <f t="shared" si="229"/>
        <v>0</v>
      </c>
      <c r="J498" s="38">
        <f t="shared" si="229"/>
        <v>3397.6117509511987</v>
      </c>
      <c r="K498" s="38">
        <f t="shared" si="229"/>
        <v>0</v>
      </c>
      <c r="L498" s="38">
        <f t="shared" si="229"/>
        <v>510.11137034840903</v>
      </c>
      <c r="M498" s="38">
        <f t="shared" si="229"/>
        <v>0</v>
      </c>
      <c r="N498" s="38">
        <f t="shared" si="229"/>
        <v>0</v>
      </c>
      <c r="O498" s="38">
        <f t="shared" si="229"/>
        <v>12782.591303365542</v>
      </c>
      <c r="P498" s="38">
        <f t="shared" si="229"/>
        <v>22.697705776914248</v>
      </c>
      <c r="Q498" s="38">
        <f t="shared" si="230"/>
        <v>123.27202275393084</v>
      </c>
      <c r="R498" s="38">
        <f t="shared" si="230"/>
        <v>1.1740192643231511</v>
      </c>
      <c r="S498" s="38">
        <f t="shared" si="230"/>
        <v>0</v>
      </c>
      <c r="T498" s="38">
        <f t="shared" si="230"/>
        <v>0</v>
      </c>
      <c r="U498" s="38">
        <f t="shared" si="230"/>
        <v>0</v>
      </c>
      <c r="V498" s="38">
        <f t="shared" si="230"/>
        <v>0</v>
      </c>
      <c r="W498" s="38">
        <f t="shared" si="230"/>
        <v>0</v>
      </c>
      <c r="X498" s="22">
        <f t="shared" si="230"/>
        <v>0</v>
      </c>
      <c r="Y498" s="22">
        <f t="shared" si="230"/>
        <v>0</v>
      </c>
      <c r="Z498" s="22">
        <f t="shared" si="230"/>
        <v>0</v>
      </c>
      <c r="AA498" s="22">
        <f>SUM(G498:Z498)</f>
        <v>505829.29814002156</v>
      </c>
      <c r="AB498" s="17" t="str">
        <f>IF(ABS(F498-AA498)&lt;0.01,"ok","err")</f>
        <v>ok</v>
      </c>
    </row>
    <row r="499" spans="1:28">
      <c r="A499" s="19" t="s">
        <v>653</v>
      </c>
      <c r="D499" s="19" t="s">
        <v>523</v>
      </c>
      <c r="F499" s="35">
        <f>F497+F498</f>
        <v>1371627.7057586689</v>
      </c>
      <c r="G499" s="35">
        <f t="shared" ref="G499:W499" si="231">G497+G498</f>
        <v>1026782.5517314861</v>
      </c>
      <c r="H499" s="35">
        <f t="shared" si="231"/>
        <v>161025.36686274581</v>
      </c>
      <c r="I499" s="35">
        <f t="shared" si="231"/>
        <v>0</v>
      </c>
      <c r="J499" s="35">
        <f t="shared" si="231"/>
        <v>101965.49873748329</v>
      </c>
      <c r="K499" s="35">
        <f t="shared" si="231"/>
        <v>0</v>
      </c>
      <c r="L499" s="35">
        <f t="shared" si="231"/>
        <v>63603.973364373269</v>
      </c>
      <c r="M499" s="35">
        <f t="shared" si="231"/>
        <v>0</v>
      </c>
      <c r="N499" s="35">
        <f t="shared" si="231"/>
        <v>0</v>
      </c>
      <c r="O499" s="35">
        <f>O497+O498</f>
        <v>17793.963761969819</v>
      </c>
      <c r="P499" s="35">
        <f t="shared" si="231"/>
        <v>234.40897865690931</v>
      </c>
      <c r="Q499" s="35">
        <f t="shared" si="231"/>
        <v>202.37029416319876</v>
      </c>
      <c r="R499" s="35">
        <f t="shared" si="231"/>
        <v>19.572027790539455</v>
      </c>
      <c r="S499" s="35">
        <f t="shared" si="231"/>
        <v>0</v>
      </c>
      <c r="T499" s="35">
        <f t="shared" si="231"/>
        <v>0</v>
      </c>
      <c r="U499" s="35">
        <f t="shared" si="231"/>
        <v>0</v>
      </c>
      <c r="V499" s="35">
        <f t="shared" si="231"/>
        <v>0</v>
      </c>
      <c r="W499" s="35">
        <f t="shared" si="231"/>
        <v>0</v>
      </c>
      <c r="X499" s="21">
        <f>X497+X498</f>
        <v>0</v>
      </c>
      <c r="Y499" s="21">
        <f>Y497+Y498</f>
        <v>0</v>
      </c>
      <c r="Z499" s="21">
        <f>Z497+Z498</f>
        <v>0</v>
      </c>
      <c r="AA499" s="23">
        <f>SUM(G499:Z499)</f>
        <v>1371627.7057586689</v>
      </c>
      <c r="AB499" s="17" t="str">
        <f>IF(ABS(F499-AA499)&lt;0.01,"ok","err")</f>
        <v>ok</v>
      </c>
    </row>
    <row r="500" spans="1:28">
      <c r="F500" s="38"/>
    </row>
    <row r="501" spans="1:28">
      <c r="A501" s="24" t="s">
        <v>330</v>
      </c>
      <c r="F501" s="38"/>
    </row>
    <row r="502" spans="1:28">
      <c r="A502" s="27" t="s">
        <v>990</v>
      </c>
      <c r="C502" s="19" t="s">
        <v>971</v>
      </c>
      <c r="D502" s="19" t="s">
        <v>524</v>
      </c>
      <c r="E502" s="19" t="s">
        <v>992</v>
      </c>
      <c r="F502" s="35">
        <f>VLOOKUP(C502,'WSS-27'!$C$2:$AP$780,'WSS-27'!$Z$2,)</f>
        <v>293429.70239904418</v>
      </c>
      <c r="G502" s="35">
        <f t="shared" ref="G502:Z502" si="232">IF(VLOOKUP($E502,$D$6:$AN$1034,3,)=0,0,(VLOOKUP($E502,$D$6:$AN$1034,G$2,)/VLOOKUP($E502,$D$6:$AN$1034,3,))*$F502)</f>
        <v>224956.91738704487</v>
      </c>
      <c r="H502" s="35">
        <f t="shared" si="232"/>
        <v>56612.179569550462</v>
      </c>
      <c r="I502" s="35">
        <f t="shared" si="232"/>
        <v>0</v>
      </c>
      <c r="J502" s="35">
        <f t="shared" si="232"/>
        <v>9931.7433749429547</v>
      </c>
      <c r="K502" s="35">
        <f t="shared" si="232"/>
        <v>0</v>
      </c>
      <c r="L502" s="35">
        <f t="shared" si="232"/>
        <v>1925.4302280536356</v>
      </c>
      <c r="M502" s="35">
        <f t="shared" si="232"/>
        <v>0</v>
      </c>
      <c r="N502" s="35">
        <f t="shared" si="232"/>
        <v>0</v>
      </c>
      <c r="O502" s="35">
        <f t="shared" si="232"/>
        <v>0</v>
      </c>
      <c r="P502" s="35">
        <f t="shared" si="232"/>
        <v>0</v>
      </c>
      <c r="Q502" s="35">
        <f t="shared" si="232"/>
        <v>0</v>
      </c>
      <c r="R502" s="35">
        <f t="shared" si="232"/>
        <v>3.431839452295423</v>
      </c>
      <c r="S502" s="35">
        <f t="shared" si="232"/>
        <v>0</v>
      </c>
      <c r="T502" s="35">
        <f t="shared" si="232"/>
        <v>0</v>
      </c>
      <c r="U502" s="35">
        <f t="shared" si="232"/>
        <v>0</v>
      </c>
      <c r="V502" s="35">
        <f t="shared" si="232"/>
        <v>0</v>
      </c>
      <c r="W502" s="35">
        <f t="shared" si="232"/>
        <v>0</v>
      </c>
      <c r="X502" s="21">
        <f t="shared" si="232"/>
        <v>0</v>
      </c>
      <c r="Y502" s="21">
        <f t="shared" si="232"/>
        <v>0</v>
      </c>
      <c r="Z502" s="21">
        <f t="shared" si="232"/>
        <v>0</v>
      </c>
      <c r="AA502" s="23">
        <f>SUM(G502:Z502)</f>
        <v>293429.70239904424</v>
      </c>
      <c r="AB502" s="17" t="str">
        <f>IF(ABS(F502-AA502)&lt;0.01,"ok","err")</f>
        <v>ok</v>
      </c>
    </row>
    <row r="503" spans="1:28">
      <c r="F503" s="38"/>
    </row>
    <row r="504" spans="1:28">
      <c r="A504" s="24" t="s">
        <v>329</v>
      </c>
      <c r="F504" s="38"/>
    </row>
    <row r="505" spans="1:28">
      <c r="A505" s="27" t="s">
        <v>990</v>
      </c>
      <c r="C505" s="19" t="s">
        <v>971</v>
      </c>
      <c r="D505" s="19" t="s">
        <v>525</v>
      </c>
      <c r="E505" s="19" t="s">
        <v>1212</v>
      </c>
      <c r="F505" s="35">
        <f>VLOOKUP(C505,'WSS-27'!$C$2:$AP$780,'WSS-27'!$AA$2,)</f>
        <v>328064.77098437666</v>
      </c>
      <c r="G505" s="35">
        <f t="shared" ref="G505:Z505" si="233">IF(VLOOKUP($E505,$D$6:$AN$1034,3,)=0,0,(VLOOKUP($E505,$D$6:$AN$1034,G$2,)/VLOOKUP($E505,$D$6:$AN$1034,3,))*$F505)</f>
        <v>225434.77977755887</v>
      </c>
      <c r="H505" s="35">
        <f t="shared" si="233"/>
        <v>67941.651866179294</v>
      </c>
      <c r="I505" s="35">
        <f t="shared" si="233"/>
        <v>2306.7310708621608</v>
      </c>
      <c r="J505" s="35">
        <f t="shared" si="233"/>
        <v>18227.636813360521</v>
      </c>
      <c r="K505" s="35">
        <f t="shared" si="233"/>
        <v>4798.5978032709563</v>
      </c>
      <c r="L505" s="35">
        <f t="shared" si="233"/>
        <v>2896.108260446209</v>
      </c>
      <c r="M505" s="35">
        <f t="shared" si="233"/>
        <v>3187.1815225841037</v>
      </c>
      <c r="N505" s="35">
        <f t="shared" si="233"/>
        <v>74.880589907999337</v>
      </c>
      <c r="O505" s="35">
        <f t="shared" si="233"/>
        <v>0</v>
      </c>
      <c r="P505" s="35">
        <f t="shared" si="233"/>
        <v>105.84925359763265</v>
      </c>
      <c r="Q505" s="35">
        <f t="shared" si="233"/>
        <v>574.87094626300495</v>
      </c>
      <c r="R505" s="35">
        <f t="shared" si="233"/>
        <v>6.2984232250727423</v>
      </c>
      <c r="S505" s="35">
        <f t="shared" si="233"/>
        <v>2510.1846571208334</v>
      </c>
      <c r="T505" s="35">
        <f t="shared" si="233"/>
        <v>0</v>
      </c>
      <c r="U505" s="35">
        <f t="shared" si="233"/>
        <v>0</v>
      </c>
      <c r="V505" s="35">
        <f t="shared" si="233"/>
        <v>0</v>
      </c>
      <c r="W505" s="35">
        <f t="shared" si="233"/>
        <v>0</v>
      </c>
      <c r="X505" s="21">
        <f t="shared" si="233"/>
        <v>0</v>
      </c>
      <c r="Y505" s="21">
        <f t="shared" si="233"/>
        <v>0</v>
      </c>
      <c r="Z505" s="21">
        <f t="shared" si="233"/>
        <v>0</v>
      </c>
      <c r="AA505" s="23">
        <f>SUM(G505:Z505)</f>
        <v>328064.77098437666</v>
      </c>
      <c r="AB505" s="17" t="str">
        <f>IF(ABS(F505-AA505)&lt;0.01,"ok","err")</f>
        <v>ok</v>
      </c>
    </row>
    <row r="506" spans="1:28"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21"/>
      <c r="Y506" s="21"/>
      <c r="Z506" s="21"/>
      <c r="AA506" s="23"/>
    </row>
    <row r="507" spans="1:28">
      <c r="A507" s="24" t="s">
        <v>345</v>
      </c>
      <c r="F507" s="38"/>
    </row>
    <row r="508" spans="1:28">
      <c r="A508" s="27" t="s">
        <v>990</v>
      </c>
      <c r="C508" s="19" t="s">
        <v>971</v>
      </c>
      <c r="D508" s="19" t="s">
        <v>526</v>
      </c>
      <c r="E508" s="19" t="s">
        <v>994</v>
      </c>
      <c r="F508" s="35">
        <f>VLOOKUP(C508,'WSS-27'!$C$2:$AP$780,'WSS-27'!$AB$2,)</f>
        <v>933347.91061288211</v>
      </c>
      <c r="G508" s="35">
        <f t="shared" ref="G508:Z508" si="234">IF(VLOOKUP($E508,$D$6:$AN$1034,3,)=0,0,(VLOOKUP($E508,$D$6:$AN$1034,G$2,)/VLOOKUP($E508,$D$6:$AN$1034,3,))*$F508)</f>
        <v>0</v>
      </c>
      <c r="H508" s="35">
        <f t="shared" si="234"/>
        <v>0</v>
      </c>
      <c r="I508" s="35">
        <f t="shared" si="234"/>
        <v>0</v>
      </c>
      <c r="J508" s="35">
        <f t="shared" si="234"/>
        <v>0</v>
      </c>
      <c r="K508" s="35">
        <f t="shared" si="234"/>
        <v>0</v>
      </c>
      <c r="L508" s="35">
        <f t="shared" si="234"/>
        <v>0</v>
      </c>
      <c r="M508" s="35">
        <f t="shared" si="234"/>
        <v>0</v>
      </c>
      <c r="N508" s="35">
        <f t="shared" si="234"/>
        <v>0</v>
      </c>
      <c r="O508" s="35">
        <f t="shared" si="234"/>
        <v>933347.91061288211</v>
      </c>
      <c r="P508" s="35">
        <f t="shared" si="234"/>
        <v>0</v>
      </c>
      <c r="Q508" s="35">
        <f t="shared" si="234"/>
        <v>0</v>
      </c>
      <c r="R508" s="35">
        <f t="shared" si="234"/>
        <v>0</v>
      </c>
      <c r="S508" s="35">
        <f t="shared" si="234"/>
        <v>0</v>
      </c>
      <c r="T508" s="35">
        <f t="shared" si="234"/>
        <v>0</v>
      </c>
      <c r="U508" s="35">
        <f t="shared" si="234"/>
        <v>0</v>
      </c>
      <c r="V508" s="35">
        <f t="shared" si="234"/>
        <v>0</v>
      </c>
      <c r="W508" s="35">
        <f t="shared" si="234"/>
        <v>0</v>
      </c>
      <c r="X508" s="21">
        <f t="shared" si="234"/>
        <v>0</v>
      </c>
      <c r="Y508" s="21">
        <f t="shared" si="234"/>
        <v>0</v>
      </c>
      <c r="Z508" s="21">
        <f t="shared" si="234"/>
        <v>0</v>
      </c>
      <c r="AA508" s="23">
        <f>SUM(G508:Z508)</f>
        <v>933347.91061288211</v>
      </c>
      <c r="AB508" s="17" t="str">
        <f>IF(ABS(F508-AA508)&lt;0.01,"ok","err")</f>
        <v>ok</v>
      </c>
    </row>
    <row r="509" spans="1:28"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21"/>
      <c r="Y509" s="21"/>
      <c r="Z509" s="21"/>
      <c r="AA509" s="23"/>
    </row>
    <row r="510" spans="1:28">
      <c r="A510" s="24" t="s">
        <v>922</v>
      </c>
      <c r="F510" s="38"/>
    </row>
    <row r="511" spans="1:28">
      <c r="A511" s="27" t="s">
        <v>990</v>
      </c>
      <c r="C511" s="19" t="s">
        <v>971</v>
      </c>
      <c r="D511" s="19" t="s">
        <v>527</v>
      </c>
      <c r="E511" s="19" t="s">
        <v>995</v>
      </c>
      <c r="F511" s="35">
        <f>VLOOKUP(C511,'WSS-27'!$C$2:$AP$780,'WSS-27'!$AC$2,)</f>
        <v>0</v>
      </c>
      <c r="G511" s="35">
        <f t="shared" ref="G511:Z511" si="235">IF(VLOOKUP($E511,$D$6:$AN$1034,3,)=0,0,(VLOOKUP($E511,$D$6:$AN$1034,G$2,)/VLOOKUP($E511,$D$6:$AN$1034,3,))*$F511)</f>
        <v>0</v>
      </c>
      <c r="H511" s="35">
        <f t="shared" si="235"/>
        <v>0</v>
      </c>
      <c r="I511" s="35">
        <f t="shared" si="235"/>
        <v>0</v>
      </c>
      <c r="J511" s="35">
        <f t="shared" si="235"/>
        <v>0</v>
      </c>
      <c r="K511" s="35">
        <f t="shared" si="235"/>
        <v>0</v>
      </c>
      <c r="L511" s="35">
        <f t="shared" si="235"/>
        <v>0</v>
      </c>
      <c r="M511" s="35">
        <f t="shared" si="235"/>
        <v>0</v>
      </c>
      <c r="N511" s="35">
        <f t="shared" si="235"/>
        <v>0</v>
      </c>
      <c r="O511" s="35">
        <f t="shared" si="235"/>
        <v>0</v>
      </c>
      <c r="P511" s="35">
        <f t="shared" si="235"/>
        <v>0</v>
      </c>
      <c r="Q511" s="35">
        <f t="shared" si="235"/>
        <v>0</v>
      </c>
      <c r="R511" s="35">
        <f t="shared" si="235"/>
        <v>0</v>
      </c>
      <c r="S511" s="35">
        <f t="shared" si="235"/>
        <v>0</v>
      </c>
      <c r="T511" s="35">
        <f t="shared" si="235"/>
        <v>0</v>
      </c>
      <c r="U511" s="35">
        <f t="shared" si="235"/>
        <v>0</v>
      </c>
      <c r="V511" s="35">
        <f t="shared" si="235"/>
        <v>0</v>
      </c>
      <c r="W511" s="35">
        <f t="shared" si="235"/>
        <v>0</v>
      </c>
      <c r="X511" s="21">
        <f t="shared" si="235"/>
        <v>0</v>
      </c>
      <c r="Y511" s="21">
        <f t="shared" si="235"/>
        <v>0</v>
      </c>
      <c r="Z511" s="21">
        <f t="shared" si="235"/>
        <v>0</v>
      </c>
      <c r="AA511" s="23">
        <f>SUM(G511:Z511)</f>
        <v>0</v>
      </c>
      <c r="AB511" s="17" t="str">
        <f>IF(ABS(F511-AA511)&lt;0.01,"ok","err")</f>
        <v>ok</v>
      </c>
    </row>
    <row r="512" spans="1:28"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21"/>
      <c r="Y512" s="21"/>
      <c r="Z512" s="21"/>
      <c r="AA512" s="23"/>
    </row>
    <row r="513" spans="1:28">
      <c r="A513" s="24" t="s">
        <v>327</v>
      </c>
      <c r="F513" s="38"/>
    </row>
    <row r="514" spans="1:28">
      <c r="A514" s="27" t="s">
        <v>990</v>
      </c>
      <c r="C514" s="19" t="s">
        <v>971</v>
      </c>
      <c r="D514" s="19" t="s">
        <v>528</v>
      </c>
      <c r="E514" s="19" t="s">
        <v>995</v>
      </c>
      <c r="F514" s="35">
        <f>VLOOKUP(C514,'WSS-27'!$C$2:$AP$780,'WSS-27'!$AD$2,)</f>
        <v>0</v>
      </c>
      <c r="G514" s="35">
        <f t="shared" ref="G514:Z514" si="236">IF(VLOOKUP($E514,$D$6:$AN$1034,3,)=0,0,(VLOOKUP($E514,$D$6:$AN$1034,G$2,)/VLOOKUP($E514,$D$6:$AN$1034,3,))*$F514)</f>
        <v>0</v>
      </c>
      <c r="H514" s="35">
        <f t="shared" si="236"/>
        <v>0</v>
      </c>
      <c r="I514" s="35">
        <f t="shared" si="236"/>
        <v>0</v>
      </c>
      <c r="J514" s="35">
        <f t="shared" si="236"/>
        <v>0</v>
      </c>
      <c r="K514" s="35">
        <f t="shared" si="236"/>
        <v>0</v>
      </c>
      <c r="L514" s="35">
        <f t="shared" si="236"/>
        <v>0</v>
      </c>
      <c r="M514" s="35">
        <f t="shared" si="236"/>
        <v>0</v>
      </c>
      <c r="N514" s="35">
        <f t="shared" si="236"/>
        <v>0</v>
      </c>
      <c r="O514" s="35">
        <f t="shared" si="236"/>
        <v>0</v>
      </c>
      <c r="P514" s="35">
        <f t="shared" si="236"/>
        <v>0</v>
      </c>
      <c r="Q514" s="35">
        <f t="shared" si="236"/>
        <v>0</v>
      </c>
      <c r="R514" s="35">
        <f t="shared" si="236"/>
        <v>0</v>
      </c>
      <c r="S514" s="35">
        <f t="shared" si="236"/>
        <v>0</v>
      </c>
      <c r="T514" s="35">
        <f t="shared" si="236"/>
        <v>0</v>
      </c>
      <c r="U514" s="35">
        <f t="shared" si="236"/>
        <v>0</v>
      </c>
      <c r="V514" s="35">
        <f t="shared" si="236"/>
        <v>0</v>
      </c>
      <c r="W514" s="35">
        <f t="shared" si="236"/>
        <v>0</v>
      </c>
      <c r="X514" s="21">
        <f t="shared" si="236"/>
        <v>0</v>
      </c>
      <c r="Y514" s="21">
        <f t="shared" si="236"/>
        <v>0</v>
      </c>
      <c r="Z514" s="21">
        <f t="shared" si="236"/>
        <v>0</v>
      </c>
      <c r="AA514" s="23">
        <f>SUM(G514:Z514)</f>
        <v>0</v>
      </c>
      <c r="AB514" s="17" t="str">
        <f>IF(ABS(F514-AA514)&lt;0.01,"ok","err")</f>
        <v>ok</v>
      </c>
    </row>
    <row r="515" spans="1:28"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21"/>
      <c r="Y515" s="21"/>
      <c r="Z515" s="21"/>
      <c r="AA515" s="23"/>
    </row>
    <row r="516" spans="1:28">
      <c r="A516" s="24" t="s">
        <v>326</v>
      </c>
      <c r="F516" s="38"/>
    </row>
    <row r="517" spans="1:28">
      <c r="A517" s="27" t="s">
        <v>990</v>
      </c>
      <c r="C517" s="19" t="s">
        <v>971</v>
      </c>
      <c r="D517" s="19" t="s">
        <v>529</v>
      </c>
      <c r="E517" s="19" t="s">
        <v>996</v>
      </c>
      <c r="F517" s="35">
        <f>VLOOKUP(C517,'WSS-27'!$C$2:$AP$780,'WSS-27'!$AE$2,)</f>
        <v>0</v>
      </c>
      <c r="G517" s="35">
        <f t="shared" ref="G517:Z517" si="237">IF(VLOOKUP($E517,$D$6:$AN$1034,3,)=0,0,(VLOOKUP($E517,$D$6:$AN$1034,G$2,)/VLOOKUP($E517,$D$6:$AN$1034,3,))*$F517)</f>
        <v>0</v>
      </c>
      <c r="H517" s="35">
        <f t="shared" si="237"/>
        <v>0</v>
      </c>
      <c r="I517" s="35">
        <f t="shared" si="237"/>
        <v>0</v>
      </c>
      <c r="J517" s="35">
        <f t="shared" si="237"/>
        <v>0</v>
      </c>
      <c r="K517" s="35">
        <f t="shared" si="237"/>
        <v>0</v>
      </c>
      <c r="L517" s="35">
        <f t="shared" si="237"/>
        <v>0</v>
      </c>
      <c r="M517" s="35">
        <f t="shared" si="237"/>
        <v>0</v>
      </c>
      <c r="N517" s="35">
        <f t="shared" si="237"/>
        <v>0</v>
      </c>
      <c r="O517" s="35">
        <f t="shared" si="237"/>
        <v>0</v>
      </c>
      <c r="P517" s="35">
        <f t="shared" si="237"/>
        <v>0</v>
      </c>
      <c r="Q517" s="35">
        <f t="shared" si="237"/>
        <v>0</v>
      </c>
      <c r="R517" s="35">
        <f t="shared" si="237"/>
        <v>0</v>
      </c>
      <c r="S517" s="35">
        <f t="shared" si="237"/>
        <v>0</v>
      </c>
      <c r="T517" s="35">
        <f t="shared" si="237"/>
        <v>0</v>
      </c>
      <c r="U517" s="35">
        <f t="shared" si="237"/>
        <v>0</v>
      </c>
      <c r="V517" s="35">
        <f t="shared" si="237"/>
        <v>0</v>
      </c>
      <c r="W517" s="35">
        <f t="shared" si="237"/>
        <v>0</v>
      </c>
      <c r="X517" s="21">
        <f t="shared" si="237"/>
        <v>0</v>
      </c>
      <c r="Y517" s="21">
        <f t="shared" si="237"/>
        <v>0</v>
      </c>
      <c r="Z517" s="21">
        <f t="shared" si="237"/>
        <v>0</v>
      </c>
      <c r="AA517" s="23">
        <f>SUM(G517:Z517)</f>
        <v>0</v>
      </c>
      <c r="AB517" s="17" t="str">
        <f>IF(ABS(F517-AA517)&lt;0.01,"ok","err")</f>
        <v>ok</v>
      </c>
    </row>
    <row r="518" spans="1:28"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21"/>
      <c r="Y518" s="21"/>
      <c r="Z518" s="21"/>
      <c r="AA518" s="23"/>
    </row>
    <row r="519" spans="1:28">
      <c r="A519" s="19" t="s">
        <v>819</v>
      </c>
      <c r="D519" s="19" t="s">
        <v>1006</v>
      </c>
      <c r="F519" s="35">
        <f>F474+F480+F483+F486+F494+F499+F502+F505+F508+F511+F514+F517</f>
        <v>34932924.999999985</v>
      </c>
      <c r="G519" s="35">
        <f t="shared" ref="G519:Z519" si="238">G474+G480+G483+G486+G494+G499+G502+G505+G508+G511+G514+G517</f>
        <v>18745927.525003955</v>
      </c>
      <c r="H519" s="35">
        <f t="shared" si="238"/>
        <v>4085145.8799142493</v>
      </c>
      <c r="I519" s="35">
        <f t="shared" si="238"/>
        <v>198470.60961974796</v>
      </c>
      <c r="J519" s="35">
        <f t="shared" si="238"/>
        <v>3738767.7627680949</v>
      </c>
      <c r="K519" s="35">
        <f t="shared" si="238"/>
        <v>3339715.4790679952</v>
      </c>
      <c r="L519" s="35">
        <f t="shared" si="238"/>
        <v>2342065.6688325959</v>
      </c>
      <c r="M519" s="35">
        <f t="shared" si="238"/>
        <v>1225400.3516238912</v>
      </c>
      <c r="N519" s="35">
        <f t="shared" si="238"/>
        <v>88118.130145502873</v>
      </c>
      <c r="O519" s="35">
        <f>O474+O480+O483+O486+O494+O499+O502+O505+O508+O511+O514+O517</f>
        <v>1151702.2312733305</v>
      </c>
      <c r="P519" s="35">
        <f t="shared" si="238"/>
        <v>3966.695242221946</v>
      </c>
      <c r="Q519" s="35">
        <f t="shared" si="238"/>
        <v>5958.9037383908562</v>
      </c>
      <c r="R519" s="35">
        <f t="shared" si="238"/>
        <v>319.57811289644252</v>
      </c>
      <c r="S519" s="35">
        <f t="shared" si="238"/>
        <v>2510.1846571208334</v>
      </c>
      <c r="T519" s="35">
        <f t="shared" si="238"/>
        <v>4727</v>
      </c>
      <c r="U519" s="35">
        <f t="shared" si="238"/>
        <v>129</v>
      </c>
      <c r="V519" s="35">
        <f t="shared" si="238"/>
        <v>0</v>
      </c>
      <c r="W519" s="35">
        <f t="shared" si="238"/>
        <v>0</v>
      </c>
      <c r="X519" s="21">
        <f t="shared" si="238"/>
        <v>0</v>
      </c>
      <c r="Y519" s="21">
        <f t="shared" si="238"/>
        <v>0</v>
      </c>
      <c r="Z519" s="21">
        <f t="shared" si="238"/>
        <v>0</v>
      </c>
      <c r="AA519" s="23">
        <f>SUM(G519:Z519)</f>
        <v>34932924.999999993</v>
      </c>
      <c r="AB519" s="17" t="str">
        <f>IF(ABS(F519-AA519)&lt;0.01,"ok","err")</f>
        <v>ok</v>
      </c>
    </row>
    <row r="520" spans="1:28"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21"/>
      <c r="Y520" s="21"/>
      <c r="Z520" s="21"/>
      <c r="AA520" s="23"/>
    </row>
    <row r="522" spans="1:28">
      <c r="A522" s="24" t="s">
        <v>598</v>
      </c>
    </row>
    <row r="524" spans="1:28">
      <c r="A524" s="24" t="s">
        <v>339</v>
      </c>
    </row>
    <row r="525" spans="1:28">
      <c r="A525" s="27" t="s">
        <v>1129</v>
      </c>
      <c r="C525" s="19" t="s">
        <v>502</v>
      </c>
      <c r="D525" s="19" t="s">
        <v>1141</v>
      </c>
      <c r="E525" s="19" t="s">
        <v>1228</v>
      </c>
      <c r="F525" s="35">
        <f>VLOOKUP(C525,'WSS-27'!$C$2:$AP$780,'WSS-27'!$H$2,)</f>
        <v>-544114.11249599315</v>
      </c>
      <c r="G525" s="35">
        <f t="shared" ref="G525:P530" si="239">IF(VLOOKUP($E525,$D$6:$AN$1034,3,)=0,0,(VLOOKUP($E525,$D$6:$AN$1034,G$2,)/VLOOKUP($E525,$D$6:$AN$1034,3,))*$F525)</f>
        <v>-259394.70304041385</v>
      </c>
      <c r="H525" s="35">
        <f t="shared" si="239"/>
        <v>-62826.705706196066</v>
      </c>
      <c r="I525" s="35">
        <f t="shared" si="239"/>
        <v>-3830.7872096086539</v>
      </c>
      <c r="J525" s="35">
        <f t="shared" si="239"/>
        <v>-69372.813916673433</v>
      </c>
      <c r="K525" s="35">
        <f t="shared" si="239"/>
        <v>-66508.88237002214</v>
      </c>
      <c r="L525" s="35">
        <f t="shared" si="239"/>
        <v>-45332.863016132258</v>
      </c>
      <c r="M525" s="35">
        <f t="shared" si="239"/>
        <v>-28478.853893694948</v>
      </c>
      <c r="N525" s="35">
        <f t="shared" si="239"/>
        <v>-1552.6281712640055</v>
      </c>
      <c r="O525" s="35">
        <f t="shared" si="239"/>
        <v>-221.49047959445119</v>
      </c>
      <c r="P525" s="35">
        <f t="shared" si="239"/>
        <v>-8.8661498257147073</v>
      </c>
      <c r="Q525" s="35">
        <f t="shared" ref="Q525:Z530" si="240">IF(VLOOKUP($E525,$D$6:$AN$1034,3,)=0,0,(VLOOKUP($E525,$D$6:$AN$1034,Q$2,)/VLOOKUP($E525,$D$6:$AN$1034,3,))*$F525)</f>
        <v>-81.581804615198863</v>
      </c>
      <c r="R525" s="35">
        <f t="shared" si="240"/>
        <v>-0.3467379525276193</v>
      </c>
      <c r="S525" s="35">
        <f t="shared" si="240"/>
        <v>0</v>
      </c>
      <c r="T525" s="35">
        <f t="shared" si="240"/>
        <v>-5429.37</v>
      </c>
      <c r="U525" s="35">
        <f t="shared" si="240"/>
        <v>-1074.22</v>
      </c>
      <c r="V525" s="35">
        <f t="shared" si="240"/>
        <v>0</v>
      </c>
      <c r="W525" s="35">
        <f t="shared" si="240"/>
        <v>0</v>
      </c>
      <c r="X525" s="21">
        <f t="shared" si="240"/>
        <v>0</v>
      </c>
      <c r="Y525" s="21">
        <f t="shared" si="240"/>
        <v>0</v>
      </c>
      <c r="Z525" s="21">
        <f t="shared" si="240"/>
        <v>0</v>
      </c>
      <c r="AA525" s="23">
        <f t="shared" ref="AA525:AA531" si="241">SUM(G525:Z525)</f>
        <v>-544114.11249599326</v>
      </c>
      <c r="AB525" s="17" t="str">
        <f t="shared" ref="AB525:AB531" si="242">IF(ABS(F525-AA525)&lt;0.01,"ok","err")</f>
        <v>ok</v>
      </c>
    </row>
    <row r="526" spans="1:28" hidden="1">
      <c r="A526" s="27" t="s">
        <v>1136</v>
      </c>
      <c r="C526" s="19" t="s">
        <v>502</v>
      </c>
      <c r="D526" s="19" t="s">
        <v>530</v>
      </c>
      <c r="E526" s="19" t="s">
        <v>1144</v>
      </c>
      <c r="F526" s="38">
        <f>VLOOKUP(C526,'WSS-27'!$C$2:$AP$780,'WSS-27'!$I$2,)</f>
        <v>0</v>
      </c>
      <c r="G526" s="38">
        <f t="shared" si="239"/>
        <v>0</v>
      </c>
      <c r="H526" s="38">
        <f t="shared" si="239"/>
        <v>0</v>
      </c>
      <c r="I526" s="38">
        <f t="shared" si="239"/>
        <v>0</v>
      </c>
      <c r="J526" s="38">
        <f t="shared" si="239"/>
        <v>0</v>
      </c>
      <c r="K526" s="38">
        <f t="shared" si="239"/>
        <v>0</v>
      </c>
      <c r="L526" s="38">
        <f t="shared" si="239"/>
        <v>0</v>
      </c>
      <c r="M526" s="38">
        <f t="shared" si="239"/>
        <v>0</v>
      </c>
      <c r="N526" s="38">
        <f t="shared" si="239"/>
        <v>0</v>
      </c>
      <c r="O526" s="38">
        <f t="shared" si="239"/>
        <v>0</v>
      </c>
      <c r="P526" s="38">
        <f t="shared" si="239"/>
        <v>0</v>
      </c>
      <c r="Q526" s="38">
        <f t="shared" si="240"/>
        <v>0</v>
      </c>
      <c r="R526" s="38">
        <f t="shared" si="240"/>
        <v>0</v>
      </c>
      <c r="S526" s="38">
        <f t="shared" si="240"/>
        <v>0</v>
      </c>
      <c r="T526" s="38">
        <f t="shared" si="240"/>
        <v>0</v>
      </c>
      <c r="U526" s="38">
        <f t="shared" si="240"/>
        <v>0</v>
      </c>
      <c r="V526" s="38">
        <f t="shared" si="240"/>
        <v>0</v>
      </c>
      <c r="W526" s="38">
        <f t="shared" si="240"/>
        <v>0</v>
      </c>
      <c r="X526" s="22">
        <f t="shared" si="240"/>
        <v>0</v>
      </c>
      <c r="Y526" s="22">
        <f t="shared" si="240"/>
        <v>0</v>
      </c>
      <c r="Z526" s="22">
        <f t="shared" si="240"/>
        <v>0</v>
      </c>
      <c r="AA526" s="22">
        <f t="shared" si="241"/>
        <v>0</v>
      </c>
      <c r="AB526" s="17" t="str">
        <f t="shared" si="242"/>
        <v>ok</v>
      </c>
    </row>
    <row r="527" spans="1:28" hidden="1">
      <c r="A527" s="27" t="s">
        <v>1136</v>
      </c>
      <c r="C527" s="19" t="s">
        <v>502</v>
      </c>
      <c r="D527" s="19" t="s">
        <v>531</v>
      </c>
      <c r="E527" s="19" t="s">
        <v>1144</v>
      </c>
      <c r="F527" s="38">
        <f>VLOOKUP(C527,'WSS-27'!$C$2:$AP$780,'WSS-27'!$J$2,)</f>
        <v>0</v>
      </c>
      <c r="G527" s="38">
        <f t="shared" si="239"/>
        <v>0</v>
      </c>
      <c r="H527" s="38">
        <f t="shared" si="239"/>
        <v>0</v>
      </c>
      <c r="I527" s="38">
        <f t="shared" si="239"/>
        <v>0</v>
      </c>
      <c r="J527" s="38">
        <f t="shared" si="239"/>
        <v>0</v>
      </c>
      <c r="K527" s="38">
        <f t="shared" si="239"/>
        <v>0</v>
      </c>
      <c r="L527" s="38">
        <f t="shared" si="239"/>
        <v>0</v>
      </c>
      <c r="M527" s="38">
        <f t="shared" si="239"/>
        <v>0</v>
      </c>
      <c r="N527" s="38">
        <f t="shared" si="239"/>
        <v>0</v>
      </c>
      <c r="O527" s="38">
        <f t="shared" si="239"/>
        <v>0</v>
      </c>
      <c r="P527" s="38">
        <f t="shared" si="239"/>
        <v>0</v>
      </c>
      <c r="Q527" s="38">
        <f t="shared" si="240"/>
        <v>0</v>
      </c>
      <c r="R527" s="38">
        <f t="shared" si="240"/>
        <v>0</v>
      </c>
      <c r="S527" s="38">
        <f t="shared" si="240"/>
        <v>0</v>
      </c>
      <c r="T527" s="38">
        <f t="shared" si="240"/>
        <v>0</v>
      </c>
      <c r="U527" s="38">
        <f t="shared" si="240"/>
        <v>0</v>
      </c>
      <c r="V527" s="38">
        <f t="shared" si="240"/>
        <v>0</v>
      </c>
      <c r="W527" s="38">
        <f t="shared" si="240"/>
        <v>0</v>
      </c>
      <c r="X527" s="22">
        <f t="shared" si="240"/>
        <v>0</v>
      </c>
      <c r="Y527" s="22">
        <f t="shared" si="240"/>
        <v>0</v>
      </c>
      <c r="Z527" s="22">
        <f t="shared" si="240"/>
        <v>0</v>
      </c>
      <c r="AA527" s="22">
        <f t="shared" si="241"/>
        <v>0</v>
      </c>
      <c r="AB527" s="17" t="str">
        <f t="shared" si="242"/>
        <v>ok</v>
      </c>
    </row>
    <row r="528" spans="1:28">
      <c r="A528" s="27" t="s">
        <v>1076</v>
      </c>
      <c r="C528" s="19" t="s">
        <v>502</v>
      </c>
      <c r="D528" s="19" t="s">
        <v>532</v>
      </c>
      <c r="E528" s="19" t="s">
        <v>988</v>
      </c>
      <c r="F528" s="38">
        <f>VLOOKUP(C528,'WSS-27'!$C$2:$AP$780,'WSS-27'!$K$2,)</f>
        <v>0</v>
      </c>
      <c r="G528" s="38">
        <f t="shared" si="239"/>
        <v>0</v>
      </c>
      <c r="H528" s="38">
        <f t="shared" si="239"/>
        <v>0</v>
      </c>
      <c r="I528" s="38">
        <f t="shared" si="239"/>
        <v>0</v>
      </c>
      <c r="J528" s="38">
        <f t="shared" si="239"/>
        <v>0</v>
      </c>
      <c r="K528" s="38">
        <f t="shared" si="239"/>
        <v>0</v>
      </c>
      <c r="L528" s="38">
        <f t="shared" si="239"/>
        <v>0</v>
      </c>
      <c r="M528" s="38">
        <f t="shared" si="239"/>
        <v>0</v>
      </c>
      <c r="N528" s="38">
        <f t="shared" si="239"/>
        <v>0</v>
      </c>
      <c r="O528" s="38">
        <f t="shared" si="239"/>
        <v>0</v>
      </c>
      <c r="P528" s="38">
        <f t="shared" si="239"/>
        <v>0</v>
      </c>
      <c r="Q528" s="38">
        <f t="shared" si="240"/>
        <v>0</v>
      </c>
      <c r="R528" s="38">
        <f t="shared" si="240"/>
        <v>0</v>
      </c>
      <c r="S528" s="38">
        <f t="shared" si="240"/>
        <v>0</v>
      </c>
      <c r="T528" s="38">
        <f t="shared" si="240"/>
        <v>0</v>
      </c>
      <c r="U528" s="38">
        <f t="shared" si="240"/>
        <v>0</v>
      </c>
      <c r="V528" s="38">
        <f t="shared" si="240"/>
        <v>0</v>
      </c>
      <c r="W528" s="38">
        <f t="shared" si="240"/>
        <v>0</v>
      </c>
      <c r="X528" s="22">
        <f t="shared" si="240"/>
        <v>0</v>
      </c>
      <c r="Y528" s="22">
        <f t="shared" si="240"/>
        <v>0</v>
      </c>
      <c r="Z528" s="22">
        <f t="shared" si="240"/>
        <v>0</v>
      </c>
      <c r="AA528" s="22">
        <f t="shared" si="241"/>
        <v>0</v>
      </c>
      <c r="AB528" s="17" t="str">
        <f t="shared" si="242"/>
        <v>ok</v>
      </c>
    </row>
    <row r="529" spans="1:28" hidden="1">
      <c r="A529" s="27" t="s">
        <v>1077</v>
      </c>
      <c r="C529" s="19" t="s">
        <v>502</v>
      </c>
      <c r="D529" s="19" t="s">
        <v>533</v>
      </c>
      <c r="E529" s="19" t="s">
        <v>988</v>
      </c>
      <c r="F529" s="38">
        <f>VLOOKUP(C529,'WSS-27'!$C$2:$AP$780,'WSS-27'!$L$2,)</f>
        <v>0</v>
      </c>
      <c r="G529" s="38">
        <f t="shared" si="239"/>
        <v>0</v>
      </c>
      <c r="H529" s="38">
        <f t="shared" si="239"/>
        <v>0</v>
      </c>
      <c r="I529" s="38">
        <f t="shared" si="239"/>
        <v>0</v>
      </c>
      <c r="J529" s="38">
        <f t="shared" si="239"/>
        <v>0</v>
      </c>
      <c r="K529" s="38">
        <f t="shared" si="239"/>
        <v>0</v>
      </c>
      <c r="L529" s="38">
        <f t="shared" si="239"/>
        <v>0</v>
      </c>
      <c r="M529" s="38">
        <f t="shared" si="239"/>
        <v>0</v>
      </c>
      <c r="N529" s="38">
        <f t="shared" si="239"/>
        <v>0</v>
      </c>
      <c r="O529" s="38">
        <f t="shared" si="239"/>
        <v>0</v>
      </c>
      <c r="P529" s="38">
        <f t="shared" si="239"/>
        <v>0</v>
      </c>
      <c r="Q529" s="38">
        <f t="shared" si="240"/>
        <v>0</v>
      </c>
      <c r="R529" s="38">
        <f t="shared" si="240"/>
        <v>0</v>
      </c>
      <c r="S529" s="38">
        <f t="shared" si="240"/>
        <v>0</v>
      </c>
      <c r="T529" s="38">
        <f t="shared" si="240"/>
        <v>0</v>
      </c>
      <c r="U529" s="38">
        <f t="shared" si="240"/>
        <v>0</v>
      </c>
      <c r="V529" s="38">
        <f t="shared" si="240"/>
        <v>0</v>
      </c>
      <c r="W529" s="38">
        <f t="shared" si="240"/>
        <v>0</v>
      </c>
      <c r="X529" s="22">
        <f t="shared" si="240"/>
        <v>0</v>
      </c>
      <c r="Y529" s="22">
        <f t="shared" si="240"/>
        <v>0</v>
      </c>
      <c r="Z529" s="22">
        <f t="shared" si="240"/>
        <v>0</v>
      </c>
      <c r="AA529" s="22">
        <f t="shared" si="241"/>
        <v>0</v>
      </c>
      <c r="AB529" s="17" t="str">
        <f t="shared" si="242"/>
        <v>ok</v>
      </c>
    </row>
    <row r="530" spans="1:28" hidden="1">
      <c r="A530" s="27" t="s">
        <v>1077</v>
      </c>
      <c r="C530" s="19" t="s">
        <v>502</v>
      </c>
      <c r="D530" s="19" t="s">
        <v>534</v>
      </c>
      <c r="E530" s="19" t="s">
        <v>988</v>
      </c>
      <c r="F530" s="38">
        <f>VLOOKUP(C530,'WSS-27'!$C$2:$AP$780,'WSS-27'!$M$2,)</f>
        <v>0</v>
      </c>
      <c r="G530" s="38">
        <f t="shared" si="239"/>
        <v>0</v>
      </c>
      <c r="H530" s="38">
        <f t="shared" si="239"/>
        <v>0</v>
      </c>
      <c r="I530" s="38">
        <f t="shared" si="239"/>
        <v>0</v>
      </c>
      <c r="J530" s="38">
        <f t="shared" si="239"/>
        <v>0</v>
      </c>
      <c r="K530" s="38">
        <f t="shared" si="239"/>
        <v>0</v>
      </c>
      <c r="L530" s="38">
        <f t="shared" si="239"/>
        <v>0</v>
      </c>
      <c r="M530" s="38">
        <f t="shared" si="239"/>
        <v>0</v>
      </c>
      <c r="N530" s="38">
        <f t="shared" si="239"/>
        <v>0</v>
      </c>
      <c r="O530" s="38">
        <f t="shared" si="239"/>
        <v>0</v>
      </c>
      <c r="P530" s="38">
        <f t="shared" si="239"/>
        <v>0</v>
      </c>
      <c r="Q530" s="38">
        <f t="shared" si="240"/>
        <v>0</v>
      </c>
      <c r="R530" s="38">
        <f t="shared" si="240"/>
        <v>0</v>
      </c>
      <c r="S530" s="38">
        <f t="shared" si="240"/>
        <v>0</v>
      </c>
      <c r="T530" s="38">
        <f t="shared" si="240"/>
        <v>0</v>
      </c>
      <c r="U530" s="38">
        <f t="shared" si="240"/>
        <v>0</v>
      </c>
      <c r="V530" s="38">
        <f t="shared" si="240"/>
        <v>0</v>
      </c>
      <c r="W530" s="38">
        <f t="shared" si="240"/>
        <v>0</v>
      </c>
      <c r="X530" s="22">
        <f t="shared" si="240"/>
        <v>0</v>
      </c>
      <c r="Y530" s="22">
        <f t="shared" si="240"/>
        <v>0</v>
      </c>
      <c r="Z530" s="22">
        <f t="shared" si="240"/>
        <v>0</v>
      </c>
      <c r="AA530" s="22">
        <f t="shared" si="241"/>
        <v>0</v>
      </c>
      <c r="AB530" s="17" t="str">
        <f t="shared" si="242"/>
        <v>ok</v>
      </c>
    </row>
    <row r="531" spans="1:28">
      <c r="A531" s="19" t="s">
        <v>361</v>
      </c>
      <c r="D531" s="19" t="s">
        <v>1007</v>
      </c>
      <c r="F531" s="35">
        <f>SUM(F525:F530)</f>
        <v>-544114.11249599315</v>
      </c>
      <c r="G531" s="35">
        <f t="shared" ref="G531:P531" si="243">SUM(G525:G530)</f>
        <v>-259394.70304041385</v>
      </c>
      <c r="H531" s="35">
        <f t="shared" si="243"/>
        <v>-62826.705706196066</v>
      </c>
      <c r="I531" s="35">
        <f t="shared" si="243"/>
        <v>-3830.7872096086539</v>
      </c>
      <c r="J531" s="35">
        <f t="shared" si="243"/>
        <v>-69372.813916673433</v>
      </c>
      <c r="K531" s="35">
        <f t="shared" si="243"/>
        <v>-66508.88237002214</v>
      </c>
      <c r="L531" s="35">
        <f t="shared" si="243"/>
        <v>-45332.863016132258</v>
      </c>
      <c r="M531" s="35">
        <f t="shared" si="243"/>
        <v>-28478.853893694948</v>
      </c>
      <c r="N531" s="35">
        <f t="shared" si="243"/>
        <v>-1552.6281712640055</v>
      </c>
      <c r="O531" s="35">
        <f>SUM(O525:O530)</f>
        <v>-221.49047959445119</v>
      </c>
      <c r="P531" s="35">
        <f t="shared" si="243"/>
        <v>-8.8661498257147073</v>
      </c>
      <c r="Q531" s="35">
        <f t="shared" ref="Q531:W531" si="244">SUM(Q525:Q530)</f>
        <v>-81.581804615198863</v>
      </c>
      <c r="R531" s="35">
        <f t="shared" si="244"/>
        <v>-0.3467379525276193</v>
      </c>
      <c r="S531" s="35">
        <f t="shared" si="244"/>
        <v>0</v>
      </c>
      <c r="T531" s="35">
        <f t="shared" si="244"/>
        <v>-5429.37</v>
      </c>
      <c r="U531" s="35">
        <f t="shared" si="244"/>
        <v>-1074.22</v>
      </c>
      <c r="V531" s="35">
        <f t="shared" si="244"/>
        <v>0</v>
      </c>
      <c r="W531" s="35">
        <f t="shared" si="244"/>
        <v>0</v>
      </c>
      <c r="X531" s="21">
        <f>SUM(X525:X530)</f>
        <v>0</v>
      </c>
      <c r="Y531" s="21">
        <f>SUM(Y525:Y530)</f>
        <v>0</v>
      </c>
      <c r="Z531" s="21">
        <f>SUM(Z525:Z530)</f>
        <v>0</v>
      </c>
      <c r="AA531" s="23">
        <f t="shared" si="241"/>
        <v>-544114.11249599326</v>
      </c>
      <c r="AB531" s="17" t="str">
        <f t="shared" si="242"/>
        <v>ok</v>
      </c>
    </row>
    <row r="532" spans="1:28">
      <c r="F532" s="38"/>
      <c r="G532" s="38"/>
    </row>
    <row r="533" spans="1:28">
      <c r="A533" s="24" t="s">
        <v>1026</v>
      </c>
      <c r="F533" s="38"/>
      <c r="G533" s="38"/>
    </row>
    <row r="534" spans="1:28">
      <c r="A534" s="27" t="s">
        <v>1111</v>
      </c>
      <c r="C534" s="19" t="s">
        <v>502</v>
      </c>
      <c r="D534" s="19" t="s">
        <v>535</v>
      </c>
      <c r="E534" s="19" t="s">
        <v>1115</v>
      </c>
      <c r="F534" s="35">
        <f>VLOOKUP(C534,'WSS-27'!$C$2:$AP$780,'WSS-27'!$N$2,)</f>
        <v>-112470.33786617595</v>
      </c>
      <c r="G534" s="35">
        <f t="shared" ref="G534:P536" si="245">IF(VLOOKUP($E534,$D$6:$AN$1034,3,)=0,0,(VLOOKUP($E534,$D$6:$AN$1034,G$2,)/VLOOKUP($E534,$D$6:$AN$1034,3,))*$F534)</f>
        <v>-50906.390133477711</v>
      </c>
      <c r="H534" s="35">
        <f t="shared" si="245"/>
        <v>-14138.941477625211</v>
      </c>
      <c r="I534" s="35">
        <f t="shared" si="245"/>
        <v>-863.18792586201323</v>
      </c>
      <c r="J534" s="35">
        <f t="shared" si="245"/>
        <v>-15056.672908329403</v>
      </c>
      <c r="K534" s="35">
        <f t="shared" si="245"/>
        <v>-14096.740331189771</v>
      </c>
      <c r="L534" s="35">
        <f t="shared" si="245"/>
        <v>-9574.3777828858329</v>
      </c>
      <c r="M534" s="35">
        <f t="shared" si="245"/>
        <v>-6315.6250031638774</v>
      </c>
      <c r="N534" s="35">
        <f t="shared" si="245"/>
        <v>-473.92575640792427</v>
      </c>
      <c r="O534" s="35">
        <f t="shared" si="245"/>
        <v>-983.77639115153693</v>
      </c>
      <c r="P534" s="35">
        <f t="shared" si="245"/>
        <v>-41.560780748271732</v>
      </c>
      <c r="Q534" s="35">
        <f t="shared" ref="Q534:Z536" si="246">IF(VLOOKUP($E534,$D$6:$AN$1034,3,)=0,0,(VLOOKUP($E534,$D$6:$AN$1034,Q$2,)/VLOOKUP($E534,$D$6:$AN$1034,3,))*$F534)</f>
        <v>-15.52768480812674</v>
      </c>
      <c r="R534" s="35">
        <f t="shared" si="246"/>
        <v>-3.6116905262589882</v>
      </c>
      <c r="S534" s="35">
        <f t="shared" si="246"/>
        <v>0</v>
      </c>
      <c r="T534" s="35">
        <f t="shared" si="246"/>
        <v>0</v>
      </c>
      <c r="U534" s="35">
        <f t="shared" si="246"/>
        <v>0</v>
      </c>
      <c r="V534" s="35">
        <f t="shared" si="246"/>
        <v>0</v>
      </c>
      <c r="W534" s="35">
        <f t="shared" si="246"/>
        <v>0</v>
      </c>
      <c r="X534" s="21">
        <f t="shared" si="246"/>
        <v>0</v>
      </c>
      <c r="Y534" s="21">
        <f t="shared" si="246"/>
        <v>0</v>
      </c>
      <c r="Z534" s="21">
        <f t="shared" si="246"/>
        <v>0</v>
      </c>
      <c r="AA534" s="23">
        <f>SUM(G534:Z534)</f>
        <v>-112470.33786617593</v>
      </c>
      <c r="AB534" s="17" t="str">
        <f>IF(ABS(F534-AA534)&lt;0.01,"ok","err")</f>
        <v>ok</v>
      </c>
    </row>
    <row r="535" spans="1:28" hidden="1">
      <c r="A535" s="27" t="s">
        <v>1112</v>
      </c>
      <c r="C535" s="19" t="s">
        <v>502</v>
      </c>
      <c r="D535" s="19" t="s">
        <v>536</v>
      </c>
      <c r="E535" s="19" t="s">
        <v>1115</v>
      </c>
      <c r="F535" s="38">
        <f>VLOOKUP(C535,'WSS-27'!$C$2:$AP$780,'WSS-27'!$O$2,)</f>
        <v>0</v>
      </c>
      <c r="G535" s="38">
        <f t="shared" si="245"/>
        <v>0</v>
      </c>
      <c r="H535" s="38">
        <f t="shared" si="245"/>
        <v>0</v>
      </c>
      <c r="I535" s="38">
        <f t="shared" si="245"/>
        <v>0</v>
      </c>
      <c r="J535" s="38">
        <f t="shared" si="245"/>
        <v>0</v>
      </c>
      <c r="K535" s="38">
        <f t="shared" si="245"/>
        <v>0</v>
      </c>
      <c r="L535" s="38">
        <f t="shared" si="245"/>
        <v>0</v>
      </c>
      <c r="M535" s="38">
        <f t="shared" si="245"/>
        <v>0</v>
      </c>
      <c r="N535" s="38">
        <f t="shared" si="245"/>
        <v>0</v>
      </c>
      <c r="O535" s="38">
        <f t="shared" si="245"/>
        <v>0</v>
      </c>
      <c r="P535" s="38">
        <f t="shared" si="245"/>
        <v>0</v>
      </c>
      <c r="Q535" s="38">
        <f t="shared" si="246"/>
        <v>0</v>
      </c>
      <c r="R535" s="38">
        <f t="shared" si="246"/>
        <v>0</v>
      </c>
      <c r="S535" s="38">
        <f t="shared" si="246"/>
        <v>0</v>
      </c>
      <c r="T535" s="38">
        <f t="shared" si="246"/>
        <v>0</v>
      </c>
      <c r="U535" s="38">
        <f t="shared" si="246"/>
        <v>0</v>
      </c>
      <c r="V535" s="38">
        <f t="shared" si="246"/>
        <v>0</v>
      </c>
      <c r="W535" s="38">
        <f t="shared" si="246"/>
        <v>0</v>
      </c>
      <c r="X535" s="22">
        <f t="shared" si="246"/>
        <v>0</v>
      </c>
      <c r="Y535" s="22">
        <f t="shared" si="246"/>
        <v>0</v>
      </c>
      <c r="Z535" s="22">
        <f t="shared" si="246"/>
        <v>0</v>
      </c>
      <c r="AA535" s="22">
        <f>SUM(G535:Z535)</f>
        <v>0</v>
      </c>
      <c r="AB535" s="17" t="str">
        <f>IF(ABS(F535-AA535)&lt;0.01,"ok","err")</f>
        <v>ok</v>
      </c>
    </row>
    <row r="536" spans="1:28" hidden="1">
      <c r="A536" s="27" t="s">
        <v>1112</v>
      </c>
      <c r="C536" s="19" t="s">
        <v>502</v>
      </c>
      <c r="D536" s="19" t="s">
        <v>537</v>
      </c>
      <c r="E536" s="19" t="s">
        <v>1115</v>
      </c>
      <c r="F536" s="38">
        <f>VLOOKUP(C536,'WSS-27'!$C$2:$AP$780,'WSS-27'!$P$2,)</f>
        <v>0</v>
      </c>
      <c r="G536" s="38">
        <f t="shared" si="245"/>
        <v>0</v>
      </c>
      <c r="H536" s="38">
        <f t="shared" si="245"/>
        <v>0</v>
      </c>
      <c r="I536" s="38">
        <f t="shared" si="245"/>
        <v>0</v>
      </c>
      <c r="J536" s="38">
        <f t="shared" si="245"/>
        <v>0</v>
      </c>
      <c r="K536" s="38">
        <f t="shared" si="245"/>
        <v>0</v>
      </c>
      <c r="L536" s="38">
        <f t="shared" si="245"/>
        <v>0</v>
      </c>
      <c r="M536" s="38">
        <f t="shared" si="245"/>
        <v>0</v>
      </c>
      <c r="N536" s="38">
        <f t="shared" si="245"/>
        <v>0</v>
      </c>
      <c r="O536" s="38">
        <f t="shared" si="245"/>
        <v>0</v>
      </c>
      <c r="P536" s="38">
        <f t="shared" si="245"/>
        <v>0</v>
      </c>
      <c r="Q536" s="38">
        <f t="shared" si="246"/>
        <v>0</v>
      </c>
      <c r="R536" s="38">
        <f t="shared" si="246"/>
        <v>0</v>
      </c>
      <c r="S536" s="38">
        <f t="shared" si="246"/>
        <v>0</v>
      </c>
      <c r="T536" s="38">
        <f t="shared" si="246"/>
        <v>0</v>
      </c>
      <c r="U536" s="38">
        <f t="shared" si="246"/>
        <v>0</v>
      </c>
      <c r="V536" s="38">
        <f t="shared" si="246"/>
        <v>0</v>
      </c>
      <c r="W536" s="38">
        <f t="shared" si="246"/>
        <v>0</v>
      </c>
      <c r="X536" s="22">
        <f t="shared" si="246"/>
        <v>0</v>
      </c>
      <c r="Y536" s="22">
        <f t="shared" si="246"/>
        <v>0</v>
      </c>
      <c r="Z536" s="22">
        <f t="shared" si="246"/>
        <v>0</v>
      </c>
      <c r="AA536" s="22">
        <f>SUM(G536:Z536)</f>
        <v>0</v>
      </c>
      <c r="AB536" s="17" t="str">
        <f>IF(ABS(F536-AA536)&lt;0.01,"ok","err")</f>
        <v>ok</v>
      </c>
    </row>
    <row r="537" spans="1:28" hidden="1">
      <c r="A537" s="19" t="s">
        <v>1028</v>
      </c>
      <c r="D537" s="19" t="s">
        <v>538</v>
      </c>
      <c r="F537" s="35">
        <f>SUM(F534:F536)</f>
        <v>-112470.33786617595</v>
      </c>
      <c r="G537" s="35">
        <f t="shared" ref="G537:W537" si="247">SUM(G534:G536)</f>
        <v>-50906.390133477711</v>
      </c>
      <c r="H537" s="35">
        <f t="shared" si="247"/>
        <v>-14138.941477625211</v>
      </c>
      <c r="I537" s="35">
        <f t="shared" si="247"/>
        <v>-863.18792586201323</v>
      </c>
      <c r="J537" s="35">
        <f t="shared" si="247"/>
        <v>-15056.672908329403</v>
      </c>
      <c r="K537" s="35">
        <f t="shared" si="247"/>
        <v>-14096.740331189771</v>
      </c>
      <c r="L537" s="35">
        <f t="shared" si="247"/>
        <v>-9574.3777828858329</v>
      </c>
      <c r="M537" s="35">
        <f t="shared" si="247"/>
        <v>-6315.6250031638774</v>
      </c>
      <c r="N537" s="35">
        <f t="shared" si="247"/>
        <v>-473.92575640792427</v>
      </c>
      <c r="O537" s="35">
        <f>SUM(O534:O536)</f>
        <v>-983.77639115153693</v>
      </c>
      <c r="P537" s="35">
        <f t="shared" si="247"/>
        <v>-41.560780748271732</v>
      </c>
      <c r="Q537" s="35">
        <f t="shared" si="247"/>
        <v>-15.52768480812674</v>
      </c>
      <c r="R537" s="35">
        <f t="shared" si="247"/>
        <v>-3.6116905262589882</v>
      </c>
      <c r="S537" s="35">
        <f t="shared" si="247"/>
        <v>0</v>
      </c>
      <c r="T537" s="35">
        <f t="shared" si="247"/>
        <v>0</v>
      </c>
      <c r="U537" s="35">
        <f t="shared" si="247"/>
        <v>0</v>
      </c>
      <c r="V537" s="35">
        <f t="shared" si="247"/>
        <v>0</v>
      </c>
      <c r="W537" s="35">
        <f t="shared" si="247"/>
        <v>0</v>
      </c>
      <c r="X537" s="21">
        <f>SUM(X534:X536)</f>
        <v>0</v>
      </c>
      <c r="Y537" s="21">
        <f>SUM(Y534:Y536)</f>
        <v>0</v>
      </c>
      <c r="Z537" s="21">
        <f>SUM(Z534:Z536)</f>
        <v>0</v>
      </c>
      <c r="AA537" s="23">
        <f>SUM(G537:Z537)</f>
        <v>-112470.33786617593</v>
      </c>
      <c r="AB537" s="17" t="str">
        <f>IF(ABS(F537-AA537)&lt;0.01,"ok","err")</f>
        <v>ok</v>
      </c>
    </row>
    <row r="538" spans="1:28">
      <c r="F538" s="38"/>
      <c r="G538" s="38"/>
    </row>
    <row r="539" spans="1:28">
      <c r="A539" s="24" t="s">
        <v>324</v>
      </c>
      <c r="F539" s="38"/>
      <c r="G539" s="38"/>
    </row>
    <row r="540" spans="1:28">
      <c r="A540" s="27" t="s">
        <v>346</v>
      </c>
      <c r="C540" s="19" t="s">
        <v>502</v>
      </c>
      <c r="D540" s="19" t="s">
        <v>539</v>
      </c>
      <c r="E540" s="19" t="s">
        <v>1116</v>
      </c>
      <c r="F540" s="35">
        <f>VLOOKUP(C540,'WSS-27'!$C$2:$AP$780,'WSS-27'!$Q$2,)</f>
        <v>0</v>
      </c>
      <c r="G540" s="35">
        <f t="shared" ref="G540:Z540" si="248">IF(VLOOKUP($E540,$D$6:$AN$1034,3,)=0,0,(VLOOKUP($E540,$D$6:$AN$1034,G$2,)/VLOOKUP($E540,$D$6:$AN$1034,3,))*$F540)</f>
        <v>0</v>
      </c>
      <c r="H540" s="35">
        <f t="shared" si="248"/>
        <v>0</v>
      </c>
      <c r="I540" s="35">
        <f t="shared" si="248"/>
        <v>0</v>
      </c>
      <c r="J540" s="35">
        <f t="shared" si="248"/>
        <v>0</v>
      </c>
      <c r="K540" s="35">
        <f t="shared" si="248"/>
        <v>0</v>
      </c>
      <c r="L540" s="35">
        <f t="shared" si="248"/>
        <v>0</v>
      </c>
      <c r="M540" s="35">
        <f t="shared" si="248"/>
        <v>0</v>
      </c>
      <c r="N540" s="35">
        <f t="shared" si="248"/>
        <v>0</v>
      </c>
      <c r="O540" s="35">
        <f t="shared" si="248"/>
        <v>0</v>
      </c>
      <c r="P540" s="35">
        <f t="shared" si="248"/>
        <v>0</v>
      </c>
      <c r="Q540" s="35">
        <f t="shared" si="248"/>
        <v>0</v>
      </c>
      <c r="R540" s="35">
        <f t="shared" si="248"/>
        <v>0</v>
      </c>
      <c r="S540" s="35">
        <f t="shared" si="248"/>
        <v>0</v>
      </c>
      <c r="T540" s="35">
        <f t="shared" si="248"/>
        <v>0</v>
      </c>
      <c r="U540" s="35">
        <f t="shared" si="248"/>
        <v>0</v>
      </c>
      <c r="V540" s="35">
        <f t="shared" si="248"/>
        <v>0</v>
      </c>
      <c r="W540" s="35">
        <f t="shared" si="248"/>
        <v>0</v>
      </c>
      <c r="X540" s="21">
        <f t="shared" si="248"/>
        <v>0</v>
      </c>
      <c r="Y540" s="21">
        <f t="shared" si="248"/>
        <v>0</v>
      </c>
      <c r="Z540" s="21">
        <f t="shared" si="248"/>
        <v>0</v>
      </c>
      <c r="AA540" s="23">
        <f>SUM(G540:Z540)</f>
        <v>0</v>
      </c>
      <c r="AB540" s="17" t="str">
        <f>IF(ABS(F540-AA540)&lt;0.01,"ok","err")</f>
        <v>ok</v>
      </c>
    </row>
    <row r="541" spans="1:28">
      <c r="F541" s="38"/>
    </row>
    <row r="542" spans="1:28">
      <c r="A542" s="24" t="s">
        <v>325</v>
      </c>
      <c r="F542" s="38"/>
      <c r="G542" s="38"/>
    </row>
    <row r="543" spans="1:28">
      <c r="A543" s="27" t="s">
        <v>348</v>
      </c>
      <c r="C543" s="19" t="s">
        <v>502</v>
      </c>
      <c r="D543" s="19" t="s">
        <v>540</v>
      </c>
      <c r="E543" s="19" t="s">
        <v>1116</v>
      </c>
      <c r="F543" s="35">
        <f>VLOOKUP(C543,'WSS-27'!$C$2:$AP$780,'WSS-27'!$R$2,)</f>
        <v>-42708.847537089547</v>
      </c>
      <c r="G543" s="35">
        <f t="shared" ref="G543:Z543" si="249">IF(VLOOKUP($E543,$D$6:$AN$1034,3,)=0,0,(VLOOKUP($E543,$D$6:$AN$1034,G$2,)/VLOOKUP($E543,$D$6:$AN$1034,3,))*$F543)</f>
        <v>-20480.986630145635</v>
      </c>
      <c r="H543" s="35">
        <f t="shared" si="249"/>
        <v>-5688.4699663120791</v>
      </c>
      <c r="I543" s="35">
        <f t="shared" si="249"/>
        <v>-347.28332381314897</v>
      </c>
      <c r="J543" s="35">
        <f t="shared" si="249"/>
        <v>-6057.6975841618878</v>
      </c>
      <c r="K543" s="35">
        <f t="shared" si="249"/>
        <v>-5671.4913293736754</v>
      </c>
      <c r="L543" s="35">
        <f t="shared" si="249"/>
        <v>-3852.0253125214458</v>
      </c>
      <c r="M543" s="35">
        <f t="shared" si="249"/>
        <v>0</v>
      </c>
      <c r="N543" s="35">
        <f t="shared" si="249"/>
        <v>-190.67286160385319</v>
      </c>
      <c r="O543" s="35">
        <f t="shared" si="249"/>
        <v>-395.79925155559391</v>
      </c>
      <c r="P543" s="35">
        <f t="shared" si="249"/>
        <v>-16.721000892262968</v>
      </c>
      <c r="Q543" s="35">
        <f t="shared" si="249"/>
        <v>-6.2471981242138268</v>
      </c>
      <c r="R543" s="35">
        <f t="shared" si="249"/>
        <v>-1.4530785857449406</v>
      </c>
      <c r="S543" s="35">
        <f t="shared" si="249"/>
        <v>0</v>
      </c>
      <c r="T543" s="35">
        <f t="shared" si="249"/>
        <v>0</v>
      </c>
      <c r="U543" s="35">
        <f t="shared" si="249"/>
        <v>0</v>
      </c>
      <c r="V543" s="35">
        <f t="shared" si="249"/>
        <v>0</v>
      </c>
      <c r="W543" s="35">
        <f t="shared" si="249"/>
        <v>0</v>
      </c>
      <c r="X543" s="21">
        <f t="shared" si="249"/>
        <v>0</v>
      </c>
      <c r="Y543" s="21">
        <f t="shared" si="249"/>
        <v>0</v>
      </c>
      <c r="Z543" s="21">
        <f t="shared" si="249"/>
        <v>0</v>
      </c>
      <c r="AA543" s="23">
        <f>SUM(G543:Z543)</f>
        <v>-42708.847537089532</v>
      </c>
      <c r="AB543" s="17" t="str">
        <f>IF(ABS(F543-AA543)&lt;0.01,"ok","err")</f>
        <v>ok</v>
      </c>
    </row>
    <row r="544" spans="1:28">
      <c r="F544" s="38"/>
    </row>
    <row r="545" spans="1:28">
      <c r="A545" s="24" t="s">
        <v>347</v>
      </c>
      <c r="F545" s="38"/>
    </row>
    <row r="546" spans="1:28">
      <c r="A546" s="27" t="s">
        <v>589</v>
      </c>
      <c r="C546" s="19" t="s">
        <v>502</v>
      </c>
      <c r="D546" s="19" t="s">
        <v>541</v>
      </c>
      <c r="E546" s="19" t="s">
        <v>1116</v>
      </c>
      <c r="F546" s="35">
        <f>VLOOKUP(C546,'WSS-27'!$C$2:$AP$780,'WSS-27'!$S$2,)</f>
        <v>0</v>
      </c>
      <c r="G546" s="35">
        <f t="shared" ref="G546:P550" si="250">IF(VLOOKUP($E546,$D$6:$AN$1034,3,)=0,0,(VLOOKUP($E546,$D$6:$AN$1034,G$2,)/VLOOKUP($E546,$D$6:$AN$1034,3,))*$F546)</f>
        <v>0</v>
      </c>
      <c r="H546" s="35">
        <f t="shared" si="250"/>
        <v>0</v>
      </c>
      <c r="I546" s="35">
        <f t="shared" si="250"/>
        <v>0</v>
      </c>
      <c r="J546" s="35">
        <f t="shared" si="250"/>
        <v>0</v>
      </c>
      <c r="K546" s="35">
        <f t="shared" si="250"/>
        <v>0</v>
      </c>
      <c r="L546" s="35">
        <f t="shared" si="250"/>
        <v>0</v>
      </c>
      <c r="M546" s="35">
        <f t="shared" si="250"/>
        <v>0</v>
      </c>
      <c r="N546" s="35">
        <f t="shared" si="250"/>
        <v>0</v>
      </c>
      <c r="O546" s="35">
        <f t="shared" si="250"/>
        <v>0</v>
      </c>
      <c r="P546" s="35">
        <f t="shared" si="250"/>
        <v>0</v>
      </c>
      <c r="Q546" s="35">
        <f t="shared" ref="Q546:Z550" si="251">IF(VLOOKUP($E546,$D$6:$AN$1034,3,)=0,0,(VLOOKUP($E546,$D$6:$AN$1034,Q$2,)/VLOOKUP($E546,$D$6:$AN$1034,3,))*$F546)</f>
        <v>0</v>
      </c>
      <c r="R546" s="35">
        <f t="shared" si="251"/>
        <v>0</v>
      </c>
      <c r="S546" s="35">
        <f t="shared" si="251"/>
        <v>0</v>
      </c>
      <c r="T546" s="35">
        <f t="shared" si="251"/>
        <v>0</v>
      </c>
      <c r="U546" s="35">
        <f t="shared" si="251"/>
        <v>0</v>
      </c>
      <c r="V546" s="35">
        <f t="shared" si="251"/>
        <v>0</v>
      </c>
      <c r="W546" s="35">
        <f t="shared" si="251"/>
        <v>0</v>
      </c>
      <c r="X546" s="21">
        <f t="shared" si="251"/>
        <v>0</v>
      </c>
      <c r="Y546" s="21">
        <f t="shared" si="251"/>
        <v>0</v>
      </c>
      <c r="Z546" s="21">
        <f t="shared" si="251"/>
        <v>0</v>
      </c>
      <c r="AA546" s="23">
        <f t="shared" ref="AA546:AA551" si="252">SUM(G546:Z546)</f>
        <v>0</v>
      </c>
      <c r="AB546" s="17" t="str">
        <f t="shared" ref="AB546:AB551" si="253">IF(ABS(F546-AA546)&lt;0.01,"ok","err")</f>
        <v>ok</v>
      </c>
    </row>
    <row r="547" spans="1:28">
      <c r="A547" s="27" t="s">
        <v>590</v>
      </c>
      <c r="C547" s="19" t="s">
        <v>502</v>
      </c>
      <c r="D547" s="19" t="s">
        <v>542</v>
      </c>
      <c r="E547" s="19" t="s">
        <v>1116</v>
      </c>
      <c r="F547" s="38">
        <f>VLOOKUP(C547,'WSS-27'!$C$2:$AP$780,'WSS-27'!$T$2,)</f>
        <v>-65997.45609853213</v>
      </c>
      <c r="G547" s="38">
        <f t="shared" si="250"/>
        <v>-31649.016396516257</v>
      </c>
      <c r="H547" s="38">
        <f t="shared" si="250"/>
        <v>-8790.3225799635766</v>
      </c>
      <c r="I547" s="38">
        <f t="shared" si="250"/>
        <v>-536.65264316032915</v>
      </c>
      <c r="J547" s="38">
        <f t="shared" si="250"/>
        <v>-9360.8854704336682</v>
      </c>
      <c r="K547" s="38">
        <f t="shared" si="250"/>
        <v>-8764.0857014109042</v>
      </c>
      <c r="L547" s="38">
        <f t="shared" si="250"/>
        <v>-5952.4872740430083</v>
      </c>
      <c r="M547" s="38">
        <f t="shared" si="250"/>
        <v>0</v>
      </c>
      <c r="N547" s="38">
        <f t="shared" si="250"/>
        <v>-294.64442471676546</v>
      </c>
      <c r="O547" s="38">
        <f t="shared" si="250"/>
        <v>-611.62370878041929</v>
      </c>
      <c r="P547" s="38">
        <f t="shared" si="250"/>
        <v>-25.83875674360667</v>
      </c>
      <c r="Q547" s="38">
        <f t="shared" si="251"/>
        <v>-9.6537183210945283</v>
      </c>
      <c r="R547" s="38">
        <f t="shared" si="251"/>
        <v>-2.2454244424913856</v>
      </c>
      <c r="S547" s="38">
        <f t="shared" si="251"/>
        <v>0</v>
      </c>
      <c r="T547" s="38">
        <f t="shared" si="251"/>
        <v>0</v>
      </c>
      <c r="U547" s="38">
        <f t="shared" si="251"/>
        <v>0</v>
      </c>
      <c r="V547" s="38">
        <f t="shared" si="251"/>
        <v>0</v>
      </c>
      <c r="W547" s="38">
        <f t="shared" si="251"/>
        <v>0</v>
      </c>
      <c r="X547" s="22">
        <f t="shared" si="251"/>
        <v>0</v>
      </c>
      <c r="Y547" s="22">
        <f t="shared" si="251"/>
        <v>0</v>
      </c>
      <c r="Z547" s="22">
        <f t="shared" si="251"/>
        <v>0</v>
      </c>
      <c r="AA547" s="22">
        <f t="shared" si="252"/>
        <v>-65997.456098532115</v>
      </c>
      <c r="AB547" s="17" t="str">
        <f t="shared" si="253"/>
        <v>ok</v>
      </c>
    </row>
    <row r="548" spans="1:28">
      <c r="A548" s="27" t="s">
        <v>591</v>
      </c>
      <c r="C548" s="19" t="s">
        <v>502</v>
      </c>
      <c r="D548" s="19" t="s">
        <v>543</v>
      </c>
      <c r="E548" s="19" t="s">
        <v>642</v>
      </c>
      <c r="F548" s="38">
        <f>VLOOKUP(C548,'WSS-27'!$C$2:$AP$780,'WSS-27'!$U$2,)</f>
        <v>-104853.63192340021</v>
      </c>
      <c r="G548" s="38">
        <f t="shared" si="250"/>
        <v>-90145.161763733326</v>
      </c>
      <c r="H548" s="38">
        <f t="shared" si="250"/>
        <v>-11172.799773920276</v>
      </c>
      <c r="I548" s="38">
        <f t="shared" si="250"/>
        <v>-15.325004271089758</v>
      </c>
      <c r="J548" s="38">
        <f t="shared" si="250"/>
        <v>-703.97718032593275</v>
      </c>
      <c r="K548" s="38">
        <f t="shared" si="250"/>
        <v>-31.177058953619106</v>
      </c>
      <c r="L548" s="38">
        <f t="shared" si="250"/>
        <v>-105.69387866330952</v>
      </c>
      <c r="M548" s="38">
        <f t="shared" si="250"/>
        <v>0</v>
      </c>
      <c r="N548" s="38">
        <f t="shared" si="250"/>
        <v>-0.48650807209808761</v>
      </c>
      <c r="O548" s="38">
        <f t="shared" si="250"/>
        <v>-2648.522916275761</v>
      </c>
      <c r="P548" s="38">
        <f t="shared" si="250"/>
        <v>-4.7029113636148461</v>
      </c>
      <c r="Q548" s="38">
        <f t="shared" si="251"/>
        <v>-25.541673785149595</v>
      </c>
      <c r="R548" s="38">
        <f t="shared" si="251"/>
        <v>-0.2432540360490438</v>
      </c>
      <c r="S548" s="38">
        <f t="shared" si="251"/>
        <v>0</v>
      </c>
      <c r="T548" s="38">
        <f t="shared" si="251"/>
        <v>0</v>
      </c>
      <c r="U548" s="38">
        <f t="shared" si="251"/>
        <v>0</v>
      </c>
      <c r="V548" s="38">
        <f t="shared" si="251"/>
        <v>0</v>
      </c>
      <c r="W548" s="38">
        <f t="shared" si="251"/>
        <v>0</v>
      </c>
      <c r="X548" s="22">
        <f t="shared" si="251"/>
        <v>0</v>
      </c>
      <c r="Y548" s="22">
        <f t="shared" si="251"/>
        <v>0</v>
      </c>
      <c r="Z548" s="22">
        <f t="shared" si="251"/>
        <v>0</v>
      </c>
      <c r="AA548" s="22">
        <f t="shared" si="252"/>
        <v>-104853.63192340021</v>
      </c>
      <c r="AB548" s="17" t="str">
        <f t="shared" si="253"/>
        <v>ok</v>
      </c>
    </row>
    <row r="549" spans="1:28">
      <c r="A549" s="27" t="s">
        <v>592</v>
      </c>
      <c r="C549" s="19" t="s">
        <v>502</v>
      </c>
      <c r="D549" s="19" t="s">
        <v>544</v>
      </c>
      <c r="E549" s="19" t="s">
        <v>629</v>
      </c>
      <c r="F549" s="38">
        <f>VLOOKUP(C549,'WSS-27'!$C$2:$AP$780,'WSS-27'!$V$2,)</f>
        <v>-19174.080960592495</v>
      </c>
      <c r="G549" s="38">
        <f t="shared" si="250"/>
        <v>-14134.184424358646</v>
      </c>
      <c r="H549" s="38">
        <f t="shared" si="250"/>
        <v>-2558.3285820614628</v>
      </c>
      <c r="I549" s="38">
        <f t="shared" si="250"/>
        <v>0</v>
      </c>
      <c r="J549" s="38">
        <f t="shared" si="250"/>
        <v>-2354.4760715458992</v>
      </c>
      <c r="K549" s="38">
        <f t="shared" si="250"/>
        <v>0</v>
      </c>
      <c r="L549" s="38">
        <f t="shared" si="250"/>
        <v>0</v>
      </c>
      <c r="M549" s="38">
        <f t="shared" si="250"/>
        <v>0</v>
      </c>
      <c r="N549" s="38">
        <f t="shared" si="250"/>
        <v>0</v>
      </c>
      <c r="O549" s="38">
        <f t="shared" si="250"/>
        <v>-119.70588900825379</v>
      </c>
      <c r="P549" s="38">
        <f t="shared" si="250"/>
        <v>-5.0571148607515699</v>
      </c>
      <c r="Q549" s="38">
        <f t="shared" si="251"/>
        <v>-1.8894083359949758</v>
      </c>
      <c r="R549" s="38">
        <f t="shared" si="251"/>
        <v>-0.43947042148719773</v>
      </c>
      <c r="S549" s="38">
        <f t="shared" si="251"/>
        <v>0</v>
      </c>
      <c r="T549" s="38">
        <f t="shared" si="251"/>
        <v>0</v>
      </c>
      <c r="U549" s="38">
        <f t="shared" si="251"/>
        <v>0</v>
      </c>
      <c r="V549" s="38">
        <f t="shared" si="251"/>
        <v>0</v>
      </c>
      <c r="W549" s="38">
        <f t="shared" si="251"/>
        <v>0</v>
      </c>
      <c r="X549" s="22">
        <f t="shared" si="251"/>
        <v>0</v>
      </c>
      <c r="Y549" s="22">
        <f t="shared" si="251"/>
        <v>0</v>
      </c>
      <c r="Z549" s="22">
        <f t="shared" si="251"/>
        <v>0</v>
      </c>
      <c r="AA549" s="22">
        <f t="shared" si="252"/>
        <v>-19174.080960592495</v>
      </c>
      <c r="AB549" s="17" t="str">
        <f t="shared" si="253"/>
        <v>ok</v>
      </c>
    </row>
    <row r="550" spans="1:28">
      <c r="A550" s="27" t="s">
        <v>593</v>
      </c>
      <c r="C550" s="19" t="s">
        <v>502</v>
      </c>
      <c r="D550" s="19" t="s">
        <v>545</v>
      </c>
      <c r="E550" s="19" t="s">
        <v>641</v>
      </c>
      <c r="F550" s="38">
        <f>VLOOKUP(C550,'WSS-27'!$C$2:$AP$780,'WSS-27'!$W$2,)</f>
        <v>-30683.040953939395</v>
      </c>
      <c r="G550" s="38">
        <f t="shared" si="250"/>
        <v>-26596.295054210677</v>
      </c>
      <c r="H550" s="38">
        <f t="shared" si="250"/>
        <v>-3296.4063023996009</v>
      </c>
      <c r="I550" s="38">
        <f t="shared" si="250"/>
        <v>0</v>
      </c>
      <c r="J550" s="38">
        <f t="shared" si="250"/>
        <v>0</v>
      </c>
      <c r="K550" s="38">
        <f t="shared" si="250"/>
        <v>0</v>
      </c>
      <c r="L550" s="38">
        <f t="shared" si="250"/>
        <v>0</v>
      </c>
      <c r="M550" s="38">
        <f t="shared" si="250"/>
        <v>0</v>
      </c>
      <c r="N550" s="38">
        <f t="shared" si="250"/>
        <v>0</v>
      </c>
      <c r="O550" s="38">
        <f t="shared" si="250"/>
        <v>-781.41627970818092</v>
      </c>
      <c r="P550" s="38">
        <f t="shared" si="250"/>
        <v>-1.3875400054007356</v>
      </c>
      <c r="Q550" s="38">
        <f t="shared" si="251"/>
        <v>-7.5357776155384784</v>
      </c>
      <c r="R550" s="38">
        <f t="shared" si="251"/>
        <v>0</v>
      </c>
      <c r="S550" s="38">
        <f t="shared" si="251"/>
        <v>0</v>
      </c>
      <c r="T550" s="38">
        <f t="shared" si="251"/>
        <v>0</v>
      </c>
      <c r="U550" s="38">
        <f t="shared" si="251"/>
        <v>0</v>
      </c>
      <c r="V550" s="38">
        <f t="shared" si="251"/>
        <v>0</v>
      </c>
      <c r="W550" s="38">
        <f t="shared" si="251"/>
        <v>0</v>
      </c>
      <c r="X550" s="22">
        <f t="shared" si="251"/>
        <v>0</v>
      </c>
      <c r="Y550" s="22">
        <f t="shared" si="251"/>
        <v>0</v>
      </c>
      <c r="Z550" s="22">
        <f t="shared" si="251"/>
        <v>0</v>
      </c>
      <c r="AA550" s="22">
        <f t="shared" si="252"/>
        <v>-30683.040953939402</v>
      </c>
      <c r="AB550" s="17" t="str">
        <f t="shared" si="253"/>
        <v>ok</v>
      </c>
    </row>
    <row r="551" spans="1:28">
      <c r="A551" s="19" t="s">
        <v>352</v>
      </c>
      <c r="D551" s="19" t="s">
        <v>546</v>
      </c>
      <c r="F551" s="35">
        <f>SUM(F546:F550)</f>
        <v>-220708.20993646423</v>
      </c>
      <c r="G551" s="35">
        <f t="shared" ref="G551:W551" si="254">SUM(G546:G550)</f>
        <v>-162524.6576388189</v>
      </c>
      <c r="H551" s="35">
        <f t="shared" si="254"/>
        <v>-25817.857238344917</v>
      </c>
      <c r="I551" s="35">
        <f t="shared" si="254"/>
        <v>-551.97764743141886</v>
      </c>
      <c r="J551" s="35">
        <f t="shared" si="254"/>
        <v>-12419.338722305502</v>
      </c>
      <c r="K551" s="35">
        <f t="shared" si="254"/>
        <v>-8795.2627603645233</v>
      </c>
      <c r="L551" s="35">
        <f t="shared" si="254"/>
        <v>-6058.1811527063173</v>
      </c>
      <c r="M551" s="35">
        <f t="shared" si="254"/>
        <v>0</v>
      </c>
      <c r="N551" s="35">
        <f t="shared" si="254"/>
        <v>-295.13093278886356</v>
      </c>
      <c r="O551" s="35">
        <f>SUM(O546:O550)</f>
        <v>-4161.268793772615</v>
      </c>
      <c r="P551" s="35">
        <f t="shared" si="254"/>
        <v>-36.986322973373824</v>
      </c>
      <c r="Q551" s="35">
        <f t="shared" si="254"/>
        <v>-44.620578057777578</v>
      </c>
      <c r="R551" s="35">
        <f t="shared" si="254"/>
        <v>-2.9281489000276268</v>
      </c>
      <c r="S551" s="35">
        <f t="shared" si="254"/>
        <v>0</v>
      </c>
      <c r="T551" s="35">
        <f t="shared" si="254"/>
        <v>0</v>
      </c>
      <c r="U551" s="35">
        <f t="shared" si="254"/>
        <v>0</v>
      </c>
      <c r="V551" s="35">
        <f t="shared" si="254"/>
        <v>0</v>
      </c>
      <c r="W551" s="35">
        <f t="shared" si="254"/>
        <v>0</v>
      </c>
      <c r="X551" s="21">
        <f>SUM(X546:X550)</f>
        <v>0</v>
      </c>
      <c r="Y551" s="21">
        <f>SUM(Y546:Y550)</f>
        <v>0</v>
      </c>
      <c r="Z551" s="21">
        <f>SUM(Z546:Z550)</f>
        <v>0</v>
      </c>
      <c r="AA551" s="23">
        <f t="shared" si="252"/>
        <v>-220708.20993646418</v>
      </c>
      <c r="AB551" s="17" t="str">
        <f t="shared" si="253"/>
        <v>ok</v>
      </c>
    </row>
    <row r="552" spans="1:28">
      <c r="F552" s="38"/>
    </row>
    <row r="553" spans="1:28">
      <c r="A553" s="24" t="s">
        <v>596</v>
      </c>
      <c r="F553" s="38"/>
    </row>
    <row r="554" spans="1:28">
      <c r="A554" s="27" t="s">
        <v>987</v>
      </c>
      <c r="C554" s="19" t="s">
        <v>502</v>
      </c>
      <c r="D554" s="19" t="s">
        <v>547</v>
      </c>
      <c r="E554" s="19" t="s">
        <v>1104</v>
      </c>
      <c r="F554" s="35">
        <f>VLOOKUP(C554,'WSS-27'!$C$2:$AP$780,'WSS-27'!$X$2,)</f>
        <v>-24886.72496609297</v>
      </c>
      <c r="G554" s="35">
        <f t="shared" ref="G554:P555" si="255">IF(VLOOKUP($E554,$D$6:$AN$1034,3,)=0,0,(VLOOKUP($E554,$D$6:$AN$1034,G$2,)/VLOOKUP($E554,$D$6:$AN$1034,3,))*$F554)</f>
        <v>-17008.377436351388</v>
      </c>
      <c r="H554" s="35">
        <f t="shared" si="255"/>
        <v>-3078.5658955261206</v>
      </c>
      <c r="I554" s="35">
        <f t="shared" si="255"/>
        <v>0</v>
      </c>
      <c r="J554" s="35">
        <f t="shared" si="255"/>
        <v>-2833.2598816735513</v>
      </c>
      <c r="K554" s="35">
        <f t="shared" si="255"/>
        <v>0</v>
      </c>
      <c r="L554" s="35">
        <f t="shared" si="255"/>
        <v>-1813.5856761537707</v>
      </c>
      <c r="M554" s="35">
        <f t="shared" si="255"/>
        <v>0</v>
      </c>
      <c r="N554" s="35">
        <f t="shared" si="255"/>
        <v>0</v>
      </c>
      <c r="O554" s="35">
        <f t="shared" si="255"/>
        <v>-144.04813751386669</v>
      </c>
      <c r="P554" s="35">
        <f t="shared" si="255"/>
        <v>-6.0854815324476874</v>
      </c>
      <c r="Q554" s="35">
        <f t="shared" ref="Q554:Z555" si="256">IF(VLOOKUP($E554,$D$6:$AN$1034,3,)=0,0,(VLOOKUP($E554,$D$6:$AN$1034,Q$2,)/VLOOKUP($E554,$D$6:$AN$1034,3,))*$F554)</f>
        <v>-2.2736204046275819</v>
      </c>
      <c r="R554" s="35">
        <f t="shared" si="256"/>
        <v>-0.52883693719780078</v>
      </c>
      <c r="S554" s="35">
        <f t="shared" si="256"/>
        <v>0</v>
      </c>
      <c r="T554" s="35">
        <f t="shared" si="256"/>
        <v>0</v>
      </c>
      <c r="U554" s="35">
        <f t="shared" si="256"/>
        <v>0</v>
      </c>
      <c r="V554" s="35">
        <f t="shared" si="256"/>
        <v>0</v>
      </c>
      <c r="W554" s="35">
        <f t="shared" si="256"/>
        <v>0</v>
      </c>
      <c r="X554" s="21">
        <f t="shared" si="256"/>
        <v>0</v>
      </c>
      <c r="Y554" s="21">
        <f t="shared" si="256"/>
        <v>0</v>
      </c>
      <c r="Z554" s="21">
        <f t="shared" si="256"/>
        <v>0</v>
      </c>
      <c r="AA554" s="23">
        <f>SUM(G554:Z554)</f>
        <v>-24886.724966092974</v>
      </c>
      <c r="AB554" s="17" t="str">
        <f>IF(ABS(F554-AA554)&lt;0.01,"ok","err")</f>
        <v>ok</v>
      </c>
    </row>
    <row r="555" spans="1:28">
      <c r="A555" s="27" t="s">
        <v>990</v>
      </c>
      <c r="C555" s="19" t="s">
        <v>502</v>
      </c>
      <c r="D555" s="19" t="s">
        <v>548</v>
      </c>
      <c r="E555" s="19" t="s">
        <v>1102</v>
      </c>
      <c r="F555" s="38">
        <f>VLOOKUP(C555,'WSS-27'!$C$2:$AP$780,'WSS-27'!$Y$2,)</f>
        <v>-14539.683270181411</v>
      </c>
      <c r="G555" s="38">
        <f t="shared" si="255"/>
        <v>-12505.715844563834</v>
      </c>
      <c r="H555" s="38">
        <f t="shared" si="255"/>
        <v>-1549.9873362817229</v>
      </c>
      <c r="I555" s="38">
        <f t="shared" si="255"/>
        <v>0</v>
      </c>
      <c r="J555" s="38">
        <f t="shared" si="255"/>
        <v>-97.661797992970691</v>
      </c>
      <c r="K555" s="38">
        <f t="shared" si="255"/>
        <v>0</v>
      </c>
      <c r="L555" s="38">
        <f t="shared" si="255"/>
        <v>-14.662768219746289</v>
      </c>
      <c r="M555" s="38">
        <f t="shared" si="255"/>
        <v>0</v>
      </c>
      <c r="N555" s="38">
        <f t="shared" si="255"/>
        <v>0</v>
      </c>
      <c r="O555" s="38">
        <f t="shared" si="255"/>
        <v>-367.42598660558969</v>
      </c>
      <c r="P555" s="38">
        <f t="shared" si="255"/>
        <v>-0.65242850536653985</v>
      </c>
      <c r="Q555" s="38">
        <f t="shared" si="256"/>
        <v>-3.5433617101803461</v>
      </c>
      <c r="R555" s="38">
        <f t="shared" si="256"/>
        <v>-3.3746302001717583E-2</v>
      </c>
      <c r="S555" s="38">
        <f t="shared" si="256"/>
        <v>0</v>
      </c>
      <c r="T555" s="38">
        <f t="shared" si="256"/>
        <v>0</v>
      </c>
      <c r="U555" s="38">
        <f t="shared" si="256"/>
        <v>0</v>
      </c>
      <c r="V555" s="38">
        <f t="shared" si="256"/>
        <v>0</v>
      </c>
      <c r="W555" s="38">
        <f t="shared" si="256"/>
        <v>0</v>
      </c>
      <c r="X555" s="22">
        <f t="shared" si="256"/>
        <v>0</v>
      </c>
      <c r="Y555" s="22">
        <f t="shared" si="256"/>
        <v>0</v>
      </c>
      <c r="Z555" s="22">
        <f t="shared" si="256"/>
        <v>0</v>
      </c>
      <c r="AA555" s="22">
        <f>SUM(G555:Z555)</f>
        <v>-14539.683270181415</v>
      </c>
      <c r="AB555" s="17" t="str">
        <f>IF(ABS(F555-AA555)&lt;0.01,"ok","err")</f>
        <v>ok</v>
      </c>
    </row>
    <row r="556" spans="1:28">
      <c r="A556" s="19" t="s">
        <v>653</v>
      </c>
      <c r="D556" s="19" t="s">
        <v>549</v>
      </c>
      <c r="F556" s="35">
        <f>F554+F555</f>
        <v>-39426.408236274379</v>
      </c>
      <c r="G556" s="35">
        <f t="shared" ref="G556:W556" si="257">G554+G555</f>
        <v>-29514.093280915222</v>
      </c>
      <c r="H556" s="35">
        <f t="shared" si="257"/>
        <v>-4628.553231807844</v>
      </c>
      <c r="I556" s="35">
        <f t="shared" si="257"/>
        <v>0</v>
      </c>
      <c r="J556" s="35">
        <f t="shared" si="257"/>
        <v>-2930.9216796665219</v>
      </c>
      <c r="K556" s="35">
        <f t="shared" si="257"/>
        <v>0</v>
      </c>
      <c r="L556" s="35">
        <f t="shared" si="257"/>
        <v>-1828.248444373517</v>
      </c>
      <c r="M556" s="35">
        <f t="shared" si="257"/>
        <v>0</v>
      </c>
      <c r="N556" s="35">
        <f t="shared" si="257"/>
        <v>0</v>
      </c>
      <c r="O556" s="35">
        <f>O554+O555</f>
        <v>-511.47412411945641</v>
      </c>
      <c r="P556" s="35">
        <f t="shared" si="257"/>
        <v>-6.7379100378142276</v>
      </c>
      <c r="Q556" s="35">
        <f t="shared" si="257"/>
        <v>-5.8169821148079279</v>
      </c>
      <c r="R556" s="35">
        <f t="shared" si="257"/>
        <v>-0.56258323919951836</v>
      </c>
      <c r="S556" s="35">
        <f t="shared" si="257"/>
        <v>0</v>
      </c>
      <c r="T556" s="35">
        <f t="shared" si="257"/>
        <v>0</v>
      </c>
      <c r="U556" s="35">
        <f t="shared" si="257"/>
        <v>0</v>
      </c>
      <c r="V556" s="35">
        <f t="shared" si="257"/>
        <v>0</v>
      </c>
      <c r="W556" s="35">
        <f t="shared" si="257"/>
        <v>0</v>
      </c>
      <c r="X556" s="21">
        <f>X554+X555</f>
        <v>0</v>
      </c>
      <c r="Y556" s="21">
        <f>Y554+Y555</f>
        <v>0</v>
      </c>
      <c r="Z556" s="21">
        <f>Z554+Z555</f>
        <v>0</v>
      </c>
      <c r="AA556" s="23">
        <f>SUM(G556:Z556)</f>
        <v>-39426.408236274379</v>
      </c>
      <c r="AB556" s="17" t="str">
        <f>IF(ABS(F556-AA556)&lt;0.01,"ok","err")</f>
        <v>ok</v>
      </c>
    </row>
    <row r="557" spans="1:28">
      <c r="F557" s="38"/>
    </row>
    <row r="558" spans="1:28">
      <c r="A558" s="24" t="s">
        <v>330</v>
      </c>
      <c r="F558" s="38"/>
    </row>
    <row r="559" spans="1:28">
      <c r="A559" s="27" t="s">
        <v>990</v>
      </c>
      <c r="C559" s="19" t="s">
        <v>502</v>
      </c>
      <c r="D559" s="19" t="s">
        <v>550</v>
      </c>
      <c r="E559" s="19" t="s">
        <v>992</v>
      </c>
      <c r="F559" s="35">
        <f>VLOOKUP(C559,'WSS-27'!$C$2:$AP$780,'WSS-27'!$Z$2,)</f>
        <v>-8434.4164140620687</v>
      </c>
      <c r="G559" s="35">
        <f t="shared" ref="G559:Z559" si="258">IF(VLOOKUP($E559,$D$6:$AN$1034,3,)=0,0,(VLOOKUP($E559,$D$6:$AN$1034,G$2,)/VLOOKUP($E559,$D$6:$AN$1034,3,))*$F559)</f>
        <v>-6466.2176356154623</v>
      </c>
      <c r="H559" s="35">
        <f t="shared" si="258"/>
        <v>-1627.2745829523803</v>
      </c>
      <c r="I559" s="35">
        <f t="shared" si="258"/>
        <v>0</v>
      </c>
      <c r="J559" s="35">
        <f t="shared" si="258"/>
        <v>-285.48050404233356</v>
      </c>
      <c r="K559" s="35">
        <f t="shared" si="258"/>
        <v>0</v>
      </c>
      <c r="L559" s="35">
        <f t="shared" si="258"/>
        <v>-55.345045804332848</v>
      </c>
      <c r="M559" s="35">
        <f t="shared" si="258"/>
        <v>0</v>
      </c>
      <c r="N559" s="35">
        <f t="shared" si="258"/>
        <v>0</v>
      </c>
      <c r="O559" s="35">
        <f t="shared" si="258"/>
        <v>0</v>
      </c>
      <c r="P559" s="35">
        <f t="shared" si="258"/>
        <v>0</v>
      </c>
      <c r="Q559" s="35">
        <f t="shared" si="258"/>
        <v>0</v>
      </c>
      <c r="R559" s="35">
        <f t="shared" si="258"/>
        <v>-9.8645647561276278E-2</v>
      </c>
      <c r="S559" s="35">
        <f t="shared" si="258"/>
        <v>0</v>
      </c>
      <c r="T559" s="35">
        <f t="shared" si="258"/>
        <v>0</v>
      </c>
      <c r="U559" s="35">
        <f t="shared" si="258"/>
        <v>0</v>
      </c>
      <c r="V559" s="35">
        <f t="shared" si="258"/>
        <v>0</v>
      </c>
      <c r="W559" s="35">
        <f t="shared" si="258"/>
        <v>0</v>
      </c>
      <c r="X559" s="21">
        <f t="shared" si="258"/>
        <v>0</v>
      </c>
      <c r="Y559" s="21">
        <f t="shared" si="258"/>
        <v>0</v>
      </c>
      <c r="Z559" s="21">
        <f t="shared" si="258"/>
        <v>0</v>
      </c>
      <c r="AA559" s="23">
        <f>SUM(G559:Z559)</f>
        <v>-8434.4164140620724</v>
      </c>
      <c r="AB559" s="17" t="str">
        <f>IF(ABS(F559-AA559)&lt;0.01,"ok","err")</f>
        <v>ok</v>
      </c>
    </row>
    <row r="560" spans="1:28">
      <c r="F560" s="38"/>
    </row>
    <row r="561" spans="1:28">
      <c r="A561" s="24" t="s">
        <v>329</v>
      </c>
      <c r="F561" s="38"/>
    </row>
    <row r="562" spans="1:28">
      <c r="A562" s="27" t="s">
        <v>990</v>
      </c>
      <c r="C562" s="19" t="s">
        <v>502</v>
      </c>
      <c r="D562" s="19" t="s">
        <v>551</v>
      </c>
      <c r="E562" s="19" t="s">
        <v>993</v>
      </c>
      <c r="F562" s="35">
        <f>VLOOKUP(C562,'WSS-27'!$C$2:$AP$780,'WSS-27'!$AA$2,)</f>
        <v>-9429.9754477587376</v>
      </c>
      <c r="G562" s="35">
        <f t="shared" ref="G562:Z562" si="259">IF(VLOOKUP($E562,$D$6:$AN$1034,3,)=0,0,(VLOOKUP($E562,$D$6:$AN$1034,G$2,)/VLOOKUP($E562,$D$6:$AN$1034,3,))*$F562)</f>
        <v>-6529.9170328269465</v>
      </c>
      <c r="H562" s="35">
        <f t="shared" si="259"/>
        <v>-1967.9898114972532</v>
      </c>
      <c r="I562" s="35">
        <f t="shared" si="259"/>
        <v>-66.816497989514758</v>
      </c>
      <c r="J562" s="35">
        <f t="shared" si="259"/>
        <v>-527.97956115374348</v>
      </c>
      <c r="K562" s="35">
        <f t="shared" si="259"/>
        <v>-138.99561354367469</v>
      </c>
      <c r="L562" s="35">
        <f t="shared" si="259"/>
        <v>-83.888327601706933</v>
      </c>
      <c r="M562" s="35">
        <f t="shared" si="259"/>
        <v>-92.319521111910575</v>
      </c>
      <c r="N562" s="35">
        <f t="shared" si="259"/>
        <v>-2.1689822659611138</v>
      </c>
      <c r="O562" s="35">
        <f t="shared" si="259"/>
        <v>0</v>
      </c>
      <c r="P562" s="35">
        <f t="shared" si="259"/>
        <v>-3.0660168970431654</v>
      </c>
      <c r="Q562" s="35">
        <f t="shared" si="259"/>
        <v>-16.65164349256202</v>
      </c>
      <c r="R562" s="35">
        <f t="shared" si="259"/>
        <v>-0.18243937842216429</v>
      </c>
      <c r="S562" s="35">
        <f t="shared" si="259"/>
        <v>0</v>
      </c>
      <c r="T562" s="35">
        <f t="shared" si="259"/>
        <v>0</v>
      </c>
      <c r="U562" s="35">
        <f t="shared" si="259"/>
        <v>0</v>
      </c>
      <c r="V562" s="35">
        <f t="shared" si="259"/>
        <v>0</v>
      </c>
      <c r="W562" s="35">
        <f t="shared" si="259"/>
        <v>0</v>
      </c>
      <c r="X562" s="21">
        <f t="shared" si="259"/>
        <v>0</v>
      </c>
      <c r="Y562" s="21">
        <f t="shared" si="259"/>
        <v>0</v>
      </c>
      <c r="Z562" s="21">
        <f t="shared" si="259"/>
        <v>0</v>
      </c>
      <c r="AA562" s="23">
        <f>SUM(G562:Z562)</f>
        <v>-9429.9754477587394</v>
      </c>
      <c r="AB562" s="17" t="str">
        <f>IF(ABS(F562-AA562)&lt;0.01,"ok","err")</f>
        <v>ok</v>
      </c>
    </row>
    <row r="563" spans="1:28"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21"/>
      <c r="Y563" s="21"/>
      <c r="Z563" s="21"/>
      <c r="AA563" s="23"/>
    </row>
    <row r="564" spans="1:28">
      <c r="A564" s="24" t="s">
        <v>345</v>
      </c>
      <c r="F564" s="38"/>
    </row>
    <row r="565" spans="1:28">
      <c r="A565" s="27" t="s">
        <v>990</v>
      </c>
      <c r="C565" s="19" t="s">
        <v>502</v>
      </c>
      <c r="D565" s="19" t="s">
        <v>552</v>
      </c>
      <c r="E565" s="19" t="s">
        <v>994</v>
      </c>
      <c r="F565" s="35">
        <f>VLOOKUP(C565,'WSS-27'!$C$2:$AP$780,'WSS-27'!$AB$2,)</f>
        <v>-26828.384696373098</v>
      </c>
      <c r="G565" s="35">
        <f t="shared" ref="G565:Z565" si="260">IF(VLOOKUP($E565,$D$6:$AN$1034,3,)=0,0,(VLOOKUP($E565,$D$6:$AN$1034,G$2,)/VLOOKUP($E565,$D$6:$AN$1034,3,))*$F565)</f>
        <v>0</v>
      </c>
      <c r="H565" s="35">
        <f t="shared" si="260"/>
        <v>0</v>
      </c>
      <c r="I565" s="35">
        <f t="shared" si="260"/>
        <v>0</v>
      </c>
      <c r="J565" s="35">
        <f t="shared" si="260"/>
        <v>0</v>
      </c>
      <c r="K565" s="35">
        <f t="shared" si="260"/>
        <v>0</v>
      </c>
      <c r="L565" s="35">
        <f t="shared" si="260"/>
        <v>0</v>
      </c>
      <c r="M565" s="35">
        <f t="shared" si="260"/>
        <v>0</v>
      </c>
      <c r="N565" s="35">
        <f t="shared" si="260"/>
        <v>0</v>
      </c>
      <c r="O565" s="35">
        <f t="shared" si="260"/>
        <v>-26828.384696373098</v>
      </c>
      <c r="P565" s="35">
        <f t="shared" si="260"/>
        <v>0</v>
      </c>
      <c r="Q565" s="35">
        <f t="shared" si="260"/>
        <v>0</v>
      </c>
      <c r="R565" s="35">
        <f t="shared" si="260"/>
        <v>0</v>
      </c>
      <c r="S565" s="35">
        <f t="shared" si="260"/>
        <v>0</v>
      </c>
      <c r="T565" s="35">
        <f t="shared" si="260"/>
        <v>0</v>
      </c>
      <c r="U565" s="35">
        <f t="shared" si="260"/>
        <v>0</v>
      </c>
      <c r="V565" s="35">
        <f t="shared" si="260"/>
        <v>0</v>
      </c>
      <c r="W565" s="35">
        <f t="shared" si="260"/>
        <v>0</v>
      </c>
      <c r="X565" s="21">
        <f t="shared" si="260"/>
        <v>0</v>
      </c>
      <c r="Y565" s="21">
        <f t="shared" si="260"/>
        <v>0</v>
      </c>
      <c r="Z565" s="21">
        <f t="shared" si="260"/>
        <v>0</v>
      </c>
      <c r="AA565" s="23">
        <f>SUM(G565:Z565)</f>
        <v>-26828.384696373098</v>
      </c>
      <c r="AB565" s="17" t="str">
        <f>IF(ABS(F565-AA565)&lt;0.01,"ok","err")</f>
        <v>ok</v>
      </c>
    </row>
    <row r="566" spans="1:28"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21"/>
      <c r="Y566" s="21"/>
      <c r="Z566" s="21"/>
      <c r="AA566" s="23"/>
    </row>
    <row r="567" spans="1:28">
      <c r="A567" s="24" t="s">
        <v>922</v>
      </c>
      <c r="F567" s="38"/>
    </row>
    <row r="568" spans="1:28">
      <c r="A568" s="27" t="s">
        <v>990</v>
      </c>
      <c r="C568" s="19" t="s">
        <v>502</v>
      </c>
      <c r="D568" s="19" t="s">
        <v>553</v>
      </c>
      <c r="E568" s="19" t="s">
        <v>995</v>
      </c>
      <c r="F568" s="35">
        <f>VLOOKUP(C568,'WSS-27'!$C$2:$AP$780,'WSS-27'!$AC$2,)</f>
        <v>0</v>
      </c>
      <c r="G568" s="35">
        <f t="shared" ref="G568:Z568" si="261">IF(VLOOKUP($E568,$D$6:$AN$1034,3,)=0,0,(VLOOKUP($E568,$D$6:$AN$1034,G$2,)/VLOOKUP($E568,$D$6:$AN$1034,3,))*$F568)</f>
        <v>0</v>
      </c>
      <c r="H568" s="35">
        <f t="shared" si="261"/>
        <v>0</v>
      </c>
      <c r="I568" s="35">
        <f t="shared" si="261"/>
        <v>0</v>
      </c>
      <c r="J568" s="35">
        <f t="shared" si="261"/>
        <v>0</v>
      </c>
      <c r="K568" s="35">
        <f t="shared" si="261"/>
        <v>0</v>
      </c>
      <c r="L568" s="35">
        <f t="shared" si="261"/>
        <v>0</v>
      </c>
      <c r="M568" s="35">
        <f t="shared" si="261"/>
        <v>0</v>
      </c>
      <c r="N568" s="35">
        <f t="shared" si="261"/>
        <v>0</v>
      </c>
      <c r="O568" s="35">
        <f t="shared" si="261"/>
        <v>0</v>
      </c>
      <c r="P568" s="35">
        <f t="shared" si="261"/>
        <v>0</v>
      </c>
      <c r="Q568" s="35">
        <f t="shared" si="261"/>
        <v>0</v>
      </c>
      <c r="R568" s="35">
        <f t="shared" si="261"/>
        <v>0</v>
      </c>
      <c r="S568" s="35">
        <f t="shared" si="261"/>
        <v>0</v>
      </c>
      <c r="T568" s="35">
        <f t="shared" si="261"/>
        <v>0</v>
      </c>
      <c r="U568" s="35">
        <f t="shared" si="261"/>
        <v>0</v>
      </c>
      <c r="V568" s="35">
        <f t="shared" si="261"/>
        <v>0</v>
      </c>
      <c r="W568" s="35">
        <f t="shared" si="261"/>
        <v>0</v>
      </c>
      <c r="X568" s="21">
        <f t="shared" si="261"/>
        <v>0</v>
      </c>
      <c r="Y568" s="21">
        <f t="shared" si="261"/>
        <v>0</v>
      </c>
      <c r="Z568" s="21">
        <f t="shared" si="261"/>
        <v>0</v>
      </c>
      <c r="AA568" s="23">
        <f>SUM(G568:Z568)</f>
        <v>0</v>
      </c>
      <c r="AB568" s="17" t="str">
        <f>IF(ABS(F568-AA568)&lt;0.01,"ok","err")</f>
        <v>ok</v>
      </c>
    </row>
    <row r="569" spans="1:28"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21"/>
      <c r="Y569" s="21"/>
      <c r="Z569" s="21"/>
      <c r="AA569" s="23"/>
    </row>
    <row r="570" spans="1:28">
      <c r="A570" s="24" t="s">
        <v>327</v>
      </c>
      <c r="F570" s="38"/>
    </row>
    <row r="571" spans="1:28">
      <c r="A571" s="27" t="s">
        <v>990</v>
      </c>
      <c r="C571" s="19" t="s">
        <v>502</v>
      </c>
      <c r="D571" s="19" t="s">
        <v>554</v>
      </c>
      <c r="E571" s="19" t="s">
        <v>995</v>
      </c>
      <c r="F571" s="35">
        <f>VLOOKUP(C571,'WSS-27'!$C$2:$AP$780,'WSS-27'!$AD$2,)</f>
        <v>0</v>
      </c>
      <c r="G571" s="35">
        <f t="shared" ref="G571:Z571" si="262">IF(VLOOKUP($E571,$D$6:$AN$1034,3,)=0,0,(VLOOKUP($E571,$D$6:$AN$1034,G$2,)/VLOOKUP($E571,$D$6:$AN$1034,3,))*$F571)</f>
        <v>0</v>
      </c>
      <c r="H571" s="35">
        <f t="shared" si="262"/>
        <v>0</v>
      </c>
      <c r="I571" s="35">
        <f t="shared" si="262"/>
        <v>0</v>
      </c>
      <c r="J571" s="35">
        <f t="shared" si="262"/>
        <v>0</v>
      </c>
      <c r="K571" s="35">
        <f t="shared" si="262"/>
        <v>0</v>
      </c>
      <c r="L571" s="35">
        <f t="shared" si="262"/>
        <v>0</v>
      </c>
      <c r="M571" s="35">
        <f t="shared" si="262"/>
        <v>0</v>
      </c>
      <c r="N571" s="35">
        <f t="shared" si="262"/>
        <v>0</v>
      </c>
      <c r="O571" s="35">
        <f t="shared" si="262"/>
        <v>0</v>
      </c>
      <c r="P571" s="35">
        <f t="shared" si="262"/>
        <v>0</v>
      </c>
      <c r="Q571" s="35">
        <f t="shared" si="262"/>
        <v>0</v>
      </c>
      <c r="R571" s="35">
        <f t="shared" si="262"/>
        <v>0</v>
      </c>
      <c r="S571" s="35">
        <f t="shared" si="262"/>
        <v>0</v>
      </c>
      <c r="T571" s="35">
        <f t="shared" si="262"/>
        <v>0</v>
      </c>
      <c r="U571" s="35">
        <f t="shared" si="262"/>
        <v>0</v>
      </c>
      <c r="V571" s="35">
        <f t="shared" si="262"/>
        <v>0</v>
      </c>
      <c r="W571" s="35">
        <f t="shared" si="262"/>
        <v>0</v>
      </c>
      <c r="X571" s="21">
        <f t="shared" si="262"/>
        <v>0</v>
      </c>
      <c r="Y571" s="21">
        <f t="shared" si="262"/>
        <v>0</v>
      </c>
      <c r="Z571" s="21">
        <f t="shared" si="262"/>
        <v>0</v>
      </c>
      <c r="AA571" s="23">
        <f>SUM(G571:Z571)</f>
        <v>0</v>
      </c>
      <c r="AB571" s="17" t="str">
        <f>IF(ABS(F571-AA571)&lt;0.01,"ok","err")</f>
        <v>ok</v>
      </c>
    </row>
    <row r="572" spans="1:28"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21"/>
      <c r="Y572" s="21"/>
      <c r="Z572" s="21"/>
      <c r="AA572" s="23"/>
    </row>
    <row r="573" spans="1:28">
      <c r="A573" s="24" t="s">
        <v>326</v>
      </c>
      <c r="F573" s="38"/>
    </row>
    <row r="574" spans="1:28">
      <c r="A574" s="27" t="s">
        <v>990</v>
      </c>
      <c r="C574" s="19" t="s">
        <v>502</v>
      </c>
      <c r="D574" s="19" t="s">
        <v>555</v>
      </c>
      <c r="E574" s="19" t="s">
        <v>996</v>
      </c>
      <c r="F574" s="35">
        <f>VLOOKUP(C574,'WSS-27'!$C$2:$AP$780,'WSS-27'!$AE$2,)</f>
        <v>0</v>
      </c>
      <c r="G574" s="35">
        <f t="shared" ref="G574:Z574" si="263">IF(VLOOKUP($E574,$D$6:$AN$1034,3,)=0,0,(VLOOKUP($E574,$D$6:$AN$1034,G$2,)/VLOOKUP($E574,$D$6:$AN$1034,3,))*$F574)</f>
        <v>0</v>
      </c>
      <c r="H574" s="35">
        <f t="shared" si="263"/>
        <v>0</v>
      </c>
      <c r="I574" s="35">
        <f t="shared" si="263"/>
        <v>0</v>
      </c>
      <c r="J574" s="35">
        <f t="shared" si="263"/>
        <v>0</v>
      </c>
      <c r="K574" s="35">
        <f t="shared" si="263"/>
        <v>0</v>
      </c>
      <c r="L574" s="35">
        <f t="shared" si="263"/>
        <v>0</v>
      </c>
      <c r="M574" s="35">
        <f t="shared" si="263"/>
        <v>0</v>
      </c>
      <c r="N574" s="35">
        <f t="shared" si="263"/>
        <v>0</v>
      </c>
      <c r="O574" s="35">
        <f t="shared" si="263"/>
        <v>0</v>
      </c>
      <c r="P574" s="35">
        <f t="shared" si="263"/>
        <v>0</v>
      </c>
      <c r="Q574" s="35">
        <f t="shared" si="263"/>
        <v>0</v>
      </c>
      <c r="R574" s="35">
        <f t="shared" si="263"/>
        <v>0</v>
      </c>
      <c r="S574" s="35">
        <f t="shared" si="263"/>
        <v>0</v>
      </c>
      <c r="T574" s="35">
        <f t="shared" si="263"/>
        <v>0</v>
      </c>
      <c r="U574" s="35">
        <f t="shared" si="263"/>
        <v>0</v>
      </c>
      <c r="V574" s="35">
        <f t="shared" si="263"/>
        <v>0</v>
      </c>
      <c r="W574" s="35">
        <f t="shared" si="263"/>
        <v>0</v>
      </c>
      <c r="X574" s="21">
        <f t="shared" si="263"/>
        <v>0</v>
      </c>
      <c r="Y574" s="21">
        <f t="shared" si="263"/>
        <v>0</v>
      </c>
      <c r="Z574" s="21">
        <f t="shared" si="263"/>
        <v>0</v>
      </c>
      <c r="AA574" s="23">
        <f>SUM(G574:Z574)</f>
        <v>0</v>
      </c>
      <c r="AB574" s="17" t="str">
        <f>IF(ABS(F574-AA574)&lt;0.01,"ok","err")</f>
        <v>ok</v>
      </c>
    </row>
    <row r="575" spans="1:28"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21"/>
      <c r="Y575" s="21"/>
      <c r="Z575" s="21"/>
      <c r="AA575" s="23"/>
    </row>
    <row r="576" spans="1:28">
      <c r="A576" s="19" t="s">
        <v>819</v>
      </c>
      <c r="D576" s="19" t="s">
        <v>1008</v>
      </c>
      <c r="F576" s="35">
        <f>F531+F537+F540+F543+F551+F556+F559+F562+F565+F568+F571+F574</f>
        <v>-1004120.692630191</v>
      </c>
      <c r="G576" s="35">
        <f t="shared" ref="G576:Z576" si="264">G531+G537+G540+G543+G551+G556+G559+G562+G565+G568+G571+G574</f>
        <v>-535816.96539221366</v>
      </c>
      <c r="H576" s="35">
        <f t="shared" si="264"/>
        <v>-116695.79201473577</v>
      </c>
      <c r="I576" s="35">
        <f t="shared" si="264"/>
        <v>-5660.0526047047488</v>
      </c>
      <c r="J576" s="35">
        <f t="shared" si="264"/>
        <v>-106650.90487633283</v>
      </c>
      <c r="K576" s="35">
        <f t="shared" si="264"/>
        <v>-95211.372404493784</v>
      </c>
      <c r="L576" s="35">
        <f t="shared" si="264"/>
        <v>-66784.92908202541</v>
      </c>
      <c r="M576" s="35">
        <f t="shared" si="264"/>
        <v>-34886.798417970735</v>
      </c>
      <c r="N576" s="35">
        <f t="shared" si="264"/>
        <v>-2514.5267043306071</v>
      </c>
      <c r="O576" s="35">
        <f>O531+O537+O540+O543+O551+O556+O559+O562+O565+O568+O571+O574</f>
        <v>-33102.193736566755</v>
      </c>
      <c r="P576" s="35">
        <f t="shared" si="264"/>
        <v>-113.93818137448062</v>
      </c>
      <c r="Q576" s="35">
        <f t="shared" si="264"/>
        <v>-170.44589121268694</v>
      </c>
      <c r="R576" s="35">
        <f t="shared" si="264"/>
        <v>-9.1833242297421336</v>
      </c>
      <c r="S576" s="35">
        <f t="shared" si="264"/>
        <v>0</v>
      </c>
      <c r="T576" s="35">
        <f t="shared" si="264"/>
        <v>-5429.37</v>
      </c>
      <c r="U576" s="35">
        <f t="shared" si="264"/>
        <v>-1074.22</v>
      </c>
      <c r="V576" s="35">
        <f t="shared" si="264"/>
        <v>0</v>
      </c>
      <c r="W576" s="35">
        <f t="shared" si="264"/>
        <v>0</v>
      </c>
      <c r="X576" s="21">
        <f t="shared" si="264"/>
        <v>0</v>
      </c>
      <c r="Y576" s="21">
        <f t="shared" si="264"/>
        <v>0</v>
      </c>
      <c r="Z576" s="21">
        <f t="shared" si="264"/>
        <v>0</v>
      </c>
      <c r="AA576" s="23">
        <f>SUM(G576:Z576)</f>
        <v>-1004120.6926301911</v>
      </c>
      <c r="AB576" s="17" t="str">
        <f>IF(ABS(F576-AA576)&lt;0.01,"ok","err")</f>
        <v>ok</v>
      </c>
    </row>
    <row r="577" spans="1:28"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21"/>
      <c r="Y577" s="21"/>
      <c r="Z577" s="21"/>
      <c r="AA577" s="23"/>
      <c r="AB577" s="17"/>
    </row>
    <row r="578" spans="1:28"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21"/>
      <c r="Y578" s="21"/>
      <c r="Z578" s="21"/>
      <c r="AA578" s="23"/>
      <c r="AB578" s="17"/>
    </row>
    <row r="579" spans="1:28"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21"/>
      <c r="Y579" s="21"/>
      <c r="Z579" s="21"/>
      <c r="AA579" s="23"/>
      <c r="AB579" s="17"/>
    </row>
    <row r="580" spans="1:28">
      <c r="A580" s="24" t="s">
        <v>967</v>
      </c>
    </row>
    <row r="582" spans="1:28">
      <c r="A582" s="24" t="s">
        <v>339</v>
      </c>
    </row>
    <row r="583" spans="1:28">
      <c r="A583" s="27" t="s">
        <v>1129</v>
      </c>
      <c r="C583" s="19" t="s">
        <v>972</v>
      </c>
      <c r="D583" s="19" t="s">
        <v>1141</v>
      </c>
      <c r="E583" s="19" t="s">
        <v>1120</v>
      </c>
      <c r="F583" s="35">
        <f>VLOOKUP(C583,'WSS-27'!$C$2:$AP$780,'WSS-27'!$H$2,)</f>
        <v>0</v>
      </c>
      <c r="G583" s="35">
        <f t="shared" ref="G583:P588" si="265">IF(VLOOKUP($E583,$D$6:$AN$1034,3,)=0,0,(VLOOKUP($E583,$D$6:$AN$1034,G$2,)/VLOOKUP($E583,$D$6:$AN$1034,3,))*$F583)</f>
        <v>0</v>
      </c>
      <c r="H583" s="35">
        <f t="shared" si="265"/>
        <v>0</v>
      </c>
      <c r="I583" s="35">
        <f t="shared" si="265"/>
        <v>0</v>
      </c>
      <c r="J583" s="35">
        <f t="shared" si="265"/>
        <v>0</v>
      </c>
      <c r="K583" s="35">
        <f t="shared" si="265"/>
        <v>0</v>
      </c>
      <c r="L583" s="35">
        <f t="shared" si="265"/>
        <v>0</v>
      </c>
      <c r="M583" s="35">
        <f t="shared" si="265"/>
        <v>0</v>
      </c>
      <c r="N583" s="35">
        <f t="shared" si="265"/>
        <v>0</v>
      </c>
      <c r="O583" s="35">
        <f t="shared" si="265"/>
        <v>0</v>
      </c>
      <c r="P583" s="35">
        <f t="shared" si="265"/>
        <v>0</v>
      </c>
      <c r="Q583" s="35">
        <f t="shared" ref="Q583:Z588" si="266">IF(VLOOKUP($E583,$D$6:$AN$1034,3,)=0,0,(VLOOKUP($E583,$D$6:$AN$1034,Q$2,)/VLOOKUP($E583,$D$6:$AN$1034,3,))*$F583)</f>
        <v>0</v>
      </c>
      <c r="R583" s="35">
        <f t="shared" si="266"/>
        <v>0</v>
      </c>
      <c r="S583" s="35">
        <f t="shared" si="266"/>
        <v>0</v>
      </c>
      <c r="T583" s="35">
        <f t="shared" si="266"/>
        <v>0</v>
      </c>
      <c r="U583" s="35">
        <f t="shared" si="266"/>
        <v>0</v>
      </c>
      <c r="V583" s="35">
        <f t="shared" si="266"/>
        <v>0</v>
      </c>
      <c r="W583" s="35">
        <f t="shared" si="266"/>
        <v>0</v>
      </c>
      <c r="X583" s="21">
        <f t="shared" si="266"/>
        <v>0</v>
      </c>
      <c r="Y583" s="21">
        <f t="shared" si="266"/>
        <v>0</v>
      </c>
      <c r="Z583" s="21">
        <f t="shared" si="266"/>
        <v>0</v>
      </c>
      <c r="AA583" s="23">
        <f t="shared" ref="AA583:AA589" si="267">SUM(G583:Z583)</f>
        <v>0</v>
      </c>
      <c r="AB583" s="17" t="str">
        <f t="shared" ref="AB583:AB589" si="268">IF(ABS(F583-AA583)&lt;0.01,"ok","err")</f>
        <v>ok</v>
      </c>
    </row>
    <row r="584" spans="1:28" hidden="1">
      <c r="A584" s="27" t="s">
        <v>1136</v>
      </c>
      <c r="C584" s="19" t="s">
        <v>972</v>
      </c>
      <c r="D584" s="19" t="s">
        <v>530</v>
      </c>
      <c r="E584" s="19" t="s">
        <v>1144</v>
      </c>
      <c r="F584" s="38">
        <f>VLOOKUP(C584,'WSS-27'!$C$2:$AP$780,'WSS-27'!$I$2,)</f>
        <v>0</v>
      </c>
      <c r="G584" s="38">
        <f t="shared" si="265"/>
        <v>0</v>
      </c>
      <c r="H584" s="38">
        <f t="shared" si="265"/>
        <v>0</v>
      </c>
      <c r="I584" s="38">
        <f t="shared" si="265"/>
        <v>0</v>
      </c>
      <c r="J584" s="38">
        <f t="shared" si="265"/>
        <v>0</v>
      </c>
      <c r="K584" s="38">
        <f t="shared" si="265"/>
        <v>0</v>
      </c>
      <c r="L584" s="38">
        <f t="shared" si="265"/>
        <v>0</v>
      </c>
      <c r="M584" s="38">
        <f t="shared" si="265"/>
        <v>0</v>
      </c>
      <c r="N584" s="38">
        <f t="shared" si="265"/>
        <v>0</v>
      </c>
      <c r="O584" s="38">
        <f t="shared" si="265"/>
        <v>0</v>
      </c>
      <c r="P584" s="38">
        <f t="shared" si="265"/>
        <v>0</v>
      </c>
      <c r="Q584" s="38">
        <f t="shared" si="266"/>
        <v>0</v>
      </c>
      <c r="R584" s="38">
        <f t="shared" si="266"/>
        <v>0</v>
      </c>
      <c r="S584" s="38">
        <f t="shared" si="266"/>
        <v>0</v>
      </c>
      <c r="T584" s="38">
        <f t="shared" si="266"/>
        <v>0</v>
      </c>
      <c r="U584" s="38">
        <f t="shared" si="266"/>
        <v>0</v>
      </c>
      <c r="V584" s="38">
        <f t="shared" si="266"/>
        <v>0</v>
      </c>
      <c r="W584" s="38">
        <f t="shared" si="266"/>
        <v>0</v>
      </c>
      <c r="X584" s="22">
        <f t="shared" si="266"/>
        <v>0</v>
      </c>
      <c r="Y584" s="22">
        <f t="shared" si="266"/>
        <v>0</v>
      </c>
      <c r="Z584" s="22">
        <f t="shared" si="266"/>
        <v>0</v>
      </c>
      <c r="AA584" s="22">
        <f t="shared" si="267"/>
        <v>0</v>
      </c>
      <c r="AB584" s="17" t="str">
        <f t="shared" si="268"/>
        <v>ok</v>
      </c>
    </row>
    <row r="585" spans="1:28" hidden="1">
      <c r="A585" s="27" t="s">
        <v>1136</v>
      </c>
      <c r="C585" s="19" t="s">
        <v>972</v>
      </c>
      <c r="D585" s="19" t="s">
        <v>531</v>
      </c>
      <c r="E585" s="19" t="s">
        <v>1144</v>
      </c>
      <c r="F585" s="38">
        <f>VLOOKUP(C585,'WSS-27'!$C$2:$AP$780,'WSS-27'!$J$2,)</f>
        <v>0</v>
      </c>
      <c r="G585" s="38">
        <f t="shared" si="265"/>
        <v>0</v>
      </c>
      <c r="H585" s="38">
        <f t="shared" si="265"/>
        <v>0</v>
      </c>
      <c r="I585" s="38">
        <f t="shared" si="265"/>
        <v>0</v>
      </c>
      <c r="J585" s="38">
        <f t="shared" si="265"/>
        <v>0</v>
      </c>
      <c r="K585" s="38">
        <f t="shared" si="265"/>
        <v>0</v>
      </c>
      <c r="L585" s="38">
        <f t="shared" si="265"/>
        <v>0</v>
      </c>
      <c r="M585" s="38">
        <f t="shared" si="265"/>
        <v>0</v>
      </c>
      <c r="N585" s="38">
        <f t="shared" si="265"/>
        <v>0</v>
      </c>
      <c r="O585" s="38">
        <f t="shared" si="265"/>
        <v>0</v>
      </c>
      <c r="P585" s="38">
        <f t="shared" si="265"/>
        <v>0</v>
      </c>
      <c r="Q585" s="38">
        <f t="shared" si="266"/>
        <v>0</v>
      </c>
      <c r="R585" s="38">
        <f t="shared" si="266"/>
        <v>0</v>
      </c>
      <c r="S585" s="38">
        <f t="shared" si="266"/>
        <v>0</v>
      </c>
      <c r="T585" s="38">
        <f t="shared" si="266"/>
        <v>0</v>
      </c>
      <c r="U585" s="38">
        <f t="shared" si="266"/>
        <v>0</v>
      </c>
      <c r="V585" s="38">
        <f t="shared" si="266"/>
        <v>0</v>
      </c>
      <c r="W585" s="38">
        <f t="shared" si="266"/>
        <v>0</v>
      </c>
      <c r="X585" s="22">
        <f t="shared" si="266"/>
        <v>0</v>
      </c>
      <c r="Y585" s="22">
        <f t="shared" si="266"/>
        <v>0</v>
      </c>
      <c r="Z585" s="22">
        <f t="shared" si="266"/>
        <v>0</v>
      </c>
      <c r="AA585" s="22">
        <f t="shared" si="267"/>
        <v>0</v>
      </c>
      <c r="AB585" s="17" t="str">
        <f t="shared" si="268"/>
        <v>ok</v>
      </c>
    </row>
    <row r="586" spans="1:28">
      <c r="A586" s="27" t="s">
        <v>1076</v>
      </c>
      <c r="C586" s="19" t="s">
        <v>972</v>
      </c>
      <c r="D586" s="19" t="s">
        <v>532</v>
      </c>
      <c r="E586" s="19" t="s">
        <v>988</v>
      </c>
      <c r="F586" s="38">
        <f>VLOOKUP(C586,'WSS-27'!$C$2:$AP$780,'WSS-27'!$K$2,)</f>
        <v>0</v>
      </c>
      <c r="G586" s="38">
        <f t="shared" si="265"/>
        <v>0</v>
      </c>
      <c r="H586" s="38">
        <f t="shared" si="265"/>
        <v>0</v>
      </c>
      <c r="I586" s="38">
        <f t="shared" si="265"/>
        <v>0</v>
      </c>
      <c r="J586" s="38">
        <f t="shared" si="265"/>
        <v>0</v>
      </c>
      <c r="K586" s="38">
        <f t="shared" si="265"/>
        <v>0</v>
      </c>
      <c r="L586" s="38">
        <f t="shared" si="265"/>
        <v>0</v>
      </c>
      <c r="M586" s="38">
        <f t="shared" si="265"/>
        <v>0</v>
      </c>
      <c r="N586" s="38">
        <f t="shared" si="265"/>
        <v>0</v>
      </c>
      <c r="O586" s="38">
        <f t="shared" si="265"/>
        <v>0</v>
      </c>
      <c r="P586" s="38">
        <f t="shared" si="265"/>
        <v>0</v>
      </c>
      <c r="Q586" s="38">
        <f t="shared" si="266"/>
        <v>0</v>
      </c>
      <c r="R586" s="38">
        <f t="shared" si="266"/>
        <v>0</v>
      </c>
      <c r="S586" s="38">
        <f t="shared" si="266"/>
        <v>0</v>
      </c>
      <c r="T586" s="38">
        <f t="shared" si="266"/>
        <v>0</v>
      </c>
      <c r="U586" s="38">
        <f t="shared" si="266"/>
        <v>0</v>
      </c>
      <c r="V586" s="38">
        <f t="shared" si="266"/>
        <v>0</v>
      </c>
      <c r="W586" s="38">
        <f t="shared" si="266"/>
        <v>0</v>
      </c>
      <c r="X586" s="22">
        <f t="shared" si="266"/>
        <v>0</v>
      </c>
      <c r="Y586" s="22">
        <f t="shared" si="266"/>
        <v>0</v>
      </c>
      <c r="Z586" s="22">
        <f t="shared" si="266"/>
        <v>0</v>
      </c>
      <c r="AA586" s="22">
        <f t="shared" si="267"/>
        <v>0</v>
      </c>
      <c r="AB586" s="17" t="str">
        <f t="shared" si="268"/>
        <v>ok</v>
      </c>
    </row>
    <row r="587" spans="1:28" hidden="1">
      <c r="A587" s="27" t="s">
        <v>1077</v>
      </c>
      <c r="C587" s="19" t="s">
        <v>972</v>
      </c>
      <c r="D587" s="19" t="s">
        <v>533</v>
      </c>
      <c r="E587" s="19" t="s">
        <v>988</v>
      </c>
      <c r="F587" s="38">
        <f>VLOOKUP(C587,'WSS-27'!$C$2:$AP$780,'WSS-27'!$L$2,)</f>
        <v>0</v>
      </c>
      <c r="G587" s="38">
        <f t="shared" si="265"/>
        <v>0</v>
      </c>
      <c r="H587" s="38">
        <f t="shared" si="265"/>
        <v>0</v>
      </c>
      <c r="I587" s="38">
        <f t="shared" si="265"/>
        <v>0</v>
      </c>
      <c r="J587" s="38">
        <f t="shared" si="265"/>
        <v>0</v>
      </c>
      <c r="K587" s="38">
        <f t="shared" si="265"/>
        <v>0</v>
      </c>
      <c r="L587" s="38">
        <f t="shared" si="265"/>
        <v>0</v>
      </c>
      <c r="M587" s="38">
        <f t="shared" si="265"/>
        <v>0</v>
      </c>
      <c r="N587" s="38">
        <f t="shared" si="265"/>
        <v>0</v>
      </c>
      <c r="O587" s="38">
        <f t="shared" si="265"/>
        <v>0</v>
      </c>
      <c r="P587" s="38">
        <f t="shared" si="265"/>
        <v>0</v>
      </c>
      <c r="Q587" s="38">
        <f t="shared" si="266"/>
        <v>0</v>
      </c>
      <c r="R587" s="38">
        <f t="shared" si="266"/>
        <v>0</v>
      </c>
      <c r="S587" s="38">
        <f t="shared" si="266"/>
        <v>0</v>
      </c>
      <c r="T587" s="38">
        <f t="shared" si="266"/>
        <v>0</v>
      </c>
      <c r="U587" s="38">
        <f t="shared" si="266"/>
        <v>0</v>
      </c>
      <c r="V587" s="38">
        <f t="shared" si="266"/>
        <v>0</v>
      </c>
      <c r="W587" s="38">
        <f t="shared" si="266"/>
        <v>0</v>
      </c>
      <c r="X587" s="22">
        <f t="shared" si="266"/>
        <v>0</v>
      </c>
      <c r="Y587" s="22">
        <f t="shared" si="266"/>
        <v>0</v>
      </c>
      <c r="Z587" s="22">
        <f t="shared" si="266"/>
        <v>0</v>
      </c>
      <c r="AA587" s="22">
        <f t="shared" si="267"/>
        <v>0</v>
      </c>
      <c r="AB587" s="17" t="str">
        <f t="shared" si="268"/>
        <v>ok</v>
      </c>
    </row>
    <row r="588" spans="1:28" hidden="1">
      <c r="A588" s="27" t="s">
        <v>1077</v>
      </c>
      <c r="C588" s="19" t="s">
        <v>972</v>
      </c>
      <c r="D588" s="19" t="s">
        <v>534</v>
      </c>
      <c r="E588" s="19" t="s">
        <v>988</v>
      </c>
      <c r="F588" s="38">
        <f>VLOOKUP(C588,'WSS-27'!$C$2:$AP$780,'WSS-27'!$M$2,)</f>
        <v>0</v>
      </c>
      <c r="G588" s="38">
        <f t="shared" si="265"/>
        <v>0</v>
      </c>
      <c r="H588" s="38">
        <f t="shared" si="265"/>
        <v>0</v>
      </c>
      <c r="I588" s="38">
        <f t="shared" si="265"/>
        <v>0</v>
      </c>
      <c r="J588" s="38">
        <f t="shared" si="265"/>
        <v>0</v>
      </c>
      <c r="K588" s="38">
        <f t="shared" si="265"/>
        <v>0</v>
      </c>
      <c r="L588" s="38">
        <f t="shared" si="265"/>
        <v>0</v>
      </c>
      <c r="M588" s="38">
        <f t="shared" si="265"/>
        <v>0</v>
      </c>
      <c r="N588" s="38">
        <f t="shared" si="265"/>
        <v>0</v>
      </c>
      <c r="O588" s="38">
        <f t="shared" si="265"/>
        <v>0</v>
      </c>
      <c r="P588" s="38">
        <f t="shared" si="265"/>
        <v>0</v>
      </c>
      <c r="Q588" s="38">
        <f t="shared" si="266"/>
        <v>0</v>
      </c>
      <c r="R588" s="38">
        <f t="shared" si="266"/>
        <v>0</v>
      </c>
      <c r="S588" s="38">
        <f t="shared" si="266"/>
        <v>0</v>
      </c>
      <c r="T588" s="38">
        <f t="shared" si="266"/>
        <v>0</v>
      </c>
      <c r="U588" s="38">
        <f t="shared" si="266"/>
        <v>0</v>
      </c>
      <c r="V588" s="38">
        <f t="shared" si="266"/>
        <v>0</v>
      </c>
      <c r="W588" s="38">
        <f t="shared" si="266"/>
        <v>0</v>
      </c>
      <c r="X588" s="22">
        <f t="shared" si="266"/>
        <v>0</v>
      </c>
      <c r="Y588" s="22">
        <f t="shared" si="266"/>
        <v>0</v>
      </c>
      <c r="Z588" s="22">
        <f t="shared" si="266"/>
        <v>0</v>
      </c>
      <c r="AA588" s="22">
        <f t="shared" si="267"/>
        <v>0</v>
      </c>
      <c r="AB588" s="17" t="str">
        <f t="shared" si="268"/>
        <v>ok</v>
      </c>
    </row>
    <row r="589" spans="1:28">
      <c r="A589" s="19" t="s">
        <v>361</v>
      </c>
      <c r="D589" s="19" t="s">
        <v>1007</v>
      </c>
      <c r="F589" s="35">
        <f>SUM(F583:F588)</f>
        <v>0</v>
      </c>
      <c r="G589" s="35">
        <f t="shared" ref="G589:P589" si="269">SUM(G583:G588)</f>
        <v>0</v>
      </c>
      <c r="H589" s="35">
        <f t="shared" si="269"/>
        <v>0</v>
      </c>
      <c r="I589" s="35">
        <f t="shared" si="269"/>
        <v>0</v>
      </c>
      <c r="J589" s="35">
        <f t="shared" si="269"/>
        <v>0</v>
      </c>
      <c r="K589" s="35">
        <f t="shared" si="269"/>
        <v>0</v>
      </c>
      <c r="L589" s="35">
        <f t="shared" si="269"/>
        <v>0</v>
      </c>
      <c r="M589" s="35">
        <f t="shared" si="269"/>
        <v>0</v>
      </c>
      <c r="N589" s="35">
        <f t="shared" si="269"/>
        <v>0</v>
      </c>
      <c r="O589" s="35">
        <f>SUM(O583:O588)</f>
        <v>0</v>
      </c>
      <c r="P589" s="35">
        <f t="shared" si="269"/>
        <v>0</v>
      </c>
      <c r="Q589" s="35">
        <f t="shared" ref="Q589:W589" si="270">SUM(Q583:Q588)</f>
        <v>0</v>
      </c>
      <c r="R589" s="35">
        <f t="shared" si="270"/>
        <v>0</v>
      </c>
      <c r="S589" s="35">
        <f t="shared" si="270"/>
        <v>0</v>
      </c>
      <c r="T589" s="35">
        <f t="shared" si="270"/>
        <v>0</v>
      </c>
      <c r="U589" s="35">
        <f t="shared" si="270"/>
        <v>0</v>
      </c>
      <c r="V589" s="35">
        <f t="shared" si="270"/>
        <v>0</v>
      </c>
      <c r="W589" s="35">
        <f t="shared" si="270"/>
        <v>0</v>
      </c>
      <c r="X589" s="21">
        <f>SUM(X583:X588)</f>
        <v>0</v>
      </c>
      <c r="Y589" s="21">
        <f>SUM(Y583:Y588)</f>
        <v>0</v>
      </c>
      <c r="Z589" s="21">
        <f>SUM(Z583:Z588)</f>
        <v>0</v>
      </c>
      <c r="AA589" s="23">
        <f t="shared" si="267"/>
        <v>0</v>
      </c>
      <c r="AB589" s="17" t="str">
        <f t="shared" si="268"/>
        <v>ok</v>
      </c>
    </row>
    <row r="590" spans="1:28">
      <c r="F590" s="38"/>
      <c r="G590" s="38"/>
    </row>
    <row r="591" spans="1:28">
      <c r="A591" s="24" t="s">
        <v>1026</v>
      </c>
      <c r="F591" s="38"/>
      <c r="G591" s="38"/>
    </row>
    <row r="592" spans="1:28">
      <c r="A592" s="27" t="s">
        <v>1111</v>
      </c>
      <c r="C592" s="19" t="s">
        <v>972</v>
      </c>
      <c r="D592" s="19" t="s">
        <v>535</v>
      </c>
      <c r="E592" s="19" t="s">
        <v>1115</v>
      </c>
      <c r="F592" s="35">
        <f>VLOOKUP(C592,'WSS-27'!$C$2:$AP$780,'WSS-27'!$N$2,)</f>
        <v>0</v>
      </c>
      <c r="G592" s="35">
        <f t="shared" ref="G592:P594" si="271">IF(VLOOKUP($E592,$D$6:$AN$1034,3,)=0,0,(VLOOKUP($E592,$D$6:$AN$1034,G$2,)/VLOOKUP($E592,$D$6:$AN$1034,3,))*$F592)</f>
        <v>0</v>
      </c>
      <c r="H592" s="35">
        <f t="shared" si="271"/>
        <v>0</v>
      </c>
      <c r="I592" s="35">
        <f t="shared" si="271"/>
        <v>0</v>
      </c>
      <c r="J592" s="35">
        <f t="shared" si="271"/>
        <v>0</v>
      </c>
      <c r="K592" s="35">
        <f t="shared" si="271"/>
        <v>0</v>
      </c>
      <c r="L592" s="35">
        <f t="shared" si="271"/>
        <v>0</v>
      </c>
      <c r="M592" s="35">
        <f t="shared" si="271"/>
        <v>0</v>
      </c>
      <c r="N592" s="35">
        <f t="shared" si="271"/>
        <v>0</v>
      </c>
      <c r="O592" s="35">
        <f t="shared" si="271"/>
        <v>0</v>
      </c>
      <c r="P592" s="35">
        <f t="shared" si="271"/>
        <v>0</v>
      </c>
      <c r="Q592" s="35">
        <f t="shared" ref="Q592:Z594" si="272">IF(VLOOKUP($E592,$D$6:$AN$1034,3,)=0,0,(VLOOKUP($E592,$D$6:$AN$1034,Q$2,)/VLOOKUP($E592,$D$6:$AN$1034,3,))*$F592)</f>
        <v>0</v>
      </c>
      <c r="R592" s="35">
        <f t="shared" si="272"/>
        <v>0</v>
      </c>
      <c r="S592" s="35">
        <f t="shared" si="272"/>
        <v>0</v>
      </c>
      <c r="T592" s="35">
        <f t="shared" si="272"/>
        <v>0</v>
      </c>
      <c r="U592" s="35">
        <f t="shared" si="272"/>
        <v>0</v>
      </c>
      <c r="V592" s="35">
        <f t="shared" si="272"/>
        <v>0</v>
      </c>
      <c r="W592" s="35">
        <f t="shared" si="272"/>
        <v>0</v>
      </c>
      <c r="X592" s="21">
        <f t="shared" si="272"/>
        <v>0</v>
      </c>
      <c r="Y592" s="21">
        <f t="shared" si="272"/>
        <v>0</v>
      </c>
      <c r="Z592" s="21">
        <f t="shared" si="272"/>
        <v>0</v>
      </c>
      <c r="AA592" s="23">
        <f>SUM(G592:Z592)</f>
        <v>0</v>
      </c>
      <c r="AB592" s="17" t="str">
        <f>IF(ABS(F592-AA592)&lt;0.01,"ok","err")</f>
        <v>ok</v>
      </c>
    </row>
    <row r="593" spans="1:28" hidden="1">
      <c r="A593" s="27" t="s">
        <v>1112</v>
      </c>
      <c r="C593" s="19" t="s">
        <v>972</v>
      </c>
      <c r="D593" s="19" t="s">
        <v>536</v>
      </c>
      <c r="E593" s="19" t="s">
        <v>1115</v>
      </c>
      <c r="F593" s="38">
        <f>VLOOKUP(C593,'WSS-27'!$C$2:$AP$780,'WSS-27'!$O$2,)</f>
        <v>0</v>
      </c>
      <c r="G593" s="38">
        <f t="shared" si="271"/>
        <v>0</v>
      </c>
      <c r="H593" s="38">
        <f t="shared" si="271"/>
        <v>0</v>
      </c>
      <c r="I593" s="38">
        <f t="shared" si="271"/>
        <v>0</v>
      </c>
      <c r="J593" s="38">
        <f t="shared" si="271"/>
        <v>0</v>
      </c>
      <c r="K593" s="38">
        <f t="shared" si="271"/>
        <v>0</v>
      </c>
      <c r="L593" s="38">
        <f t="shared" si="271"/>
        <v>0</v>
      </c>
      <c r="M593" s="38">
        <f t="shared" si="271"/>
        <v>0</v>
      </c>
      <c r="N593" s="38">
        <f t="shared" si="271"/>
        <v>0</v>
      </c>
      <c r="O593" s="38">
        <f t="shared" si="271"/>
        <v>0</v>
      </c>
      <c r="P593" s="38">
        <f t="shared" si="271"/>
        <v>0</v>
      </c>
      <c r="Q593" s="38">
        <f t="shared" si="272"/>
        <v>0</v>
      </c>
      <c r="R593" s="38">
        <f t="shared" si="272"/>
        <v>0</v>
      </c>
      <c r="S593" s="38">
        <f t="shared" si="272"/>
        <v>0</v>
      </c>
      <c r="T593" s="38">
        <f t="shared" si="272"/>
        <v>0</v>
      </c>
      <c r="U593" s="38">
        <f t="shared" si="272"/>
        <v>0</v>
      </c>
      <c r="V593" s="38">
        <f t="shared" si="272"/>
        <v>0</v>
      </c>
      <c r="W593" s="38">
        <f t="shared" si="272"/>
        <v>0</v>
      </c>
      <c r="X593" s="22">
        <f t="shared" si="272"/>
        <v>0</v>
      </c>
      <c r="Y593" s="22">
        <f t="shared" si="272"/>
        <v>0</v>
      </c>
      <c r="Z593" s="22">
        <f t="shared" si="272"/>
        <v>0</v>
      </c>
      <c r="AA593" s="22">
        <f>SUM(G593:Z593)</f>
        <v>0</v>
      </c>
      <c r="AB593" s="17" t="str">
        <f>IF(ABS(F593-AA593)&lt;0.01,"ok","err")</f>
        <v>ok</v>
      </c>
    </row>
    <row r="594" spans="1:28" hidden="1">
      <c r="A594" s="27" t="s">
        <v>1112</v>
      </c>
      <c r="C594" s="19" t="s">
        <v>972</v>
      </c>
      <c r="D594" s="19" t="s">
        <v>537</v>
      </c>
      <c r="E594" s="19" t="s">
        <v>1115</v>
      </c>
      <c r="F594" s="38">
        <f>VLOOKUP(C594,'WSS-27'!$C$2:$AP$780,'WSS-27'!$P$2,)</f>
        <v>0</v>
      </c>
      <c r="G594" s="38">
        <f t="shared" si="271"/>
        <v>0</v>
      </c>
      <c r="H594" s="38">
        <f t="shared" si="271"/>
        <v>0</v>
      </c>
      <c r="I594" s="38">
        <f t="shared" si="271"/>
        <v>0</v>
      </c>
      <c r="J594" s="38">
        <f t="shared" si="271"/>
        <v>0</v>
      </c>
      <c r="K594" s="38">
        <f t="shared" si="271"/>
        <v>0</v>
      </c>
      <c r="L594" s="38">
        <f t="shared" si="271"/>
        <v>0</v>
      </c>
      <c r="M594" s="38">
        <f t="shared" si="271"/>
        <v>0</v>
      </c>
      <c r="N594" s="38">
        <f t="shared" si="271"/>
        <v>0</v>
      </c>
      <c r="O594" s="38">
        <f t="shared" si="271"/>
        <v>0</v>
      </c>
      <c r="P594" s="38">
        <f t="shared" si="271"/>
        <v>0</v>
      </c>
      <c r="Q594" s="38">
        <f t="shared" si="272"/>
        <v>0</v>
      </c>
      <c r="R594" s="38">
        <f t="shared" si="272"/>
        <v>0</v>
      </c>
      <c r="S594" s="38">
        <f t="shared" si="272"/>
        <v>0</v>
      </c>
      <c r="T594" s="38">
        <f t="shared" si="272"/>
        <v>0</v>
      </c>
      <c r="U594" s="38">
        <f t="shared" si="272"/>
        <v>0</v>
      </c>
      <c r="V594" s="38">
        <f t="shared" si="272"/>
        <v>0</v>
      </c>
      <c r="W594" s="38">
        <f t="shared" si="272"/>
        <v>0</v>
      </c>
      <c r="X594" s="22">
        <f t="shared" si="272"/>
        <v>0</v>
      </c>
      <c r="Y594" s="22">
        <f t="shared" si="272"/>
        <v>0</v>
      </c>
      <c r="Z594" s="22">
        <f t="shared" si="272"/>
        <v>0</v>
      </c>
      <c r="AA594" s="22">
        <f>SUM(G594:Z594)</f>
        <v>0</v>
      </c>
      <c r="AB594" s="17" t="str">
        <f>IF(ABS(F594-AA594)&lt;0.01,"ok","err")</f>
        <v>ok</v>
      </c>
    </row>
    <row r="595" spans="1:28" hidden="1">
      <c r="A595" s="19" t="s">
        <v>1028</v>
      </c>
      <c r="D595" s="19" t="s">
        <v>538</v>
      </c>
      <c r="F595" s="35">
        <f>SUM(F592:F594)</f>
        <v>0</v>
      </c>
      <c r="G595" s="35">
        <f t="shared" ref="G595:W595" si="273">SUM(G592:G594)</f>
        <v>0</v>
      </c>
      <c r="H595" s="35">
        <f t="shared" si="273"/>
        <v>0</v>
      </c>
      <c r="I595" s="35">
        <f t="shared" si="273"/>
        <v>0</v>
      </c>
      <c r="J595" s="35">
        <f t="shared" si="273"/>
        <v>0</v>
      </c>
      <c r="K595" s="35">
        <f t="shared" si="273"/>
        <v>0</v>
      </c>
      <c r="L595" s="35">
        <f t="shared" si="273"/>
        <v>0</v>
      </c>
      <c r="M595" s="35">
        <f t="shared" si="273"/>
        <v>0</v>
      </c>
      <c r="N595" s="35">
        <f t="shared" si="273"/>
        <v>0</v>
      </c>
      <c r="O595" s="35">
        <f>SUM(O592:O594)</f>
        <v>0</v>
      </c>
      <c r="P595" s="35">
        <f t="shared" si="273"/>
        <v>0</v>
      </c>
      <c r="Q595" s="35">
        <f t="shared" si="273"/>
        <v>0</v>
      </c>
      <c r="R595" s="35">
        <f t="shared" si="273"/>
        <v>0</v>
      </c>
      <c r="S595" s="35">
        <f t="shared" si="273"/>
        <v>0</v>
      </c>
      <c r="T595" s="35">
        <f t="shared" si="273"/>
        <v>0</v>
      </c>
      <c r="U595" s="35">
        <f t="shared" si="273"/>
        <v>0</v>
      </c>
      <c r="V595" s="35">
        <f t="shared" si="273"/>
        <v>0</v>
      </c>
      <c r="W595" s="35">
        <f t="shared" si="273"/>
        <v>0</v>
      </c>
      <c r="X595" s="21">
        <f>SUM(X592:X594)</f>
        <v>0</v>
      </c>
      <c r="Y595" s="21">
        <f>SUM(Y592:Y594)</f>
        <v>0</v>
      </c>
      <c r="Z595" s="21">
        <f>SUM(Z592:Z594)</f>
        <v>0</v>
      </c>
      <c r="AA595" s="23">
        <f>SUM(G595:Z595)</f>
        <v>0</v>
      </c>
      <c r="AB595" s="17" t="str">
        <f>IF(ABS(F595-AA595)&lt;0.01,"ok","err")</f>
        <v>ok</v>
      </c>
    </row>
    <row r="596" spans="1:28">
      <c r="F596" s="38"/>
      <c r="G596" s="38"/>
    </row>
    <row r="597" spans="1:28">
      <c r="A597" s="24" t="s">
        <v>324</v>
      </c>
      <c r="F597" s="38"/>
      <c r="G597" s="38"/>
    </row>
    <row r="598" spans="1:28">
      <c r="A598" s="27" t="s">
        <v>346</v>
      </c>
      <c r="C598" s="19" t="s">
        <v>972</v>
      </c>
      <c r="D598" s="19" t="s">
        <v>539</v>
      </c>
      <c r="E598" s="19" t="s">
        <v>1116</v>
      </c>
      <c r="F598" s="35">
        <f>VLOOKUP(C598,'WSS-27'!$C$2:$AP$780,'WSS-27'!$Q$2,)</f>
        <v>0</v>
      </c>
      <c r="G598" s="35">
        <f t="shared" ref="G598:Z598" si="274">IF(VLOOKUP($E598,$D$6:$AN$1034,3,)=0,0,(VLOOKUP($E598,$D$6:$AN$1034,G$2,)/VLOOKUP($E598,$D$6:$AN$1034,3,))*$F598)</f>
        <v>0</v>
      </c>
      <c r="H598" s="35">
        <f t="shared" si="274"/>
        <v>0</v>
      </c>
      <c r="I598" s="35">
        <f t="shared" si="274"/>
        <v>0</v>
      </c>
      <c r="J598" s="35">
        <f t="shared" si="274"/>
        <v>0</v>
      </c>
      <c r="K598" s="35">
        <f t="shared" si="274"/>
        <v>0</v>
      </c>
      <c r="L598" s="35">
        <f t="shared" si="274"/>
        <v>0</v>
      </c>
      <c r="M598" s="35">
        <f t="shared" si="274"/>
        <v>0</v>
      </c>
      <c r="N598" s="35">
        <f t="shared" si="274"/>
        <v>0</v>
      </c>
      <c r="O598" s="35">
        <f t="shared" si="274"/>
        <v>0</v>
      </c>
      <c r="P598" s="35">
        <f t="shared" si="274"/>
        <v>0</v>
      </c>
      <c r="Q598" s="35">
        <f t="shared" si="274"/>
        <v>0</v>
      </c>
      <c r="R598" s="35">
        <f t="shared" si="274"/>
        <v>0</v>
      </c>
      <c r="S598" s="35">
        <f t="shared" si="274"/>
        <v>0</v>
      </c>
      <c r="T598" s="35">
        <f t="shared" si="274"/>
        <v>0</v>
      </c>
      <c r="U598" s="35">
        <f t="shared" si="274"/>
        <v>0</v>
      </c>
      <c r="V598" s="35">
        <f t="shared" si="274"/>
        <v>0</v>
      </c>
      <c r="W598" s="35">
        <f t="shared" si="274"/>
        <v>0</v>
      </c>
      <c r="X598" s="21">
        <f t="shared" si="274"/>
        <v>0</v>
      </c>
      <c r="Y598" s="21">
        <f t="shared" si="274"/>
        <v>0</v>
      </c>
      <c r="Z598" s="21">
        <f t="shared" si="274"/>
        <v>0</v>
      </c>
      <c r="AA598" s="23">
        <f>SUM(G598:Z598)</f>
        <v>0</v>
      </c>
      <c r="AB598" s="17" t="str">
        <f>IF(ABS(F598-AA598)&lt;0.01,"ok","err")</f>
        <v>ok</v>
      </c>
    </row>
    <row r="599" spans="1:28">
      <c r="F599" s="38"/>
    </row>
    <row r="600" spans="1:28">
      <c r="A600" s="24" t="s">
        <v>325</v>
      </c>
      <c r="F600" s="38"/>
      <c r="G600" s="38"/>
    </row>
    <row r="601" spans="1:28">
      <c r="A601" s="27" t="s">
        <v>348</v>
      </c>
      <c r="C601" s="19" t="s">
        <v>972</v>
      </c>
      <c r="D601" s="19" t="s">
        <v>540</v>
      </c>
      <c r="E601" s="19" t="s">
        <v>1116</v>
      </c>
      <c r="F601" s="35">
        <f>VLOOKUP(C601,'WSS-27'!$C$2:$AP$780,'WSS-27'!$R$2,)</f>
        <v>0</v>
      </c>
      <c r="G601" s="35">
        <f t="shared" ref="G601:Z601" si="275">IF(VLOOKUP($E601,$D$6:$AN$1034,3,)=0,0,(VLOOKUP($E601,$D$6:$AN$1034,G$2,)/VLOOKUP($E601,$D$6:$AN$1034,3,))*$F601)</f>
        <v>0</v>
      </c>
      <c r="H601" s="35">
        <f t="shared" si="275"/>
        <v>0</v>
      </c>
      <c r="I601" s="35">
        <f t="shared" si="275"/>
        <v>0</v>
      </c>
      <c r="J601" s="35">
        <f t="shared" si="275"/>
        <v>0</v>
      </c>
      <c r="K601" s="35">
        <f t="shared" si="275"/>
        <v>0</v>
      </c>
      <c r="L601" s="35">
        <f t="shared" si="275"/>
        <v>0</v>
      </c>
      <c r="M601" s="35">
        <f t="shared" si="275"/>
        <v>0</v>
      </c>
      <c r="N601" s="35">
        <f t="shared" si="275"/>
        <v>0</v>
      </c>
      <c r="O601" s="35">
        <f t="shared" si="275"/>
        <v>0</v>
      </c>
      <c r="P601" s="35">
        <f t="shared" si="275"/>
        <v>0</v>
      </c>
      <c r="Q601" s="35">
        <f t="shared" si="275"/>
        <v>0</v>
      </c>
      <c r="R601" s="35">
        <f t="shared" si="275"/>
        <v>0</v>
      </c>
      <c r="S601" s="35">
        <f t="shared" si="275"/>
        <v>0</v>
      </c>
      <c r="T601" s="35">
        <f t="shared" si="275"/>
        <v>0</v>
      </c>
      <c r="U601" s="35">
        <f t="shared" si="275"/>
        <v>0</v>
      </c>
      <c r="V601" s="35">
        <f t="shared" si="275"/>
        <v>0</v>
      </c>
      <c r="W601" s="35">
        <f t="shared" si="275"/>
        <v>0</v>
      </c>
      <c r="X601" s="21">
        <f t="shared" si="275"/>
        <v>0</v>
      </c>
      <c r="Y601" s="21">
        <f t="shared" si="275"/>
        <v>0</v>
      </c>
      <c r="Z601" s="21">
        <f t="shared" si="275"/>
        <v>0</v>
      </c>
      <c r="AA601" s="23">
        <f>SUM(G601:Z601)</f>
        <v>0</v>
      </c>
      <c r="AB601" s="17" t="str">
        <f>IF(ABS(F601-AA601)&lt;0.01,"ok","err")</f>
        <v>ok</v>
      </c>
    </row>
    <row r="602" spans="1:28">
      <c r="F602" s="38"/>
    </row>
    <row r="603" spans="1:28">
      <c r="A603" s="24" t="s">
        <v>347</v>
      </c>
      <c r="F603" s="38"/>
    </row>
    <row r="604" spans="1:28">
      <c r="A604" s="27" t="s">
        <v>589</v>
      </c>
      <c r="C604" s="19" t="s">
        <v>972</v>
      </c>
      <c r="D604" s="19" t="s">
        <v>541</v>
      </c>
      <c r="E604" s="19" t="s">
        <v>1116</v>
      </c>
      <c r="F604" s="35">
        <f>VLOOKUP(C604,'WSS-27'!$C$2:$AP$780,'WSS-27'!$S$2,)</f>
        <v>0</v>
      </c>
      <c r="G604" s="35">
        <f t="shared" ref="G604:P608" si="276">IF(VLOOKUP($E604,$D$6:$AN$1034,3,)=0,0,(VLOOKUP($E604,$D$6:$AN$1034,G$2,)/VLOOKUP($E604,$D$6:$AN$1034,3,))*$F604)</f>
        <v>0</v>
      </c>
      <c r="H604" s="35">
        <f t="shared" si="276"/>
        <v>0</v>
      </c>
      <c r="I604" s="35">
        <f t="shared" si="276"/>
        <v>0</v>
      </c>
      <c r="J604" s="35">
        <f t="shared" si="276"/>
        <v>0</v>
      </c>
      <c r="K604" s="35">
        <f t="shared" si="276"/>
        <v>0</v>
      </c>
      <c r="L604" s="35">
        <f t="shared" si="276"/>
        <v>0</v>
      </c>
      <c r="M604" s="35">
        <f t="shared" si="276"/>
        <v>0</v>
      </c>
      <c r="N604" s="35">
        <f t="shared" si="276"/>
        <v>0</v>
      </c>
      <c r="O604" s="35">
        <f t="shared" si="276"/>
        <v>0</v>
      </c>
      <c r="P604" s="35">
        <f t="shared" si="276"/>
        <v>0</v>
      </c>
      <c r="Q604" s="35">
        <f t="shared" ref="Q604:Z608" si="277">IF(VLOOKUP($E604,$D$6:$AN$1034,3,)=0,0,(VLOOKUP($E604,$D$6:$AN$1034,Q$2,)/VLOOKUP($E604,$D$6:$AN$1034,3,))*$F604)</f>
        <v>0</v>
      </c>
      <c r="R604" s="35">
        <f t="shared" si="277"/>
        <v>0</v>
      </c>
      <c r="S604" s="35">
        <f t="shared" si="277"/>
        <v>0</v>
      </c>
      <c r="T604" s="35">
        <f t="shared" si="277"/>
        <v>0</v>
      </c>
      <c r="U604" s="35">
        <f t="shared" si="277"/>
        <v>0</v>
      </c>
      <c r="V604" s="35">
        <f t="shared" si="277"/>
        <v>0</v>
      </c>
      <c r="W604" s="35">
        <f t="shared" si="277"/>
        <v>0</v>
      </c>
      <c r="X604" s="21">
        <f t="shared" si="277"/>
        <v>0</v>
      </c>
      <c r="Y604" s="21">
        <f t="shared" si="277"/>
        <v>0</v>
      </c>
      <c r="Z604" s="21">
        <f t="shared" si="277"/>
        <v>0</v>
      </c>
      <c r="AA604" s="23">
        <f t="shared" ref="AA604:AA609" si="278">SUM(G604:Z604)</f>
        <v>0</v>
      </c>
      <c r="AB604" s="17" t="str">
        <f t="shared" ref="AB604:AB609" si="279">IF(ABS(F604-AA604)&lt;0.01,"ok","err")</f>
        <v>ok</v>
      </c>
    </row>
    <row r="605" spans="1:28">
      <c r="A605" s="27" t="s">
        <v>590</v>
      </c>
      <c r="C605" s="19" t="s">
        <v>972</v>
      </c>
      <c r="D605" s="19" t="s">
        <v>542</v>
      </c>
      <c r="E605" s="19" t="s">
        <v>1116</v>
      </c>
      <c r="F605" s="38">
        <f>VLOOKUP(C605,'WSS-27'!$C$2:$AP$780,'WSS-27'!$T$2,)</f>
        <v>0</v>
      </c>
      <c r="G605" s="38">
        <f t="shared" si="276"/>
        <v>0</v>
      </c>
      <c r="H605" s="38">
        <f t="shared" si="276"/>
        <v>0</v>
      </c>
      <c r="I605" s="38">
        <f t="shared" si="276"/>
        <v>0</v>
      </c>
      <c r="J605" s="38">
        <f t="shared" si="276"/>
        <v>0</v>
      </c>
      <c r="K605" s="38">
        <f t="shared" si="276"/>
        <v>0</v>
      </c>
      <c r="L605" s="38">
        <f t="shared" si="276"/>
        <v>0</v>
      </c>
      <c r="M605" s="38">
        <f t="shared" si="276"/>
        <v>0</v>
      </c>
      <c r="N605" s="38">
        <f t="shared" si="276"/>
        <v>0</v>
      </c>
      <c r="O605" s="38">
        <f t="shared" si="276"/>
        <v>0</v>
      </c>
      <c r="P605" s="38">
        <f t="shared" si="276"/>
        <v>0</v>
      </c>
      <c r="Q605" s="38">
        <f t="shared" si="277"/>
        <v>0</v>
      </c>
      <c r="R605" s="38">
        <f t="shared" si="277"/>
        <v>0</v>
      </c>
      <c r="S605" s="38">
        <f t="shared" si="277"/>
        <v>0</v>
      </c>
      <c r="T605" s="38">
        <f t="shared" si="277"/>
        <v>0</v>
      </c>
      <c r="U605" s="38">
        <f t="shared" si="277"/>
        <v>0</v>
      </c>
      <c r="V605" s="38">
        <f t="shared" si="277"/>
        <v>0</v>
      </c>
      <c r="W605" s="38">
        <f t="shared" si="277"/>
        <v>0</v>
      </c>
      <c r="X605" s="22">
        <f t="shared" si="277"/>
        <v>0</v>
      </c>
      <c r="Y605" s="22">
        <f t="shared" si="277"/>
        <v>0</v>
      </c>
      <c r="Z605" s="22">
        <f t="shared" si="277"/>
        <v>0</v>
      </c>
      <c r="AA605" s="22">
        <f t="shared" si="278"/>
        <v>0</v>
      </c>
      <c r="AB605" s="17" t="str">
        <f t="shared" si="279"/>
        <v>ok</v>
      </c>
    </row>
    <row r="606" spans="1:28">
      <c r="A606" s="27" t="s">
        <v>591</v>
      </c>
      <c r="C606" s="19" t="s">
        <v>972</v>
      </c>
      <c r="D606" s="19" t="s">
        <v>543</v>
      </c>
      <c r="E606" s="19" t="s">
        <v>642</v>
      </c>
      <c r="F606" s="38">
        <f>VLOOKUP(C606,'WSS-27'!$C$2:$AP$780,'WSS-27'!$U$2,)</f>
        <v>0</v>
      </c>
      <c r="G606" s="38">
        <f t="shared" si="276"/>
        <v>0</v>
      </c>
      <c r="H606" s="38">
        <f t="shared" si="276"/>
        <v>0</v>
      </c>
      <c r="I606" s="38">
        <f t="shared" si="276"/>
        <v>0</v>
      </c>
      <c r="J606" s="38">
        <f t="shared" si="276"/>
        <v>0</v>
      </c>
      <c r="K606" s="38">
        <f t="shared" si="276"/>
        <v>0</v>
      </c>
      <c r="L606" s="38">
        <f t="shared" si="276"/>
        <v>0</v>
      </c>
      <c r="M606" s="38">
        <f t="shared" si="276"/>
        <v>0</v>
      </c>
      <c r="N606" s="38">
        <f t="shared" si="276"/>
        <v>0</v>
      </c>
      <c r="O606" s="38">
        <f t="shared" si="276"/>
        <v>0</v>
      </c>
      <c r="P606" s="38">
        <f t="shared" si="276"/>
        <v>0</v>
      </c>
      <c r="Q606" s="38">
        <f t="shared" si="277"/>
        <v>0</v>
      </c>
      <c r="R606" s="38">
        <f t="shared" si="277"/>
        <v>0</v>
      </c>
      <c r="S606" s="38">
        <f t="shared" si="277"/>
        <v>0</v>
      </c>
      <c r="T606" s="38">
        <f t="shared" si="277"/>
        <v>0</v>
      </c>
      <c r="U606" s="38">
        <f t="shared" si="277"/>
        <v>0</v>
      </c>
      <c r="V606" s="38">
        <f t="shared" si="277"/>
        <v>0</v>
      </c>
      <c r="W606" s="38">
        <f t="shared" si="277"/>
        <v>0</v>
      </c>
      <c r="X606" s="22">
        <f t="shared" si="277"/>
        <v>0</v>
      </c>
      <c r="Y606" s="22">
        <f t="shared" si="277"/>
        <v>0</v>
      </c>
      <c r="Z606" s="22">
        <f t="shared" si="277"/>
        <v>0</v>
      </c>
      <c r="AA606" s="22">
        <f t="shared" si="278"/>
        <v>0</v>
      </c>
      <c r="AB606" s="17" t="str">
        <f t="shared" si="279"/>
        <v>ok</v>
      </c>
    </row>
    <row r="607" spans="1:28">
      <c r="A607" s="27" t="s">
        <v>592</v>
      </c>
      <c r="C607" s="19" t="s">
        <v>972</v>
      </c>
      <c r="D607" s="19" t="s">
        <v>544</v>
      </c>
      <c r="E607" s="19" t="s">
        <v>629</v>
      </c>
      <c r="F607" s="38">
        <f>VLOOKUP(C607,'WSS-27'!$C$2:$AP$780,'WSS-27'!$V$2,)</f>
        <v>0</v>
      </c>
      <c r="G607" s="38">
        <f t="shared" si="276"/>
        <v>0</v>
      </c>
      <c r="H607" s="38">
        <f t="shared" si="276"/>
        <v>0</v>
      </c>
      <c r="I607" s="38">
        <f t="shared" si="276"/>
        <v>0</v>
      </c>
      <c r="J607" s="38">
        <f t="shared" si="276"/>
        <v>0</v>
      </c>
      <c r="K607" s="38">
        <f t="shared" si="276"/>
        <v>0</v>
      </c>
      <c r="L607" s="38">
        <f t="shared" si="276"/>
        <v>0</v>
      </c>
      <c r="M607" s="38">
        <f t="shared" si="276"/>
        <v>0</v>
      </c>
      <c r="N607" s="38">
        <f t="shared" si="276"/>
        <v>0</v>
      </c>
      <c r="O607" s="38">
        <f t="shared" si="276"/>
        <v>0</v>
      </c>
      <c r="P607" s="38">
        <f t="shared" si="276"/>
        <v>0</v>
      </c>
      <c r="Q607" s="38">
        <f t="shared" si="277"/>
        <v>0</v>
      </c>
      <c r="R607" s="38">
        <f t="shared" si="277"/>
        <v>0</v>
      </c>
      <c r="S607" s="38">
        <f t="shared" si="277"/>
        <v>0</v>
      </c>
      <c r="T607" s="38">
        <f t="shared" si="277"/>
        <v>0</v>
      </c>
      <c r="U607" s="38">
        <f t="shared" si="277"/>
        <v>0</v>
      </c>
      <c r="V607" s="38">
        <f t="shared" si="277"/>
        <v>0</v>
      </c>
      <c r="W607" s="38">
        <f t="shared" si="277"/>
        <v>0</v>
      </c>
      <c r="X607" s="22">
        <f t="shared" si="277"/>
        <v>0</v>
      </c>
      <c r="Y607" s="22">
        <f t="shared" si="277"/>
        <v>0</v>
      </c>
      <c r="Z607" s="22">
        <f t="shared" si="277"/>
        <v>0</v>
      </c>
      <c r="AA607" s="22">
        <f t="shared" si="278"/>
        <v>0</v>
      </c>
      <c r="AB607" s="17" t="str">
        <f t="shared" si="279"/>
        <v>ok</v>
      </c>
    </row>
    <row r="608" spans="1:28">
      <c r="A608" s="27" t="s">
        <v>593</v>
      </c>
      <c r="C608" s="19" t="s">
        <v>972</v>
      </c>
      <c r="D608" s="19" t="s">
        <v>545</v>
      </c>
      <c r="E608" s="19" t="s">
        <v>641</v>
      </c>
      <c r="F608" s="38">
        <f>VLOOKUP(C608,'WSS-27'!$C$2:$AP$780,'WSS-27'!$W$2,)</f>
        <v>0</v>
      </c>
      <c r="G608" s="38">
        <f t="shared" si="276"/>
        <v>0</v>
      </c>
      <c r="H608" s="38">
        <f t="shared" si="276"/>
        <v>0</v>
      </c>
      <c r="I608" s="38">
        <f t="shared" si="276"/>
        <v>0</v>
      </c>
      <c r="J608" s="38">
        <f t="shared" si="276"/>
        <v>0</v>
      </c>
      <c r="K608" s="38">
        <f t="shared" si="276"/>
        <v>0</v>
      </c>
      <c r="L608" s="38">
        <f t="shared" si="276"/>
        <v>0</v>
      </c>
      <c r="M608" s="38">
        <f t="shared" si="276"/>
        <v>0</v>
      </c>
      <c r="N608" s="38">
        <f t="shared" si="276"/>
        <v>0</v>
      </c>
      <c r="O608" s="38">
        <f t="shared" si="276"/>
        <v>0</v>
      </c>
      <c r="P608" s="38">
        <f t="shared" si="276"/>
        <v>0</v>
      </c>
      <c r="Q608" s="38">
        <f t="shared" si="277"/>
        <v>0</v>
      </c>
      <c r="R608" s="38">
        <f t="shared" si="277"/>
        <v>0</v>
      </c>
      <c r="S608" s="38">
        <f t="shared" si="277"/>
        <v>0</v>
      </c>
      <c r="T608" s="38">
        <f t="shared" si="277"/>
        <v>0</v>
      </c>
      <c r="U608" s="38">
        <f t="shared" si="277"/>
        <v>0</v>
      </c>
      <c r="V608" s="38">
        <f t="shared" si="277"/>
        <v>0</v>
      </c>
      <c r="W608" s="38">
        <f t="shared" si="277"/>
        <v>0</v>
      </c>
      <c r="X608" s="22">
        <f t="shared" si="277"/>
        <v>0</v>
      </c>
      <c r="Y608" s="22">
        <f t="shared" si="277"/>
        <v>0</v>
      </c>
      <c r="Z608" s="22">
        <f t="shared" si="277"/>
        <v>0</v>
      </c>
      <c r="AA608" s="22">
        <f t="shared" si="278"/>
        <v>0</v>
      </c>
      <c r="AB608" s="17" t="str">
        <f t="shared" si="279"/>
        <v>ok</v>
      </c>
    </row>
    <row r="609" spans="1:28">
      <c r="A609" s="19" t="s">
        <v>352</v>
      </c>
      <c r="D609" s="19" t="s">
        <v>546</v>
      </c>
      <c r="F609" s="35">
        <f>SUM(F604:F608)</f>
        <v>0</v>
      </c>
      <c r="G609" s="35">
        <f t="shared" ref="G609:W609" si="280">SUM(G604:G608)</f>
        <v>0</v>
      </c>
      <c r="H609" s="35">
        <f t="shared" si="280"/>
        <v>0</v>
      </c>
      <c r="I609" s="35">
        <f t="shared" si="280"/>
        <v>0</v>
      </c>
      <c r="J609" s="35">
        <f t="shared" si="280"/>
        <v>0</v>
      </c>
      <c r="K609" s="35">
        <f t="shared" si="280"/>
        <v>0</v>
      </c>
      <c r="L609" s="35">
        <f t="shared" si="280"/>
        <v>0</v>
      </c>
      <c r="M609" s="35">
        <f t="shared" si="280"/>
        <v>0</v>
      </c>
      <c r="N609" s="35">
        <f t="shared" si="280"/>
        <v>0</v>
      </c>
      <c r="O609" s="35">
        <f>SUM(O604:O608)</f>
        <v>0</v>
      </c>
      <c r="P609" s="35">
        <f t="shared" si="280"/>
        <v>0</v>
      </c>
      <c r="Q609" s="35">
        <f t="shared" si="280"/>
        <v>0</v>
      </c>
      <c r="R609" s="35">
        <f t="shared" si="280"/>
        <v>0</v>
      </c>
      <c r="S609" s="35">
        <f t="shared" si="280"/>
        <v>0</v>
      </c>
      <c r="T609" s="35">
        <f t="shared" si="280"/>
        <v>0</v>
      </c>
      <c r="U609" s="35">
        <f t="shared" si="280"/>
        <v>0</v>
      </c>
      <c r="V609" s="35">
        <f t="shared" si="280"/>
        <v>0</v>
      </c>
      <c r="W609" s="35">
        <f t="shared" si="280"/>
        <v>0</v>
      </c>
      <c r="X609" s="21">
        <f>SUM(X604:X608)</f>
        <v>0</v>
      </c>
      <c r="Y609" s="21">
        <f>SUM(Y604:Y608)</f>
        <v>0</v>
      </c>
      <c r="Z609" s="21">
        <f>SUM(Z604:Z608)</f>
        <v>0</v>
      </c>
      <c r="AA609" s="23">
        <f t="shared" si="278"/>
        <v>0</v>
      </c>
      <c r="AB609" s="17" t="str">
        <f t="shared" si="279"/>
        <v>ok</v>
      </c>
    </row>
    <row r="610" spans="1:28">
      <c r="F610" s="38"/>
    </row>
    <row r="611" spans="1:28">
      <c r="A611" s="24" t="s">
        <v>596</v>
      </c>
      <c r="F611" s="38"/>
    </row>
    <row r="612" spans="1:28">
      <c r="A612" s="27" t="s">
        <v>987</v>
      </c>
      <c r="C612" s="19" t="s">
        <v>972</v>
      </c>
      <c r="D612" s="19" t="s">
        <v>547</v>
      </c>
      <c r="E612" s="19" t="s">
        <v>1104</v>
      </c>
      <c r="F612" s="35">
        <f>VLOOKUP(C612,'WSS-27'!$C$2:$AP$780,'WSS-27'!$X$2,)</f>
        <v>0</v>
      </c>
      <c r="G612" s="35">
        <f t="shared" ref="G612:P613" si="281">IF(VLOOKUP($E612,$D$6:$AN$1034,3,)=0,0,(VLOOKUP($E612,$D$6:$AN$1034,G$2,)/VLOOKUP($E612,$D$6:$AN$1034,3,))*$F612)</f>
        <v>0</v>
      </c>
      <c r="H612" s="35">
        <f t="shared" si="281"/>
        <v>0</v>
      </c>
      <c r="I612" s="35">
        <f t="shared" si="281"/>
        <v>0</v>
      </c>
      <c r="J612" s="35">
        <f t="shared" si="281"/>
        <v>0</v>
      </c>
      <c r="K612" s="35">
        <f t="shared" si="281"/>
        <v>0</v>
      </c>
      <c r="L612" s="35">
        <f t="shared" si="281"/>
        <v>0</v>
      </c>
      <c r="M612" s="35">
        <f t="shared" si="281"/>
        <v>0</v>
      </c>
      <c r="N612" s="35">
        <f t="shared" si="281"/>
        <v>0</v>
      </c>
      <c r="O612" s="35">
        <f t="shared" si="281"/>
        <v>0</v>
      </c>
      <c r="P612" s="35">
        <f t="shared" si="281"/>
        <v>0</v>
      </c>
      <c r="Q612" s="35">
        <f t="shared" ref="Q612:Z613" si="282">IF(VLOOKUP($E612,$D$6:$AN$1034,3,)=0,0,(VLOOKUP($E612,$D$6:$AN$1034,Q$2,)/VLOOKUP($E612,$D$6:$AN$1034,3,))*$F612)</f>
        <v>0</v>
      </c>
      <c r="R612" s="35">
        <f t="shared" si="282"/>
        <v>0</v>
      </c>
      <c r="S612" s="35">
        <f t="shared" si="282"/>
        <v>0</v>
      </c>
      <c r="T612" s="35">
        <f t="shared" si="282"/>
        <v>0</v>
      </c>
      <c r="U612" s="35">
        <f t="shared" si="282"/>
        <v>0</v>
      </c>
      <c r="V612" s="35">
        <f t="shared" si="282"/>
        <v>0</v>
      </c>
      <c r="W612" s="35">
        <f t="shared" si="282"/>
        <v>0</v>
      </c>
      <c r="X612" s="21">
        <f t="shared" si="282"/>
        <v>0</v>
      </c>
      <c r="Y612" s="21">
        <f t="shared" si="282"/>
        <v>0</v>
      </c>
      <c r="Z612" s="21">
        <f t="shared" si="282"/>
        <v>0</v>
      </c>
      <c r="AA612" s="23">
        <f>SUM(G612:Z612)</f>
        <v>0</v>
      </c>
      <c r="AB612" s="17" t="str">
        <f>IF(ABS(F612-AA612)&lt;0.01,"ok","err")</f>
        <v>ok</v>
      </c>
    </row>
    <row r="613" spans="1:28">
      <c r="A613" s="27" t="s">
        <v>990</v>
      </c>
      <c r="C613" s="19" t="s">
        <v>972</v>
      </c>
      <c r="D613" s="19" t="s">
        <v>548</v>
      </c>
      <c r="E613" s="19" t="s">
        <v>1102</v>
      </c>
      <c r="F613" s="38">
        <f>VLOOKUP(C613,'WSS-27'!$C$2:$AP$780,'WSS-27'!$Y$2,)</f>
        <v>0</v>
      </c>
      <c r="G613" s="38">
        <f t="shared" si="281"/>
        <v>0</v>
      </c>
      <c r="H613" s="38">
        <f t="shared" si="281"/>
        <v>0</v>
      </c>
      <c r="I613" s="38">
        <f t="shared" si="281"/>
        <v>0</v>
      </c>
      <c r="J613" s="38">
        <f t="shared" si="281"/>
        <v>0</v>
      </c>
      <c r="K613" s="38">
        <f t="shared" si="281"/>
        <v>0</v>
      </c>
      <c r="L613" s="38">
        <f t="shared" si="281"/>
        <v>0</v>
      </c>
      <c r="M613" s="38">
        <f t="shared" si="281"/>
        <v>0</v>
      </c>
      <c r="N613" s="38">
        <f t="shared" si="281"/>
        <v>0</v>
      </c>
      <c r="O613" s="38">
        <f t="shared" si="281"/>
        <v>0</v>
      </c>
      <c r="P613" s="38">
        <f t="shared" si="281"/>
        <v>0</v>
      </c>
      <c r="Q613" s="38">
        <f t="shared" si="282"/>
        <v>0</v>
      </c>
      <c r="R613" s="38">
        <f t="shared" si="282"/>
        <v>0</v>
      </c>
      <c r="S613" s="38">
        <f t="shared" si="282"/>
        <v>0</v>
      </c>
      <c r="T613" s="38">
        <f t="shared" si="282"/>
        <v>0</v>
      </c>
      <c r="U613" s="38">
        <f t="shared" si="282"/>
        <v>0</v>
      </c>
      <c r="V613" s="38">
        <f t="shared" si="282"/>
        <v>0</v>
      </c>
      <c r="W613" s="38">
        <f t="shared" si="282"/>
        <v>0</v>
      </c>
      <c r="X613" s="22">
        <f t="shared" si="282"/>
        <v>0</v>
      </c>
      <c r="Y613" s="22">
        <f t="shared" si="282"/>
        <v>0</v>
      </c>
      <c r="Z613" s="22">
        <f t="shared" si="282"/>
        <v>0</v>
      </c>
      <c r="AA613" s="22">
        <f>SUM(G613:Z613)</f>
        <v>0</v>
      </c>
      <c r="AB613" s="17" t="str">
        <f>IF(ABS(F613-AA613)&lt;0.01,"ok","err")</f>
        <v>ok</v>
      </c>
    </row>
    <row r="614" spans="1:28">
      <c r="A614" s="19" t="s">
        <v>653</v>
      </c>
      <c r="D614" s="19" t="s">
        <v>549</v>
      </c>
      <c r="F614" s="35">
        <f>F612+F613</f>
        <v>0</v>
      </c>
      <c r="G614" s="35">
        <f t="shared" ref="G614:W614" si="283">G612+G613</f>
        <v>0</v>
      </c>
      <c r="H614" s="35">
        <f t="shared" si="283"/>
        <v>0</v>
      </c>
      <c r="I614" s="35">
        <f t="shared" si="283"/>
        <v>0</v>
      </c>
      <c r="J614" s="35">
        <f t="shared" si="283"/>
        <v>0</v>
      </c>
      <c r="K614" s="35">
        <f t="shared" si="283"/>
        <v>0</v>
      </c>
      <c r="L614" s="35">
        <f t="shared" si="283"/>
        <v>0</v>
      </c>
      <c r="M614" s="35">
        <f t="shared" si="283"/>
        <v>0</v>
      </c>
      <c r="N614" s="35">
        <f t="shared" si="283"/>
        <v>0</v>
      </c>
      <c r="O614" s="35">
        <f>O612+O613</f>
        <v>0</v>
      </c>
      <c r="P614" s="35">
        <f t="shared" si="283"/>
        <v>0</v>
      </c>
      <c r="Q614" s="35">
        <f t="shared" si="283"/>
        <v>0</v>
      </c>
      <c r="R614" s="35">
        <f t="shared" si="283"/>
        <v>0</v>
      </c>
      <c r="S614" s="35">
        <f t="shared" si="283"/>
        <v>0</v>
      </c>
      <c r="T614" s="35">
        <f t="shared" si="283"/>
        <v>0</v>
      </c>
      <c r="U614" s="35">
        <f t="shared" si="283"/>
        <v>0</v>
      </c>
      <c r="V614" s="35">
        <f t="shared" si="283"/>
        <v>0</v>
      </c>
      <c r="W614" s="35">
        <f t="shared" si="283"/>
        <v>0</v>
      </c>
      <c r="X614" s="21">
        <f>X612+X613</f>
        <v>0</v>
      </c>
      <c r="Y614" s="21">
        <f>Y612+Y613</f>
        <v>0</v>
      </c>
      <c r="Z614" s="21">
        <f>Z612+Z613</f>
        <v>0</v>
      </c>
      <c r="AA614" s="23">
        <f>SUM(G614:Z614)</f>
        <v>0</v>
      </c>
      <c r="AB614" s="17" t="str">
        <f>IF(ABS(F614-AA614)&lt;0.01,"ok","err")</f>
        <v>ok</v>
      </c>
    </row>
    <row r="615" spans="1:28">
      <c r="F615" s="38"/>
    </row>
    <row r="616" spans="1:28">
      <c r="A616" s="24" t="s">
        <v>330</v>
      </c>
      <c r="F616" s="38"/>
    </row>
    <row r="617" spans="1:28">
      <c r="A617" s="27" t="s">
        <v>990</v>
      </c>
      <c r="C617" s="19" t="s">
        <v>972</v>
      </c>
      <c r="D617" s="19" t="s">
        <v>550</v>
      </c>
      <c r="E617" s="19" t="s">
        <v>992</v>
      </c>
      <c r="F617" s="35">
        <f>VLOOKUP(C617,'WSS-27'!$C$2:$AP$780,'WSS-27'!$Z$2,)</f>
        <v>0</v>
      </c>
      <c r="G617" s="35">
        <f t="shared" ref="G617:Z617" si="284">IF(VLOOKUP($E617,$D$6:$AN$1034,3,)=0,0,(VLOOKUP($E617,$D$6:$AN$1034,G$2,)/VLOOKUP($E617,$D$6:$AN$1034,3,))*$F617)</f>
        <v>0</v>
      </c>
      <c r="H617" s="35">
        <f t="shared" si="284"/>
        <v>0</v>
      </c>
      <c r="I617" s="35">
        <f t="shared" si="284"/>
        <v>0</v>
      </c>
      <c r="J617" s="35">
        <f t="shared" si="284"/>
        <v>0</v>
      </c>
      <c r="K617" s="35">
        <f t="shared" si="284"/>
        <v>0</v>
      </c>
      <c r="L617" s="35">
        <f t="shared" si="284"/>
        <v>0</v>
      </c>
      <c r="M617" s="35">
        <f t="shared" si="284"/>
        <v>0</v>
      </c>
      <c r="N617" s="35">
        <f t="shared" si="284"/>
        <v>0</v>
      </c>
      <c r="O617" s="35">
        <f t="shared" si="284"/>
        <v>0</v>
      </c>
      <c r="P617" s="35">
        <f t="shared" si="284"/>
        <v>0</v>
      </c>
      <c r="Q617" s="35">
        <f t="shared" si="284"/>
        <v>0</v>
      </c>
      <c r="R617" s="35">
        <f t="shared" si="284"/>
        <v>0</v>
      </c>
      <c r="S617" s="35">
        <f t="shared" si="284"/>
        <v>0</v>
      </c>
      <c r="T617" s="35">
        <f t="shared" si="284"/>
        <v>0</v>
      </c>
      <c r="U617" s="35">
        <f t="shared" si="284"/>
        <v>0</v>
      </c>
      <c r="V617" s="35">
        <f t="shared" si="284"/>
        <v>0</v>
      </c>
      <c r="W617" s="35">
        <f t="shared" si="284"/>
        <v>0</v>
      </c>
      <c r="X617" s="21">
        <f t="shared" si="284"/>
        <v>0</v>
      </c>
      <c r="Y617" s="21">
        <f t="shared" si="284"/>
        <v>0</v>
      </c>
      <c r="Z617" s="21">
        <f t="shared" si="284"/>
        <v>0</v>
      </c>
      <c r="AA617" s="23">
        <f>SUM(G617:Z617)</f>
        <v>0</v>
      </c>
      <c r="AB617" s="17" t="str">
        <f>IF(ABS(F617-AA617)&lt;0.01,"ok","err")</f>
        <v>ok</v>
      </c>
    </row>
    <row r="618" spans="1:28">
      <c r="F618" s="38"/>
    </row>
    <row r="619" spans="1:28">
      <c r="A619" s="24" t="s">
        <v>329</v>
      </c>
      <c r="F619" s="38"/>
    </row>
    <row r="620" spans="1:28">
      <c r="A620" s="27" t="s">
        <v>990</v>
      </c>
      <c r="C620" s="19" t="s">
        <v>972</v>
      </c>
      <c r="D620" s="19" t="s">
        <v>551</v>
      </c>
      <c r="E620" s="19" t="s">
        <v>993</v>
      </c>
      <c r="F620" s="35">
        <f>VLOOKUP(C620,'WSS-27'!$C$2:$AP$780,'WSS-27'!$AA$2,)</f>
        <v>0</v>
      </c>
      <c r="G620" s="35">
        <f t="shared" ref="G620:Z620" si="285">IF(VLOOKUP($E620,$D$6:$AN$1034,3,)=0,0,(VLOOKUP($E620,$D$6:$AN$1034,G$2,)/VLOOKUP($E620,$D$6:$AN$1034,3,))*$F620)</f>
        <v>0</v>
      </c>
      <c r="H620" s="35">
        <f t="shared" si="285"/>
        <v>0</v>
      </c>
      <c r="I620" s="35">
        <f t="shared" si="285"/>
        <v>0</v>
      </c>
      <c r="J620" s="35">
        <f t="shared" si="285"/>
        <v>0</v>
      </c>
      <c r="K620" s="35">
        <f t="shared" si="285"/>
        <v>0</v>
      </c>
      <c r="L620" s="35">
        <f t="shared" si="285"/>
        <v>0</v>
      </c>
      <c r="M620" s="35">
        <f t="shared" si="285"/>
        <v>0</v>
      </c>
      <c r="N620" s="35">
        <f t="shared" si="285"/>
        <v>0</v>
      </c>
      <c r="O620" s="35">
        <f t="shared" si="285"/>
        <v>0</v>
      </c>
      <c r="P620" s="35">
        <f t="shared" si="285"/>
        <v>0</v>
      </c>
      <c r="Q620" s="35">
        <f t="shared" si="285"/>
        <v>0</v>
      </c>
      <c r="R620" s="35">
        <f t="shared" si="285"/>
        <v>0</v>
      </c>
      <c r="S620" s="35">
        <f t="shared" si="285"/>
        <v>0</v>
      </c>
      <c r="T620" s="35">
        <f t="shared" si="285"/>
        <v>0</v>
      </c>
      <c r="U620" s="35">
        <f t="shared" si="285"/>
        <v>0</v>
      </c>
      <c r="V620" s="35">
        <f t="shared" si="285"/>
        <v>0</v>
      </c>
      <c r="W620" s="35">
        <f t="shared" si="285"/>
        <v>0</v>
      </c>
      <c r="X620" s="21">
        <f t="shared" si="285"/>
        <v>0</v>
      </c>
      <c r="Y620" s="21">
        <f t="shared" si="285"/>
        <v>0</v>
      </c>
      <c r="Z620" s="21">
        <f t="shared" si="285"/>
        <v>0</v>
      </c>
      <c r="AA620" s="23">
        <f>SUM(G620:Z620)</f>
        <v>0</v>
      </c>
      <c r="AB620" s="17" t="str">
        <f>IF(ABS(F620-AA620)&lt;0.01,"ok","err")</f>
        <v>ok</v>
      </c>
    </row>
    <row r="621" spans="1:28"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21"/>
      <c r="Y621" s="21"/>
      <c r="Z621" s="21"/>
      <c r="AA621" s="23"/>
    </row>
    <row r="622" spans="1:28">
      <c r="A622" s="24" t="s">
        <v>345</v>
      </c>
      <c r="F622" s="38"/>
    </row>
    <row r="623" spans="1:28">
      <c r="A623" s="27" t="s">
        <v>990</v>
      </c>
      <c r="C623" s="19" t="s">
        <v>972</v>
      </c>
      <c r="D623" s="19" t="s">
        <v>552</v>
      </c>
      <c r="E623" s="19" t="s">
        <v>994</v>
      </c>
      <c r="F623" s="35">
        <f>VLOOKUP(C623,'WSS-27'!$C$2:$AP$780,'WSS-27'!$AB$2,)</f>
        <v>0</v>
      </c>
      <c r="G623" s="35">
        <f t="shared" ref="G623:Z623" si="286">IF(VLOOKUP($E623,$D$6:$AN$1034,3,)=0,0,(VLOOKUP($E623,$D$6:$AN$1034,G$2,)/VLOOKUP($E623,$D$6:$AN$1034,3,))*$F623)</f>
        <v>0</v>
      </c>
      <c r="H623" s="35">
        <f t="shared" si="286"/>
        <v>0</v>
      </c>
      <c r="I623" s="35">
        <f t="shared" si="286"/>
        <v>0</v>
      </c>
      <c r="J623" s="35">
        <f t="shared" si="286"/>
        <v>0</v>
      </c>
      <c r="K623" s="35">
        <f t="shared" si="286"/>
        <v>0</v>
      </c>
      <c r="L623" s="35">
        <f t="shared" si="286"/>
        <v>0</v>
      </c>
      <c r="M623" s="35">
        <f t="shared" si="286"/>
        <v>0</v>
      </c>
      <c r="N623" s="35">
        <f t="shared" si="286"/>
        <v>0</v>
      </c>
      <c r="O623" s="35">
        <f t="shared" si="286"/>
        <v>0</v>
      </c>
      <c r="P623" s="35">
        <f t="shared" si="286"/>
        <v>0</v>
      </c>
      <c r="Q623" s="35">
        <f t="shared" si="286"/>
        <v>0</v>
      </c>
      <c r="R623" s="35">
        <f t="shared" si="286"/>
        <v>0</v>
      </c>
      <c r="S623" s="35">
        <f t="shared" si="286"/>
        <v>0</v>
      </c>
      <c r="T623" s="35">
        <f t="shared" si="286"/>
        <v>0</v>
      </c>
      <c r="U623" s="35">
        <f t="shared" si="286"/>
        <v>0</v>
      </c>
      <c r="V623" s="35">
        <f t="shared" si="286"/>
        <v>0</v>
      </c>
      <c r="W623" s="35">
        <f t="shared" si="286"/>
        <v>0</v>
      </c>
      <c r="X623" s="21">
        <f t="shared" si="286"/>
        <v>0</v>
      </c>
      <c r="Y623" s="21">
        <f t="shared" si="286"/>
        <v>0</v>
      </c>
      <c r="Z623" s="21">
        <f t="shared" si="286"/>
        <v>0</v>
      </c>
      <c r="AA623" s="23">
        <f>SUM(G623:Z623)</f>
        <v>0</v>
      </c>
      <c r="AB623" s="17" t="str">
        <f>IF(ABS(F623-AA623)&lt;0.01,"ok","err")</f>
        <v>ok</v>
      </c>
    </row>
    <row r="624" spans="1:28"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21"/>
      <c r="Y624" s="21"/>
      <c r="Z624" s="21"/>
      <c r="AA624" s="23"/>
    </row>
    <row r="625" spans="1:28">
      <c r="A625" s="24" t="s">
        <v>922</v>
      </c>
      <c r="F625" s="38"/>
    </row>
    <row r="626" spans="1:28">
      <c r="A626" s="27" t="s">
        <v>990</v>
      </c>
      <c r="C626" s="19" t="s">
        <v>972</v>
      </c>
      <c r="D626" s="19" t="s">
        <v>553</v>
      </c>
      <c r="E626" s="19" t="s">
        <v>995</v>
      </c>
      <c r="F626" s="35">
        <f>VLOOKUP(C626,'WSS-27'!$C$2:$AP$780,'WSS-27'!$AC$2,)</f>
        <v>0</v>
      </c>
      <c r="G626" s="35">
        <f t="shared" ref="G626:Z626" si="287">IF(VLOOKUP($E626,$D$6:$AN$1034,3,)=0,0,(VLOOKUP($E626,$D$6:$AN$1034,G$2,)/VLOOKUP($E626,$D$6:$AN$1034,3,))*$F626)</f>
        <v>0</v>
      </c>
      <c r="H626" s="35">
        <f t="shared" si="287"/>
        <v>0</v>
      </c>
      <c r="I626" s="35">
        <f t="shared" si="287"/>
        <v>0</v>
      </c>
      <c r="J626" s="35">
        <f t="shared" si="287"/>
        <v>0</v>
      </c>
      <c r="K626" s="35">
        <f t="shared" si="287"/>
        <v>0</v>
      </c>
      <c r="L626" s="35">
        <f t="shared" si="287"/>
        <v>0</v>
      </c>
      <c r="M626" s="35">
        <f t="shared" si="287"/>
        <v>0</v>
      </c>
      <c r="N626" s="35">
        <f t="shared" si="287"/>
        <v>0</v>
      </c>
      <c r="O626" s="35">
        <f t="shared" si="287"/>
        <v>0</v>
      </c>
      <c r="P626" s="35">
        <f t="shared" si="287"/>
        <v>0</v>
      </c>
      <c r="Q626" s="35">
        <f t="shared" si="287"/>
        <v>0</v>
      </c>
      <c r="R626" s="35">
        <f t="shared" si="287"/>
        <v>0</v>
      </c>
      <c r="S626" s="35">
        <f t="shared" si="287"/>
        <v>0</v>
      </c>
      <c r="T626" s="35">
        <f t="shared" si="287"/>
        <v>0</v>
      </c>
      <c r="U626" s="35">
        <f t="shared" si="287"/>
        <v>0</v>
      </c>
      <c r="V626" s="35">
        <f t="shared" si="287"/>
        <v>0</v>
      </c>
      <c r="W626" s="35">
        <f t="shared" si="287"/>
        <v>0</v>
      </c>
      <c r="X626" s="21">
        <f t="shared" si="287"/>
        <v>0</v>
      </c>
      <c r="Y626" s="21">
        <f t="shared" si="287"/>
        <v>0</v>
      </c>
      <c r="Z626" s="21">
        <f t="shared" si="287"/>
        <v>0</v>
      </c>
      <c r="AA626" s="23">
        <f>SUM(G626:Z626)</f>
        <v>0</v>
      </c>
      <c r="AB626" s="17" t="str">
        <f>IF(ABS(F626-AA626)&lt;0.01,"ok","err")</f>
        <v>ok</v>
      </c>
    </row>
    <row r="627" spans="1:28"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21"/>
      <c r="Y627" s="21"/>
      <c r="Z627" s="21"/>
      <c r="AA627" s="23"/>
    </row>
    <row r="628" spans="1:28">
      <c r="A628" s="24" t="s">
        <v>327</v>
      </c>
      <c r="F628" s="38"/>
    </row>
    <row r="629" spans="1:28">
      <c r="A629" s="27" t="s">
        <v>990</v>
      </c>
      <c r="C629" s="19" t="s">
        <v>972</v>
      </c>
      <c r="D629" s="19" t="s">
        <v>554</v>
      </c>
      <c r="E629" s="19" t="s">
        <v>995</v>
      </c>
      <c r="F629" s="35">
        <f>VLOOKUP(C629,'WSS-27'!$C$2:$AP$780,'WSS-27'!$AD$2,)</f>
        <v>0</v>
      </c>
      <c r="G629" s="35">
        <f t="shared" ref="G629:Z629" si="288">IF(VLOOKUP($E629,$D$6:$AN$1034,3,)=0,0,(VLOOKUP($E629,$D$6:$AN$1034,G$2,)/VLOOKUP($E629,$D$6:$AN$1034,3,))*$F629)</f>
        <v>0</v>
      </c>
      <c r="H629" s="35">
        <f t="shared" si="288"/>
        <v>0</v>
      </c>
      <c r="I629" s="35">
        <f t="shared" si="288"/>
        <v>0</v>
      </c>
      <c r="J629" s="35">
        <f t="shared" si="288"/>
        <v>0</v>
      </c>
      <c r="K629" s="35">
        <f t="shared" si="288"/>
        <v>0</v>
      </c>
      <c r="L629" s="35">
        <f t="shared" si="288"/>
        <v>0</v>
      </c>
      <c r="M629" s="35">
        <f t="shared" si="288"/>
        <v>0</v>
      </c>
      <c r="N629" s="35">
        <f t="shared" si="288"/>
        <v>0</v>
      </c>
      <c r="O629" s="35">
        <f t="shared" si="288"/>
        <v>0</v>
      </c>
      <c r="P629" s="35">
        <f t="shared" si="288"/>
        <v>0</v>
      </c>
      <c r="Q629" s="35">
        <f t="shared" si="288"/>
        <v>0</v>
      </c>
      <c r="R629" s="35">
        <f t="shared" si="288"/>
        <v>0</v>
      </c>
      <c r="S629" s="35">
        <f t="shared" si="288"/>
        <v>0</v>
      </c>
      <c r="T629" s="35">
        <f t="shared" si="288"/>
        <v>0</v>
      </c>
      <c r="U629" s="35">
        <f t="shared" si="288"/>
        <v>0</v>
      </c>
      <c r="V629" s="35">
        <f t="shared" si="288"/>
        <v>0</v>
      </c>
      <c r="W629" s="35">
        <f t="shared" si="288"/>
        <v>0</v>
      </c>
      <c r="X629" s="21">
        <f t="shared" si="288"/>
        <v>0</v>
      </c>
      <c r="Y629" s="21">
        <f t="shared" si="288"/>
        <v>0</v>
      </c>
      <c r="Z629" s="21">
        <f t="shared" si="288"/>
        <v>0</v>
      </c>
      <c r="AA629" s="23">
        <f>SUM(G629:Z629)</f>
        <v>0</v>
      </c>
      <c r="AB629" s="17" t="str">
        <f>IF(ABS(F629-AA629)&lt;0.01,"ok","err")</f>
        <v>ok</v>
      </c>
    </row>
    <row r="630" spans="1:28"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21"/>
      <c r="Y630" s="21"/>
      <c r="Z630" s="21"/>
      <c r="AA630" s="23"/>
    </row>
    <row r="631" spans="1:28">
      <c r="A631" s="24" t="s">
        <v>326</v>
      </c>
      <c r="F631" s="38"/>
    </row>
    <row r="632" spans="1:28">
      <c r="A632" s="27" t="s">
        <v>990</v>
      </c>
      <c r="C632" s="19" t="s">
        <v>972</v>
      </c>
      <c r="D632" s="19" t="s">
        <v>555</v>
      </c>
      <c r="E632" s="19" t="s">
        <v>996</v>
      </c>
      <c r="F632" s="35">
        <f>VLOOKUP(C632,'WSS-27'!$C$2:$AP$780,'WSS-27'!$AE$2,)</f>
        <v>0</v>
      </c>
      <c r="G632" s="35">
        <f t="shared" ref="G632:Z632" si="289">IF(VLOOKUP($E632,$D$6:$AN$1034,3,)=0,0,(VLOOKUP($E632,$D$6:$AN$1034,G$2,)/VLOOKUP($E632,$D$6:$AN$1034,3,))*$F632)</f>
        <v>0</v>
      </c>
      <c r="H632" s="35">
        <f t="shared" si="289"/>
        <v>0</v>
      </c>
      <c r="I632" s="35">
        <f t="shared" si="289"/>
        <v>0</v>
      </c>
      <c r="J632" s="35">
        <f t="shared" si="289"/>
        <v>0</v>
      </c>
      <c r="K632" s="35">
        <f t="shared" si="289"/>
        <v>0</v>
      </c>
      <c r="L632" s="35">
        <f t="shared" si="289"/>
        <v>0</v>
      </c>
      <c r="M632" s="35">
        <f t="shared" si="289"/>
        <v>0</v>
      </c>
      <c r="N632" s="35">
        <f t="shared" si="289"/>
        <v>0</v>
      </c>
      <c r="O632" s="35">
        <f t="shared" si="289"/>
        <v>0</v>
      </c>
      <c r="P632" s="35">
        <f t="shared" si="289"/>
        <v>0</v>
      </c>
      <c r="Q632" s="35">
        <f t="shared" si="289"/>
        <v>0</v>
      </c>
      <c r="R632" s="35">
        <f t="shared" si="289"/>
        <v>0</v>
      </c>
      <c r="S632" s="35">
        <f t="shared" si="289"/>
        <v>0</v>
      </c>
      <c r="T632" s="35">
        <f t="shared" si="289"/>
        <v>0</v>
      </c>
      <c r="U632" s="35">
        <f t="shared" si="289"/>
        <v>0</v>
      </c>
      <c r="V632" s="35">
        <f t="shared" si="289"/>
        <v>0</v>
      </c>
      <c r="W632" s="35">
        <f t="shared" si="289"/>
        <v>0</v>
      </c>
      <c r="X632" s="21">
        <f t="shared" si="289"/>
        <v>0</v>
      </c>
      <c r="Y632" s="21">
        <f t="shared" si="289"/>
        <v>0</v>
      </c>
      <c r="Z632" s="21">
        <f t="shared" si="289"/>
        <v>0</v>
      </c>
      <c r="AA632" s="23">
        <f>SUM(G632:Z632)</f>
        <v>0</v>
      </c>
      <c r="AB632" s="17" t="str">
        <f>IF(ABS(F632-AA632)&lt;0.01,"ok","err")</f>
        <v>ok</v>
      </c>
    </row>
    <row r="633" spans="1:28"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21"/>
      <c r="Y633" s="21"/>
      <c r="Z633" s="21"/>
      <c r="AA633" s="23"/>
    </row>
    <row r="634" spans="1:28">
      <c r="A634" s="19" t="s">
        <v>819</v>
      </c>
      <c r="D634" s="19" t="s">
        <v>1008</v>
      </c>
      <c r="F634" s="35">
        <f>F589+F595+F598+F601+F609+F614+F617+F620+F623+F626+F629+F632</f>
        <v>0</v>
      </c>
      <c r="G634" s="35">
        <f t="shared" ref="G634:Z634" si="290">G589+G595+G598+G601+G609+G614+G617+G620+G623+G626+G629+G632</f>
        <v>0</v>
      </c>
      <c r="H634" s="35">
        <f t="shared" si="290"/>
        <v>0</v>
      </c>
      <c r="I634" s="35">
        <f t="shared" si="290"/>
        <v>0</v>
      </c>
      <c r="J634" s="35">
        <f t="shared" si="290"/>
        <v>0</v>
      </c>
      <c r="K634" s="35">
        <f t="shared" si="290"/>
        <v>0</v>
      </c>
      <c r="L634" s="35">
        <f t="shared" si="290"/>
        <v>0</v>
      </c>
      <c r="M634" s="35">
        <f t="shared" si="290"/>
        <v>0</v>
      </c>
      <c r="N634" s="35">
        <f t="shared" si="290"/>
        <v>0</v>
      </c>
      <c r="O634" s="35">
        <f>O589+O595+O598+O601+O609+O614+O617+O620+O623+O626+O629+O632</f>
        <v>0</v>
      </c>
      <c r="P634" s="35">
        <f t="shared" si="290"/>
        <v>0</v>
      </c>
      <c r="Q634" s="35">
        <f t="shared" si="290"/>
        <v>0</v>
      </c>
      <c r="R634" s="35">
        <f t="shared" si="290"/>
        <v>0</v>
      </c>
      <c r="S634" s="35">
        <f t="shared" si="290"/>
        <v>0</v>
      </c>
      <c r="T634" s="35">
        <f t="shared" si="290"/>
        <v>0</v>
      </c>
      <c r="U634" s="35">
        <f t="shared" si="290"/>
        <v>0</v>
      </c>
      <c r="V634" s="35">
        <f t="shared" si="290"/>
        <v>0</v>
      </c>
      <c r="W634" s="35">
        <f t="shared" si="290"/>
        <v>0</v>
      </c>
      <c r="X634" s="21">
        <f t="shared" si="290"/>
        <v>0</v>
      </c>
      <c r="Y634" s="21">
        <f t="shared" si="290"/>
        <v>0</v>
      </c>
      <c r="Z634" s="21">
        <f t="shared" si="290"/>
        <v>0</v>
      </c>
      <c r="AA634" s="23">
        <f>SUM(G634:Z634)</f>
        <v>0</v>
      </c>
      <c r="AB634" s="17" t="str">
        <f>IF(ABS(F634-AA634)&lt;0.01,"ok","err")</f>
        <v>ok</v>
      </c>
    </row>
    <row r="635" spans="1:28"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21"/>
      <c r="Y635" s="21"/>
      <c r="Z635" s="21"/>
      <c r="AA635" s="23"/>
      <c r="AB635" s="17"/>
    </row>
    <row r="636" spans="1:28"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21"/>
      <c r="Y636" s="21"/>
      <c r="Z636" s="21"/>
      <c r="AA636" s="23"/>
      <c r="AB636" s="17"/>
    </row>
    <row r="637" spans="1:28">
      <c r="A637" s="24" t="s">
        <v>745</v>
      </c>
    </row>
    <row r="639" spans="1:28">
      <c r="A639" s="24" t="s">
        <v>339</v>
      </c>
    </row>
    <row r="640" spans="1:28">
      <c r="A640" s="27" t="s">
        <v>1129</v>
      </c>
      <c r="C640" s="19" t="s">
        <v>973</v>
      </c>
      <c r="D640" s="19" t="s">
        <v>1142</v>
      </c>
      <c r="E640" s="19" t="s">
        <v>1120</v>
      </c>
      <c r="F640" s="35">
        <f>VLOOKUP(C640,'WSS-27'!$C$2:$AP$780,'WSS-27'!$H$2,)</f>
        <v>44199090.235670112</v>
      </c>
      <c r="G640" s="35">
        <f t="shared" ref="G640:P645" si="291">IF(VLOOKUP($E640,$D$6:$AN$1034,3,)=0,0,(VLOOKUP($E640,$D$6:$AN$1034,G$2,)/VLOOKUP($E640,$D$6:$AN$1034,3,))*$F640)</f>
        <v>21325865.857515004</v>
      </c>
      <c r="H640" s="35">
        <f t="shared" si="291"/>
        <v>5165232.2983294027</v>
      </c>
      <c r="I640" s="35">
        <f t="shared" si="291"/>
        <v>314944.18815510767</v>
      </c>
      <c r="J640" s="35">
        <f t="shared" si="291"/>
        <v>5703413.7798674749</v>
      </c>
      <c r="K640" s="35">
        <f t="shared" si="291"/>
        <v>5467958.624950625</v>
      </c>
      <c r="L640" s="35">
        <f t="shared" si="291"/>
        <v>3726994.2072352865</v>
      </c>
      <c r="M640" s="35">
        <f t="shared" si="291"/>
        <v>2341359.3677665964</v>
      </c>
      <c r="N640" s="35">
        <f t="shared" si="291"/>
        <v>127647.71107070864</v>
      </c>
      <c r="O640" s="35">
        <f t="shared" si="291"/>
        <v>18209.609530122172</v>
      </c>
      <c r="P640" s="35">
        <f t="shared" si="291"/>
        <v>728.9212911428009</v>
      </c>
      <c r="Q640" s="35">
        <f t="shared" ref="Q640:Z645" si="292">IF(VLOOKUP($E640,$D$6:$AN$1034,3,)=0,0,(VLOOKUP($E640,$D$6:$AN$1034,Q$2,)/VLOOKUP($E640,$D$6:$AN$1034,3,))*$F640)</f>
        <v>6707.16325832863</v>
      </c>
      <c r="R640" s="35">
        <f t="shared" si="292"/>
        <v>28.50670031670365</v>
      </c>
      <c r="S640" s="35">
        <f t="shared" si="292"/>
        <v>0</v>
      </c>
      <c r="T640" s="35">
        <f t="shared" si="292"/>
        <v>0</v>
      </c>
      <c r="U640" s="35">
        <f t="shared" si="292"/>
        <v>0</v>
      </c>
      <c r="V640" s="35">
        <f t="shared" si="292"/>
        <v>0</v>
      </c>
      <c r="W640" s="35">
        <f t="shared" si="292"/>
        <v>0</v>
      </c>
      <c r="X640" s="21">
        <f t="shared" si="292"/>
        <v>0</v>
      </c>
      <c r="Y640" s="21">
        <f t="shared" si="292"/>
        <v>0</v>
      </c>
      <c r="Z640" s="21">
        <f t="shared" si="292"/>
        <v>0</v>
      </c>
      <c r="AA640" s="23">
        <f t="shared" ref="AA640:AA646" si="293">SUM(G640:Z640)</f>
        <v>44199090.235670105</v>
      </c>
      <c r="AB640" s="17" t="str">
        <f t="shared" ref="AB640:AB646" si="294">IF(ABS(F640-AA640)&lt;0.01,"ok","err")</f>
        <v>ok</v>
      </c>
    </row>
    <row r="641" spans="1:28" hidden="1">
      <c r="A641" s="27" t="s">
        <v>1136</v>
      </c>
      <c r="C641" s="19" t="s">
        <v>973</v>
      </c>
      <c r="D641" s="19" t="s">
        <v>746</v>
      </c>
      <c r="E641" s="19" t="s">
        <v>1144</v>
      </c>
      <c r="F641" s="38">
        <f>VLOOKUP(C641,'WSS-27'!$C$2:$AP$780,'WSS-27'!$I$2,)</f>
        <v>0</v>
      </c>
      <c r="G641" s="38">
        <f t="shared" si="291"/>
        <v>0</v>
      </c>
      <c r="H641" s="38">
        <f t="shared" si="291"/>
        <v>0</v>
      </c>
      <c r="I641" s="38">
        <f t="shared" si="291"/>
        <v>0</v>
      </c>
      <c r="J641" s="38">
        <f t="shared" si="291"/>
        <v>0</v>
      </c>
      <c r="K641" s="38">
        <f t="shared" si="291"/>
        <v>0</v>
      </c>
      <c r="L641" s="38">
        <f t="shared" si="291"/>
        <v>0</v>
      </c>
      <c r="M641" s="38">
        <f t="shared" si="291"/>
        <v>0</v>
      </c>
      <c r="N641" s="38">
        <f t="shared" si="291"/>
        <v>0</v>
      </c>
      <c r="O641" s="38">
        <f t="shared" si="291"/>
        <v>0</v>
      </c>
      <c r="P641" s="38">
        <f t="shared" si="291"/>
        <v>0</v>
      </c>
      <c r="Q641" s="38">
        <f t="shared" si="292"/>
        <v>0</v>
      </c>
      <c r="R641" s="38">
        <f t="shared" si="292"/>
        <v>0</v>
      </c>
      <c r="S641" s="38">
        <f t="shared" si="292"/>
        <v>0</v>
      </c>
      <c r="T641" s="38">
        <f t="shared" si="292"/>
        <v>0</v>
      </c>
      <c r="U641" s="38">
        <f t="shared" si="292"/>
        <v>0</v>
      </c>
      <c r="V641" s="38">
        <f t="shared" si="292"/>
        <v>0</v>
      </c>
      <c r="W641" s="38">
        <f t="shared" si="292"/>
        <v>0</v>
      </c>
      <c r="X641" s="22">
        <f t="shared" si="292"/>
        <v>0</v>
      </c>
      <c r="Y641" s="22">
        <f t="shared" si="292"/>
        <v>0</v>
      </c>
      <c r="Z641" s="22">
        <f t="shared" si="292"/>
        <v>0</v>
      </c>
      <c r="AA641" s="22">
        <f t="shared" si="293"/>
        <v>0</v>
      </c>
      <c r="AB641" s="17" t="str">
        <f t="shared" si="294"/>
        <v>ok</v>
      </c>
    </row>
    <row r="642" spans="1:28" hidden="1">
      <c r="A642" s="27" t="s">
        <v>1136</v>
      </c>
      <c r="C642" s="19" t="s">
        <v>973</v>
      </c>
      <c r="D642" s="19" t="s">
        <v>747</v>
      </c>
      <c r="E642" s="19" t="s">
        <v>1144</v>
      </c>
      <c r="F642" s="38">
        <f>VLOOKUP(C642,'WSS-27'!$C$2:$AP$780,'WSS-27'!$J$2,)</f>
        <v>0</v>
      </c>
      <c r="G642" s="38">
        <f t="shared" si="291"/>
        <v>0</v>
      </c>
      <c r="H642" s="38">
        <f t="shared" si="291"/>
        <v>0</v>
      </c>
      <c r="I642" s="38">
        <f t="shared" si="291"/>
        <v>0</v>
      </c>
      <c r="J642" s="38">
        <f t="shared" si="291"/>
        <v>0</v>
      </c>
      <c r="K642" s="38">
        <f t="shared" si="291"/>
        <v>0</v>
      </c>
      <c r="L642" s="38">
        <f t="shared" si="291"/>
        <v>0</v>
      </c>
      <c r="M642" s="38">
        <f t="shared" si="291"/>
        <v>0</v>
      </c>
      <c r="N642" s="38">
        <f t="shared" si="291"/>
        <v>0</v>
      </c>
      <c r="O642" s="38">
        <f t="shared" si="291"/>
        <v>0</v>
      </c>
      <c r="P642" s="38">
        <f t="shared" si="291"/>
        <v>0</v>
      </c>
      <c r="Q642" s="38">
        <f t="shared" si="292"/>
        <v>0</v>
      </c>
      <c r="R642" s="38">
        <f t="shared" si="292"/>
        <v>0</v>
      </c>
      <c r="S642" s="38">
        <f t="shared" si="292"/>
        <v>0</v>
      </c>
      <c r="T642" s="38">
        <f t="shared" si="292"/>
        <v>0</v>
      </c>
      <c r="U642" s="38">
        <f t="shared" si="292"/>
        <v>0</v>
      </c>
      <c r="V642" s="38">
        <f t="shared" si="292"/>
        <v>0</v>
      </c>
      <c r="W642" s="38">
        <f t="shared" si="292"/>
        <v>0</v>
      </c>
      <c r="X642" s="22">
        <f t="shared" si="292"/>
        <v>0</v>
      </c>
      <c r="Y642" s="22">
        <f t="shared" si="292"/>
        <v>0</v>
      </c>
      <c r="Z642" s="22">
        <f t="shared" si="292"/>
        <v>0</v>
      </c>
      <c r="AA642" s="22">
        <f t="shared" si="293"/>
        <v>0</v>
      </c>
      <c r="AB642" s="17" t="str">
        <f t="shared" si="294"/>
        <v>ok</v>
      </c>
    </row>
    <row r="643" spans="1:28">
      <c r="A643" s="27" t="s">
        <v>1076</v>
      </c>
      <c r="C643" s="19" t="s">
        <v>973</v>
      </c>
      <c r="D643" s="19" t="s">
        <v>748</v>
      </c>
      <c r="E643" s="19" t="s">
        <v>988</v>
      </c>
      <c r="F643" s="38">
        <f>VLOOKUP(C643,'WSS-27'!$C$2:$AP$780,'WSS-27'!$K$2,)</f>
        <v>0</v>
      </c>
      <c r="G643" s="38">
        <f t="shared" si="291"/>
        <v>0</v>
      </c>
      <c r="H643" s="38">
        <f t="shared" si="291"/>
        <v>0</v>
      </c>
      <c r="I643" s="38">
        <f t="shared" si="291"/>
        <v>0</v>
      </c>
      <c r="J643" s="38">
        <f t="shared" si="291"/>
        <v>0</v>
      </c>
      <c r="K643" s="38">
        <f t="shared" si="291"/>
        <v>0</v>
      </c>
      <c r="L643" s="38">
        <f t="shared" si="291"/>
        <v>0</v>
      </c>
      <c r="M643" s="38">
        <f t="shared" si="291"/>
        <v>0</v>
      </c>
      <c r="N643" s="38">
        <f t="shared" si="291"/>
        <v>0</v>
      </c>
      <c r="O643" s="38">
        <f t="shared" si="291"/>
        <v>0</v>
      </c>
      <c r="P643" s="38">
        <f t="shared" si="291"/>
        <v>0</v>
      </c>
      <c r="Q643" s="38">
        <f t="shared" si="292"/>
        <v>0</v>
      </c>
      <c r="R643" s="38">
        <f t="shared" si="292"/>
        <v>0</v>
      </c>
      <c r="S643" s="38">
        <f t="shared" si="292"/>
        <v>0</v>
      </c>
      <c r="T643" s="38">
        <f t="shared" si="292"/>
        <v>0</v>
      </c>
      <c r="U643" s="38">
        <f t="shared" si="292"/>
        <v>0</v>
      </c>
      <c r="V643" s="38">
        <f t="shared" si="292"/>
        <v>0</v>
      </c>
      <c r="W643" s="38">
        <f t="shared" si="292"/>
        <v>0</v>
      </c>
      <c r="X643" s="22">
        <f t="shared" si="292"/>
        <v>0</v>
      </c>
      <c r="Y643" s="22">
        <f t="shared" si="292"/>
        <v>0</v>
      </c>
      <c r="Z643" s="22">
        <f t="shared" si="292"/>
        <v>0</v>
      </c>
      <c r="AA643" s="22">
        <f t="shared" si="293"/>
        <v>0</v>
      </c>
      <c r="AB643" s="17" t="str">
        <f t="shared" si="294"/>
        <v>ok</v>
      </c>
    </row>
    <row r="644" spans="1:28" hidden="1">
      <c r="A644" s="27" t="s">
        <v>1077</v>
      </c>
      <c r="C644" s="19" t="s">
        <v>973</v>
      </c>
      <c r="D644" s="19" t="s">
        <v>749</v>
      </c>
      <c r="E644" s="19" t="s">
        <v>988</v>
      </c>
      <c r="F644" s="38">
        <f>VLOOKUP(C644,'WSS-27'!$C$2:$AP$780,'WSS-27'!$L$2,)</f>
        <v>0</v>
      </c>
      <c r="G644" s="38">
        <f t="shared" si="291"/>
        <v>0</v>
      </c>
      <c r="H644" s="38">
        <f t="shared" si="291"/>
        <v>0</v>
      </c>
      <c r="I644" s="38">
        <f t="shared" si="291"/>
        <v>0</v>
      </c>
      <c r="J644" s="38">
        <f t="shared" si="291"/>
        <v>0</v>
      </c>
      <c r="K644" s="38">
        <f t="shared" si="291"/>
        <v>0</v>
      </c>
      <c r="L644" s="38">
        <f t="shared" si="291"/>
        <v>0</v>
      </c>
      <c r="M644" s="38">
        <f t="shared" si="291"/>
        <v>0</v>
      </c>
      <c r="N644" s="38">
        <f t="shared" si="291"/>
        <v>0</v>
      </c>
      <c r="O644" s="38">
        <f t="shared" si="291"/>
        <v>0</v>
      </c>
      <c r="P644" s="38">
        <f t="shared" si="291"/>
        <v>0</v>
      </c>
      <c r="Q644" s="38">
        <f t="shared" si="292"/>
        <v>0</v>
      </c>
      <c r="R644" s="38">
        <f t="shared" si="292"/>
        <v>0</v>
      </c>
      <c r="S644" s="38">
        <f t="shared" si="292"/>
        <v>0</v>
      </c>
      <c r="T644" s="38">
        <f t="shared" si="292"/>
        <v>0</v>
      </c>
      <c r="U644" s="38">
        <f t="shared" si="292"/>
        <v>0</v>
      </c>
      <c r="V644" s="38">
        <f t="shared" si="292"/>
        <v>0</v>
      </c>
      <c r="W644" s="38">
        <f t="shared" si="292"/>
        <v>0</v>
      </c>
      <c r="X644" s="22">
        <f t="shared" si="292"/>
        <v>0</v>
      </c>
      <c r="Y644" s="22">
        <f t="shared" si="292"/>
        <v>0</v>
      </c>
      <c r="Z644" s="22">
        <f t="shared" si="292"/>
        <v>0</v>
      </c>
      <c r="AA644" s="22">
        <f t="shared" si="293"/>
        <v>0</v>
      </c>
      <c r="AB644" s="17" t="str">
        <f t="shared" si="294"/>
        <v>ok</v>
      </c>
    </row>
    <row r="645" spans="1:28" hidden="1">
      <c r="A645" s="27" t="s">
        <v>1077</v>
      </c>
      <c r="C645" s="19" t="s">
        <v>973</v>
      </c>
      <c r="D645" s="19" t="s">
        <v>750</v>
      </c>
      <c r="E645" s="19" t="s">
        <v>988</v>
      </c>
      <c r="F645" s="38">
        <f>VLOOKUP(C645,'WSS-27'!$C$2:$AP$780,'WSS-27'!$M$2,)</f>
        <v>0</v>
      </c>
      <c r="G645" s="38">
        <f t="shared" si="291"/>
        <v>0</v>
      </c>
      <c r="H645" s="38">
        <f t="shared" si="291"/>
        <v>0</v>
      </c>
      <c r="I645" s="38">
        <f t="shared" si="291"/>
        <v>0</v>
      </c>
      <c r="J645" s="38">
        <f t="shared" si="291"/>
        <v>0</v>
      </c>
      <c r="K645" s="38">
        <f t="shared" si="291"/>
        <v>0</v>
      </c>
      <c r="L645" s="38">
        <f t="shared" si="291"/>
        <v>0</v>
      </c>
      <c r="M645" s="38">
        <f t="shared" si="291"/>
        <v>0</v>
      </c>
      <c r="N645" s="38">
        <f t="shared" si="291"/>
        <v>0</v>
      </c>
      <c r="O645" s="38">
        <f t="shared" si="291"/>
        <v>0</v>
      </c>
      <c r="P645" s="38">
        <f t="shared" si="291"/>
        <v>0</v>
      </c>
      <c r="Q645" s="38">
        <f t="shared" si="292"/>
        <v>0</v>
      </c>
      <c r="R645" s="38">
        <f t="shared" si="292"/>
        <v>0</v>
      </c>
      <c r="S645" s="38">
        <f t="shared" si="292"/>
        <v>0</v>
      </c>
      <c r="T645" s="38">
        <f t="shared" si="292"/>
        <v>0</v>
      </c>
      <c r="U645" s="38">
        <f t="shared" si="292"/>
        <v>0</v>
      </c>
      <c r="V645" s="38">
        <f t="shared" si="292"/>
        <v>0</v>
      </c>
      <c r="W645" s="38">
        <f t="shared" si="292"/>
        <v>0</v>
      </c>
      <c r="X645" s="22">
        <f t="shared" si="292"/>
        <v>0</v>
      </c>
      <c r="Y645" s="22">
        <f t="shared" si="292"/>
        <v>0</v>
      </c>
      <c r="Z645" s="22">
        <f t="shared" si="292"/>
        <v>0</v>
      </c>
      <c r="AA645" s="22">
        <f t="shared" si="293"/>
        <v>0</v>
      </c>
      <c r="AB645" s="17" t="str">
        <f t="shared" si="294"/>
        <v>ok</v>
      </c>
    </row>
    <row r="646" spans="1:28">
      <c r="A646" s="19" t="s">
        <v>361</v>
      </c>
      <c r="D646" s="19" t="s">
        <v>751</v>
      </c>
      <c r="F646" s="35">
        <f>SUM(F640:F645)</f>
        <v>44199090.235670112</v>
      </c>
      <c r="G646" s="35">
        <f t="shared" ref="G646:W646" si="295">SUM(G640:G645)</f>
        <v>21325865.857515004</v>
      </c>
      <c r="H646" s="35">
        <f t="shared" si="295"/>
        <v>5165232.2983294027</v>
      </c>
      <c r="I646" s="35">
        <f t="shared" si="295"/>
        <v>314944.18815510767</v>
      </c>
      <c r="J646" s="35">
        <f t="shared" si="295"/>
        <v>5703413.7798674749</v>
      </c>
      <c r="K646" s="35">
        <f t="shared" si="295"/>
        <v>5467958.624950625</v>
      </c>
      <c r="L646" s="35">
        <f t="shared" si="295"/>
        <v>3726994.2072352865</v>
      </c>
      <c r="M646" s="35">
        <f t="shared" si="295"/>
        <v>2341359.3677665964</v>
      </c>
      <c r="N646" s="35">
        <f t="shared" si="295"/>
        <v>127647.71107070864</v>
      </c>
      <c r="O646" s="35">
        <f>SUM(O640:O645)</f>
        <v>18209.609530122172</v>
      </c>
      <c r="P646" s="35">
        <f t="shared" si="295"/>
        <v>728.9212911428009</v>
      </c>
      <c r="Q646" s="35">
        <f t="shared" si="295"/>
        <v>6707.16325832863</v>
      </c>
      <c r="R646" s="35">
        <f t="shared" si="295"/>
        <v>28.50670031670365</v>
      </c>
      <c r="S646" s="35">
        <f t="shared" si="295"/>
        <v>0</v>
      </c>
      <c r="T646" s="35">
        <f t="shared" si="295"/>
        <v>0</v>
      </c>
      <c r="U646" s="35">
        <f t="shared" si="295"/>
        <v>0</v>
      </c>
      <c r="V646" s="35">
        <f t="shared" si="295"/>
        <v>0</v>
      </c>
      <c r="W646" s="35">
        <f t="shared" si="295"/>
        <v>0</v>
      </c>
      <c r="X646" s="21">
        <f>SUM(X640:X645)</f>
        <v>0</v>
      </c>
      <c r="Y646" s="21">
        <f>SUM(Y640:Y645)</f>
        <v>0</v>
      </c>
      <c r="Z646" s="21">
        <f>SUM(Z640:Z645)</f>
        <v>0</v>
      </c>
      <c r="AA646" s="23">
        <f t="shared" si="293"/>
        <v>44199090.235670105</v>
      </c>
      <c r="AB646" s="17" t="str">
        <f t="shared" si="294"/>
        <v>ok</v>
      </c>
    </row>
    <row r="647" spans="1:28">
      <c r="F647" s="38"/>
      <c r="G647" s="38"/>
    </row>
    <row r="648" spans="1:28">
      <c r="A648" s="24" t="s">
        <v>1026</v>
      </c>
      <c r="F648" s="38"/>
      <c r="G648" s="38"/>
    </row>
    <row r="649" spans="1:28">
      <c r="A649" s="27" t="s">
        <v>1111</v>
      </c>
      <c r="C649" s="19" t="s">
        <v>973</v>
      </c>
      <c r="D649" s="19" t="s">
        <v>752</v>
      </c>
      <c r="E649" s="19" t="s">
        <v>1115</v>
      </c>
      <c r="F649" s="35">
        <f>VLOOKUP(C649,'WSS-27'!$C$2:$AP$780,'WSS-27'!$N$2,)</f>
        <v>9136110.4187865071</v>
      </c>
      <c r="G649" s="35">
        <f t="shared" ref="G649:P651" si="296">IF(VLOOKUP($E649,$D$6:$AN$1034,3,)=0,0,(VLOOKUP($E649,$D$6:$AN$1034,G$2,)/VLOOKUP($E649,$D$6:$AN$1034,3,))*$F649)</f>
        <v>4135191.6434594914</v>
      </c>
      <c r="H649" s="35">
        <f t="shared" si="296"/>
        <v>1148524.4287079903</v>
      </c>
      <c r="I649" s="35">
        <f t="shared" si="296"/>
        <v>70117.867096852773</v>
      </c>
      <c r="J649" s="35">
        <f t="shared" si="296"/>
        <v>1223072.9349610861</v>
      </c>
      <c r="K649" s="35">
        <f t="shared" si="296"/>
        <v>1145096.3752234145</v>
      </c>
      <c r="L649" s="35">
        <f t="shared" si="296"/>
        <v>777739.04013431084</v>
      </c>
      <c r="M649" s="35">
        <f t="shared" si="296"/>
        <v>513026.35421269323</v>
      </c>
      <c r="N649" s="35">
        <f t="shared" si="296"/>
        <v>38497.599660468863</v>
      </c>
      <c r="O649" s="35">
        <f t="shared" si="296"/>
        <v>79913.4234632609</v>
      </c>
      <c r="P649" s="35">
        <f t="shared" si="296"/>
        <v>3376.0357549470673</v>
      </c>
      <c r="Q649" s="35">
        <f t="shared" ref="Q649:Z651" si="297">IF(VLOOKUP($E649,$D$6:$AN$1034,3,)=0,0,(VLOOKUP($E649,$D$6:$AN$1034,Q$2,)/VLOOKUP($E649,$D$6:$AN$1034,3,))*$F649)</f>
        <v>1261.3338382957156</v>
      </c>
      <c r="R649" s="35">
        <f t="shared" si="297"/>
        <v>293.38227369467734</v>
      </c>
      <c r="S649" s="35">
        <f t="shared" si="297"/>
        <v>0</v>
      </c>
      <c r="T649" s="35">
        <f t="shared" si="297"/>
        <v>0</v>
      </c>
      <c r="U649" s="35">
        <f t="shared" si="297"/>
        <v>0</v>
      </c>
      <c r="V649" s="35">
        <f t="shared" si="297"/>
        <v>0</v>
      </c>
      <c r="W649" s="35">
        <f t="shared" si="297"/>
        <v>0</v>
      </c>
      <c r="X649" s="21">
        <f t="shared" si="297"/>
        <v>0</v>
      </c>
      <c r="Y649" s="21">
        <f t="shared" si="297"/>
        <v>0</v>
      </c>
      <c r="Z649" s="21">
        <f t="shared" si="297"/>
        <v>0</v>
      </c>
      <c r="AA649" s="23">
        <f>SUM(G649:Z649)</f>
        <v>9136110.4187865071</v>
      </c>
      <c r="AB649" s="17" t="str">
        <f>IF(ABS(F649-AA649)&lt;0.01,"ok","err")</f>
        <v>ok</v>
      </c>
    </row>
    <row r="650" spans="1:28" hidden="1">
      <c r="A650" s="27" t="s">
        <v>1112</v>
      </c>
      <c r="C650" s="19" t="s">
        <v>973</v>
      </c>
      <c r="D650" s="19" t="s">
        <v>753</v>
      </c>
      <c r="E650" s="19" t="s">
        <v>1115</v>
      </c>
      <c r="F650" s="38">
        <f>VLOOKUP(C650,'WSS-27'!$C$2:$AP$780,'WSS-27'!$O$2,)</f>
        <v>0</v>
      </c>
      <c r="G650" s="38">
        <f t="shared" si="296"/>
        <v>0</v>
      </c>
      <c r="H650" s="38">
        <f t="shared" si="296"/>
        <v>0</v>
      </c>
      <c r="I650" s="38">
        <f t="shared" si="296"/>
        <v>0</v>
      </c>
      <c r="J650" s="38">
        <f t="shared" si="296"/>
        <v>0</v>
      </c>
      <c r="K650" s="38">
        <f t="shared" si="296"/>
        <v>0</v>
      </c>
      <c r="L650" s="38">
        <f t="shared" si="296"/>
        <v>0</v>
      </c>
      <c r="M650" s="38">
        <f t="shared" si="296"/>
        <v>0</v>
      </c>
      <c r="N650" s="38">
        <f t="shared" si="296"/>
        <v>0</v>
      </c>
      <c r="O650" s="38">
        <f t="shared" si="296"/>
        <v>0</v>
      </c>
      <c r="P650" s="38">
        <f t="shared" si="296"/>
        <v>0</v>
      </c>
      <c r="Q650" s="38">
        <f t="shared" si="297"/>
        <v>0</v>
      </c>
      <c r="R650" s="38">
        <f t="shared" si="297"/>
        <v>0</v>
      </c>
      <c r="S650" s="38">
        <f t="shared" si="297"/>
        <v>0</v>
      </c>
      <c r="T650" s="38">
        <f t="shared" si="297"/>
        <v>0</v>
      </c>
      <c r="U650" s="38">
        <f t="shared" si="297"/>
        <v>0</v>
      </c>
      <c r="V650" s="38">
        <f t="shared" si="297"/>
        <v>0</v>
      </c>
      <c r="W650" s="38">
        <f t="shared" si="297"/>
        <v>0</v>
      </c>
      <c r="X650" s="22">
        <f t="shared" si="297"/>
        <v>0</v>
      </c>
      <c r="Y650" s="22">
        <f t="shared" si="297"/>
        <v>0</v>
      </c>
      <c r="Z650" s="22">
        <f t="shared" si="297"/>
        <v>0</v>
      </c>
      <c r="AA650" s="22">
        <f>SUM(G650:Z650)</f>
        <v>0</v>
      </c>
      <c r="AB650" s="17" t="str">
        <f>IF(ABS(F650-AA650)&lt;0.01,"ok","err")</f>
        <v>ok</v>
      </c>
    </row>
    <row r="651" spans="1:28" hidden="1">
      <c r="A651" s="27" t="s">
        <v>1112</v>
      </c>
      <c r="C651" s="19" t="s">
        <v>973</v>
      </c>
      <c r="D651" s="19" t="s">
        <v>754</v>
      </c>
      <c r="E651" s="19" t="s">
        <v>1115</v>
      </c>
      <c r="F651" s="38">
        <f>VLOOKUP(C651,'WSS-27'!$C$2:$AP$780,'WSS-27'!$P$2,)</f>
        <v>0</v>
      </c>
      <c r="G651" s="38">
        <f t="shared" si="296"/>
        <v>0</v>
      </c>
      <c r="H651" s="38">
        <f t="shared" si="296"/>
        <v>0</v>
      </c>
      <c r="I651" s="38">
        <f t="shared" si="296"/>
        <v>0</v>
      </c>
      <c r="J651" s="38">
        <f t="shared" si="296"/>
        <v>0</v>
      </c>
      <c r="K651" s="38">
        <f t="shared" si="296"/>
        <v>0</v>
      </c>
      <c r="L651" s="38">
        <f t="shared" si="296"/>
        <v>0</v>
      </c>
      <c r="M651" s="38">
        <f t="shared" si="296"/>
        <v>0</v>
      </c>
      <c r="N651" s="38">
        <f t="shared" si="296"/>
        <v>0</v>
      </c>
      <c r="O651" s="38">
        <f t="shared" si="296"/>
        <v>0</v>
      </c>
      <c r="P651" s="38">
        <f t="shared" si="296"/>
        <v>0</v>
      </c>
      <c r="Q651" s="38">
        <f t="shared" si="297"/>
        <v>0</v>
      </c>
      <c r="R651" s="38">
        <f t="shared" si="297"/>
        <v>0</v>
      </c>
      <c r="S651" s="38">
        <f t="shared" si="297"/>
        <v>0</v>
      </c>
      <c r="T651" s="38">
        <f t="shared" si="297"/>
        <v>0</v>
      </c>
      <c r="U651" s="38">
        <f t="shared" si="297"/>
        <v>0</v>
      </c>
      <c r="V651" s="38">
        <f t="shared" si="297"/>
        <v>0</v>
      </c>
      <c r="W651" s="38">
        <f t="shared" si="297"/>
        <v>0</v>
      </c>
      <c r="X651" s="22">
        <f t="shared" si="297"/>
        <v>0</v>
      </c>
      <c r="Y651" s="22">
        <f t="shared" si="297"/>
        <v>0</v>
      </c>
      <c r="Z651" s="22">
        <f t="shared" si="297"/>
        <v>0</v>
      </c>
      <c r="AA651" s="22">
        <f>SUM(G651:Z651)</f>
        <v>0</v>
      </c>
      <c r="AB651" s="17" t="str">
        <f>IF(ABS(F651-AA651)&lt;0.01,"ok","err")</f>
        <v>ok</v>
      </c>
    </row>
    <row r="652" spans="1:28" hidden="1">
      <c r="A652" s="19" t="s">
        <v>1028</v>
      </c>
      <c r="D652" s="19" t="s">
        <v>755</v>
      </c>
      <c r="F652" s="35">
        <f>SUM(F649:F651)</f>
        <v>9136110.4187865071</v>
      </c>
      <c r="G652" s="35">
        <f t="shared" ref="G652:W652" si="298">SUM(G649:G651)</f>
        <v>4135191.6434594914</v>
      </c>
      <c r="H652" s="35">
        <f t="shared" si="298"/>
        <v>1148524.4287079903</v>
      </c>
      <c r="I652" s="35">
        <f t="shared" si="298"/>
        <v>70117.867096852773</v>
      </c>
      <c r="J652" s="35">
        <f t="shared" si="298"/>
        <v>1223072.9349610861</v>
      </c>
      <c r="K652" s="35">
        <f t="shared" si="298"/>
        <v>1145096.3752234145</v>
      </c>
      <c r="L652" s="35">
        <f t="shared" si="298"/>
        <v>777739.04013431084</v>
      </c>
      <c r="M652" s="35">
        <f t="shared" si="298"/>
        <v>513026.35421269323</v>
      </c>
      <c r="N652" s="35">
        <f t="shared" si="298"/>
        <v>38497.599660468863</v>
      </c>
      <c r="O652" s="35">
        <f>SUM(O649:O651)</f>
        <v>79913.4234632609</v>
      </c>
      <c r="P652" s="35">
        <f t="shared" si="298"/>
        <v>3376.0357549470673</v>
      </c>
      <c r="Q652" s="35">
        <f t="shared" si="298"/>
        <v>1261.3338382957156</v>
      </c>
      <c r="R652" s="35">
        <f t="shared" si="298"/>
        <v>293.38227369467734</v>
      </c>
      <c r="S652" s="35">
        <f t="shared" si="298"/>
        <v>0</v>
      </c>
      <c r="T652" s="35">
        <f t="shared" si="298"/>
        <v>0</v>
      </c>
      <c r="U652" s="35">
        <f t="shared" si="298"/>
        <v>0</v>
      </c>
      <c r="V652" s="35">
        <f t="shared" si="298"/>
        <v>0</v>
      </c>
      <c r="W652" s="35">
        <f t="shared" si="298"/>
        <v>0</v>
      </c>
      <c r="X652" s="21">
        <f>SUM(X649:X651)</f>
        <v>0</v>
      </c>
      <c r="Y652" s="21">
        <f>SUM(Y649:Y651)</f>
        <v>0</v>
      </c>
      <c r="Z652" s="21">
        <f>SUM(Z649:Z651)</f>
        <v>0</v>
      </c>
      <c r="AA652" s="23">
        <f>SUM(G652:Z652)</f>
        <v>9136110.4187865071</v>
      </c>
      <c r="AB652" s="17" t="str">
        <f>IF(ABS(F652-AA652)&lt;0.01,"ok","err")</f>
        <v>ok</v>
      </c>
    </row>
    <row r="653" spans="1:28">
      <c r="F653" s="38"/>
      <c r="G653" s="38"/>
    </row>
    <row r="654" spans="1:28">
      <c r="A654" s="24" t="s">
        <v>324</v>
      </c>
      <c r="F654" s="38"/>
      <c r="G654" s="38"/>
    </row>
    <row r="655" spans="1:28">
      <c r="A655" s="27" t="s">
        <v>346</v>
      </c>
      <c r="C655" s="19" t="s">
        <v>973</v>
      </c>
      <c r="D655" s="19" t="s">
        <v>756</v>
      </c>
      <c r="E655" s="19" t="s">
        <v>1116</v>
      </c>
      <c r="F655" s="35">
        <f>VLOOKUP(C655,'WSS-27'!$C$2:$AP$780,'WSS-27'!$Q$2,)</f>
        <v>0</v>
      </c>
      <c r="G655" s="35">
        <f t="shared" ref="G655:Z655" si="299">IF(VLOOKUP($E655,$D$6:$AN$1034,3,)=0,0,(VLOOKUP($E655,$D$6:$AN$1034,G$2,)/VLOOKUP($E655,$D$6:$AN$1034,3,))*$F655)</f>
        <v>0</v>
      </c>
      <c r="H655" s="35">
        <f t="shared" si="299"/>
        <v>0</v>
      </c>
      <c r="I655" s="35">
        <f t="shared" si="299"/>
        <v>0</v>
      </c>
      <c r="J655" s="35">
        <f t="shared" si="299"/>
        <v>0</v>
      </c>
      <c r="K655" s="35">
        <f t="shared" si="299"/>
        <v>0</v>
      </c>
      <c r="L655" s="35">
        <f t="shared" si="299"/>
        <v>0</v>
      </c>
      <c r="M655" s="35">
        <f t="shared" si="299"/>
        <v>0</v>
      </c>
      <c r="N655" s="35">
        <f t="shared" si="299"/>
        <v>0</v>
      </c>
      <c r="O655" s="35">
        <f t="shared" si="299"/>
        <v>0</v>
      </c>
      <c r="P655" s="35">
        <f t="shared" si="299"/>
        <v>0</v>
      </c>
      <c r="Q655" s="35">
        <f t="shared" si="299"/>
        <v>0</v>
      </c>
      <c r="R655" s="35">
        <f t="shared" si="299"/>
        <v>0</v>
      </c>
      <c r="S655" s="35">
        <f t="shared" si="299"/>
        <v>0</v>
      </c>
      <c r="T655" s="35">
        <f t="shared" si="299"/>
        <v>0</v>
      </c>
      <c r="U655" s="35">
        <f t="shared" si="299"/>
        <v>0</v>
      </c>
      <c r="V655" s="35">
        <f t="shared" si="299"/>
        <v>0</v>
      </c>
      <c r="W655" s="35">
        <f t="shared" si="299"/>
        <v>0</v>
      </c>
      <c r="X655" s="21">
        <f t="shared" si="299"/>
        <v>0</v>
      </c>
      <c r="Y655" s="21">
        <f t="shared" si="299"/>
        <v>0</v>
      </c>
      <c r="Z655" s="21">
        <f t="shared" si="299"/>
        <v>0</v>
      </c>
      <c r="AA655" s="23">
        <f>SUM(G655:Z655)</f>
        <v>0</v>
      </c>
      <c r="AB655" s="17" t="str">
        <f>IF(ABS(F655-AA655)&lt;0.01,"ok","err")</f>
        <v>ok</v>
      </c>
    </row>
    <row r="656" spans="1:28">
      <c r="F656" s="38"/>
    </row>
    <row r="657" spans="1:28">
      <c r="A657" s="24" t="s">
        <v>325</v>
      </c>
      <c r="F657" s="38"/>
      <c r="G657" s="38"/>
    </row>
    <row r="658" spans="1:28">
      <c r="A658" s="27" t="s">
        <v>348</v>
      </c>
      <c r="C658" s="19" t="s">
        <v>973</v>
      </c>
      <c r="D658" s="19" t="s">
        <v>757</v>
      </c>
      <c r="E658" s="19" t="s">
        <v>1116</v>
      </c>
      <c r="F658" s="35">
        <f>VLOOKUP(C658,'WSS-27'!$C$2:$AP$780,'WSS-27'!$R$2,)</f>
        <v>3469294.699036499</v>
      </c>
      <c r="G658" s="35">
        <f t="shared" ref="G658:Z658" si="300">IF(VLOOKUP($E658,$D$6:$AN$1034,3,)=0,0,(VLOOKUP($E658,$D$6:$AN$1034,G$2,)/VLOOKUP($E658,$D$6:$AN$1034,3,))*$F658)</f>
        <v>1663696.9256849156</v>
      </c>
      <c r="H658" s="35">
        <f t="shared" si="300"/>
        <v>462081.74272594048</v>
      </c>
      <c r="I658" s="35">
        <f t="shared" si="300"/>
        <v>28210.27173169277</v>
      </c>
      <c r="J658" s="35">
        <f t="shared" si="300"/>
        <v>492074.57772884693</v>
      </c>
      <c r="K658" s="35">
        <f t="shared" si="300"/>
        <v>460702.54617711966</v>
      </c>
      <c r="L658" s="35">
        <f t="shared" si="300"/>
        <v>312904.97795988433</v>
      </c>
      <c r="M658" s="35">
        <f t="shared" si="300"/>
        <v>0</v>
      </c>
      <c r="N658" s="35">
        <f t="shared" si="300"/>
        <v>15488.60215527714</v>
      </c>
      <c r="O658" s="35">
        <f t="shared" si="300"/>
        <v>32151.283035955472</v>
      </c>
      <c r="P658" s="35">
        <f t="shared" si="300"/>
        <v>1358.2684409298313</v>
      </c>
      <c r="Q658" s="35">
        <f t="shared" si="300"/>
        <v>507.46795069438559</v>
      </c>
      <c r="R658" s="35">
        <f t="shared" si="300"/>
        <v>118.03544524189033</v>
      </c>
      <c r="S658" s="35">
        <f t="shared" si="300"/>
        <v>0</v>
      </c>
      <c r="T658" s="35">
        <f t="shared" si="300"/>
        <v>0</v>
      </c>
      <c r="U658" s="35">
        <f t="shared" si="300"/>
        <v>0</v>
      </c>
      <c r="V658" s="35">
        <f t="shared" si="300"/>
        <v>0</v>
      </c>
      <c r="W658" s="35">
        <f t="shared" si="300"/>
        <v>0</v>
      </c>
      <c r="X658" s="21">
        <f t="shared" si="300"/>
        <v>0</v>
      </c>
      <c r="Y658" s="21">
        <f t="shared" si="300"/>
        <v>0</v>
      </c>
      <c r="Z658" s="21">
        <f t="shared" si="300"/>
        <v>0</v>
      </c>
      <c r="AA658" s="23">
        <f>SUM(G658:Z658)</f>
        <v>3469294.6990364981</v>
      </c>
      <c r="AB658" s="17" t="str">
        <f>IF(ABS(F658-AA658)&lt;0.01,"ok","err")</f>
        <v>ok</v>
      </c>
    </row>
    <row r="659" spans="1:28">
      <c r="F659" s="38"/>
    </row>
    <row r="660" spans="1:28">
      <c r="A660" s="24" t="s">
        <v>347</v>
      </c>
      <c r="F660" s="38"/>
    </row>
    <row r="661" spans="1:28">
      <c r="A661" s="27" t="s">
        <v>589</v>
      </c>
      <c r="C661" s="19" t="s">
        <v>973</v>
      </c>
      <c r="D661" s="19" t="s">
        <v>758</v>
      </c>
      <c r="E661" s="19" t="s">
        <v>1116</v>
      </c>
      <c r="F661" s="35">
        <f>VLOOKUP(C661,'WSS-27'!$C$2:$AP$780,'WSS-27'!$S$2,)</f>
        <v>0</v>
      </c>
      <c r="G661" s="35">
        <f t="shared" ref="G661:P665" si="301">IF(VLOOKUP($E661,$D$6:$AN$1034,3,)=0,0,(VLOOKUP($E661,$D$6:$AN$1034,G$2,)/VLOOKUP($E661,$D$6:$AN$1034,3,))*$F661)</f>
        <v>0</v>
      </c>
      <c r="H661" s="35">
        <f t="shared" si="301"/>
        <v>0</v>
      </c>
      <c r="I661" s="35">
        <f t="shared" si="301"/>
        <v>0</v>
      </c>
      <c r="J661" s="35">
        <f t="shared" si="301"/>
        <v>0</v>
      </c>
      <c r="K661" s="35">
        <f t="shared" si="301"/>
        <v>0</v>
      </c>
      <c r="L661" s="35">
        <f t="shared" si="301"/>
        <v>0</v>
      </c>
      <c r="M661" s="35">
        <f t="shared" si="301"/>
        <v>0</v>
      </c>
      <c r="N661" s="35">
        <f t="shared" si="301"/>
        <v>0</v>
      </c>
      <c r="O661" s="35">
        <f t="shared" si="301"/>
        <v>0</v>
      </c>
      <c r="P661" s="35">
        <f t="shared" si="301"/>
        <v>0</v>
      </c>
      <c r="Q661" s="35">
        <f t="shared" ref="Q661:Z665" si="302">IF(VLOOKUP($E661,$D$6:$AN$1034,3,)=0,0,(VLOOKUP($E661,$D$6:$AN$1034,Q$2,)/VLOOKUP($E661,$D$6:$AN$1034,3,))*$F661)</f>
        <v>0</v>
      </c>
      <c r="R661" s="35">
        <f t="shared" si="302"/>
        <v>0</v>
      </c>
      <c r="S661" s="35">
        <f t="shared" si="302"/>
        <v>0</v>
      </c>
      <c r="T661" s="35">
        <f t="shared" si="302"/>
        <v>0</v>
      </c>
      <c r="U661" s="35">
        <f t="shared" si="302"/>
        <v>0</v>
      </c>
      <c r="V661" s="35">
        <f t="shared" si="302"/>
        <v>0</v>
      </c>
      <c r="W661" s="35">
        <f t="shared" si="302"/>
        <v>0</v>
      </c>
      <c r="X661" s="21">
        <f t="shared" si="302"/>
        <v>0</v>
      </c>
      <c r="Y661" s="21">
        <f t="shared" si="302"/>
        <v>0</v>
      </c>
      <c r="Z661" s="21">
        <f t="shared" si="302"/>
        <v>0</v>
      </c>
      <c r="AA661" s="23">
        <f t="shared" ref="AA661:AA666" si="303">SUM(G661:Z661)</f>
        <v>0</v>
      </c>
      <c r="AB661" s="17" t="str">
        <f t="shared" ref="AB661:AB666" si="304">IF(ABS(F661-AA661)&lt;0.01,"ok","err")</f>
        <v>ok</v>
      </c>
    </row>
    <row r="662" spans="1:28">
      <c r="A662" s="27" t="s">
        <v>590</v>
      </c>
      <c r="C662" s="19" t="s">
        <v>973</v>
      </c>
      <c r="D662" s="19" t="s">
        <v>759</v>
      </c>
      <c r="E662" s="19" t="s">
        <v>1116</v>
      </c>
      <c r="F662" s="38">
        <f>VLOOKUP(C662,'WSS-27'!$C$2:$AP$780,'WSS-27'!$T$2,)</f>
        <v>5361058.3707203129</v>
      </c>
      <c r="G662" s="38">
        <f t="shared" si="301"/>
        <v>2570890.369233211</v>
      </c>
      <c r="H662" s="38">
        <f t="shared" si="301"/>
        <v>714049.22605333023</v>
      </c>
      <c r="I662" s="38">
        <f t="shared" si="301"/>
        <v>43592.985470357431</v>
      </c>
      <c r="J662" s="38">
        <f t="shared" si="301"/>
        <v>760396.78459271311</v>
      </c>
      <c r="K662" s="38">
        <f t="shared" si="301"/>
        <v>711917.97061256925</v>
      </c>
      <c r="L662" s="38">
        <f t="shared" si="301"/>
        <v>483528.20871567144</v>
      </c>
      <c r="M662" s="38">
        <f t="shared" si="301"/>
        <v>0</v>
      </c>
      <c r="N662" s="38">
        <f t="shared" si="301"/>
        <v>23934.346153518163</v>
      </c>
      <c r="O662" s="38">
        <f t="shared" si="301"/>
        <v>49682.981701490127</v>
      </c>
      <c r="P662" s="38">
        <f t="shared" si="301"/>
        <v>2098.9154933867126</v>
      </c>
      <c r="Q662" s="38">
        <f t="shared" si="302"/>
        <v>784.18397425216745</v>
      </c>
      <c r="R662" s="38">
        <f t="shared" si="302"/>
        <v>182.3987198122652</v>
      </c>
      <c r="S662" s="38">
        <f t="shared" si="302"/>
        <v>0</v>
      </c>
      <c r="T662" s="38">
        <f t="shared" si="302"/>
        <v>0</v>
      </c>
      <c r="U662" s="38">
        <f t="shared" si="302"/>
        <v>0</v>
      </c>
      <c r="V662" s="38">
        <f t="shared" si="302"/>
        <v>0</v>
      </c>
      <c r="W662" s="38">
        <f t="shared" si="302"/>
        <v>0</v>
      </c>
      <c r="X662" s="22">
        <f t="shared" si="302"/>
        <v>0</v>
      </c>
      <c r="Y662" s="22">
        <f t="shared" si="302"/>
        <v>0</v>
      </c>
      <c r="Z662" s="22">
        <f t="shared" si="302"/>
        <v>0</v>
      </c>
      <c r="AA662" s="22">
        <f t="shared" si="303"/>
        <v>5361058.370720312</v>
      </c>
      <c r="AB662" s="17" t="str">
        <f t="shared" si="304"/>
        <v>ok</v>
      </c>
    </row>
    <row r="663" spans="1:28">
      <c r="A663" s="27" t="s">
        <v>591</v>
      </c>
      <c r="C663" s="19" t="s">
        <v>973</v>
      </c>
      <c r="D663" s="19" t="s">
        <v>760</v>
      </c>
      <c r="E663" s="19" t="s">
        <v>642</v>
      </c>
      <c r="F663" s="38">
        <f>VLOOKUP(C663,'WSS-27'!$C$2:$AP$780,'WSS-27'!$U$2,)</f>
        <v>8517395.5839166641</v>
      </c>
      <c r="G663" s="38">
        <f t="shared" si="301"/>
        <v>7322607.6067521032</v>
      </c>
      <c r="H663" s="38">
        <f t="shared" si="301"/>
        <v>907580.91740583838</v>
      </c>
      <c r="I663" s="38">
        <f t="shared" si="301"/>
        <v>1244.8698371978253</v>
      </c>
      <c r="J663" s="38">
        <f t="shared" si="301"/>
        <v>57184.97315635725</v>
      </c>
      <c r="K663" s="38">
        <f t="shared" si="301"/>
        <v>2532.5526582146231</v>
      </c>
      <c r="L663" s="38">
        <f t="shared" si="301"/>
        <v>8585.6499089278586</v>
      </c>
      <c r="M663" s="38">
        <f t="shared" si="301"/>
        <v>0</v>
      </c>
      <c r="N663" s="38">
        <f t="shared" si="301"/>
        <v>39.519677371359535</v>
      </c>
      <c r="O663" s="38">
        <f t="shared" si="301"/>
        <v>215142.92807204954</v>
      </c>
      <c r="P663" s="38">
        <f t="shared" si="301"/>
        <v>382.02354792314213</v>
      </c>
      <c r="Q663" s="38">
        <f t="shared" si="302"/>
        <v>2074.7830619963756</v>
      </c>
      <c r="R663" s="38">
        <f t="shared" si="302"/>
        <v>19.759838685679767</v>
      </c>
      <c r="S663" s="38">
        <f t="shared" si="302"/>
        <v>0</v>
      </c>
      <c r="T663" s="38">
        <f t="shared" si="302"/>
        <v>0</v>
      </c>
      <c r="U663" s="38">
        <f t="shared" si="302"/>
        <v>0</v>
      </c>
      <c r="V663" s="38">
        <f t="shared" si="302"/>
        <v>0</v>
      </c>
      <c r="W663" s="38">
        <f t="shared" si="302"/>
        <v>0</v>
      </c>
      <c r="X663" s="22">
        <f t="shared" si="302"/>
        <v>0</v>
      </c>
      <c r="Y663" s="22">
        <f t="shared" si="302"/>
        <v>0</v>
      </c>
      <c r="Z663" s="22">
        <f t="shared" si="302"/>
        <v>0</v>
      </c>
      <c r="AA663" s="22">
        <f t="shared" si="303"/>
        <v>8517395.5839166641</v>
      </c>
      <c r="AB663" s="17" t="str">
        <f t="shared" si="304"/>
        <v>ok</v>
      </c>
    </row>
    <row r="664" spans="1:28">
      <c r="A664" s="27" t="s">
        <v>592</v>
      </c>
      <c r="C664" s="19" t="s">
        <v>973</v>
      </c>
      <c r="D664" s="19" t="s">
        <v>761</v>
      </c>
      <c r="E664" s="19" t="s">
        <v>629</v>
      </c>
      <c r="F664" s="38">
        <f>VLOOKUP(C664,'WSS-27'!$C$2:$AP$780,'WSS-27'!$V$2,)</f>
        <v>1557535.2947117556</v>
      </c>
      <c r="G664" s="38">
        <f t="shared" si="301"/>
        <v>1148138.0071435499</v>
      </c>
      <c r="H664" s="38">
        <f t="shared" si="301"/>
        <v>207816.32612379864</v>
      </c>
      <c r="I664" s="38">
        <f t="shared" si="301"/>
        <v>0</v>
      </c>
      <c r="J664" s="38">
        <f t="shared" si="301"/>
        <v>191257.12411061497</v>
      </c>
      <c r="K664" s="38">
        <f t="shared" si="301"/>
        <v>0</v>
      </c>
      <c r="L664" s="38">
        <f t="shared" si="301"/>
        <v>0</v>
      </c>
      <c r="M664" s="38">
        <f t="shared" si="301"/>
        <v>0</v>
      </c>
      <c r="N664" s="38">
        <f t="shared" si="301"/>
        <v>0</v>
      </c>
      <c r="O664" s="38">
        <f t="shared" si="301"/>
        <v>9723.8635582271963</v>
      </c>
      <c r="P664" s="38">
        <f t="shared" si="301"/>
        <v>410.79595424783793</v>
      </c>
      <c r="Q664" s="38">
        <f t="shared" si="302"/>
        <v>153.47907289444589</v>
      </c>
      <c r="R664" s="38">
        <f t="shared" si="302"/>
        <v>35.698748422673326</v>
      </c>
      <c r="S664" s="38">
        <f t="shared" si="302"/>
        <v>0</v>
      </c>
      <c r="T664" s="38">
        <f t="shared" si="302"/>
        <v>0</v>
      </c>
      <c r="U664" s="38">
        <f t="shared" si="302"/>
        <v>0</v>
      </c>
      <c r="V664" s="38">
        <f t="shared" si="302"/>
        <v>0</v>
      </c>
      <c r="W664" s="38">
        <f t="shared" si="302"/>
        <v>0</v>
      </c>
      <c r="X664" s="22">
        <f t="shared" si="302"/>
        <v>0</v>
      </c>
      <c r="Y664" s="22">
        <f t="shared" si="302"/>
        <v>0</v>
      </c>
      <c r="Z664" s="22">
        <f t="shared" si="302"/>
        <v>0</v>
      </c>
      <c r="AA664" s="22">
        <f t="shared" si="303"/>
        <v>1557535.2947117558</v>
      </c>
      <c r="AB664" s="17" t="str">
        <f t="shared" si="304"/>
        <v>ok</v>
      </c>
    </row>
    <row r="665" spans="1:28">
      <c r="A665" s="27" t="s">
        <v>593</v>
      </c>
      <c r="C665" s="19" t="s">
        <v>973</v>
      </c>
      <c r="D665" s="19" t="s">
        <v>762</v>
      </c>
      <c r="E665" s="19" t="s">
        <v>641</v>
      </c>
      <c r="F665" s="38">
        <f>VLOOKUP(C665,'WSS-27'!$C$2:$AP$780,'WSS-27'!$W$2,)</f>
        <v>2492422.9397522118</v>
      </c>
      <c r="G665" s="38">
        <f t="shared" si="301"/>
        <v>2160451.3061480667</v>
      </c>
      <c r="H665" s="38">
        <f t="shared" si="301"/>
        <v>267771.33007051813</v>
      </c>
      <c r="I665" s="38">
        <f t="shared" si="301"/>
        <v>0</v>
      </c>
      <c r="J665" s="38">
        <f t="shared" si="301"/>
        <v>0</v>
      </c>
      <c r="K665" s="38">
        <f t="shared" si="301"/>
        <v>0</v>
      </c>
      <c r="L665" s="38">
        <f t="shared" si="301"/>
        <v>0</v>
      </c>
      <c r="M665" s="38">
        <f t="shared" si="301"/>
        <v>0</v>
      </c>
      <c r="N665" s="38">
        <f t="shared" si="301"/>
        <v>0</v>
      </c>
      <c r="O665" s="38">
        <f t="shared" si="301"/>
        <v>63475.450949083526</v>
      </c>
      <c r="P665" s="38">
        <f t="shared" si="301"/>
        <v>112.71166193977542</v>
      </c>
      <c r="Q665" s="38">
        <f t="shared" si="302"/>
        <v>612.14092260395273</v>
      </c>
      <c r="R665" s="38">
        <f t="shared" si="302"/>
        <v>0</v>
      </c>
      <c r="S665" s="38">
        <f t="shared" si="302"/>
        <v>0</v>
      </c>
      <c r="T665" s="38">
        <f t="shared" si="302"/>
        <v>0</v>
      </c>
      <c r="U665" s="38">
        <f t="shared" si="302"/>
        <v>0</v>
      </c>
      <c r="V665" s="38">
        <f t="shared" si="302"/>
        <v>0</v>
      </c>
      <c r="W665" s="38">
        <f t="shared" si="302"/>
        <v>0</v>
      </c>
      <c r="X665" s="22">
        <f t="shared" si="302"/>
        <v>0</v>
      </c>
      <c r="Y665" s="22">
        <f t="shared" si="302"/>
        <v>0</v>
      </c>
      <c r="Z665" s="22">
        <f t="shared" si="302"/>
        <v>0</v>
      </c>
      <c r="AA665" s="22">
        <f t="shared" si="303"/>
        <v>2492422.9397522123</v>
      </c>
      <c r="AB665" s="17" t="str">
        <f t="shared" si="304"/>
        <v>ok</v>
      </c>
    </row>
    <row r="666" spans="1:28">
      <c r="A666" s="19" t="s">
        <v>352</v>
      </c>
      <c r="D666" s="19" t="s">
        <v>763</v>
      </c>
      <c r="F666" s="35">
        <f>SUM(F661:F665)</f>
        <v>17928412.189100944</v>
      </c>
      <c r="G666" s="35">
        <f t="shared" ref="G666:W666" si="305">SUM(G661:G665)</f>
        <v>13202087.289276931</v>
      </c>
      <c r="H666" s="35">
        <f t="shared" si="305"/>
        <v>2097217.7996534854</v>
      </c>
      <c r="I666" s="35">
        <f t="shared" si="305"/>
        <v>44837.855307555255</v>
      </c>
      <c r="J666" s="35">
        <f t="shared" si="305"/>
        <v>1008838.8818596854</v>
      </c>
      <c r="K666" s="35">
        <f t="shared" si="305"/>
        <v>714450.52327078383</v>
      </c>
      <c r="L666" s="35">
        <f t="shared" si="305"/>
        <v>492113.85862459929</v>
      </c>
      <c r="M666" s="35">
        <f t="shared" si="305"/>
        <v>0</v>
      </c>
      <c r="N666" s="35">
        <f t="shared" si="305"/>
        <v>23973.865830889521</v>
      </c>
      <c r="O666" s="35">
        <f>SUM(O661:O665)</f>
        <v>338025.22428085044</v>
      </c>
      <c r="P666" s="35">
        <f t="shared" si="305"/>
        <v>3004.4466574974676</v>
      </c>
      <c r="Q666" s="35">
        <f t="shared" si="305"/>
        <v>3624.5870317469416</v>
      </c>
      <c r="R666" s="35">
        <f t="shared" si="305"/>
        <v>237.8573069206183</v>
      </c>
      <c r="S666" s="35">
        <f t="shared" si="305"/>
        <v>0</v>
      </c>
      <c r="T666" s="35">
        <f t="shared" si="305"/>
        <v>0</v>
      </c>
      <c r="U666" s="35">
        <f t="shared" si="305"/>
        <v>0</v>
      </c>
      <c r="V666" s="35">
        <f t="shared" si="305"/>
        <v>0</v>
      </c>
      <c r="W666" s="35">
        <f t="shared" si="305"/>
        <v>0</v>
      </c>
      <c r="X666" s="21">
        <f>SUM(X661:X665)</f>
        <v>0</v>
      </c>
      <c r="Y666" s="21">
        <f>SUM(Y661:Y665)</f>
        <v>0</v>
      </c>
      <c r="Z666" s="21">
        <f>SUM(Z661:Z665)</f>
        <v>0</v>
      </c>
      <c r="AA666" s="23">
        <f t="shared" si="303"/>
        <v>17928412.189100947</v>
      </c>
      <c r="AB666" s="17" t="str">
        <f t="shared" si="304"/>
        <v>ok</v>
      </c>
    </row>
    <row r="667" spans="1:28">
      <c r="F667" s="38"/>
    </row>
    <row r="668" spans="1:28">
      <c r="A668" s="24" t="s">
        <v>596</v>
      </c>
      <c r="F668" s="38"/>
    </row>
    <row r="669" spans="1:28">
      <c r="A669" s="27" t="s">
        <v>987</v>
      </c>
      <c r="C669" s="19" t="s">
        <v>973</v>
      </c>
      <c r="D669" s="19" t="s">
        <v>764</v>
      </c>
      <c r="E669" s="19" t="s">
        <v>1104</v>
      </c>
      <c r="F669" s="35">
        <f>VLOOKUP(C669,'WSS-27'!$C$2:$AP$780,'WSS-27'!$X$2,)</f>
        <v>2021580.7257797373</v>
      </c>
      <c r="G669" s="35">
        <f t="shared" ref="G669:P670" si="306">IF(VLOOKUP($E669,$D$6:$AN$1034,3,)=0,0,(VLOOKUP($E669,$D$6:$AN$1034,G$2,)/VLOOKUP($E669,$D$6:$AN$1034,3,))*$F669)</f>
        <v>1381612.4077780952</v>
      </c>
      <c r="H669" s="35">
        <f t="shared" si="306"/>
        <v>250075.87321826283</v>
      </c>
      <c r="I669" s="35">
        <f t="shared" si="306"/>
        <v>0</v>
      </c>
      <c r="J669" s="35">
        <f t="shared" si="306"/>
        <v>230149.34973243412</v>
      </c>
      <c r="K669" s="35">
        <f t="shared" si="306"/>
        <v>0</v>
      </c>
      <c r="L669" s="35">
        <f t="shared" si="306"/>
        <v>147319.90056778686</v>
      </c>
      <c r="M669" s="35">
        <f t="shared" si="306"/>
        <v>0</v>
      </c>
      <c r="N669" s="35">
        <f t="shared" si="306"/>
        <v>0</v>
      </c>
      <c r="O669" s="35">
        <f t="shared" si="306"/>
        <v>11701.215759777775</v>
      </c>
      <c r="P669" s="35">
        <f t="shared" si="306"/>
        <v>494.33150363682239</v>
      </c>
      <c r="Q669" s="35">
        <f t="shared" ref="Q669:Z670" si="307">IF(VLOOKUP($E669,$D$6:$AN$1034,3,)=0,0,(VLOOKUP($E669,$D$6:$AN$1034,Q$2,)/VLOOKUP($E669,$D$6:$AN$1034,3,))*$F669)</f>
        <v>184.6891141360266</v>
      </c>
      <c r="R669" s="35">
        <f t="shared" si="307"/>
        <v>42.958105607549619</v>
      </c>
      <c r="S669" s="35">
        <f t="shared" si="307"/>
        <v>0</v>
      </c>
      <c r="T669" s="35">
        <f t="shared" si="307"/>
        <v>0</v>
      </c>
      <c r="U669" s="35">
        <f t="shared" si="307"/>
        <v>0</v>
      </c>
      <c r="V669" s="35">
        <f t="shared" si="307"/>
        <v>0</v>
      </c>
      <c r="W669" s="35">
        <f t="shared" si="307"/>
        <v>0</v>
      </c>
      <c r="X669" s="21">
        <f t="shared" si="307"/>
        <v>0</v>
      </c>
      <c r="Y669" s="21">
        <f t="shared" si="307"/>
        <v>0</v>
      </c>
      <c r="Z669" s="21">
        <f t="shared" si="307"/>
        <v>0</v>
      </c>
      <c r="AA669" s="23">
        <f>SUM(G669:Z669)</f>
        <v>2021580.7257797371</v>
      </c>
      <c r="AB669" s="17" t="str">
        <f>IF(ABS(F669-AA669)&lt;0.01,"ok","err")</f>
        <v>ok</v>
      </c>
    </row>
    <row r="670" spans="1:28">
      <c r="A670" s="27" t="s">
        <v>990</v>
      </c>
      <c r="C670" s="19" t="s">
        <v>973</v>
      </c>
      <c r="D670" s="19" t="s">
        <v>765</v>
      </c>
      <c r="E670" s="19" t="s">
        <v>1102</v>
      </c>
      <c r="F670" s="38">
        <f>VLOOKUP(C670,'WSS-27'!$C$2:$AP$780,'WSS-27'!$Y$2,)</f>
        <v>1181077.2007159505</v>
      </c>
      <c r="G670" s="38">
        <f t="shared" si="306"/>
        <v>1015855.4067637729</v>
      </c>
      <c r="H670" s="38">
        <f t="shared" si="306"/>
        <v>125907.4678769085</v>
      </c>
      <c r="I670" s="38">
        <f t="shared" si="306"/>
        <v>0</v>
      </c>
      <c r="J670" s="38">
        <f t="shared" si="306"/>
        <v>7933.1936498906471</v>
      </c>
      <c r="K670" s="38">
        <f t="shared" si="306"/>
        <v>0</v>
      </c>
      <c r="L670" s="38">
        <f t="shared" si="306"/>
        <v>1191.0755497157863</v>
      </c>
      <c r="M670" s="38">
        <f t="shared" si="306"/>
        <v>0</v>
      </c>
      <c r="N670" s="38">
        <f t="shared" si="306"/>
        <v>0</v>
      </c>
      <c r="O670" s="38">
        <f t="shared" si="306"/>
        <v>29846.48617624335</v>
      </c>
      <c r="P670" s="38">
        <f t="shared" si="306"/>
        <v>52.997607889156583</v>
      </c>
      <c r="Q670" s="38">
        <f t="shared" si="307"/>
        <v>287.83183594972974</v>
      </c>
      <c r="R670" s="38">
        <f t="shared" si="307"/>
        <v>2.7412555804736169</v>
      </c>
      <c r="S670" s="38">
        <f t="shared" si="307"/>
        <v>0</v>
      </c>
      <c r="T670" s="38">
        <f t="shared" si="307"/>
        <v>0</v>
      </c>
      <c r="U670" s="38">
        <f t="shared" si="307"/>
        <v>0</v>
      </c>
      <c r="V670" s="38">
        <f t="shared" si="307"/>
        <v>0</v>
      </c>
      <c r="W670" s="38">
        <f t="shared" si="307"/>
        <v>0</v>
      </c>
      <c r="X670" s="22">
        <f t="shared" si="307"/>
        <v>0</v>
      </c>
      <c r="Y670" s="22">
        <f t="shared" si="307"/>
        <v>0</v>
      </c>
      <c r="Z670" s="22">
        <f t="shared" si="307"/>
        <v>0</v>
      </c>
      <c r="AA670" s="22">
        <f>SUM(G670:Z670)</f>
        <v>1181077.2007159507</v>
      </c>
      <c r="AB670" s="17" t="str">
        <f>IF(ABS(F670-AA670)&lt;0.01,"ok","err")</f>
        <v>ok</v>
      </c>
    </row>
    <row r="671" spans="1:28">
      <c r="A671" s="19" t="s">
        <v>653</v>
      </c>
      <c r="D671" s="19" t="s">
        <v>766</v>
      </c>
      <c r="F671" s="35">
        <f>F669+F670</f>
        <v>3202657.926495688</v>
      </c>
      <c r="G671" s="35">
        <f t="shared" ref="G671:W671" si="308">G669+G670</f>
        <v>2397467.8145418679</v>
      </c>
      <c r="H671" s="35">
        <f t="shared" si="308"/>
        <v>375983.34109517134</v>
      </c>
      <c r="I671" s="35">
        <f t="shared" si="308"/>
        <v>0</v>
      </c>
      <c r="J671" s="35">
        <f t="shared" si="308"/>
        <v>238082.54338232477</v>
      </c>
      <c r="K671" s="35">
        <f t="shared" si="308"/>
        <v>0</v>
      </c>
      <c r="L671" s="35">
        <f t="shared" si="308"/>
        <v>148510.97611750264</v>
      </c>
      <c r="M671" s="35">
        <f t="shared" si="308"/>
        <v>0</v>
      </c>
      <c r="N671" s="35">
        <f t="shared" si="308"/>
        <v>0</v>
      </c>
      <c r="O671" s="35">
        <f>O669+O670</f>
        <v>41547.701936021127</v>
      </c>
      <c r="P671" s="35">
        <f t="shared" si="308"/>
        <v>547.32911152597899</v>
      </c>
      <c r="Q671" s="35">
        <f t="shared" si="308"/>
        <v>472.52095008575634</v>
      </c>
      <c r="R671" s="35">
        <f t="shared" si="308"/>
        <v>45.699361188023239</v>
      </c>
      <c r="S671" s="35">
        <f t="shared" si="308"/>
        <v>0</v>
      </c>
      <c r="T671" s="35">
        <f t="shared" si="308"/>
        <v>0</v>
      </c>
      <c r="U671" s="35">
        <f t="shared" si="308"/>
        <v>0</v>
      </c>
      <c r="V671" s="35">
        <f t="shared" si="308"/>
        <v>0</v>
      </c>
      <c r="W671" s="35">
        <f t="shared" si="308"/>
        <v>0</v>
      </c>
      <c r="X671" s="21">
        <f>X669+X670</f>
        <v>0</v>
      </c>
      <c r="Y671" s="21">
        <f>Y669+Y670</f>
        <v>0</v>
      </c>
      <c r="Z671" s="21">
        <f>Z669+Z670</f>
        <v>0</v>
      </c>
      <c r="AA671" s="23">
        <f>SUM(G671:Z671)</f>
        <v>3202657.9264956871</v>
      </c>
      <c r="AB671" s="17" t="str">
        <f>IF(ABS(F671-AA671)&lt;0.01,"ok","err")</f>
        <v>ok</v>
      </c>
    </row>
    <row r="672" spans="1:28">
      <c r="F672" s="38"/>
    </row>
    <row r="673" spans="1:28">
      <c r="A673" s="24" t="s">
        <v>330</v>
      </c>
      <c r="F673" s="38"/>
    </row>
    <row r="674" spans="1:28">
      <c r="A674" s="27" t="s">
        <v>990</v>
      </c>
      <c r="C674" s="19" t="s">
        <v>973</v>
      </c>
      <c r="D674" s="19" t="s">
        <v>767</v>
      </c>
      <c r="E674" s="19" t="s">
        <v>992</v>
      </c>
      <c r="F674" s="35">
        <f>VLOOKUP(C674,'WSS-27'!$C$2:$AP$780,'WSS-27'!$Z$2,)</f>
        <v>685138.50975165027</v>
      </c>
      <c r="G674" s="35">
        <f t="shared" ref="G674:Z674" si="309">IF(VLOOKUP($E674,$D$6:$AN$1034,3,)=0,0,(VLOOKUP($E674,$D$6:$AN$1034,G$2,)/VLOOKUP($E674,$D$6:$AN$1034,3,))*$F674)</f>
        <v>525259.18772627658</v>
      </c>
      <c r="H674" s="35">
        <f t="shared" si="309"/>
        <v>132185.61047826961</v>
      </c>
      <c r="I674" s="35">
        <f t="shared" si="309"/>
        <v>0</v>
      </c>
      <c r="J674" s="35">
        <f t="shared" si="309"/>
        <v>23189.949073016567</v>
      </c>
      <c r="K674" s="35">
        <f t="shared" si="309"/>
        <v>0</v>
      </c>
      <c r="L674" s="35">
        <f t="shared" si="309"/>
        <v>4495.7493610699485</v>
      </c>
      <c r="M674" s="35">
        <f t="shared" si="309"/>
        <v>0</v>
      </c>
      <c r="N674" s="35">
        <f t="shared" si="309"/>
        <v>0</v>
      </c>
      <c r="O674" s="35">
        <f t="shared" si="309"/>
        <v>0</v>
      </c>
      <c r="P674" s="35">
        <f t="shared" si="309"/>
        <v>0</v>
      </c>
      <c r="Q674" s="35">
        <f t="shared" si="309"/>
        <v>0</v>
      </c>
      <c r="R674" s="35">
        <f t="shared" si="309"/>
        <v>8.0131130176283918</v>
      </c>
      <c r="S674" s="35">
        <f t="shared" si="309"/>
        <v>0</v>
      </c>
      <c r="T674" s="35">
        <f t="shared" si="309"/>
        <v>0</v>
      </c>
      <c r="U674" s="35">
        <f t="shared" si="309"/>
        <v>0</v>
      </c>
      <c r="V674" s="35">
        <f t="shared" si="309"/>
        <v>0</v>
      </c>
      <c r="W674" s="35">
        <f t="shared" si="309"/>
        <v>0</v>
      </c>
      <c r="X674" s="21">
        <f t="shared" si="309"/>
        <v>0</v>
      </c>
      <c r="Y674" s="21">
        <f t="shared" si="309"/>
        <v>0</v>
      </c>
      <c r="Z674" s="21">
        <f t="shared" si="309"/>
        <v>0</v>
      </c>
      <c r="AA674" s="23">
        <f>SUM(G674:Z674)</f>
        <v>685138.50975165039</v>
      </c>
      <c r="AB674" s="17" t="str">
        <f>IF(ABS(F674-AA674)&lt;0.01,"ok","err")</f>
        <v>ok</v>
      </c>
    </row>
    <row r="675" spans="1:28">
      <c r="F675" s="38"/>
    </row>
    <row r="676" spans="1:28">
      <c r="A676" s="24" t="s">
        <v>329</v>
      </c>
      <c r="F676" s="38"/>
    </row>
    <row r="677" spans="1:28">
      <c r="A677" s="27" t="s">
        <v>990</v>
      </c>
      <c r="C677" s="19" t="s">
        <v>973</v>
      </c>
      <c r="D677" s="19" t="s">
        <v>768</v>
      </c>
      <c r="E677" s="19" t="s">
        <v>993</v>
      </c>
      <c r="F677" s="35">
        <f>VLOOKUP(C677,'WSS-27'!$C$2:$AP$780,'WSS-27'!$AA$2,)</f>
        <v>766009.05244616582</v>
      </c>
      <c r="G677" s="35">
        <f t="shared" ref="G677:Z677" si="310">IF(VLOOKUP($E677,$D$6:$AN$1034,3,)=0,0,(VLOOKUP($E677,$D$6:$AN$1034,G$2,)/VLOOKUP($E677,$D$6:$AN$1034,3,))*$F677)</f>
        <v>530433.57181345462</v>
      </c>
      <c r="H677" s="35">
        <f t="shared" si="310"/>
        <v>159862.34737090571</v>
      </c>
      <c r="I677" s="35">
        <f t="shared" si="310"/>
        <v>5427.5901985390637</v>
      </c>
      <c r="J677" s="35">
        <f t="shared" si="310"/>
        <v>42888.459847098093</v>
      </c>
      <c r="K677" s="35">
        <f t="shared" si="310"/>
        <v>11290.792729483652</v>
      </c>
      <c r="L677" s="35">
        <f t="shared" si="310"/>
        <v>6814.3569082939475</v>
      </c>
      <c r="M677" s="35">
        <f t="shared" si="310"/>
        <v>7499.2336174137308</v>
      </c>
      <c r="N677" s="35">
        <f t="shared" si="310"/>
        <v>176.18922334694909</v>
      </c>
      <c r="O677" s="35">
        <f t="shared" si="310"/>
        <v>0</v>
      </c>
      <c r="P677" s="35">
        <f t="shared" si="310"/>
        <v>249.05650190702983</v>
      </c>
      <c r="Q677" s="35">
        <f t="shared" si="310"/>
        <v>1352.6344500123173</v>
      </c>
      <c r="R677" s="35">
        <f t="shared" si="310"/>
        <v>14.819785710814822</v>
      </c>
      <c r="S677" s="35">
        <f t="shared" si="310"/>
        <v>0</v>
      </c>
      <c r="T677" s="35">
        <f t="shared" si="310"/>
        <v>0</v>
      </c>
      <c r="U677" s="35">
        <f t="shared" si="310"/>
        <v>0</v>
      </c>
      <c r="V677" s="35">
        <f t="shared" si="310"/>
        <v>0</v>
      </c>
      <c r="W677" s="35">
        <f t="shared" si="310"/>
        <v>0</v>
      </c>
      <c r="X677" s="21">
        <f t="shared" si="310"/>
        <v>0</v>
      </c>
      <c r="Y677" s="21">
        <f t="shared" si="310"/>
        <v>0</v>
      </c>
      <c r="Z677" s="21">
        <f t="shared" si="310"/>
        <v>0</v>
      </c>
      <c r="AA677" s="23">
        <f>SUM(G677:Z677)</f>
        <v>766009.05244616594</v>
      </c>
      <c r="AB677" s="17" t="str">
        <f>IF(ABS(F677-AA677)&lt;0.01,"ok","err")</f>
        <v>ok</v>
      </c>
    </row>
    <row r="678" spans="1:28"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21"/>
      <c r="Y678" s="21"/>
      <c r="Z678" s="21"/>
      <c r="AA678" s="23"/>
    </row>
    <row r="679" spans="1:28">
      <c r="A679" s="24" t="s">
        <v>345</v>
      </c>
      <c r="F679" s="38"/>
    </row>
    <row r="680" spans="1:28">
      <c r="A680" s="27" t="s">
        <v>990</v>
      </c>
      <c r="C680" s="19" t="s">
        <v>973</v>
      </c>
      <c r="D680" s="19" t="s">
        <v>769</v>
      </c>
      <c r="E680" s="19" t="s">
        <v>994</v>
      </c>
      <c r="F680" s="35">
        <f>VLOOKUP(C680,'WSS-27'!$C$2:$AP$780,'WSS-27'!$AB$2,)</f>
        <v>2179304.2467373936</v>
      </c>
      <c r="G680" s="35">
        <f t="shared" ref="G680:Z680" si="311">IF(VLOOKUP($E680,$D$6:$AN$1034,3,)=0,0,(VLOOKUP($E680,$D$6:$AN$1034,G$2,)/VLOOKUP($E680,$D$6:$AN$1034,3,))*$F680)</f>
        <v>0</v>
      </c>
      <c r="H680" s="35">
        <f t="shared" si="311"/>
        <v>0</v>
      </c>
      <c r="I680" s="35">
        <f t="shared" si="311"/>
        <v>0</v>
      </c>
      <c r="J680" s="35">
        <f t="shared" si="311"/>
        <v>0</v>
      </c>
      <c r="K680" s="35">
        <f t="shared" si="311"/>
        <v>0</v>
      </c>
      <c r="L680" s="35">
        <f t="shared" si="311"/>
        <v>0</v>
      </c>
      <c r="M680" s="35">
        <f t="shared" si="311"/>
        <v>0</v>
      </c>
      <c r="N680" s="35">
        <f t="shared" si="311"/>
        <v>0</v>
      </c>
      <c r="O680" s="35">
        <f t="shared" si="311"/>
        <v>2179304.2467373936</v>
      </c>
      <c r="P680" s="35">
        <f t="shared" si="311"/>
        <v>0</v>
      </c>
      <c r="Q680" s="35">
        <f t="shared" si="311"/>
        <v>0</v>
      </c>
      <c r="R680" s="35">
        <f t="shared" si="311"/>
        <v>0</v>
      </c>
      <c r="S680" s="35">
        <f t="shared" si="311"/>
        <v>0</v>
      </c>
      <c r="T680" s="35">
        <f t="shared" si="311"/>
        <v>0</v>
      </c>
      <c r="U680" s="35">
        <f t="shared" si="311"/>
        <v>0</v>
      </c>
      <c r="V680" s="35">
        <f t="shared" si="311"/>
        <v>0</v>
      </c>
      <c r="W680" s="35">
        <f t="shared" si="311"/>
        <v>0</v>
      </c>
      <c r="X680" s="21">
        <f t="shared" si="311"/>
        <v>0</v>
      </c>
      <c r="Y680" s="21">
        <f t="shared" si="311"/>
        <v>0</v>
      </c>
      <c r="Z680" s="21">
        <f t="shared" si="311"/>
        <v>0</v>
      </c>
      <c r="AA680" s="23">
        <f>SUM(G680:Z680)</f>
        <v>2179304.2467373936</v>
      </c>
      <c r="AB680" s="17" t="str">
        <f>IF(ABS(F680-AA680)&lt;0.01,"ok","err")</f>
        <v>ok</v>
      </c>
    </row>
    <row r="681" spans="1:28"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21"/>
      <c r="Y681" s="21"/>
      <c r="Z681" s="21"/>
      <c r="AA681" s="23"/>
    </row>
    <row r="682" spans="1:28">
      <c r="A682" s="24" t="s">
        <v>922</v>
      </c>
      <c r="F682" s="38"/>
    </row>
    <row r="683" spans="1:28">
      <c r="A683" s="27" t="s">
        <v>990</v>
      </c>
      <c r="C683" s="19" t="s">
        <v>973</v>
      </c>
      <c r="D683" s="19" t="s">
        <v>770</v>
      </c>
      <c r="E683" s="19" t="s">
        <v>995</v>
      </c>
      <c r="F683" s="35">
        <f>VLOOKUP(C683,'WSS-27'!$C$2:$AP$780,'WSS-27'!$AC$2,)</f>
        <v>0</v>
      </c>
      <c r="G683" s="35">
        <f t="shared" ref="G683:Z683" si="312">IF(VLOOKUP($E683,$D$6:$AN$1034,3,)=0,0,(VLOOKUP($E683,$D$6:$AN$1034,G$2,)/VLOOKUP($E683,$D$6:$AN$1034,3,))*$F683)</f>
        <v>0</v>
      </c>
      <c r="H683" s="35">
        <f t="shared" si="312"/>
        <v>0</v>
      </c>
      <c r="I683" s="35">
        <f t="shared" si="312"/>
        <v>0</v>
      </c>
      <c r="J683" s="35">
        <f t="shared" si="312"/>
        <v>0</v>
      </c>
      <c r="K683" s="35">
        <f t="shared" si="312"/>
        <v>0</v>
      </c>
      <c r="L683" s="35">
        <f t="shared" si="312"/>
        <v>0</v>
      </c>
      <c r="M683" s="35">
        <f t="shared" si="312"/>
        <v>0</v>
      </c>
      <c r="N683" s="35">
        <f t="shared" si="312"/>
        <v>0</v>
      </c>
      <c r="O683" s="35">
        <f t="shared" si="312"/>
        <v>0</v>
      </c>
      <c r="P683" s="35">
        <f t="shared" si="312"/>
        <v>0</v>
      </c>
      <c r="Q683" s="35">
        <f t="shared" si="312"/>
        <v>0</v>
      </c>
      <c r="R683" s="35">
        <f t="shared" si="312"/>
        <v>0</v>
      </c>
      <c r="S683" s="35">
        <f t="shared" si="312"/>
        <v>0</v>
      </c>
      <c r="T683" s="35">
        <f t="shared" si="312"/>
        <v>0</v>
      </c>
      <c r="U683" s="35">
        <f t="shared" si="312"/>
        <v>0</v>
      </c>
      <c r="V683" s="35">
        <f t="shared" si="312"/>
        <v>0</v>
      </c>
      <c r="W683" s="35">
        <f t="shared" si="312"/>
        <v>0</v>
      </c>
      <c r="X683" s="21">
        <f t="shared" si="312"/>
        <v>0</v>
      </c>
      <c r="Y683" s="21">
        <f t="shared" si="312"/>
        <v>0</v>
      </c>
      <c r="Z683" s="21">
        <f t="shared" si="312"/>
        <v>0</v>
      </c>
      <c r="AA683" s="23">
        <f>SUM(G683:Z683)</f>
        <v>0</v>
      </c>
      <c r="AB683" s="17" t="str">
        <f>IF(ABS(F683-AA683)&lt;0.01,"ok","err")</f>
        <v>ok</v>
      </c>
    </row>
    <row r="684" spans="1:28"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21"/>
      <c r="Y684" s="21"/>
      <c r="Z684" s="21"/>
      <c r="AA684" s="23"/>
    </row>
    <row r="685" spans="1:28">
      <c r="A685" s="24" t="s">
        <v>327</v>
      </c>
      <c r="F685" s="38"/>
    </row>
    <row r="686" spans="1:28">
      <c r="A686" s="27" t="s">
        <v>990</v>
      </c>
      <c r="C686" s="19" t="s">
        <v>973</v>
      </c>
      <c r="D686" s="19" t="s">
        <v>771</v>
      </c>
      <c r="E686" s="19" t="s">
        <v>995</v>
      </c>
      <c r="F686" s="35">
        <f>VLOOKUP(C686,'WSS-27'!$C$2:$AP$780,'WSS-27'!$AD$2,)</f>
        <v>0</v>
      </c>
      <c r="G686" s="35">
        <f t="shared" ref="G686:Z686" si="313">IF(VLOOKUP($E686,$D$6:$AN$1034,3,)=0,0,(VLOOKUP($E686,$D$6:$AN$1034,G$2,)/VLOOKUP($E686,$D$6:$AN$1034,3,))*$F686)</f>
        <v>0</v>
      </c>
      <c r="H686" s="35">
        <f t="shared" si="313"/>
        <v>0</v>
      </c>
      <c r="I686" s="35">
        <f t="shared" si="313"/>
        <v>0</v>
      </c>
      <c r="J686" s="35">
        <f t="shared" si="313"/>
        <v>0</v>
      </c>
      <c r="K686" s="35">
        <f t="shared" si="313"/>
        <v>0</v>
      </c>
      <c r="L686" s="35">
        <f t="shared" si="313"/>
        <v>0</v>
      </c>
      <c r="M686" s="35">
        <f t="shared" si="313"/>
        <v>0</v>
      </c>
      <c r="N686" s="35">
        <f t="shared" si="313"/>
        <v>0</v>
      </c>
      <c r="O686" s="35">
        <f t="shared" si="313"/>
        <v>0</v>
      </c>
      <c r="P686" s="35">
        <f t="shared" si="313"/>
        <v>0</v>
      </c>
      <c r="Q686" s="35">
        <f t="shared" si="313"/>
        <v>0</v>
      </c>
      <c r="R686" s="35">
        <f t="shared" si="313"/>
        <v>0</v>
      </c>
      <c r="S686" s="35">
        <f t="shared" si="313"/>
        <v>0</v>
      </c>
      <c r="T686" s="35">
        <f t="shared" si="313"/>
        <v>0</v>
      </c>
      <c r="U686" s="35">
        <f t="shared" si="313"/>
        <v>0</v>
      </c>
      <c r="V686" s="35">
        <f t="shared" si="313"/>
        <v>0</v>
      </c>
      <c r="W686" s="35">
        <f t="shared" si="313"/>
        <v>0</v>
      </c>
      <c r="X686" s="21">
        <f t="shared" si="313"/>
        <v>0</v>
      </c>
      <c r="Y686" s="21">
        <f t="shared" si="313"/>
        <v>0</v>
      </c>
      <c r="Z686" s="21">
        <f t="shared" si="313"/>
        <v>0</v>
      </c>
      <c r="AA686" s="23">
        <f>SUM(G686:Z686)</f>
        <v>0</v>
      </c>
      <c r="AB686" s="17" t="str">
        <f>IF(ABS(F686-AA686)&lt;0.01,"ok","err")</f>
        <v>ok</v>
      </c>
    </row>
    <row r="687" spans="1:28"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21"/>
      <c r="Y687" s="21"/>
      <c r="Z687" s="21"/>
      <c r="AA687" s="23"/>
    </row>
    <row r="688" spans="1:28">
      <c r="A688" s="24" t="s">
        <v>326</v>
      </c>
      <c r="F688" s="38"/>
    </row>
    <row r="689" spans="1:29">
      <c r="A689" s="27" t="s">
        <v>990</v>
      </c>
      <c r="C689" s="19" t="s">
        <v>973</v>
      </c>
      <c r="D689" s="19" t="s">
        <v>772</v>
      </c>
      <c r="E689" s="19" t="s">
        <v>996</v>
      </c>
      <c r="F689" s="35">
        <f>VLOOKUP(C689,'WSS-27'!$C$2:$AP$780,'WSS-27'!$AE$2,)</f>
        <v>0</v>
      </c>
      <c r="G689" s="35">
        <f t="shared" ref="G689:Z689" si="314">IF(VLOOKUP($E689,$D$6:$AN$1034,3,)=0,0,(VLOOKUP($E689,$D$6:$AN$1034,G$2,)/VLOOKUP($E689,$D$6:$AN$1034,3,))*$F689)</f>
        <v>0</v>
      </c>
      <c r="H689" s="35">
        <f t="shared" si="314"/>
        <v>0</v>
      </c>
      <c r="I689" s="35">
        <f t="shared" si="314"/>
        <v>0</v>
      </c>
      <c r="J689" s="35">
        <f t="shared" si="314"/>
        <v>0</v>
      </c>
      <c r="K689" s="35">
        <f t="shared" si="314"/>
        <v>0</v>
      </c>
      <c r="L689" s="35">
        <f t="shared" si="314"/>
        <v>0</v>
      </c>
      <c r="M689" s="35">
        <f t="shared" si="314"/>
        <v>0</v>
      </c>
      <c r="N689" s="35">
        <f t="shared" si="314"/>
        <v>0</v>
      </c>
      <c r="O689" s="35">
        <f t="shared" si="314"/>
        <v>0</v>
      </c>
      <c r="P689" s="35">
        <f t="shared" si="314"/>
        <v>0</v>
      </c>
      <c r="Q689" s="35">
        <f t="shared" si="314"/>
        <v>0</v>
      </c>
      <c r="R689" s="35">
        <f t="shared" si="314"/>
        <v>0</v>
      </c>
      <c r="S689" s="35">
        <f t="shared" si="314"/>
        <v>0</v>
      </c>
      <c r="T689" s="35">
        <f t="shared" si="314"/>
        <v>0</v>
      </c>
      <c r="U689" s="35">
        <f t="shared" si="314"/>
        <v>0</v>
      </c>
      <c r="V689" s="35">
        <f t="shared" si="314"/>
        <v>0</v>
      </c>
      <c r="W689" s="35">
        <f t="shared" si="314"/>
        <v>0</v>
      </c>
      <c r="X689" s="21">
        <f t="shared" si="314"/>
        <v>0</v>
      </c>
      <c r="Y689" s="21">
        <f t="shared" si="314"/>
        <v>0</v>
      </c>
      <c r="Z689" s="21">
        <f t="shared" si="314"/>
        <v>0</v>
      </c>
      <c r="AA689" s="23">
        <f>SUM(G689:Z689)</f>
        <v>0</v>
      </c>
      <c r="AB689" s="17" t="str">
        <f>IF(ABS(F689-AA689)&lt;0.01,"ok","err")</f>
        <v>ok</v>
      </c>
    </row>
    <row r="690" spans="1:29"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21"/>
      <c r="Y690" s="21"/>
      <c r="Z690" s="21"/>
      <c r="AA690" s="23"/>
    </row>
    <row r="691" spans="1:29">
      <c r="A691" s="19" t="s">
        <v>819</v>
      </c>
      <c r="D691" s="19" t="s">
        <v>773</v>
      </c>
      <c r="F691" s="35">
        <f>F646+F652+F655+F658+F666+F671+F674+F677+F680+F683+F686+F689</f>
        <v>81566017.278024957</v>
      </c>
      <c r="G691" s="35">
        <f t="shared" ref="G691:Z691" si="315">G646+G652+G655+G658+G666+G671+G674+G677+G680+G683+G686+G689</f>
        <v>43780002.29001794</v>
      </c>
      <c r="H691" s="35">
        <f t="shared" si="315"/>
        <v>9541087.568361165</v>
      </c>
      <c r="I691" s="35">
        <f t="shared" si="315"/>
        <v>463537.7724897475</v>
      </c>
      <c r="J691" s="35">
        <f t="shared" si="315"/>
        <v>8731561.1267195325</v>
      </c>
      <c r="K691" s="35">
        <f t="shared" si="315"/>
        <v>7799498.8623514278</v>
      </c>
      <c r="L691" s="35">
        <f t="shared" si="315"/>
        <v>5469573.1663409481</v>
      </c>
      <c r="M691" s="35">
        <f t="shared" si="315"/>
        <v>2861884.9555967036</v>
      </c>
      <c r="N691" s="35">
        <f t="shared" si="315"/>
        <v>205783.9679406911</v>
      </c>
      <c r="O691" s="35">
        <f>O646+O652+O655+O658+O666+O671+O674+O677+O680+O683+O686+O689</f>
        <v>2689151.4889836037</v>
      </c>
      <c r="P691" s="35">
        <f t="shared" si="315"/>
        <v>9264.0577579501751</v>
      </c>
      <c r="Q691" s="35">
        <f t="shared" si="315"/>
        <v>13925.707479163746</v>
      </c>
      <c r="R691" s="35">
        <f t="shared" si="315"/>
        <v>746.31398609035602</v>
      </c>
      <c r="S691" s="35">
        <f t="shared" si="315"/>
        <v>0</v>
      </c>
      <c r="T691" s="35">
        <f t="shared" si="315"/>
        <v>0</v>
      </c>
      <c r="U691" s="35">
        <f t="shared" si="315"/>
        <v>0</v>
      </c>
      <c r="V691" s="35">
        <f t="shared" si="315"/>
        <v>0</v>
      </c>
      <c r="W691" s="35">
        <f t="shared" si="315"/>
        <v>0</v>
      </c>
      <c r="X691" s="21">
        <f t="shared" si="315"/>
        <v>0</v>
      </c>
      <c r="Y691" s="21">
        <f t="shared" si="315"/>
        <v>0</v>
      </c>
      <c r="Z691" s="21">
        <f t="shared" si="315"/>
        <v>0</v>
      </c>
      <c r="AA691" s="23">
        <f>SUM(G691:Z691)</f>
        <v>81566017.278024957</v>
      </c>
      <c r="AB691" s="17" t="str">
        <f>IF(ABS(F691-AA691)&lt;0.01,"ok","err")</f>
        <v>ok</v>
      </c>
    </row>
    <row r="692" spans="1:29"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21"/>
      <c r="Y692" s="21"/>
      <c r="Z692" s="21"/>
      <c r="AA692" s="23"/>
      <c r="AB692" s="17"/>
    </row>
    <row r="693" spans="1:29"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21"/>
      <c r="Y693" s="21"/>
      <c r="Z693" s="21"/>
      <c r="AA693" s="23"/>
      <c r="AB693" s="17"/>
    </row>
    <row r="694" spans="1:29">
      <c r="A694" s="24" t="s">
        <v>800</v>
      </c>
    </row>
    <row r="695" spans="1:29">
      <c r="F695" s="39"/>
    </row>
    <row r="696" spans="1:29">
      <c r="A696" s="24" t="s">
        <v>1009</v>
      </c>
    </row>
    <row r="697" spans="1:29" s="19" customFormat="1">
      <c r="A697" s="27" t="s">
        <v>169</v>
      </c>
      <c r="D697" s="19" t="s">
        <v>1010</v>
      </c>
      <c r="E697" s="19" t="s">
        <v>128</v>
      </c>
      <c r="F697" s="35">
        <v>968972525.26000011</v>
      </c>
      <c r="G697" s="35">
        <f t="shared" ref="G697:P700" si="316">IF(VLOOKUP($E697,$D$6:$AN$1034,3,)=0,0,(VLOOKUP($E697,$D$6:$AN$1034,G$2,)/VLOOKUP($E697,$D$6:$AN$1034,3,))*$F697)</f>
        <v>387783189.22000003</v>
      </c>
      <c r="H697" s="35">
        <f t="shared" si="316"/>
        <v>133562579.00000001</v>
      </c>
      <c r="I697" s="35">
        <f t="shared" si="316"/>
        <v>7870664.6300000008</v>
      </c>
      <c r="J697" s="35">
        <f t="shared" si="316"/>
        <v>145748335.83000001</v>
      </c>
      <c r="K697" s="35">
        <f t="shared" si="316"/>
        <v>128374674.07000002</v>
      </c>
      <c r="L697" s="35">
        <f t="shared" si="316"/>
        <v>83539672.089999989</v>
      </c>
      <c r="M697" s="35">
        <f t="shared" si="316"/>
        <v>59071972.179999992</v>
      </c>
      <c r="N697" s="35">
        <f t="shared" si="316"/>
        <v>3255770</v>
      </c>
      <c r="O697" s="35">
        <f t="shared" si="316"/>
        <v>19068090</v>
      </c>
      <c r="P697" s="35">
        <f t="shared" si="316"/>
        <v>245695</v>
      </c>
      <c r="Q697" s="35">
        <f t="shared" ref="Q697:Z700" si="317">IF(VLOOKUP($E697,$D$6:$AN$1034,3,)=0,0,(VLOOKUP($E697,$D$6:$AN$1034,Q$2,)/VLOOKUP($E697,$D$6:$AN$1034,3,))*$F697)</f>
        <v>284053</v>
      </c>
      <c r="R697" s="35">
        <f t="shared" si="317"/>
        <v>7865.0000000000009</v>
      </c>
      <c r="S697" s="35">
        <f t="shared" si="317"/>
        <v>2609</v>
      </c>
      <c r="T697" s="35">
        <f t="shared" si="317"/>
        <v>147420.24</v>
      </c>
      <c r="U697" s="35">
        <f t="shared" si="317"/>
        <v>9936</v>
      </c>
      <c r="V697" s="35">
        <f t="shared" si="317"/>
        <v>0</v>
      </c>
      <c r="W697" s="35">
        <f t="shared" si="317"/>
        <v>0</v>
      </c>
      <c r="X697" s="35">
        <f t="shared" si="317"/>
        <v>0</v>
      </c>
      <c r="Y697" s="35">
        <f t="shared" si="317"/>
        <v>0</v>
      </c>
      <c r="Z697" s="35">
        <f t="shared" si="317"/>
        <v>0</v>
      </c>
      <c r="AA697" s="39">
        <f t="shared" ref="AA697:AA707" si="318">SUM(G697:Z697)</f>
        <v>968972525.26000011</v>
      </c>
      <c r="AB697" s="43" t="str">
        <f t="shared" ref="AB697:AB707" si="319">IF(ABS(F697-AA697)&lt;0.01,"ok","err")</f>
        <v>ok</v>
      </c>
    </row>
    <row r="698" spans="1:29" s="19" customFormat="1">
      <c r="A698" s="19" t="s">
        <v>1110</v>
      </c>
      <c r="E698" s="19" t="s">
        <v>827</v>
      </c>
      <c r="F698" s="38">
        <f>37562391.8999999-8261342.47</f>
        <v>29301049.429999903</v>
      </c>
      <c r="G698" s="38">
        <f t="shared" si="316"/>
        <v>10331842.002781231</v>
      </c>
      <c r="H698" s="38">
        <f t="shared" si="316"/>
        <v>3242618.7910370673</v>
      </c>
      <c r="I698" s="38">
        <f t="shared" si="316"/>
        <v>264303.45319719939</v>
      </c>
      <c r="J698" s="38">
        <f t="shared" si="316"/>
        <v>4404742.2166224904</v>
      </c>
      <c r="K698" s="38">
        <f t="shared" si="316"/>
        <v>5059723.591320565</v>
      </c>
      <c r="L698" s="38">
        <f t="shared" si="316"/>
        <v>3011882.4253761852</v>
      </c>
      <c r="M698" s="38">
        <f t="shared" si="316"/>
        <v>2569375.1781620369</v>
      </c>
      <c r="N698" s="38">
        <f t="shared" si="316"/>
        <v>141320.30758198627</v>
      </c>
      <c r="O698" s="38">
        <f t="shared" si="316"/>
        <v>256738.123624628</v>
      </c>
      <c r="P698" s="38">
        <f t="shared" si="316"/>
        <v>10276.254851279082</v>
      </c>
      <c r="Q698" s="38">
        <f t="shared" si="317"/>
        <v>8166.27487061383</v>
      </c>
      <c r="R698" s="38">
        <f t="shared" si="317"/>
        <v>60.810574626914466</v>
      </c>
      <c r="S698" s="38">
        <f t="shared" si="317"/>
        <v>0</v>
      </c>
      <c r="T698" s="38">
        <f t="shared" si="317"/>
        <v>0</v>
      </c>
      <c r="U698" s="38">
        <f t="shared" si="317"/>
        <v>0</v>
      </c>
      <c r="V698" s="38">
        <f t="shared" si="317"/>
        <v>0</v>
      </c>
      <c r="W698" s="38">
        <f t="shared" si="317"/>
        <v>0</v>
      </c>
      <c r="X698" s="38">
        <f t="shared" si="317"/>
        <v>0</v>
      </c>
      <c r="Y698" s="38">
        <f t="shared" si="317"/>
        <v>0</v>
      </c>
      <c r="Z698" s="38">
        <f t="shared" si="317"/>
        <v>0</v>
      </c>
      <c r="AA698" s="38">
        <f>SUM(G698:Z698)</f>
        <v>29301049.42999991</v>
      </c>
      <c r="AB698" s="43" t="str">
        <f t="shared" ref="AB698" si="320">IF(ABS(F698-AA698)&lt;0.01,"ok","err")</f>
        <v>ok</v>
      </c>
    </row>
    <row r="699" spans="1:29" s="19" customFormat="1">
      <c r="A699" s="19" t="s">
        <v>1214</v>
      </c>
      <c r="E699" s="19" t="s">
        <v>338</v>
      </c>
      <c r="F699" s="38">
        <v>11761288.51</v>
      </c>
      <c r="G699" s="38">
        <f t="shared" si="316"/>
        <v>5323401.2871451303</v>
      </c>
      <c r="H699" s="38">
        <f t="shared" si="316"/>
        <v>1478542.4592768659</v>
      </c>
      <c r="I699" s="38">
        <f t="shared" si="316"/>
        <v>90265.597374583638</v>
      </c>
      <c r="J699" s="38">
        <f t="shared" si="316"/>
        <v>1574511.7996024021</v>
      </c>
      <c r="K699" s="38">
        <f t="shared" si="316"/>
        <v>1474129.3858559383</v>
      </c>
      <c r="L699" s="38">
        <f t="shared" si="316"/>
        <v>1001215.2674622628</v>
      </c>
      <c r="M699" s="38">
        <f t="shared" si="316"/>
        <v>660439.80299554847</v>
      </c>
      <c r="N699" s="38">
        <f t="shared" si="316"/>
        <v>49559.534177498746</v>
      </c>
      <c r="O699" s="38">
        <f t="shared" si="316"/>
        <v>102875.81761714893</v>
      </c>
      <c r="P699" s="38">
        <f t="shared" si="316"/>
        <v>4346.1088706152141</v>
      </c>
      <c r="Q699" s="38">
        <f t="shared" si="317"/>
        <v>1623.7666249213335</v>
      </c>
      <c r="R699" s="38">
        <f t="shared" si="317"/>
        <v>377.68299708238419</v>
      </c>
      <c r="S699" s="38">
        <f t="shared" si="317"/>
        <v>0</v>
      </c>
      <c r="T699" s="38">
        <f t="shared" si="317"/>
        <v>0</v>
      </c>
      <c r="U699" s="38">
        <f t="shared" si="317"/>
        <v>0</v>
      </c>
      <c r="V699" s="38">
        <f t="shared" si="317"/>
        <v>0</v>
      </c>
      <c r="W699" s="38">
        <f t="shared" si="317"/>
        <v>0</v>
      </c>
      <c r="X699" s="38">
        <f t="shared" si="317"/>
        <v>0</v>
      </c>
      <c r="Y699" s="38">
        <f t="shared" si="317"/>
        <v>0</v>
      </c>
      <c r="Z699" s="38">
        <f t="shared" si="317"/>
        <v>0</v>
      </c>
      <c r="AA699" s="38">
        <f>SUM(G699:Z699)</f>
        <v>11761288.509999998</v>
      </c>
      <c r="AB699" s="43" t="str">
        <f t="shared" si="319"/>
        <v>ok</v>
      </c>
    </row>
    <row r="700" spans="1:29" s="19" customFormat="1">
      <c r="A700" s="19" t="s">
        <v>1215</v>
      </c>
      <c r="E700" s="19" t="s">
        <v>1120</v>
      </c>
      <c r="F700" s="38">
        <v>760283.76</v>
      </c>
      <c r="G700" s="38">
        <f t="shared" si="316"/>
        <v>366833.55682108901</v>
      </c>
      <c r="H700" s="38">
        <f t="shared" si="316"/>
        <v>88848.9381140716</v>
      </c>
      <c r="I700" s="38">
        <f t="shared" si="316"/>
        <v>5417.463352389801</v>
      </c>
      <c r="J700" s="38">
        <f t="shared" si="316"/>
        <v>98106.382965638302</v>
      </c>
      <c r="K700" s="38">
        <f t="shared" si="316"/>
        <v>94056.237826064898</v>
      </c>
      <c r="L700" s="38">
        <f t="shared" si="316"/>
        <v>64109.309813084714</v>
      </c>
      <c r="M700" s="38">
        <f t="shared" si="316"/>
        <v>40274.528144025324</v>
      </c>
      <c r="N700" s="38">
        <f t="shared" si="316"/>
        <v>2195.7122015581826</v>
      </c>
      <c r="O700" s="38">
        <f t="shared" si="316"/>
        <v>313.22975943337804</v>
      </c>
      <c r="P700" s="38">
        <f t="shared" si="316"/>
        <v>12.538425949927277</v>
      </c>
      <c r="Q700" s="38">
        <f t="shared" si="317"/>
        <v>115.37222313369251</v>
      </c>
      <c r="R700" s="38">
        <f t="shared" si="317"/>
        <v>0.4903535612704914</v>
      </c>
      <c r="S700" s="38">
        <f t="shared" si="317"/>
        <v>0</v>
      </c>
      <c r="T700" s="38">
        <f t="shared" si="317"/>
        <v>0</v>
      </c>
      <c r="U700" s="38">
        <f t="shared" si="317"/>
        <v>0</v>
      </c>
      <c r="V700" s="38">
        <f t="shared" si="317"/>
        <v>0</v>
      </c>
      <c r="W700" s="38">
        <f t="shared" si="317"/>
        <v>0</v>
      </c>
      <c r="X700" s="38">
        <f t="shared" si="317"/>
        <v>0</v>
      </c>
      <c r="Y700" s="38">
        <f t="shared" si="317"/>
        <v>0</v>
      </c>
      <c r="Z700" s="38">
        <f t="shared" si="317"/>
        <v>0</v>
      </c>
      <c r="AA700" s="38">
        <f>SUM(G700:Z700)</f>
        <v>760283.76000000013</v>
      </c>
      <c r="AB700" s="43" t="str">
        <f t="shared" ref="AB700" si="321">IF(ABS(F700-AA700)&lt;0.01,"ok","err")</f>
        <v>ok</v>
      </c>
    </row>
    <row r="701" spans="1:29" s="19" customFormat="1">
      <c r="A701" s="19" t="s">
        <v>1108</v>
      </c>
      <c r="F701" s="38">
        <f>F768</f>
        <v>-6324975.8399999999</v>
      </c>
      <c r="G701" s="38"/>
      <c r="H701" s="38"/>
      <c r="I701" s="38"/>
      <c r="J701" s="38"/>
      <c r="K701" s="38">
        <f>-K1005</f>
        <v>-2062957.44</v>
      </c>
      <c r="L701" s="38">
        <f>-L1005</f>
        <v>0</v>
      </c>
      <c r="M701" s="38">
        <f>-M1005</f>
        <v>-4262018.4000000004</v>
      </c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>
        <f>SUM(G701:Z701)</f>
        <v>-6324975.8399999999</v>
      </c>
      <c r="AB701" s="43" t="str">
        <f t="shared" ref="AB701" si="322">IF(ABS(F701-AA701)&lt;0.01,"ok","err")</f>
        <v>ok</v>
      </c>
    </row>
    <row r="702" spans="1:29" s="19" customFormat="1">
      <c r="A702" s="19" t="s">
        <v>630</v>
      </c>
      <c r="D702" s="19" t="s">
        <v>631</v>
      </c>
      <c r="E702" s="19" t="s">
        <v>665</v>
      </c>
      <c r="F702" s="38">
        <v>2710126.03</v>
      </c>
      <c r="G702" s="38">
        <f t="shared" ref="G702:P705" si="323">IF(VLOOKUP($E702,$D$6:$AN$1034,3,)=0,0,(VLOOKUP($E702,$D$6:$AN$1034,G$2,)/VLOOKUP($E702,$D$6:$AN$1034,3,))*$F702)</f>
        <v>2189455.478982023</v>
      </c>
      <c r="H702" s="38">
        <f t="shared" si="323"/>
        <v>210098.06552506355</v>
      </c>
      <c r="I702" s="38">
        <f t="shared" si="323"/>
        <v>5536.0825528588211</v>
      </c>
      <c r="J702" s="38">
        <f t="shared" si="323"/>
        <v>254308.30012656239</v>
      </c>
      <c r="K702" s="38">
        <f t="shared" si="323"/>
        <v>11262.559479228659</v>
      </c>
      <c r="L702" s="38">
        <f t="shared" si="323"/>
        <v>38181.394749478692</v>
      </c>
      <c r="M702" s="38">
        <f t="shared" si="323"/>
        <v>1142.3662410661061</v>
      </c>
      <c r="N702" s="38">
        <f t="shared" si="323"/>
        <v>0</v>
      </c>
      <c r="O702" s="38">
        <f t="shared" si="323"/>
        <v>141.7823437188664</v>
      </c>
      <c r="P702" s="38">
        <f t="shared" si="323"/>
        <v>0</v>
      </c>
      <c r="Q702" s="38">
        <f t="shared" ref="Q702:Z705" si="324">IF(VLOOKUP($E702,$D$6:$AN$1034,3,)=0,0,(VLOOKUP($E702,$D$6:$AN$1034,Q$2,)/VLOOKUP($E702,$D$6:$AN$1034,3,))*$F702)</f>
        <v>0</v>
      </c>
      <c r="R702" s="38">
        <f t="shared" si="324"/>
        <v>0</v>
      </c>
      <c r="S702" s="38">
        <f t="shared" si="324"/>
        <v>0</v>
      </c>
      <c r="T702" s="38">
        <f t="shared" si="324"/>
        <v>0</v>
      </c>
      <c r="U702" s="38">
        <f t="shared" si="324"/>
        <v>0</v>
      </c>
      <c r="V702" s="38">
        <f t="shared" si="324"/>
        <v>0</v>
      </c>
      <c r="W702" s="38">
        <f t="shared" si="324"/>
        <v>0</v>
      </c>
      <c r="X702" s="38">
        <f t="shared" si="324"/>
        <v>0</v>
      </c>
      <c r="Y702" s="38">
        <f t="shared" si="324"/>
        <v>0</v>
      </c>
      <c r="Z702" s="38">
        <f t="shared" si="324"/>
        <v>0</v>
      </c>
      <c r="AA702" s="38">
        <f t="shared" si="318"/>
        <v>2710126.03</v>
      </c>
      <c r="AB702" s="43" t="str">
        <f t="shared" si="319"/>
        <v>ok</v>
      </c>
    </row>
    <row r="703" spans="1:29" s="19" customFormat="1">
      <c r="A703" s="19" t="s">
        <v>632</v>
      </c>
      <c r="D703" s="19" t="s">
        <v>41</v>
      </c>
      <c r="E703" s="19" t="s">
        <v>166</v>
      </c>
      <c r="F703" s="38">
        <v>1473099.32</v>
      </c>
      <c r="G703" s="38">
        <f t="shared" si="323"/>
        <v>1335302.8906206912</v>
      </c>
      <c r="H703" s="38">
        <f t="shared" si="323"/>
        <v>124416.65476365959</v>
      </c>
      <c r="I703" s="38">
        <f t="shared" si="323"/>
        <v>237.97491237684841</v>
      </c>
      <c r="J703" s="38">
        <f t="shared" si="323"/>
        <v>10931.73645108888</v>
      </c>
      <c r="K703" s="38">
        <f t="shared" si="323"/>
        <v>484.13414713702764</v>
      </c>
      <c r="L703" s="38">
        <f t="shared" si="323"/>
        <v>1641.2714194879468</v>
      </c>
      <c r="M703" s="38">
        <f t="shared" si="323"/>
        <v>49.10593429998459</v>
      </c>
      <c r="N703" s="38">
        <f t="shared" si="323"/>
        <v>0</v>
      </c>
      <c r="O703" s="38">
        <f t="shared" si="323"/>
        <v>35.551751258640991</v>
      </c>
      <c r="P703" s="38">
        <f t="shared" si="323"/>
        <v>0</v>
      </c>
      <c r="Q703" s="38">
        <f t="shared" si="324"/>
        <v>0</v>
      </c>
      <c r="R703" s="38">
        <f t="shared" si="324"/>
        <v>0</v>
      </c>
      <c r="S703" s="38">
        <f t="shared" si="324"/>
        <v>0</v>
      </c>
      <c r="T703" s="38">
        <f t="shared" si="324"/>
        <v>0</v>
      </c>
      <c r="U703" s="38">
        <f t="shared" si="324"/>
        <v>0</v>
      </c>
      <c r="V703" s="38">
        <f t="shared" si="324"/>
        <v>0</v>
      </c>
      <c r="W703" s="38">
        <f t="shared" si="324"/>
        <v>0</v>
      </c>
      <c r="X703" s="38">
        <f t="shared" si="324"/>
        <v>0</v>
      </c>
      <c r="Y703" s="38">
        <f t="shared" si="324"/>
        <v>0</v>
      </c>
      <c r="Z703" s="38">
        <f t="shared" si="324"/>
        <v>0</v>
      </c>
      <c r="AA703" s="38">
        <f t="shared" si="318"/>
        <v>1473099.32</v>
      </c>
      <c r="AB703" s="43" t="str">
        <f t="shared" si="319"/>
        <v>ok</v>
      </c>
      <c r="AC703" s="75"/>
    </row>
    <row r="704" spans="1:29" s="19" customFormat="1">
      <c r="A704" s="27" t="s">
        <v>633</v>
      </c>
      <c r="E704" s="19" t="s">
        <v>1219</v>
      </c>
      <c r="F704" s="38">
        <v>4201604.47</v>
      </c>
      <c r="G704" s="38">
        <f t="shared" si="323"/>
        <v>2238012.4772424223</v>
      </c>
      <c r="H704" s="38">
        <f t="shared" si="323"/>
        <v>491952.10679476539</v>
      </c>
      <c r="I704" s="38">
        <f t="shared" si="323"/>
        <v>24221.350731589366</v>
      </c>
      <c r="J704" s="38">
        <f t="shared" si="323"/>
        <v>453393.63658400817</v>
      </c>
      <c r="K704" s="38">
        <f t="shared" si="323"/>
        <v>408979.907824233</v>
      </c>
      <c r="L704" s="38">
        <f t="shared" si="323"/>
        <v>284744.74826962</v>
      </c>
      <c r="M704" s="38">
        <f t="shared" si="323"/>
        <v>152699.43272901504</v>
      </c>
      <c r="N704" s="38">
        <f t="shared" si="323"/>
        <v>10870.194116158063</v>
      </c>
      <c r="O704" s="38">
        <f t="shared" si="323"/>
        <v>135451.09416453174</v>
      </c>
      <c r="P704" s="38">
        <f t="shared" si="323"/>
        <v>517.22061954416165</v>
      </c>
      <c r="Q704" s="38">
        <f t="shared" si="324"/>
        <v>723.48908836116459</v>
      </c>
      <c r="R704" s="38">
        <f t="shared" si="324"/>
        <v>38.811835750430717</v>
      </c>
      <c r="S704" s="38">
        <f t="shared" si="324"/>
        <v>0</v>
      </c>
      <c r="T704" s="38">
        <f t="shared" si="324"/>
        <v>0</v>
      </c>
      <c r="U704" s="38">
        <f t="shared" si="324"/>
        <v>0</v>
      </c>
      <c r="V704" s="38">
        <f t="shared" si="324"/>
        <v>0</v>
      </c>
      <c r="W704" s="38">
        <f t="shared" si="324"/>
        <v>0</v>
      </c>
      <c r="X704" s="38">
        <f t="shared" si="324"/>
        <v>0</v>
      </c>
      <c r="Y704" s="38">
        <f t="shared" si="324"/>
        <v>0</v>
      </c>
      <c r="Z704" s="38">
        <f t="shared" si="324"/>
        <v>0</v>
      </c>
      <c r="AA704" s="38">
        <f t="shared" si="318"/>
        <v>4201604.4699999988</v>
      </c>
      <c r="AB704" s="43" t="str">
        <f t="shared" si="319"/>
        <v>ok</v>
      </c>
    </row>
    <row r="705" spans="1:28" s="19" customFormat="1">
      <c r="A705" s="27" t="s">
        <v>634</v>
      </c>
      <c r="E705" s="19" t="s">
        <v>1220</v>
      </c>
      <c r="F705" s="38">
        <v>857186.83</v>
      </c>
      <c r="G705" s="38">
        <f t="shared" si="323"/>
        <v>456586.24807867251</v>
      </c>
      <c r="H705" s="38">
        <f t="shared" si="323"/>
        <v>100365.19856787624</v>
      </c>
      <c r="I705" s="38">
        <f t="shared" si="323"/>
        <v>4941.4986584706458</v>
      </c>
      <c r="J705" s="38">
        <f t="shared" si="323"/>
        <v>92498.724442193386</v>
      </c>
      <c r="K705" s="38">
        <f t="shared" si="323"/>
        <v>83437.694629439138</v>
      </c>
      <c r="L705" s="38">
        <f t="shared" si="323"/>
        <v>58091.962218514964</v>
      </c>
      <c r="M705" s="38">
        <f t="shared" si="323"/>
        <v>31152.847351141227</v>
      </c>
      <c r="N705" s="38">
        <f t="shared" si="323"/>
        <v>2217.6735821861362</v>
      </c>
      <c r="O705" s="38">
        <f t="shared" si="323"/>
        <v>27633.941951448483</v>
      </c>
      <c r="P705" s="38">
        <f t="shared" si="323"/>
        <v>105.52033311162582</v>
      </c>
      <c r="Q705" s="38">
        <f t="shared" si="324"/>
        <v>147.60202266061864</v>
      </c>
      <c r="R705" s="38">
        <f t="shared" si="324"/>
        <v>7.9181642848433986</v>
      </c>
      <c r="S705" s="38">
        <f t="shared" si="324"/>
        <v>0</v>
      </c>
      <c r="T705" s="38">
        <f t="shared" si="324"/>
        <v>0</v>
      </c>
      <c r="U705" s="38">
        <f t="shared" si="324"/>
        <v>0</v>
      </c>
      <c r="V705" s="38">
        <f t="shared" si="324"/>
        <v>0</v>
      </c>
      <c r="W705" s="38">
        <f t="shared" si="324"/>
        <v>0</v>
      </c>
      <c r="X705" s="38">
        <f t="shared" si="324"/>
        <v>0</v>
      </c>
      <c r="Y705" s="38">
        <f t="shared" si="324"/>
        <v>0</v>
      </c>
      <c r="Z705" s="38">
        <f t="shared" si="324"/>
        <v>0</v>
      </c>
      <c r="AA705" s="38">
        <f t="shared" si="318"/>
        <v>857186.83000000007</v>
      </c>
      <c r="AB705" s="43" t="str">
        <f t="shared" si="319"/>
        <v>ok</v>
      </c>
    </row>
    <row r="706" spans="1:28" s="19" customFormat="1">
      <c r="A706" s="27" t="s">
        <v>1216</v>
      </c>
      <c r="F706" s="38">
        <v>10667.8</v>
      </c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>
        <f>F706</f>
        <v>10667.8</v>
      </c>
      <c r="T706" s="38">
        <v>0</v>
      </c>
      <c r="U706" s="38">
        <v>0</v>
      </c>
      <c r="V706" s="38"/>
      <c r="W706" s="38"/>
      <c r="X706" s="38"/>
      <c r="Y706" s="38"/>
      <c r="Z706" s="38"/>
      <c r="AA706" s="38">
        <f t="shared" si="318"/>
        <v>10667.8</v>
      </c>
      <c r="AB706" s="43" t="str">
        <f t="shared" ref="AB706" si="325">IF(ABS(F706-AA706)&lt;0.01,"ok","err")</f>
        <v>ok</v>
      </c>
    </row>
    <row r="707" spans="1:28" s="19" customFormat="1" hidden="1">
      <c r="A707" s="27" t="s">
        <v>635</v>
      </c>
      <c r="D707" s="19" t="s">
        <v>636</v>
      </c>
      <c r="E707" s="19" t="s">
        <v>128</v>
      </c>
      <c r="F707" s="59">
        <v>0</v>
      </c>
      <c r="G707" s="59">
        <f t="shared" ref="G707:Z707" si="326">IF(VLOOKUP($E707,$D$6:$AN$1034,3,)=0,0,(VLOOKUP($E707,$D$6:$AN$1034,G$2,)/VLOOKUP($E707,$D$6:$AN$1034,3,))*$F707)</f>
        <v>0</v>
      </c>
      <c r="H707" s="59">
        <f t="shared" si="326"/>
        <v>0</v>
      </c>
      <c r="I707" s="59">
        <f t="shared" si="326"/>
        <v>0</v>
      </c>
      <c r="J707" s="59">
        <f t="shared" si="326"/>
        <v>0</v>
      </c>
      <c r="K707" s="59">
        <f t="shared" si="326"/>
        <v>0</v>
      </c>
      <c r="L707" s="59">
        <f t="shared" si="326"/>
        <v>0</v>
      </c>
      <c r="M707" s="59">
        <f t="shared" si="326"/>
        <v>0</v>
      </c>
      <c r="N707" s="59">
        <f t="shared" si="326"/>
        <v>0</v>
      </c>
      <c r="O707" s="59">
        <f t="shared" si="326"/>
        <v>0</v>
      </c>
      <c r="P707" s="59">
        <f t="shared" si="326"/>
        <v>0</v>
      </c>
      <c r="Q707" s="59">
        <f t="shared" si="326"/>
        <v>0</v>
      </c>
      <c r="R707" s="59">
        <f t="shared" si="326"/>
        <v>0</v>
      </c>
      <c r="S707" s="59">
        <f t="shared" si="326"/>
        <v>0</v>
      </c>
      <c r="T707" s="59">
        <f t="shared" si="326"/>
        <v>0</v>
      </c>
      <c r="U707" s="59">
        <f t="shared" si="326"/>
        <v>0</v>
      </c>
      <c r="V707" s="59">
        <f t="shared" si="326"/>
        <v>0</v>
      </c>
      <c r="W707" s="59">
        <f t="shared" si="326"/>
        <v>0</v>
      </c>
      <c r="X707" s="59">
        <f t="shared" si="326"/>
        <v>0</v>
      </c>
      <c r="Y707" s="59">
        <f t="shared" si="326"/>
        <v>0</v>
      </c>
      <c r="Z707" s="59">
        <f t="shared" si="326"/>
        <v>0</v>
      </c>
      <c r="AA707" s="59">
        <f t="shared" si="318"/>
        <v>0</v>
      </c>
      <c r="AB707" s="60" t="str">
        <f t="shared" si="319"/>
        <v>ok</v>
      </c>
    </row>
    <row r="708" spans="1:28" s="19" customFormat="1">
      <c r="AA708" s="39"/>
    </row>
    <row r="709" spans="1:28" s="19" customFormat="1">
      <c r="A709" s="19" t="s">
        <v>1011</v>
      </c>
      <c r="D709" s="19" t="s">
        <v>1012</v>
      </c>
      <c r="F709" s="39">
        <f t="shared" ref="F709:Z709" si="327">SUM(F697:F708)</f>
        <v>1013722855.5700001</v>
      </c>
      <c r="G709" s="39">
        <f t="shared" si="327"/>
        <v>410024623.16167128</v>
      </c>
      <c r="H709" s="39">
        <f t="shared" si="327"/>
        <v>139299421.21407938</v>
      </c>
      <c r="I709" s="39">
        <f t="shared" si="327"/>
        <v>8265588.0507794693</v>
      </c>
      <c r="J709" s="39">
        <f t="shared" si="327"/>
        <v>152636828.62679437</v>
      </c>
      <c r="K709" s="39">
        <f t="shared" si="327"/>
        <v>133443790.14108263</v>
      </c>
      <c r="L709" s="39">
        <f t="shared" si="327"/>
        <v>87999538.46930863</v>
      </c>
      <c r="M709" s="39">
        <f t="shared" si="327"/>
        <v>58265087.041557126</v>
      </c>
      <c r="N709" s="39">
        <f t="shared" si="327"/>
        <v>3461933.4216593872</v>
      </c>
      <c r="O709" s="39">
        <f t="shared" si="327"/>
        <v>19591279.541212168</v>
      </c>
      <c r="P709" s="39">
        <f t="shared" si="327"/>
        <v>260952.64310050002</v>
      </c>
      <c r="Q709" s="39">
        <f t="shared" si="327"/>
        <v>294829.50482969062</v>
      </c>
      <c r="R709" s="39">
        <f t="shared" si="327"/>
        <v>8350.7139253058431</v>
      </c>
      <c r="S709" s="39">
        <f t="shared" si="327"/>
        <v>13276.8</v>
      </c>
      <c r="T709" s="39">
        <f t="shared" si="327"/>
        <v>147420.24</v>
      </c>
      <c r="U709" s="39">
        <f t="shared" si="327"/>
        <v>9936</v>
      </c>
      <c r="V709" s="39">
        <f t="shared" si="327"/>
        <v>0</v>
      </c>
      <c r="W709" s="39">
        <f t="shared" si="327"/>
        <v>0</v>
      </c>
      <c r="X709" s="39">
        <f t="shared" si="327"/>
        <v>0</v>
      </c>
      <c r="Y709" s="39">
        <f t="shared" si="327"/>
        <v>0</v>
      </c>
      <c r="Z709" s="39">
        <f t="shared" si="327"/>
        <v>0</v>
      </c>
      <c r="AA709" s="39">
        <f>SUM(G709:Z709)</f>
        <v>1013722855.5699998</v>
      </c>
      <c r="AB709" s="43" t="str">
        <f>IF(ABS(F709-AA709)&lt;0.01,"ok","err")</f>
        <v>ok</v>
      </c>
    </row>
    <row r="710" spans="1:28" s="19" customFormat="1">
      <c r="C710" s="39"/>
      <c r="D710" s="39"/>
      <c r="E710" s="39"/>
      <c r="F710" s="39"/>
      <c r="G710" s="39"/>
      <c r="H710" s="39"/>
      <c r="I710" s="39"/>
    </row>
    <row r="711" spans="1:28" s="19" customFormat="1">
      <c r="A711" s="24" t="s">
        <v>1013</v>
      </c>
      <c r="F711" s="39"/>
      <c r="G711" s="39"/>
    </row>
    <row r="712" spans="1:28" s="19" customFormat="1">
      <c r="A712" s="27" t="s">
        <v>1014</v>
      </c>
      <c r="F712" s="39">
        <f t="shared" ref="F712:Z712" si="328">F233</f>
        <v>627292492.86667717</v>
      </c>
      <c r="G712" s="39">
        <f t="shared" si="328"/>
        <v>270536059.90210396</v>
      </c>
      <c r="H712" s="39">
        <f t="shared" si="328"/>
        <v>74031058.784837306</v>
      </c>
      <c r="I712" s="39">
        <f t="shared" si="328"/>
        <v>4853767.5020443536</v>
      </c>
      <c r="J712" s="39">
        <f t="shared" si="328"/>
        <v>82612127.013646454</v>
      </c>
      <c r="K712" s="39">
        <f t="shared" si="328"/>
        <v>88533443.135259807</v>
      </c>
      <c r="L712" s="39">
        <f t="shared" si="328"/>
        <v>54908881.884851709</v>
      </c>
      <c r="M712" s="39">
        <f t="shared" si="328"/>
        <v>42315659.489448823</v>
      </c>
      <c r="N712" s="39">
        <f t="shared" si="328"/>
        <v>2441421.059737721</v>
      </c>
      <c r="O712" s="39">
        <f t="shared" si="328"/>
        <v>6654824.3144647311</v>
      </c>
      <c r="P712" s="39">
        <f t="shared" si="328"/>
        <v>168058.52112707458</v>
      </c>
      <c r="Q712" s="39">
        <f t="shared" si="328"/>
        <v>171880.51235725969</v>
      </c>
      <c r="R712" s="39">
        <f t="shared" si="328"/>
        <v>3211.6167980176369</v>
      </c>
      <c r="S712" s="39">
        <f t="shared" si="328"/>
        <v>8436</v>
      </c>
      <c r="T712" s="39">
        <f t="shared" si="328"/>
        <v>53663.130000000005</v>
      </c>
      <c r="U712" s="39">
        <f t="shared" si="328"/>
        <v>0</v>
      </c>
      <c r="V712" s="39">
        <f t="shared" si="328"/>
        <v>0</v>
      </c>
      <c r="W712" s="39">
        <f t="shared" si="328"/>
        <v>0</v>
      </c>
      <c r="X712" s="39">
        <f t="shared" si="328"/>
        <v>0</v>
      </c>
      <c r="Y712" s="39">
        <f t="shared" si="328"/>
        <v>0</v>
      </c>
      <c r="Z712" s="39">
        <f t="shared" si="328"/>
        <v>0</v>
      </c>
      <c r="AA712" s="39">
        <f t="shared" ref="AA712:AA718" si="329">SUM(G712:Z712)</f>
        <v>627292492.86667717</v>
      </c>
      <c r="AB712" s="43" t="str">
        <f t="shared" ref="AB712:AB721" si="330">IF(ABS(F712-AA712)&lt;0.01,"ok","err")</f>
        <v>ok</v>
      </c>
    </row>
    <row r="713" spans="1:28" s="19" customFormat="1">
      <c r="A713" s="27" t="s">
        <v>1089</v>
      </c>
      <c r="F713" s="38">
        <f t="shared" ref="F713:Z713" si="331">F347</f>
        <v>155800380</v>
      </c>
      <c r="G713" s="38">
        <f t="shared" si="331"/>
        <v>82988803.688760936</v>
      </c>
      <c r="H713" s="38">
        <f t="shared" si="331"/>
        <v>18190378.852537859</v>
      </c>
      <c r="I713" s="38">
        <f t="shared" si="331"/>
        <v>902235.58467800682</v>
      </c>
      <c r="J713" s="38">
        <f t="shared" si="331"/>
        <v>16945895.27782619</v>
      </c>
      <c r="K713" s="38">
        <f t="shared" si="331"/>
        <v>15255412.261282476</v>
      </c>
      <c r="L713" s="38">
        <f t="shared" si="331"/>
        <v>10667649.494742161</v>
      </c>
      <c r="M713" s="38">
        <f t="shared" si="331"/>
        <v>5688176.4528540382</v>
      </c>
      <c r="N713" s="38">
        <f t="shared" si="331"/>
        <v>393718.39005252963</v>
      </c>
      <c r="O713" s="38">
        <f t="shared" si="331"/>
        <v>4687762.0269961702</v>
      </c>
      <c r="P713" s="38">
        <f t="shared" si="331"/>
        <v>15352.847836717265</v>
      </c>
      <c r="Q713" s="38">
        <f t="shared" si="331"/>
        <v>26363.535471309475</v>
      </c>
      <c r="R713" s="38">
        <f t="shared" si="331"/>
        <v>1218.8469616248531</v>
      </c>
      <c r="S713" s="38">
        <f t="shared" si="331"/>
        <v>15653.62</v>
      </c>
      <c r="T713" s="38">
        <f t="shared" si="331"/>
        <v>17632.310000000001</v>
      </c>
      <c r="U713" s="38">
        <f t="shared" si="331"/>
        <v>4126.8100000000004</v>
      </c>
      <c r="V713" s="38">
        <f t="shared" si="331"/>
        <v>0</v>
      </c>
      <c r="W713" s="38">
        <f t="shared" si="331"/>
        <v>0</v>
      </c>
      <c r="X713" s="38">
        <f t="shared" si="331"/>
        <v>0</v>
      </c>
      <c r="Y713" s="38">
        <f t="shared" si="331"/>
        <v>0</v>
      </c>
      <c r="Z713" s="38">
        <f t="shared" si="331"/>
        <v>0</v>
      </c>
      <c r="AA713" s="38">
        <f t="shared" si="329"/>
        <v>155800380</v>
      </c>
      <c r="AB713" s="43" t="str">
        <f t="shared" si="330"/>
        <v>ok</v>
      </c>
    </row>
    <row r="714" spans="1:28" s="19" customFormat="1">
      <c r="A714" s="46" t="s">
        <v>257</v>
      </c>
      <c r="F714" s="38">
        <f t="shared" ref="F714:Z714" si="332">F405</f>
        <v>0</v>
      </c>
      <c r="G714" s="38">
        <f t="shared" si="332"/>
        <v>0</v>
      </c>
      <c r="H714" s="38">
        <f t="shared" si="332"/>
        <v>0</v>
      </c>
      <c r="I714" s="38">
        <f t="shared" si="332"/>
        <v>0</v>
      </c>
      <c r="J714" s="38">
        <f t="shared" si="332"/>
        <v>0</v>
      </c>
      <c r="K714" s="38">
        <f t="shared" si="332"/>
        <v>0</v>
      </c>
      <c r="L714" s="38">
        <f t="shared" si="332"/>
        <v>0</v>
      </c>
      <c r="M714" s="38">
        <f t="shared" si="332"/>
        <v>0</v>
      </c>
      <c r="N714" s="38">
        <f t="shared" si="332"/>
        <v>0</v>
      </c>
      <c r="O714" s="38">
        <f t="shared" si="332"/>
        <v>0</v>
      </c>
      <c r="P714" s="38">
        <f t="shared" si="332"/>
        <v>0</v>
      </c>
      <c r="Q714" s="38">
        <f t="shared" si="332"/>
        <v>0</v>
      </c>
      <c r="R714" s="38">
        <f t="shared" si="332"/>
        <v>0</v>
      </c>
      <c r="S714" s="38">
        <f t="shared" si="332"/>
        <v>0</v>
      </c>
      <c r="T714" s="38">
        <f t="shared" si="332"/>
        <v>0</v>
      </c>
      <c r="U714" s="38">
        <f t="shared" si="332"/>
        <v>0</v>
      </c>
      <c r="V714" s="38">
        <f t="shared" si="332"/>
        <v>0</v>
      </c>
      <c r="W714" s="38">
        <f t="shared" si="332"/>
        <v>0</v>
      </c>
      <c r="X714" s="38">
        <f t="shared" si="332"/>
        <v>0</v>
      </c>
      <c r="Y714" s="38">
        <f t="shared" si="332"/>
        <v>0</v>
      </c>
      <c r="Z714" s="38">
        <f t="shared" si="332"/>
        <v>0</v>
      </c>
      <c r="AA714" s="38">
        <f>SUM(G714:Z714)</f>
        <v>0</v>
      </c>
      <c r="AB714" s="43" t="str">
        <f t="shared" si="330"/>
        <v>ok</v>
      </c>
    </row>
    <row r="715" spans="1:28" s="19" customFormat="1">
      <c r="A715" s="27" t="s">
        <v>743</v>
      </c>
      <c r="F715" s="38">
        <f t="shared" ref="F715:Z715" si="333">F462</f>
        <v>0</v>
      </c>
      <c r="G715" s="38">
        <f t="shared" si="333"/>
        <v>0</v>
      </c>
      <c r="H715" s="38">
        <f t="shared" si="333"/>
        <v>0</v>
      </c>
      <c r="I715" s="38">
        <f t="shared" si="333"/>
        <v>0</v>
      </c>
      <c r="J715" s="38">
        <f t="shared" si="333"/>
        <v>0</v>
      </c>
      <c r="K715" s="38">
        <f t="shared" si="333"/>
        <v>0</v>
      </c>
      <c r="L715" s="38">
        <f t="shared" si="333"/>
        <v>0</v>
      </c>
      <c r="M715" s="38">
        <f t="shared" si="333"/>
        <v>0</v>
      </c>
      <c r="N715" s="38">
        <f t="shared" si="333"/>
        <v>0</v>
      </c>
      <c r="O715" s="38">
        <f t="shared" si="333"/>
        <v>0</v>
      </c>
      <c r="P715" s="38">
        <f t="shared" si="333"/>
        <v>0</v>
      </c>
      <c r="Q715" s="38">
        <f t="shared" si="333"/>
        <v>0</v>
      </c>
      <c r="R715" s="38">
        <f t="shared" si="333"/>
        <v>0</v>
      </c>
      <c r="S715" s="38">
        <f t="shared" si="333"/>
        <v>0</v>
      </c>
      <c r="T715" s="38">
        <f t="shared" si="333"/>
        <v>0</v>
      </c>
      <c r="U715" s="38">
        <f t="shared" si="333"/>
        <v>0</v>
      </c>
      <c r="V715" s="38">
        <f t="shared" si="333"/>
        <v>0</v>
      </c>
      <c r="W715" s="38">
        <f t="shared" si="333"/>
        <v>0</v>
      </c>
      <c r="X715" s="38">
        <f t="shared" si="333"/>
        <v>0</v>
      </c>
      <c r="Y715" s="38">
        <f t="shared" si="333"/>
        <v>0</v>
      </c>
      <c r="Z715" s="38">
        <f t="shared" si="333"/>
        <v>0</v>
      </c>
      <c r="AA715" s="38">
        <f>SUM(G715:Z715)</f>
        <v>0</v>
      </c>
      <c r="AB715" s="43" t="str">
        <f t="shared" si="330"/>
        <v>ok</v>
      </c>
    </row>
    <row r="716" spans="1:28" s="19" customFormat="1">
      <c r="A716" s="19" t="s">
        <v>1063</v>
      </c>
      <c r="E716" s="19" t="s">
        <v>501</v>
      </c>
      <c r="F716" s="38">
        <v>0</v>
      </c>
      <c r="G716" s="38">
        <f t="shared" ref="G716:P717" si="334">IF(VLOOKUP($E716,$D$6:$AN$1034,3,)=0,0,(VLOOKUP($E716,$D$6:$AN$1034,G$2,)/VLOOKUP($E716,$D$6:$AN$1034,3,))*$F716)</f>
        <v>0</v>
      </c>
      <c r="H716" s="38">
        <f t="shared" si="334"/>
        <v>0</v>
      </c>
      <c r="I716" s="38">
        <f t="shared" si="334"/>
        <v>0</v>
      </c>
      <c r="J716" s="38">
        <f t="shared" si="334"/>
        <v>0</v>
      </c>
      <c r="K716" s="38">
        <f t="shared" si="334"/>
        <v>0</v>
      </c>
      <c r="L716" s="38">
        <f t="shared" si="334"/>
        <v>0</v>
      </c>
      <c r="M716" s="38">
        <f t="shared" si="334"/>
        <v>0</v>
      </c>
      <c r="N716" s="38">
        <f t="shared" si="334"/>
        <v>0</v>
      </c>
      <c r="O716" s="38">
        <f t="shared" si="334"/>
        <v>0</v>
      </c>
      <c r="P716" s="38">
        <f t="shared" si="334"/>
        <v>0</v>
      </c>
      <c r="Q716" s="38">
        <f t="shared" ref="Q716:Z717" si="335">IF(VLOOKUP($E716,$D$6:$AN$1034,3,)=0,0,(VLOOKUP($E716,$D$6:$AN$1034,Q$2,)/VLOOKUP($E716,$D$6:$AN$1034,3,))*$F716)</f>
        <v>0</v>
      </c>
      <c r="R716" s="38">
        <f t="shared" si="335"/>
        <v>0</v>
      </c>
      <c r="S716" s="38">
        <f t="shared" si="335"/>
        <v>0</v>
      </c>
      <c r="T716" s="38">
        <f t="shared" si="335"/>
        <v>0</v>
      </c>
      <c r="U716" s="38">
        <f t="shared" si="335"/>
        <v>0</v>
      </c>
      <c r="V716" s="38">
        <f t="shared" si="335"/>
        <v>0</v>
      </c>
      <c r="W716" s="38">
        <f t="shared" si="335"/>
        <v>0</v>
      </c>
      <c r="X716" s="38">
        <f t="shared" si="335"/>
        <v>0</v>
      </c>
      <c r="Y716" s="38">
        <f t="shared" si="335"/>
        <v>0</v>
      </c>
      <c r="Z716" s="38">
        <f t="shared" si="335"/>
        <v>0</v>
      </c>
      <c r="AA716" s="38">
        <f>SUM(G716:Z716)</f>
        <v>0</v>
      </c>
      <c r="AB716" s="43" t="str">
        <f t="shared" si="330"/>
        <v>ok</v>
      </c>
    </row>
    <row r="717" spans="1:28" s="19" customFormat="1">
      <c r="A717" s="19" t="s">
        <v>1064</v>
      </c>
      <c r="E717" s="19" t="s">
        <v>501</v>
      </c>
      <c r="F717" s="38">
        <v>0</v>
      </c>
      <c r="G717" s="38">
        <f t="shared" si="334"/>
        <v>0</v>
      </c>
      <c r="H717" s="38">
        <f t="shared" si="334"/>
        <v>0</v>
      </c>
      <c r="I717" s="38">
        <f t="shared" si="334"/>
        <v>0</v>
      </c>
      <c r="J717" s="38">
        <f t="shared" si="334"/>
        <v>0</v>
      </c>
      <c r="K717" s="38">
        <f t="shared" si="334"/>
        <v>0</v>
      </c>
      <c r="L717" s="38">
        <f t="shared" si="334"/>
        <v>0</v>
      </c>
      <c r="M717" s="38">
        <f t="shared" si="334"/>
        <v>0</v>
      </c>
      <c r="N717" s="38">
        <f t="shared" si="334"/>
        <v>0</v>
      </c>
      <c r="O717" s="38">
        <f t="shared" si="334"/>
        <v>0</v>
      </c>
      <c r="P717" s="38">
        <f t="shared" si="334"/>
        <v>0</v>
      </c>
      <c r="Q717" s="38">
        <f t="shared" si="335"/>
        <v>0</v>
      </c>
      <c r="R717" s="38">
        <f t="shared" si="335"/>
        <v>0</v>
      </c>
      <c r="S717" s="38">
        <f t="shared" si="335"/>
        <v>0</v>
      </c>
      <c r="T717" s="38">
        <f t="shared" si="335"/>
        <v>0</v>
      </c>
      <c r="U717" s="38">
        <f t="shared" si="335"/>
        <v>0</v>
      </c>
      <c r="V717" s="38">
        <f t="shared" si="335"/>
        <v>0</v>
      </c>
      <c r="W717" s="38">
        <f t="shared" si="335"/>
        <v>0</v>
      </c>
      <c r="X717" s="38">
        <f t="shared" si="335"/>
        <v>0</v>
      </c>
      <c r="Y717" s="38">
        <f t="shared" si="335"/>
        <v>0</v>
      </c>
      <c r="Z717" s="38">
        <f t="shared" si="335"/>
        <v>0</v>
      </c>
      <c r="AA717" s="38">
        <f>SUM(G717:Z717)</f>
        <v>0</v>
      </c>
      <c r="AB717" s="43" t="str">
        <f t="shared" si="330"/>
        <v>ok</v>
      </c>
    </row>
    <row r="718" spans="1:28" s="19" customFormat="1">
      <c r="A718" s="27" t="s">
        <v>667</v>
      </c>
      <c r="E718" s="19" t="s">
        <v>998</v>
      </c>
      <c r="F718" s="38">
        <f t="shared" ref="F718:Z718" si="336">F519</f>
        <v>34932924.999999985</v>
      </c>
      <c r="G718" s="38">
        <f t="shared" si="336"/>
        <v>18745927.525003955</v>
      </c>
      <c r="H718" s="38">
        <f t="shared" si="336"/>
        <v>4085145.8799142493</v>
      </c>
      <c r="I718" s="38">
        <f t="shared" si="336"/>
        <v>198470.60961974796</v>
      </c>
      <c r="J718" s="38">
        <f t="shared" si="336"/>
        <v>3738767.7627680949</v>
      </c>
      <c r="K718" s="38">
        <f t="shared" si="336"/>
        <v>3339715.4790679952</v>
      </c>
      <c r="L718" s="38">
        <f t="shared" si="336"/>
        <v>2342065.6688325959</v>
      </c>
      <c r="M718" s="38">
        <f t="shared" si="336"/>
        <v>1225400.3516238912</v>
      </c>
      <c r="N718" s="38">
        <f t="shared" si="336"/>
        <v>88118.130145502873</v>
      </c>
      <c r="O718" s="38">
        <f t="shared" si="336"/>
        <v>1151702.2312733305</v>
      </c>
      <c r="P718" s="38">
        <f t="shared" si="336"/>
        <v>3966.695242221946</v>
      </c>
      <c r="Q718" s="38">
        <f t="shared" si="336"/>
        <v>5958.9037383908562</v>
      </c>
      <c r="R718" s="38">
        <f t="shared" si="336"/>
        <v>319.57811289644252</v>
      </c>
      <c r="S718" s="38">
        <f t="shared" si="336"/>
        <v>2510.1846571208334</v>
      </c>
      <c r="T718" s="38">
        <f t="shared" si="336"/>
        <v>4727</v>
      </c>
      <c r="U718" s="38">
        <f t="shared" si="336"/>
        <v>129</v>
      </c>
      <c r="V718" s="38">
        <f t="shared" si="336"/>
        <v>0</v>
      </c>
      <c r="W718" s="38">
        <f t="shared" si="336"/>
        <v>0</v>
      </c>
      <c r="X718" s="38">
        <f t="shared" si="336"/>
        <v>0</v>
      </c>
      <c r="Y718" s="38">
        <f t="shared" si="336"/>
        <v>0</v>
      </c>
      <c r="Z718" s="38">
        <f t="shared" si="336"/>
        <v>0</v>
      </c>
      <c r="AA718" s="38">
        <f t="shared" si="329"/>
        <v>34932924.999999993</v>
      </c>
      <c r="AB718" s="43" t="str">
        <f t="shared" si="330"/>
        <v>ok</v>
      </c>
    </row>
    <row r="719" spans="1:28" s="19" customFormat="1">
      <c r="A719" s="27" t="s">
        <v>668</v>
      </c>
      <c r="F719" s="38">
        <f t="shared" ref="F719:Z719" si="337">F576</f>
        <v>-1004120.692630191</v>
      </c>
      <c r="G719" s="38">
        <f t="shared" si="337"/>
        <v>-535816.96539221366</v>
      </c>
      <c r="H719" s="38">
        <f t="shared" si="337"/>
        <v>-116695.79201473577</v>
      </c>
      <c r="I719" s="38">
        <f t="shared" si="337"/>
        <v>-5660.0526047047488</v>
      </c>
      <c r="J719" s="38">
        <f t="shared" si="337"/>
        <v>-106650.90487633283</v>
      </c>
      <c r="K719" s="38">
        <f t="shared" si="337"/>
        <v>-95211.372404493784</v>
      </c>
      <c r="L719" s="38">
        <f t="shared" si="337"/>
        <v>-66784.92908202541</v>
      </c>
      <c r="M719" s="38">
        <f t="shared" si="337"/>
        <v>-34886.798417970735</v>
      </c>
      <c r="N719" s="38">
        <f t="shared" si="337"/>
        <v>-2514.5267043306071</v>
      </c>
      <c r="O719" s="38">
        <f t="shared" si="337"/>
        <v>-33102.193736566755</v>
      </c>
      <c r="P719" s="38">
        <f t="shared" si="337"/>
        <v>-113.93818137448062</v>
      </c>
      <c r="Q719" s="38">
        <f t="shared" si="337"/>
        <v>-170.44589121268694</v>
      </c>
      <c r="R719" s="38">
        <f t="shared" si="337"/>
        <v>-9.1833242297421336</v>
      </c>
      <c r="S719" s="38">
        <f t="shared" si="337"/>
        <v>0</v>
      </c>
      <c r="T719" s="38">
        <f t="shared" si="337"/>
        <v>-5429.37</v>
      </c>
      <c r="U719" s="38">
        <f t="shared" si="337"/>
        <v>-1074.22</v>
      </c>
      <c r="V719" s="38">
        <f t="shared" si="337"/>
        <v>0</v>
      </c>
      <c r="W719" s="38">
        <f t="shared" si="337"/>
        <v>0</v>
      </c>
      <c r="X719" s="38">
        <f t="shared" si="337"/>
        <v>0</v>
      </c>
      <c r="Y719" s="38">
        <f t="shared" si="337"/>
        <v>0</v>
      </c>
      <c r="Z719" s="38">
        <f t="shared" si="337"/>
        <v>0</v>
      </c>
      <c r="AA719" s="38">
        <f>SUM(G719:Z719)</f>
        <v>-1004120.6926301911</v>
      </c>
      <c r="AB719" s="43" t="str">
        <f t="shared" si="330"/>
        <v>ok</v>
      </c>
    </row>
    <row r="720" spans="1:28" s="19" customFormat="1">
      <c r="A720" s="27" t="s">
        <v>637</v>
      </c>
      <c r="F720" s="38">
        <f t="shared" ref="F720:Z720" si="338">F634</f>
        <v>0</v>
      </c>
      <c r="G720" s="38">
        <f t="shared" si="338"/>
        <v>0</v>
      </c>
      <c r="H720" s="38">
        <f t="shared" si="338"/>
        <v>0</v>
      </c>
      <c r="I720" s="38">
        <f t="shared" si="338"/>
        <v>0</v>
      </c>
      <c r="J720" s="38">
        <f t="shared" si="338"/>
        <v>0</v>
      </c>
      <c r="K720" s="38">
        <f t="shared" si="338"/>
        <v>0</v>
      </c>
      <c r="L720" s="38">
        <f t="shared" si="338"/>
        <v>0</v>
      </c>
      <c r="M720" s="38">
        <f t="shared" si="338"/>
        <v>0</v>
      </c>
      <c r="N720" s="38">
        <f t="shared" si="338"/>
        <v>0</v>
      </c>
      <c r="O720" s="38">
        <f t="shared" si="338"/>
        <v>0</v>
      </c>
      <c r="P720" s="38">
        <f t="shared" si="338"/>
        <v>0</v>
      </c>
      <c r="Q720" s="38">
        <f t="shared" si="338"/>
        <v>0</v>
      </c>
      <c r="R720" s="38">
        <f t="shared" si="338"/>
        <v>0</v>
      </c>
      <c r="S720" s="38">
        <f t="shared" si="338"/>
        <v>0</v>
      </c>
      <c r="T720" s="38">
        <f t="shared" si="338"/>
        <v>0</v>
      </c>
      <c r="U720" s="38">
        <f t="shared" si="338"/>
        <v>0</v>
      </c>
      <c r="V720" s="38">
        <f t="shared" si="338"/>
        <v>0</v>
      </c>
      <c r="W720" s="38">
        <f t="shared" si="338"/>
        <v>0</v>
      </c>
      <c r="X720" s="38">
        <f t="shared" si="338"/>
        <v>0</v>
      </c>
      <c r="Y720" s="38">
        <f t="shared" si="338"/>
        <v>0</v>
      </c>
      <c r="Z720" s="38">
        <f t="shared" si="338"/>
        <v>0</v>
      </c>
      <c r="AA720" s="38">
        <f>SUM(G720:Z720)</f>
        <v>0</v>
      </c>
      <c r="AB720" s="43" t="str">
        <f t="shared" si="330"/>
        <v>ok</v>
      </c>
    </row>
    <row r="721" spans="1:28" s="19" customFormat="1" ht="15.75" customHeight="1">
      <c r="A721" s="27" t="s">
        <v>183</v>
      </c>
      <c r="E721" s="19" t="s">
        <v>777</v>
      </c>
      <c r="F721" s="59">
        <f>19484767+5801011</f>
        <v>25285778</v>
      </c>
      <c r="G721" s="59">
        <f t="shared" ref="G721:Z721" si="339">IF(VLOOKUP($E721,$D$6:$AN$1034,3,)=0,0,(VLOOKUP($E721,$D$6:$AN$1034,G$2,)/VLOOKUP($E721,$D$6:$AN$1034,3,))*$F721)</f>
        <v>-1205781.5597070504</v>
      </c>
      <c r="H721" s="59">
        <f t="shared" si="339"/>
        <v>7372242.0076343697</v>
      </c>
      <c r="I721" s="59">
        <f t="shared" si="339"/>
        <v>407004.51250300306</v>
      </c>
      <c r="J721" s="59">
        <f t="shared" si="339"/>
        <v>8941783.6108561363</v>
      </c>
      <c r="K721" s="59">
        <f t="shared" si="339"/>
        <v>4087299.52413993</v>
      </c>
      <c r="L721" s="59">
        <f t="shared" si="339"/>
        <v>3223589.7292134645</v>
      </c>
      <c r="M721" s="59">
        <f t="shared" si="339"/>
        <v>1363577.0924581501</v>
      </c>
      <c r="N721" s="59">
        <f t="shared" si="339"/>
        <v>73661.353318588241</v>
      </c>
      <c r="O721" s="59">
        <f t="shared" si="339"/>
        <v>975311.66126782389</v>
      </c>
      <c r="P721" s="59">
        <f t="shared" si="339"/>
        <v>14148.784439656782</v>
      </c>
      <c r="Q721" s="59">
        <f t="shared" si="339"/>
        <v>16882.335482822855</v>
      </c>
      <c r="R721" s="59">
        <f t="shared" si="339"/>
        <v>628.88583471129664</v>
      </c>
      <c r="S721" s="59">
        <f t="shared" si="339"/>
        <v>-2925.9744354539007</v>
      </c>
      <c r="T721" s="59">
        <f t="shared" si="339"/>
        <v>16872.645559582797</v>
      </c>
      <c r="U721" s="59">
        <f t="shared" si="339"/>
        <v>1483.3914342296048</v>
      </c>
      <c r="V721" s="59">
        <f t="shared" si="339"/>
        <v>0</v>
      </c>
      <c r="W721" s="59">
        <f t="shared" si="339"/>
        <v>0</v>
      </c>
      <c r="X721" s="59">
        <f t="shared" si="339"/>
        <v>0</v>
      </c>
      <c r="Y721" s="59">
        <f t="shared" si="339"/>
        <v>0</v>
      </c>
      <c r="Z721" s="59">
        <f t="shared" si="339"/>
        <v>0</v>
      </c>
      <c r="AA721" s="59">
        <f>SUM(G721:Z721)</f>
        <v>25285777.99999997</v>
      </c>
      <c r="AB721" s="60" t="str">
        <f t="shared" si="330"/>
        <v>ok</v>
      </c>
    </row>
    <row r="722" spans="1:28" s="19" customFormat="1">
      <c r="A722" s="27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43"/>
    </row>
    <row r="723" spans="1:28" s="29" customFormat="1">
      <c r="A723" s="115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7"/>
    </row>
    <row r="724" spans="1:28" s="19" customFormat="1">
      <c r="A724" s="27"/>
      <c r="AA724" s="39"/>
      <c r="AB724" s="43"/>
    </row>
    <row r="725" spans="1:28" s="19" customFormat="1">
      <c r="A725" s="19" t="s">
        <v>1016</v>
      </c>
      <c r="D725" s="19" t="s">
        <v>977</v>
      </c>
      <c r="F725" s="39">
        <f>SUM(F712:F721)</f>
        <v>842307455.17404699</v>
      </c>
      <c r="G725" s="39">
        <f t="shared" ref="G725:U725" si="340">SUM(G712:G721)</f>
        <v>370529192.59076959</v>
      </c>
      <c r="H725" s="39">
        <f t="shared" si="340"/>
        <v>103562129.73290905</v>
      </c>
      <c r="I725" s="39">
        <f t="shared" si="340"/>
        <v>6355818.1562404064</v>
      </c>
      <c r="J725" s="39">
        <f t="shared" si="340"/>
        <v>112131922.76022053</v>
      </c>
      <c r="K725" s="39">
        <f t="shared" si="340"/>
        <v>111120659.0273457</v>
      </c>
      <c r="L725" s="39">
        <f t="shared" si="340"/>
        <v>71075401.848557904</v>
      </c>
      <c r="M725" s="39">
        <f t="shared" si="340"/>
        <v>50557926.587966934</v>
      </c>
      <c r="N725" s="39">
        <f t="shared" si="340"/>
        <v>2994404.4065500111</v>
      </c>
      <c r="O725" s="39">
        <f t="shared" si="340"/>
        <v>13436498.040265491</v>
      </c>
      <c r="P725" s="39">
        <f t="shared" si="340"/>
        <v>201412.91046429606</v>
      </c>
      <c r="Q725" s="39">
        <f t="shared" si="340"/>
        <v>220914.84115857017</v>
      </c>
      <c r="R725" s="39">
        <f t="shared" si="340"/>
        <v>5369.7443830204866</v>
      </c>
      <c r="S725" s="39">
        <f t="shared" si="340"/>
        <v>23673.830221666936</v>
      </c>
      <c r="T725" s="39">
        <f t="shared" si="340"/>
        <v>87465.715559582808</v>
      </c>
      <c r="U725" s="39">
        <f t="shared" si="340"/>
        <v>4664.9814342296049</v>
      </c>
      <c r="V725" s="39">
        <f>SUM(V712:V724)</f>
        <v>0</v>
      </c>
      <c r="W725" s="39">
        <f>SUM(W712:W724)</f>
        <v>0</v>
      </c>
      <c r="X725" s="39">
        <f>SUM(X712:X724)</f>
        <v>0</v>
      </c>
      <c r="Y725" s="39">
        <f>SUM(Y712:Y724)</f>
        <v>0</v>
      </c>
      <c r="Z725" s="39">
        <f>SUM(Z712:Z724)</f>
        <v>0</v>
      </c>
      <c r="AA725" s="39">
        <f>SUM(G725:Z725)</f>
        <v>842307455.17404687</v>
      </c>
      <c r="AB725" s="43" t="str">
        <f>IF(ABS(F725-AA725)&lt;0.01,"ok","err")</f>
        <v>ok</v>
      </c>
    </row>
    <row r="726" spans="1:28" s="19" customFormat="1">
      <c r="A726" s="27"/>
    </row>
    <row r="727" spans="1:28" s="19" customFormat="1">
      <c r="A727" s="19" t="s">
        <v>648</v>
      </c>
      <c r="D727" s="19" t="s">
        <v>965</v>
      </c>
      <c r="F727" s="39">
        <f t="shared" ref="F727:Z727" si="341">F709-F725</f>
        <v>171415400.39595306</v>
      </c>
      <c r="G727" s="39">
        <f t="shared" si="341"/>
        <v>39495430.570901692</v>
      </c>
      <c r="H727" s="39">
        <f t="shared" si="341"/>
        <v>35737291.481170326</v>
      </c>
      <c r="I727" s="39">
        <f t="shared" si="341"/>
        <v>1909769.8945390629</v>
      </c>
      <c r="J727" s="39">
        <f t="shared" si="341"/>
        <v>40504905.86657384</v>
      </c>
      <c r="K727" s="39">
        <f t="shared" si="341"/>
        <v>22323131.113736928</v>
      </c>
      <c r="L727" s="39">
        <f t="shared" si="341"/>
        <v>16924136.620750725</v>
      </c>
      <c r="M727" s="39">
        <f t="shared" si="341"/>
        <v>7707160.4535901919</v>
      </c>
      <c r="N727" s="39">
        <f t="shared" si="341"/>
        <v>467529.01510937605</v>
      </c>
      <c r="O727" s="39">
        <f t="shared" si="341"/>
        <v>6154781.5009466764</v>
      </c>
      <c r="P727" s="39">
        <f t="shared" si="341"/>
        <v>59539.73263620396</v>
      </c>
      <c r="Q727" s="39">
        <f t="shared" si="341"/>
        <v>73914.663671120448</v>
      </c>
      <c r="R727" s="39">
        <f t="shared" si="341"/>
        <v>2980.9695422853565</v>
      </c>
      <c r="S727" s="39">
        <f t="shared" si="341"/>
        <v>-10397.030221666937</v>
      </c>
      <c r="T727" s="39">
        <f t="shared" si="341"/>
        <v>59954.524440417183</v>
      </c>
      <c r="U727" s="39">
        <f t="shared" si="341"/>
        <v>5271.0185657703951</v>
      </c>
      <c r="V727" s="39">
        <f t="shared" si="341"/>
        <v>0</v>
      </c>
      <c r="W727" s="39">
        <f t="shared" si="341"/>
        <v>0</v>
      </c>
      <c r="X727" s="39">
        <f t="shared" si="341"/>
        <v>0</v>
      </c>
      <c r="Y727" s="39">
        <f t="shared" si="341"/>
        <v>0</v>
      </c>
      <c r="Z727" s="39">
        <f t="shared" si="341"/>
        <v>0</v>
      </c>
      <c r="AA727" s="39">
        <f>SUM(G727:Z727)</f>
        <v>171415400.39595294</v>
      </c>
      <c r="AB727" s="43" t="str">
        <f>IF(ABS(F727-AA727)&lt;0.01,"ok","err")</f>
        <v>ok</v>
      </c>
    </row>
    <row r="728" spans="1:28" s="19" customFormat="1"/>
    <row r="729" spans="1:28" s="19" customFormat="1">
      <c r="A729" s="19" t="s">
        <v>999</v>
      </c>
      <c r="F729" s="39">
        <f t="shared" ref="F729:Z729" si="342">F176</f>
        <v>2548077150.5472326</v>
      </c>
      <c r="G729" s="39">
        <f t="shared" si="342"/>
        <v>1356499920.5731411</v>
      </c>
      <c r="H729" s="39">
        <f t="shared" si="342"/>
        <v>298181087.27219707</v>
      </c>
      <c r="I729" s="39">
        <f t="shared" si="342"/>
        <v>14680999.626981152</v>
      </c>
      <c r="J729" s="39">
        <f t="shared" si="342"/>
        <v>274810099.70613962</v>
      </c>
      <c r="K729" s="39">
        <f t="shared" si="342"/>
        <v>247890133.82229167</v>
      </c>
      <c r="L729" s="39">
        <f t="shared" si="342"/>
        <v>172588952.1792506</v>
      </c>
      <c r="M729" s="39">
        <f t="shared" si="342"/>
        <v>92553893.45447132</v>
      </c>
      <c r="N729" s="39">
        <f t="shared" si="342"/>
        <v>6588621.6476110416</v>
      </c>
      <c r="O729" s="39">
        <f t="shared" si="342"/>
        <v>82099362.869561702</v>
      </c>
      <c r="P729" s="39">
        <f t="shared" si="342"/>
        <v>313496.79077524081</v>
      </c>
      <c r="Q729" s="39">
        <f t="shared" si="342"/>
        <v>438519.84780116437</v>
      </c>
      <c r="R729" s="39">
        <f t="shared" si="342"/>
        <v>23524.557011240551</v>
      </c>
      <c r="S729" s="39">
        <f t="shared" si="342"/>
        <v>139008.76999999999</v>
      </c>
      <c r="T729" s="39">
        <f t="shared" si="342"/>
        <v>1193920.19</v>
      </c>
      <c r="U729" s="39">
        <f t="shared" si="342"/>
        <v>75609.239999999991</v>
      </c>
      <c r="V729" s="39">
        <f t="shared" si="342"/>
        <v>0</v>
      </c>
      <c r="W729" s="39">
        <f t="shared" si="342"/>
        <v>0</v>
      </c>
      <c r="X729" s="39">
        <f t="shared" si="342"/>
        <v>0</v>
      </c>
      <c r="Y729" s="39">
        <f t="shared" si="342"/>
        <v>0</v>
      </c>
      <c r="Z729" s="39">
        <f t="shared" si="342"/>
        <v>0</v>
      </c>
      <c r="AA729" s="39">
        <f>SUM(G729:Z729)</f>
        <v>2548077150.5472326</v>
      </c>
      <c r="AB729" s="43" t="str">
        <f>IF(ABS(F729-AA729)&lt;0.01,"ok","err")</f>
        <v>ok</v>
      </c>
    </row>
    <row r="730" spans="1:28" s="19" customFormat="1"/>
    <row r="731" spans="1:28" s="19" customFormat="1"/>
    <row r="732" spans="1:28" s="19" customFormat="1">
      <c r="A732" s="24" t="s">
        <v>778</v>
      </c>
    </row>
    <row r="733" spans="1:28" s="19" customFormat="1"/>
    <row r="734" spans="1:28" s="19" customFormat="1">
      <c r="A734" s="19" t="s">
        <v>775</v>
      </c>
      <c r="F734" s="39">
        <f t="shared" ref="F734:Z734" si="343">F709</f>
        <v>1013722855.5700001</v>
      </c>
      <c r="G734" s="39">
        <f t="shared" si="343"/>
        <v>410024623.16167128</v>
      </c>
      <c r="H734" s="39">
        <f t="shared" si="343"/>
        <v>139299421.21407938</v>
      </c>
      <c r="I734" s="39">
        <f t="shared" si="343"/>
        <v>8265588.0507794693</v>
      </c>
      <c r="J734" s="39">
        <f t="shared" si="343"/>
        <v>152636828.62679437</v>
      </c>
      <c r="K734" s="39">
        <f t="shared" si="343"/>
        <v>133443790.14108263</v>
      </c>
      <c r="L734" s="39">
        <f t="shared" si="343"/>
        <v>87999538.46930863</v>
      </c>
      <c r="M734" s="39">
        <f t="shared" si="343"/>
        <v>58265087.041557126</v>
      </c>
      <c r="N734" s="39">
        <f t="shared" si="343"/>
        <v>3461933.4216593872</v>
      </c>
      <c r="O734" s="39">
        <f t="shared" si="343"/>
        <v>19591279.541212168</v>
      </c>
      <c r="P734" s="39">
        <f t="shared" si="343"/>
        <v>260952.64310050002</v>
      </c>
      <c r="Q734" s="39">
        <f t="shared" si="343"/>
        <v>294829.50482969062</v>
      </c>
      <c r="R734" s="39">
        <f t="shared" si="343"/>
        <v>8350.7139253058431</v>
      </c>
      <c r="S734" s="39">
        <f t="shared" si="343"/>
        <v>13276.8</v>
      </c>
      <c r="T734" s="39">
        <f t="shared" si="343"/>
        <v>147420.24</v>
      </c>
      <c r="U734" s="39">
        <f t="shared" si="343"/>
        <v>9936</v>
      </c>
      <c r="V734" s="39">
        <f t="shared" si="343"/>
        <v>0</v>
      </c>
      <c r="W734" s="39">
        <f t="shared" si="343"/>
        <v>0</v>
      </c>
      <c r="X734" s="39">
        <f t="shared" si="343"/>
        <v>0</v>
      </c>
      <c r="Y734" s="39">
        <f t="shared" si="343"/>
        <v>0</v>
      </c>
      <c r="Z734" s="39">
        <f t="shared" si="343"/>
        <v>0</v>
      </c>
      <c r="AA734" s="39">
        <f>SUM(G734:Z734)</f>
        <v>1013722855.5699998</v>
      </c>
      <c r="AB734" s="43" t="str">
        <f>IF(ABS(F734-AA734)&lt;0.01,"ok","err")</f>
        <v>ok</v>
      </c>
    </row>
    <row r="735" spans="1:28" s="19" customFormat="1"/>
    <row r="736" spans="1:28" s="19" customFormat="1">
      <c r="A736" s="19" t="s">
        <v>1013</v>
      </c>
      <c r="F736" s="39">
        <f t="shared" ref="F736:U736" si="344">F712+F713+F714+F715+F718+F719+F720+F722+F723+F717+F716</f>
        <v>817021677.17404699</v>
      </c>
      <c r="G736" s="39">
        <f t="shared" si="344"/>
        <v>371734974.15047663</v>
      </c>
      <c r="H736" s="39">
        <f t="shared" si="344"/>
        <v>96189887.725274682</v>
      </c>
      <c r="I736" s="39">
        <f t="shared" si="344"/>
        <v>5948813.6437374037</v>
      </c>
      <c r="J736" s="39">
        <f t="shared" si="344"/>
        <v>103190139.1493644</v>
      </c>
      <c r="K736" s="39">
        <f t="shared" si="344"/>
        <v>107033359.50320578</v>
      </c>
      <c r="L736" s="39">
        <f t="shared" si="344"/>
        <v>67851812.119344443</v>
      </c>
      <c r="M736" s="39">
        <f t="shared" si="344"/>
        <v>49194349.495508783</v>
      </c>
      <c r="N736" s="39">
        <f t="shared" si="344"/>
        <v>2920743.0532314228</v>
      </c>
      <c r="O736" s="39">
        <f t="shared" si="344"/>
        <v>12461186.378997667</v>
      </c>
      <c r="P736" s="39">
        <f t="shared" si="344"/>
        <v>187264.12602463929</v>
      </c>
      <c r="Q736" s="39">
        <f t="shared" si="344"/>
        <v>204032.50567574732</v>
      </c>
      <c r="R736" s="39">
        <f t="shared" si="344"/>
        <v>4740.8585483091902</v>
      </c>
      <c r="S736" s="39">
        <f t="shared" si="344"/>
        <v>26599.804657120836</v>
      </c>
      <c r="T736" s="39">
        <f t="shared" si="344"/>
        <v>70593.070000000007</v>
      </c>
      <c r="U736" s="39">
        <f t="shared" si="344"/>
        <v>3181.59</v>
      </c>
      <c r="V736" s="39">
        <f>V712+V713+V715+V718+V719+V720+V722+V723+V717+V716</f>
        <v>0</v>
      </c>
      <c r="W736" s="39">
        <f>W712+W713+W715+W718+W719+W720+W722+W723+W717+W716</f>
        <v>0</v>
      </c>
      <c r="X736" s="39">
        <f>X712+X713+X715+X718+X719+X720+X722+X723+X717+X716</f>
        <v>0</v>
      </c>
      <c r="Y736" s="39">
        <f>Y712+Y713+Y715+Y718+Y719+Y720+Y722+Y723+Y717+Y716</f>
        <v>0</v>
      </c>
      <c r="Z736" s="39">
        <f>Z712+Z713+Z715+Z718+Z719+Z720+Z722+Z723+Z717+Z716</f>
        <v>0</v>
      </c>
      <c r="AA736" s="39">
        <f>SUM(G736:Z736)</f>
        <v>817021677.17404711</v>
      </c>
      <c r="AB736" s="43" t="str">
        <f>IF(ABS(F736-AA736)&lt;0.01,"ok","err")</f>
        <v>ok</v>
      </c>
    </row>
    <row r="737" spans="1:28" s="19" customFormat="1"/>
    <row r="738" spans="1:28" s="19" customFormat="1">
      <c r="A738" s="19" t="s">
        <v>776</v>
      </c>
      <c r="D738" s="19" t="s">
        <v>780</v>
      </c>
      <c r="F738" s="50">
        <f t="shared" ref="F738:Z738" si="345">F691</f>
        <v>81566017.278024957</v>
      </c>
      <c r="G738" s="50">
        <f t="shared" si="345"/>
        <v>43780002.29001794</v>
      </c>
      <c r="H738" s="50">
        <f t="shared" si="345"/>
        <v>9541087.568361165</v>
      </c>
      <c r="I738" s="50">
        <f t="shared" si="345"/>
        <v>463537.7724897475</v>
      </c>
      <c r="J738" s="50">
        <f t="shared" si="345"/>
        <v>8731561.1267195325</v>
      </c>
      <c r="K738" s="50">
        <f t="shared" si="345"/>
        <v>7799498.8623514278</v>
      </c>
      <c r="L738" s="50">
        <f t="shared" si="345"/>
        <v>5469573.1663409481</v>
      </c>
      <c r="M738" s="50">
        <f t="shared" si="345"/>
        <v>2861884.9555967036</v>
      </c>
      <c r="N738" s="50">
        <f t="shared" si="345"/>
        <v>205783.9679406911</v>
      </c>
      <c r="O738" s="50">
        <f t="shared" si="345"/>
        <v>2689151.4889836037</v>
      </c>
      <c r="P738" s="50">
        <f t="shared" si="345"/>
        <v>9264.0577579501751</v>
      </c>
      <c r="Q738" s="50">
        <f t="shared" si="345"/>
        <v>13925.707479163746</v>
      </c>
      <c r="R738" s="50">
        <f t="shared" si="345"/>
        <v>746.31398609035602</v>
      </c>
      <c r="S738" s="50">
        <f t="shared" si="345"/>
        <v>0</v>
      </c>
      <c r="T738" s="50">
        <f t="shared" si="345"/>
        <v>0</v>
      </c>
      <c r="U738" s="50">
        <f t="shared" si="345"/>
        <v>0</v>
      </c>
      <c r="V738" s="50">
        <f t="shared" si="345"/>
        <v>0</v>
      </c>
      <c r="W738" s="50">
        <f t="shared" si="345"/>
        <v>0</v>
      </c>
      <c r="X738" s="50">
        <f t="shared" si="345"/>
        <v>0</v>
      </c>
      <c r="Y738" s="50">
        <f t="shared" si="345"/>
        <v>0</v>
      </c>
      <c r="Z738" s="50">
        <f t="shared" si="345"/>
        <v>0</v>
      </c>
      <c r="AA738" s="50">
        <f>SUM(G738:Z738)</f>
        <v>81566017.278024957</v>
      </c>
      <c r="AB738" s="43" t="str">
        <f>IF(ABS(F738-AA738)&lt;0.01,"ok","err")</f>
        <v>ok</v>
      </c>
    </row>
    <row r="739" spans="1:28" s="19" customFormat="1"/>
    <row r="740" spans="1:28" s="19" customFormat="1">
      <c r="A740" s="19" t="s">
        <v>774</v>
      </c>
      <c r="D740" s="19" t="s">
        <v>777</v>
      </c>
      <c r="F740" s="39">
        <f>F734-F736-F738</f>
        <v>115135161.1179281</v>
      </c>
      <c r="G740" s="39">
        <f t="shared" ref="G740:Z740" si="346">G734-G736-G738</f>
        <v>-5490353.2788232937</v>
      </c>
      <c r="H740" s="39">
        <f t="shared" si="346"/>
        <v>33568445.920443535</v>
      </c>
      <c r="I740" s="39">
        <f t="shared" si="346"/>
        <v>1853236.6345523181</v>
      </c>
      <c r="J740" s="39">
        <f t="shared" si="346"/>
        <v>40715128.350710437</v>
      </c>
      <c r="K740" s="39">
        <f t="shared" si="346"/>
        <v>18610931.775525425</v>
      </c>
      <c r="L740" s="39">
        <f t="shared" si="346"/>
        <v>14678153.183623239</v>
      </c>
      <c r="M740" s="39">
        <f t="shared" si="346"/>
        <v>6208852.5904516391</v>
      </c>
      <c r="N740" s="39">
        <f t="shared" si="346"/>
        <v>335406.40048727329</v>
      </c>
      <c r="O740" s="39">
        <f>O734-O736-O738</f>
        <v>4440941.6732308976</v>
      </c>
      <c r="P740" s="39">
        <f t="shared" si="346"/>
        <v>64424.45931791055</v>
      </c>
      <c r="Q740" s="39">
        <f t="shared" si="346"/>
        <v>76871.291674779553</v>
      </c>
      <c r="R740" s="39">
        <f t="shared" si="346"/>
        <v>2863.5413909062968</v>
      </c>
      <c r="S740" s="39">
        <f t="shared" si="346"/>
        <v>-13323.004657120837</v>
      </c>
      <c r="T740" s="39">
        <f t="shared" si="346"/>
        <v>76827.169999999984</v>
      </c>
      <c r="U740" s="39">
        <f t="shared" si="346"/>
        <v>6754.41</v>
      </c>
      <c r="V740" s="39">
        <f t="shared" si="346"/>
        <v>0</v>
      </c>
      <c r="W740" s="39">
        <f t="shared" si="346"/>
        <v>0</v>
      </c>
      <c r="X740" s="39">
        <f t="shared" si="346"/>
        <v>0</v>
      </c>
      <c r="Y740" s="39">
        <f t="shared" si="346"/>
        <v>0</v>
      </c>
      <c r="Z740" s="39">
        <f t="shared" si="346"/>
        <v>0</v>
      </c>
      <c r="AA740" s="39">
        <f>SUM(G740:Z740)</f>
        <v>115135161.11792795</v>
      </c>
      <c r="AB740" s="43" t="str">
        <f>IF(ABS(F740-AA740)&lt;0.01,"ok","err")</f>
        <v>ok</v>
      </c>
    </row>
    <row r="741" spans="1:28" s="19" customFormat="1"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43"/>
    </row>
    <row r="744" spans="1:28">
      <c r="A744" s="24" t="s">
        <v>185</v>
      </c>
    </row>
    <row r="745" spans="1:28">
      <c r="F745" s="39"/>
    </row>
    <row r="746" spans="1:28">
      <c r="A746" s="24" t="s">
        <v>1009</v>
      </c>
    </row>
    <row r="747" spans="1:28" s="19" customFormat="1"/>
    <row r="748" spans="1:28" s="19" customFormat="1" hidden="1">
      <c r="A748" s="19" t="s">
        <v>132</v>
      </c>
      <c r="F748" s="39">
        <f t="shared" ref="F748:Z748" si="347">F709</f>
        <v>1013722855.5700001</v>
      </c>
      <c r="G748" s="39">
        <f t="shared" si="347"/>
        <v>410024623.16167128</v>
      </c>
      <c r="H748" s="39">
        <f t="shared" si="347"/>
        <v>139299421.21407938</v>
      </c>
      <c r="I748" s="39">
        <f t="shared" si="347"/>
        <v>8265588.0507794693</v>
      </c>
      <c r="J748" s="39">
        <f t="shared" si="347"/>
        <v>152636828.62679437</v>
      </c>
      <c r="K748" s="39">
        <f t="shared" si="347"/>
        <v>133443790.14108263</v>
      </c>
      <c r="L748" s="39">
        <f t="shared" si="347"/>
        <v>87999538.46930863</v>
      </c>
      <c r="M748" s="39">
        <f t="shared" si="347"/>
        <v>58265087.041557126</v>
      </c>
      <c r="N748" s="39">
        <f t="shared" si="347"/>
        <v>3461933.4216593872</v>
      </c>
      <c r="O748" s="39">
        <f t="shared" si="347"/>
        <v>19591279.541212168</v>
      </c>
      <c r="P748" s="39">
        <f t="shared" si="347"/>
        <v>260952.64310050002</v>
      </c>
      <c r="Q748" s="39">
        <f t="shared" si="347"/>
        <v>294829.50482969062</v>
      </c>
      <c r="R748" s="39">
        <f t="shared" si="347"/>
        <v>8350.7139253058431</v>
      </c>
      <c r="S748" s="39">
        <f t="shared" si="347"/>
        <v>13276.8</v>
      </c>
      <c r="T748" s="39">
        <f t="shared" si="347"/>
        <v>147420.24</v>
      </c>
      <c r="U748" s="39">
        <f t="shared" si="347"/>
        <v>9936</v>
      </c>
      <c r="V748" s="39">
        <f t="shared" si="347"/>
        <v>0</v>
      </c>
      <c r="W748" s="39">
        <f t="shared" si="347"/>
        <v>0</v>
      </c>
      <c r="X748" s="39">
        <f t="shared" si="347"/>
        <v>0</v>
      </c>
      <c r="Y748" s="39">
        <f t="shared" si="347"/>
        <v>0</v>
      </c>
      <c r="Z748" s="39">
        <f t="shared" si="347"/>
        <v>0</v>
      </c>
      <c r="AA748" s="39">
        <f>SUM(G748:Z748)</f>
        <v>1013722855.5699998</v>
      </c>
      <c r="AB748" s="43" t="str">
        <f>IF(ABS(F748-AA748)&lt;0.01,"ok","err")</f>
        <v>ok</v>
      </c>
    </row>
    <row r="749" spans="1:28" s="19" customFormat="1" hidden="1"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43"/>
    </row>
    <row r="750" spans="1:28" s="19" customFormat="1" hidden="1">
      <c r="A750" s="19" t="s">
        <v>133</v>
      </c>
      <c r="F750" s="39"/>
      <c r="G750" s="39"/>
      <c r="H750" s="39"/>
      <c r="I750" s="39"/>
      <c r="J750" s="39"/>
      <c r="K750" s="39"/>
      <c r="L750" s="39"/>
      <c r="M750" s="39"/>
      <c r="N750" s="39"/>
      <c r="O750" s="95"/>
      <c r="P750" s="95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43"/>
    </row>
    <row r="751" spans="1:28" s="19" customFormat="1" ht="14.1" hidden="1" customHeight="1">
      <c r="B751" s="19" t="s">
        <v>1079</v>
      </c>
      <c r="E751" s="19" t="s">
        <v>128</v>
      </c>
      <c r="F751" s="35"/>
      <c r="G751" s="35">
        <f t="shared" ref="G751:Z751" si="348">IF(VLOOKUP($E751,$D$6:$AN$1034,3,)=0,0,(VLOOKUP($E751,$D$6:$AN$1034,G$2,)/VLOOKUP($E751,$D$6:$AN$1034,3,))*$F751)</f>
        <v>0</v>
      </c>
      <c r="H751" s="35">
        <f t="shared" si="348"/>
        <v>0</v>
      </c>
      <c r="I751" s="35">
        <f t="shared" si="348"/>
        <v>0</v>
      </c>
      <c r="J751" s="35">
        <f t="shared" si="348"/>
        <v>0</v>
      </c>
      <c r="K751" s="35">
        <f t="shared" si="348"/>
        <v>0</v>
      </c>
      <c r="L751" s="35">
        <f t="shared" si="348"/>
        <v>0</v>
      </c>
      <c r="M751" s="35">
        <f t="shared" si="348"/>
        <v>0</v>
      </c>
      <c r="N751" s="35">
        <f t="shared" si="348"/>
        <v>0</v>
      </c>
      <c r="O751" s="35">
        <f t="shared" si="348"/>
        <v>0</v>
      </c>
      <c r="P751" s="35">
        <f t="shared" si="348"/>
        <v>0</v>
      </c>
      <c r="Q751" s="35">
        <f t="shared" si="348"/>
        <v>0</v>
      </c>
      <c r="R751" s="35">
        <f t="shared" si="348"/>
        <v>0</v>
      </c>
      <c r="S751" s="35">
        <f t="shared" si="348"/>
        <v>0</v>
      </c>
      <c r="T751" s="35">
        <f t="shared" si="348"/>
        <v>0</v>
      </c>
      <c r="U751" s="35">
        <f t="shared" si="348"/>
        <v>0</v>
      </c>
      <c r="V751" s="35">
        <f t="shared" si="348"/>
        <v>0</v>
      </c>
      <c r="W751" s="35">
        <f t="shared" si="348"/>
        <v>0</v>
      </c>
      <c r="X751" s="35">
        <f t="shared" si="348"/>
        <v>0</v>
      </c>
      <c r="Y751" s="35">
        <f t="shared" si="348"/>
        <v>0</v>
      </c>
      <c r="Z751" s="35">
        <f t="shared" si="348"/>
        <v>0</v>
      </c>
      <c r="AA751" s="39">
        <f t="shared" ref="AA751:AA752" si="349">SUM(G751:Z751)</f>
        <v>0</v>
      </c>
      <c r="AB751" s="43" t="str">
        <f t="shared" ref="AB751:AB752" si="350">IF(ABS(F751-AA751)&lt;0.01,"ok","err")</f>
        <v>ok</v>
      </c>
    </row>
    <row r="752" spans="1:28" s="19" customFormat="1" hidden="1">
      <c r="B752" s="19" t="s">
        <v>1098</v>
      </c>
      <c r="F752" s="38">
        <v>0</v>
      </c>
      <c r="G752" s="38"/>
      <c r="H752" s="38"/>
      <c r="I752" s="38"/>
      <c r="J752" s="38"/>
      <c r="K752" s="38"/>
      <c r="L752" s="38"/>
      <c r="M752" s="38"/>
      <c r="N752" s="38"/>
      <c r="O752" s="38">
        <v>0</v>
      </c>
      <c r="P752" s="38"/>
      <c r="Q752" s="38">
        <v>0</v>
      </c>
      <c r="R752" s="38"/>
      <c r="S752" s="38"/>
      <c r="T752" s="38"/>
      <c r="U752" s="38"/>
      <c r="V752" s="38"/>
      <c r="W752" s="38"/>
      <c r="X752" s="38"/>
      <c r="Y752" s="38"/>
      <c r="Z752" s="38"/>
      <c r="AA752" s="38">
        <f t="shared" si="349"/>
        <v>0</v>
      </c>
      <c r="AB752" s="43" t="str">
        <f t="shared" si="350"/>
        <v>ok</v>
      </c>
    </row>
    <row r="753" spans="1:28" s="19" customFormat="1">
      <c r="E753" s="47"/>
      <c r="F753" s="39"/>
      <c r="G753" s="39"/>
    </row>
    <row r="754" spans="1:28" s="19" customFormat="1">
      <c r="A754" s="19" t="s">
        <v>134</v>
      </c>
      <c r="E754" s="47"/>
      <c r="F754" s="39">
        <f t="shared" ref="F754:Z754" si="351">SUM(F748:F752)</f>
        <v>1013722855.5700001</v>
      </c>
      <c r="G754" s="39">
        <f t="shared" si="351"/>
        <v>410024623.16167128</v>
      </c>
      <c r="H754" s="39">
        <f t="shared" si="351"/>
        <v>139299421.21407938</v>
      </c>
      <c r="I754" s="39">
        <f t="shared" si="351"/>
        <v>8265588.0507794693</v>
      </c>
      <c r="J754" s="39">
        <f t="shared" si="351"/>
        <v>152636828.62679437</v>
      </c>
      <c r="K754" s="39">
        <f t="shared" si="351"/>
        <v>133443790.14108263</v>
      </c>
      <c r="L754" s="39">
        <f t="shared" si="351"/>
        <v>87999538.46930863</v>
      </c>
      <c r="M754" s="39">
        <f t="shared" si="351"/>
        <v>58265087.041557126</v>
      </c>
      <c r="N754" s="39">
        <f t="shared" si="351"/>
        <v>3461933.4216593872</v>
      </c>
      <c r="O754" s="39">
        <f t="shared" si="351"/>
        <v>19591279.541212168</v>
      </c>
      <c r="P754" s="39">
        <f t="shared" si="351"/>
        <v>260952.64310050002</v>
      </c>
      <c r="Q754" s="39">
        <f t="shared" si="351"/>
        <v>294829.50482969062</v>
      </c>
      <c r="R754" s="39">
        <f t="shared" si="351"/>
        <v>8350.7139253058431</v>
      </c>
      <c r="S754" s="39">
        <f t="shared" si="351"/>
        <v>13276.8</v>
      </c>
      <c r="T754" s="39">
        <f t="shared" si="351"/>
        <v>147420.24</v>
      </c>
      <c r="U754" s="39">
        <f t="shared" si="351"/>
        <v>9936</v>
      </c>
      <c r="V754" s="39">
        <f t="shared" si="351"/>
        <v>0</v>
      </c>
      <c r="W754" s="39">
        <f t="shared" si="351"/>
        <v>0</v>
      </c>
      <c r="X754" s="39">
        <f t="shared" si="351"/>
        <v>0</v>
      </c>
      <c r="Y754" s="39">
        <f t="shared" si="351"/>
        <v>0</v>
      </c>
      <c r="Z754" s="39">
        <f t="shared" si="351"/>
        <v>0</v>
      </c>
      <c r="AA754" s="39">
        <f>SUM(G754:Z754)</f>
        <v>1013722855.5699998</v>
      </c>
      <c r="AB754" s="43" t="str">
        <f>IF(ABS(F754-AA754)&lt;0.01,"ok","err")</f>
        <v>ok</v>
      </c>
    </row>
    <row r="755" spans="1:28" s="19" customFormat="1" ht="16.5" customHeight="1">
      <c r="E755" s="39"/>
    </row>
    <row r="756" spans="1:28" s="19" customFormat="1">
      <c r="A756" s="24" t="s">
        <v>1013</v>
      </c>
      <c r="F756" s="39"/>
    </row>
    <row r="757" spans="1:28" s="19" customFormat="1"/>
    <row r="758" spans="1:28">
      <c r="A758" s="27" t="s">
        <v>1014</v>
      </c>
      <c r="F758" s="39">
        <f t="shared" ref="F758:AA758" si="352">F233</f>
        <v>627292492.86667717</v>
      </c>
      <c r="G758" s="39">
        <f t="shared" si="352"/>
        <v>270536059.90210396</v>
      </c>
      <c r="H758" s="39">
        <f t="shared" si="352"/>
        <v>74031058.784837306</v>
      </c>
      <c r="I758" s="39">
        <f t="shared" si="352"/>
        <v>4853767.5020443536</v>
      </c>
      <c r="J758" s="39">
        <f t="shared" si="352"/>
        <v>82612127.013646454</v>
      </c>
      <c r="K758" s="39">
        <f t="shared" si="352"/>
        <v>88533443.135259807</v>
      </c>
      <c r="L758" s="39">
        <f t="shared" si="352"/>
        <v>54908881.884851709</v>
      </c>
      <c r="M758" s="39">
        <f t="shared" si="352"/>
        <v>42315659.489448823</v>
      </c>
      <c r="N758" s="39">
        <f t="shared" si="352"/>
        <v>2441421.059737721</v>
      </c>
      <c r="O758" s="39">
        <f t="shared" si="352"/>
        <v>6654824.3144647311</v>
      </c>
      <c r="P758" s="39">
        <f t="shared" si="352"/>
        <v>168058.52112707458</v>
      </c>
      <c r="Q758" s="39">
        <f t="shared" si="352"/>
        <v>171880.51235725969</v>
      </c>
      <c r="R758" s="39">
        <f t="shared" si="352"/>
        <v>3211.6167980176369</v>
      </c>
      <c r="S758" s="39">
        <f t="shared" si="352"/>
        <v>8436</v>
      </c>
      <c r="T758" s="39">
        <f t="shared" si="352"/>
        <v>53663.130000000005</v>
      </c>
      <c r="U758" s="39">
        <f t="shared" si="352"/>
        <v>0</v>
      </c>
      <c r="V758" s="39">
        <f t="shared" si="352"/>
        <v>0</v>
      </c>
      <c r="W758" s="39">
        <f t="shared" si="352"/>
        <v>0</v>
      </c>
      <c r="X758" s="23">
        <f t="shared" si="352"/>
        <v>0</v>
      </c>
      <c r="Y758" s="23">
        <f t="shared" si="352"/>
        <v>0</v>
      </c>
      <c r="Z758" s="23">
        <f t="shared" si="352"/>
        <v>0</v>
      </c>
      <c r="AA758" s="23">
        <f t="shared" si="352"/>
        <v>627292492.86667717</v>
      </c>
      <c r="AB758" s="17" t="str">
        <f t="shared" ref="AB758:AB769" si="353">IF(ABS(F758-AA758)&lt;0.01,"ok","err")</f>
        <v>ok</v>
      </c>
    </row>
    <row r="759" spans="1:28">
      <c r="A759" s="27" t="s">
        <v>1015</v>
      </c>
      <c r="F759" s="38">
        <f t="shared" ref="F759:AA759" si="354">F347</f>
        <v>155800380</v>
      </c>
      <c r="G759" s="38">
        <f t="shared" si="354"/>
        <v>82988803.688760936</v>
      </c>
      <c r="H759" s="38">
        <f t="shared" si="354"/>
        <v>18190378.852537859</v>
      </c>
      <c r="I759" s="38">
        <f t="shared" si="354"/>
        <v>902235.58467800682</v>
      </c>
      <c r="J759" s="38">
        <f t="shared" si="354"/>
        <v>16945895.27782619</v>
      </c>
      <c r="K759" s="38">
        <f t="shared" si="354"/>
        <v>15255412.261282476</v>
      </c>
      <c r="L759" s="38">
        <f t="shared" si="354"/>
        <v>10667649.494742161</v>
      </c>
      <c r="M759" s="38">
        <f t="shared" si="354"/>
        <v>5688176.4528540382</v>
      </c>
      <c r="N759" s="38">
        <f t="shared" si="354"/>
        <v>393718.39005252963</v>
      </c>
      <c r="O759" s="38">
        <f t="shared" si="354"/>
        <v>4687762.0269961702</v>
      </c>
      <c r="P759" s="38">
        <f t="shared" si="354"/>
        <v>15352.847836717265</v>
      </c>
      <c r="Q759" s="38">
        <f t="shared" si="354"/>
        <v>26363.535471309475</v>
      </c>
      <c r="R759" s="38">
        <f t="shared" si="354"/>
        <v>1218.8469616248531</v>
      </c>
      <c r="S759" s="38">
        <f t="shared" si="354"/>
        <v>15653.62</v>
      </c>
      <c r="T759" s="38">
        <f t="shared" si="354"/>
        <v>17632.310000000001</v>
      </c>
      <c r="U759" s="38">
        <f t="shared" si="354"/>
        <v>4126.8100000000004</v>
      </c>
      <c r="V759" s="38">
        <f t="shared" si="354"/>
        <v>0</v>
      </c>
      <c r="W759" s="38">
        <f t="shared" si="354"/>
        <v>0</v>
      </c>
      <c r="X759" s="22">
        <f t="shared" si="354"/>
        <v>0</v>
      </c>
      <c r="Y759" s="22">
        <f t="shared" si="354"/>
        <v>0</v>
      </c>
      <c r="Z759" s="22">
        <f t="shared" si="354"/>
        <v>0</v>
      </c>
      <c r="AA759" s="22">
        <f t="shared" si="354"/>
        <v>155800380</v>
      </c>
      <c r="AB759" s="17" t="str">
        <f t="shared" si="353"/>
        <v>ok</v>
      </c>
    </row>
    <row r="760" spans="1:28" hidden="1">
      <c r="A760" s="46" t="s">
        <v>257</v>
      </c>
      <c r="F760" s="38">
        <f t="shared" ref="F760:Z760" si="355">F714</f>
        <v>0</v>
      </c>
      <c r="G760" s="38">
        <f t="shared" si="355"/>
        <v>0</v>
      </c>
      <c r="H760" s="38">
        <f t="shared" si="355"/>
        <v>0</v>
      </c>
      <c r="I760" s="38">
        <f t="shared" si="355"/>
        <v>0</v>
      </c>
      <c r="J760" s="38">
        <f t="shared" si="355"/>
        <v>0</v>
      </c>
      <c r="K760" s="38">
        <f t="shared" si="355"/>
        <v>0</v>
      </c>
      <c r="L760" s="38">
        <f t="shared" si="355"/>
        <v>0</v>
      </c>
      <c r="M760" s="38">
        <f t="shared" si="355"/>
        <v>0</v>
      </c>
      <c r="N760" s="38">
        <f t="shared" si="355"/>
        <v>0</v>
      </c>
      <c r="O760" s="38">
        <f t="shared" si="355"/>
        <v>0</v>
      </c>
      <c r="P760" s="38">
        <f t="shared" si="355"/>
        <v>0</v>
      </c>
      <c r="Q760" s="38">
        <f t="shared" si="355"/>
        <v>0</v>
      </c>
      <c r="R760" s="38">
        <f t="shared" si="355"/>
        <v>0</v>
      </c>
      <c r="S760" s="38">
        <f t="shared" si="355"/>
        <v>0</v>
      </c>
      <c r="T760" s="38">
        <f t="shared" si="355"/>
        <v>0</v>
      </c>
      <c r="U760" s="38">
        <f t="shared" si="355"/>
        <v>0</v>
      </c>
      <c r="V760" s="38">
        <f t="shared" si="355"/>
        <v>0</v>
      </c>
      <c r="W760" s="38">
        <f t="shared" si="355"/>
        <v>0</v>
      </c>
      <c r="X760" s="22">
        <f t="shared" si="355"/>
        <v>0</v>
      </c>
      <c r="Y760" s="22">
        <f t="shared" si="355"/>
        <v>0</v>
      </c>
      <c r="Z760" s="22">
        <f t="shared" si="355"/>
        <v>0</v>
      </c>
      <c r="AA760" s="22">
        <f t="shared" ref="AA760:AA765" si="356">SUM(G760:Z760)</f>
        <v>0</v>
      </c>
      <c r="AB760" s="17" t="str">
        <f t="shared" si="353"/>
        <v>ok</v>
      </c>
    </row>
    <row r="761" spans="1:28" hidden="1">
      <c r="A761" s="27" t="s">
        <v>743</v>
      </c>
      <c r="F761" s="38">
        <f t="shared" ref="F761:Z761" si="357">F715</f>
        <v>0</v>
      </c>
      <c r="G761" s="38">
        <f t="shared" si="357"/>
        <v>0</v>
      </c>
      <c r="H761" s="38">
        <f t="shared" si="357"/>
        <v>0</v>
      </c>
      <c r="I761" s="38">
        <f t="shared" si="357"/>
        <v>0</v>
      </c>
      <c r="J761" s="38">
        <f t="shared" si="357"/>
        <v>0</v>
      </c>
      <c r="K761" s="38">
        <f t="shared" si="357"/>
        <v>0</v>
      </c>
      <c r="L761" s="38">
        <f t="shared" si="357"/>
        <v>0</v>
      </c>
      <c r="M761" s="38">
        <f t="shared" si="357"/>
        <v>0</v>
      </c>
      <c r="N761" s="38">
        <f t="shared" si="357"/>
        <v>0</v>
      </c>
      <c r="O761" s="38">
        <f t="shared" si="357"/>
        <v>0</v>
      </c>
      <c r="P761" s="38">
        <f t="shared" si="357"/>
        <v>0</v>
      </c>
      <c r="Q761" s="38">
        <f t="shared" si="357"/>
        <v>0</v>
      </c>
      <c r="R761" s="38">
        <f t="shared" si="357"/>
        <v>0</v>
      </c>
      <c r="S761" s="38">
        <f t="shared" si="357"/>
        <v>0</v>
      </c>
      <c r="T761" s="38">
        <f t="shared" si="357"/>
        <v>0</v>
      </c>
      <c r="U761" s="38">
        <f t="shared" si="357"/>
        <v>0</v>
      </c>
      <c r="V761" s="38">
        <f t="shared" si="357"/>
        <v>0</v>
      </c>
      <c r="W761" s="38">
        <f t="shared" si="357"/>
        <v>0</v>
      </c>
      <c r="X761" s="22">
        <f t="shared" si="357"/>
        <v>0</v>
      </c>
      <c r="Y761" s="22">
        <f t="shared" si="357"/>
        <v>0</v>
      </c>
      <c r="Z761" s="22">
        <f t="shared" si="357"/>
        <v>0</v>
      </c>
      <c r="AA761" s="22">
        <f t="shared" si="356"/>
        <v>0</v>
      </c>
      <c r="AB761" s="17" t="str">
        <f t="shared" si="353"/>
        <v>ok</v>
      </c>
    </row>
    <row r="762" spans="1:28" hidden="1">
      <c r="A762" s="19" t="s">
        <v>1063</v>
      </c>
      <c r="F762" s="38">
        <f t="shared" ref="F762:Z762" si="358">F716</f>
        <v>0</v>
      </c>
      <c r="G762" s="38">
        <f t="shared" si="358"/>
        <v>0</v>
      </c>
      <c r="H762" s="38">
        <f t="shared" si="358"/>
        <v>0</v>
      </c>
      <c r="I762" s="38">
        <f t="shared" si="358"/>
        <v>0</v>
      </c>
      <c r="J762" s="38">
        <f t="shared" si="358"/>
        <v>0</v>
      </c>
      <c r="K762" s="38">
        <f t="shared" si="358"/>
        <v>0</v>
      </c>
      <c r="L762" s="38">
        <f t="shared" si="358"/>
        <v>0</v>
      </c>
      <c r="M762" s="38">
        <f t="shared" si="358"/>
        <v>0</v>
      </c>
      <c r="N762" s="38">
        <f t="shared" si="358"/>
        <v>0</v>
      </c>
      <c r="O762" s="38">
        <f t="shared" si="358"/>
        <v>0</v>
      </c>
      <c r="P762" s="38">
        <f t="shared" si="358"/>
        <v>0</v>
      </c>
      <c r="Q762" s="38">
        <f t="shared" si="358"/>
        <v>0</v>
      </c>
      <c r="R762" s="38">
        <f t="shared" si="358"/>
        <v>0</v>
      </c>
      <c r="S762" s="38">
        <f t="shared" si="358"/>
        <v>0</v>
      </c>
      <c r="T762" s="38">
        <f t="shared" si="358"/>
        <v>0</v>
      </c>
      <c r="U762" s="38">
        <f t="shared" si="358"/>
        <v>0</v>
      </c>
      <c r="V762" s="38">
        <f t="shared" si="358"/>
        <v>0</v>
      </c>
      <c r="W762" s="38">
        <f t="shared" si="358"/>
        <v>0</v>
      </c>
      <c r="X762" s="22">
        <f t="shared" si="358"/>
        <v>0</v>
      </c>
      <c r="Y762" s="22">
        <f t="shared" si="358"/>
        <v>0</v>
      </c>
      <c r="Z762" s="22">
        <f t="shared" si="358"/>
        <v>0</v>
      </c>
      <c r="AA762" s="22">
        <f t="shared" si="356"/>
        <v>0</v>
      </c>
      <c r="AB762" s="17" t="str">
        <f t="shared" si="353"/>
        <v>ok</v>
      </c>
    </row>
    <row r="763" spans="1:28" hidden="1">
      <c r="A763" s="19" t="s">
        <v>1064</v>
      </c>
      <c r="F763" s="38">
        <f t="shared" ref="F763:W763" si="359">F717</f>
        <v>0</v>
      </c>
      <c r="G763" s="38">
        <f t="shared" si="359"/>
        <v>0</v>
      </c>
      <c r="H763" s="38">
        <f t="shared" si="359"/>
        <v>0</v>
      </c>
      <c r="I763" s="38">
        <f t="shared" si="359"/>
        <v>0</v>
      </c>
      <c r="J763" s="38">
        <f t="shared" si="359"/>
        <v>0</v>
      </c>
      <c r="K763" s="38">
        <f t="shared" si="359"/>
        <v>0</v>
      </c>
      <c r="L763" s="38">
        <f t="shared" si="359"/>
        <v>0</v>
      </c>
      <c r="M763" s="38">
        <f t="shared" si="359"/>
        <v>0</v>
      </c>
      <c r="N763" s="38">
        <f t="shared" si="359"/>
        <v>0</v>
      </c>
      <c r="O763" s="38">
        <f t="shared" si="359"/>
        <v>0</v>
      </c>
      <c r="P763" s="38">
        <f t="shared" si="359"/>
        <v>0</v>
      </c>
      <c r="Q763" s="38">
        <f t="shared" si="359"/>
        <v>0</v>
      </c>
      <c r="R763" s="38">
        <f t="shared" si="359"/>
        <v>0</v>
      </c>
      <c r="S763" s="38">
        <f t="shared" si="359"/>
        <v>0</v>
      </c>
      <c r="T763" s="38">
        <f t="shared" si="359"/>
        <v>0</v>
      </c>
      <c r="U763" s="38">
        <f t="shared" si="359"/>
        <v>0</v>
      </c>
      <c r="V763" s="38">
        <f t="shared" si="359"/>
        <v>0</v>
      </c>
      <c r="W763" s="38">
        <f t="shared" si="359"/>
        <v>0</v>
      </c>
      <c r="X763" s="22"/>
      <c r="Y763" s="22"/>
      <c r="Z763" s="22"/>
      <c r="AA763" s="22">
        <f t="shared" si="356"/>
        <v>0</v>
      </c>
      <c r="AB763" s="17" t="str">
        <f t="shared" si="353"/>
        <v>ok</v>
      </c>
    </row>
    <row r="764" spans="1:28">
      <c r="A764" s="27" t="s">
        <v>667</v>
      </c>
      <c r="E764" s="19" t="s">
        <v>998</v>
      </c>
      <c r="F764" s="38">
        <f t="shared" ref="F764:W764" si="360">F718</f>
        <v>34932924.999999985</v>
      </c>
      <c r="G764" s="38">
        <f t="shared" si="360"/>
        <v>18745927.525003955</v>
      </c>
      <c r="H764" s="38">
        <f t="shared" si="360"/>
        <v>4085145.8799142493</v>
      </c>
      <c r="I764" s="38">
        <f t="shared" si="360"/>
        <v>198470.60961974796</v>
      </c>
      <c r="J764" s="38">
        <f t="shared" si="360"/>
        <v>3738767.7627680949</v>
      </c>
      <c r="K764" s="38">
        <f t="shared" si="360"/>
        <v>3339715.4790679952</v>
      </c>
      <c r="L764" s="38">
        <f t="shared" si="360"/>
        <v>2342065.6688325959</v>
      </c>
      <c r="M764" s="38">
        <f t="shared" si="360"/>
        <v>1225400.3516238912</v>
      </c>
      <c r="N764" s="38">
        <f t="shared" si="360"/>
        <v>88118.130145502873</v>
      </c>
      <c r="O764" s="38">
        <f t="shared" si="360"/>
        <v>1151702.2312733305</v>
      </c>
      <c r="P764" s="38">
        <f t="shared" si="360"/>
        <v>3966.695242221946</v>
      </c>
      <c r="Q764" s="38">
        <f t="shared" si="360"/>
        <v>5958.9037383908562</v>
      </c>
      <c r="R764" s="38">
        <f t="shared" si="360"/>
        <v>319.57811289644252</v>
      </c>
      <c r="S764" s="38">
        <f t="shared" si="360"/>
        <v>2510.1846571208334</v>
      </c>
      <c r="T764" s="38">
        <f t="shared" si="360"/>
        <v>4727</v>
      </c>
      <c r="U764" s="38">
        <f t="shared" si="360"/>
        <v>129</v>
      </c>
      <c r="V764" s="38">
        <f t="shared" si="360"/>
        <v>0</v>
      </c>
      <c r="W764" s="38">
        <f t="shared" si="360"/>
        <v>0</v>
      </c>
      <c r="X764" s="22">
        <f>X718</f>
        <v>0</v>
      </c>
      <c r="Y764" s="22">
        <f>Y718</f>
        <v>0</v>
      </c>
      <c r="Z764" s="22">
        <f>Z718</f>
        <v>0</v>
      </c>
      <c r="AA764" s="22">
        <f t="shared" si="356"/>
        <v>34932924.999999993</v>
      </c>
      <c r="AB764" s="17" t="str">
        <f t="shared" si="353"/>
        <v>ok</v>
      </c>
    </row>
    <row r="765" spans="1:28">
      <c r="A765" s="27" t="s">
        <v>668</v>
      </c>
      <c r="F765" s="38">
        <f t="shared" ref="F765:Z765" si="361">F576</f>
        <v>-1004120.692630191</v>
      </c>
      <c r="G765" s="38">
        <f t="shared" si="361"/>
        <v>-535816.96539221366</v>
      </c>
      <c r="H765" s="38">
        <f t="shared" si="361"/>
        <v>-116695.79201473577</v>
      </c>
      <c r="I765" s="38">
        <f t="shared" si="361"/>
        <v>-5660.0526047047488</v>
      </c>
      <c r="J765" s="38">
        <f t="shared" si="361"/>
        <v>-106650.90487633283</v>
      </c>
      <c r="K765" s="38">
        <f t="shared" si="361"/>
        <v>-95211.372404493784</v>
      </c>
      <c r="L765" s="38">
        <f t="shared" si="361"/>
        <v>-66784.92908202541</v>
      </c>
      <c r="M765" s="38">
        <f t="shared" si="361"/>
        <v>-34886.798417970735</v>
      </c>
      <c r="N765" s="38">
        <f t="shared" si="361"/>
        <v>-2514.5267043306071</v>
      </c>
      <c r="O765" s="38">
        <f t="shared" si="361"/>
        <v>-33102.193736566755</v>
      </c>
      <c r="P765" s="38">
        <f t="shared" si="361"/>
        <v>-113.93818137448062</v>
      </c>
      <c r="Q765" s="38">
        <f t="shared" si="361"/>
        <v>-170.44589121268694</v>
      </c>
      <c r="R765" s="38">
        <f t="shared" si="361"/>
        <v>-9.1833242297421336</v>
      </c>
      <c r="S765" s="38">
        <f t="shared" si="361"/>
        <v>0</v>
      </c>
      <c r="T765" s="38">
        <f t="shared" si="361"/>
        <v>-5429.37</v>
      </c>
      <c r="U765" s="38">
        <f t="shared" si="361"/>
        <v>-1074.22</v>
      </c>
      <c r="V765" s="38">
        <f t="shared" si="361"/>
        <v>0</v>
      </c>
      <c r="W765" s="38">
        <f t="shared" si="361"/>
        <v>0</v>
      </c>
      <c r="X765" s="22">
        <f t="shared" si="361"/>
        <v>0</v>
      </c>
      <c r="Y765" s="22">
        <f t="shared" si="361"/>
        <v>0</v>
      </c>
      <c r="Z765" s="22">
        <f t="shared" si="361"/>
        <v>0</v>
      </c>
      <c r="AA765" s="22">
        <f t="shared" si="356"/>
        <v>-1004120.6926301911</v>
      </c>
      <c r="AB765" s="17" t="str">
        <f t="shared" si="353"/>
        <v>ok</v>
      </c>
    </row>
    <row r="766" spans="1:28" hidden="1">
      <c r="A766" s="27" t="s">
        <v>637</v>
      </c>
      <c r="F766" s="38">
        <f t="shared" ref="F766:AA766" si="362">F720</f>
        <v>0</v>
      </c>
      <c r="G766" s="38">
        <f t="shared" si="362"/>
        <v>0</v>
      </c>
      <c r="H766" s="38">
        <f t="shared" si="362"/>
        <v>0</v>
      </c>
      <c r="I766" s="38">
        <f t="shared" si="362"/>
        <v>0</v>
      </c>
      <c r="J766" s="38">
        <f t="shared" si="362"/>
        <v>0</v>
      </c>
      <c r="K766" s="38">
        <f t="shared" si="362"/>
        <v>0</v>
      </c>
      <c r="L766" s="38">
        <f t="shared" si="362"/>
        <v>0</v>
      </c>
      <c r="M766" s="38">
        <f t="shared" si="362"/>
        <v>0</v>
      </c>
      <c r="N766" s="38">
        <f t="shared" si="362"/>
        <v>0</v>
      </c>
      <c r="O766" s="38">
        <f t="shared" si="362"/>
        <v>0</v>
      </c>
      <c r="P766" s="38">
        <f t="shared" si="362"/>
        <v>0</v>
      </c>
      <c r="Q766" s="38">
        <f t="shared" si="362"/>
        <v>0</v>
      </c>
      <c r="R766" s="38">
        <f t="shared" si="362"/>
        <v>0</v>
      </c>
      <c r="S766" s="38">
        <f t="shared" si="362"/>
        <v>0</v>
      </c>
      <c r="T766" s="38">
        <f t="shared" si="362"/>
        <v>0</v>
      </c>
      <c r="U766" s="38">
        <f t="shared" si="362"/>
        <v>0</v>
      </c>
      <c r="V766" s="38">
        <f t="shared" si="362"/>
        <v>0</v>
      </c>
      <c r="W766" s="38">
        <f t="shared" si="362"/>
        <v>0</v>
      </c>
      <c r="X766" s="22">
        <f t="shared" si="362"/>
        <v>0</v>
      </c>
      <c r="Y766" s="22">
        <f t="shared" si="362"/>
        <v>0</v>
      </c>
      <c r="Z766" s="22">
        <f t="shared" si="362"/>
        <v>0</v>
      </c>
      <c r="AA766" s="22">
        <f t="shared" si="362"/>
        <v>0</v>
      </c>
      <c r="AB766" s="17" t="str">
        <f t="shared" si="353"/>
        <v>ok</v>
      </c>
    </row>
    <row r="767" spans="1:28">
      <c r="A767" s="27" t="s">
        <v>183</v>
      </c>
      <c r="E767" s="19" t="s">
        <v>777</v>
      </c>
      <c r="F767" s="38">
        <f>F721</f>
        <v>25285778</v>
      </c>
      <c r="G767" s="38">
        <f t="shared" ref="G767:Z767" si="363">IF(VLOOKUP($E767,$D$6:$AN$1034,3,)=0,0,(VLOOKUP($E767,$D$6:$AN$1034,G$2,)/VLOOKUP($E767,$D$6:$AN$1034,3,))*$F767)</f>
        <v>-1205781.5597070504</v>
      </c>
      <c r="H767" s="38">
        <f t="shared" si="363"/>
        <v>7372242.0076343697</v>
      </c>
      <c r="I767" s="38">
        <f t="shared" si="363"/>
        <v>407004.51250300306</v>
      </c>
      <c r="J767" s="38">
        <f t="shared" si="363"/>
        <v>8941783.6108561363</v>
      </c>
      <c r="K767" s="38">
        <f t="shared" si="363"/>
        <v>4087299.52413993</v>
      </c>
      <c r="L767" s="38">
        <f t="shared" si="363"/>
        <v>3223589.7292134645</v>
      </c>
      <c r="M767" s="38">
        <f t="shared" si="363"/>
        <v>1363577.0924581501</v>
      </c>
      <c r="N767" s="38">
        <f t="shared" si="363"/>
        <v>73661.353318588241</v>
      </c>
      <c r="O767" s="38">
        <f t="shared" si="363"/>
        <v>975311.66126782389</v>
      </c>
      <c r="P767" s="38">
        <f t="shared" si="363"/>
        <v>14148.784439656782</v>
      </c>
      <c r="Q767" s="38">
        <f t="shared" si="363"/>
        <v>16882.335482822855</v>
      </c>
      <c r="R767" s="38">
        <f t="shared" si="363"/>
        <v>628.88583471129664</v>
      </c>
      <c r="S767" s="38">
        <f t="shared" si="363"/>
        <v>-2925.9744354539007</v>
      </c>
      <c r="T767" s="38">
        <f t="shared" si="363"/>
        <v>16872.645559582797</v>
      </c>
      <c r="U767" s="38">
        <f t="shared" si="363"/>
        <v>1483.3914342296048</v>
      </c>
      <c r="V767" s="38">
        <f t="shared" si="363"/>
        <v>0</v>
      </c>
      <c r="W767" s="38">
        <f t="shared" si="363"/>
        <v>0</v>
      </c>
      <c r="X767" s="22">
        <f t="shared" si="363"/>
        <v>0</v>
      </c>
      <c r="Y767" s="22">
        <f t="shared" si="363"/>
        <v>0</v>
      </c>
      <c r="Z767" s="22">
        <f t="shared" si="363"/>
        <v>0</v>
      </c>
      <c r="AA767" s="22">
        <f>SUM(G767:Z767)</f>
        <v>25285777.99999997</v>
      </c>
      <c r="AB767" s="17" t="str">
        <f t="shared" si="353"/>
        <v>ok</v>
      </c>
    </row>
    <row r="768" spans="1:28">
      <c r="A768" s="27" t="s">
        <v>643</v>
      </c>
      <c r="F768" s="38">
        <f>-F1005</f>
        <v>-6324975.8399999999</v>
      </c>
      <c r="G768" s="38">
        <f t="shared" ref="G768:Z768" si="364">G1005</f>
        <v>0</v>
      </c>
      <c r="H768" s="38">
        <f t="shared" si="364"/>
        <v>0</v>
      </c>
      <c r="I768" s="38">
        <f t="shared" si="364"/>
        <v>0</v>
      </c>
      <c r="J768" s="38">
        <f t="shared" si="364"/>
        <v>0</v>
      </c>
      <c r="K768" s="38">
        <f>-K1005</f>
        <v>-2062957.44</v>
      </c>
      <c r="L768" s="38">
        <f t="shared" si="364"/>
        <v>0</v>
      </c>
      <c r="M768" s="38">
        <f>-M1005</f>
        <v>-4262018.4000000004</v>
      </c>
      <c r="N768" s="38">
        <f t="shared" si="364"/>
        <v>0</v>
      </c>
      <c r="O768" s="38">
        <f>-O1005</f>
        <v>0</v>
      </c>
      <c r="P768" s="38">
        <v>0</v>
      </c>
      <c r="Q768" s="38">
        <f t="shared" si="364"/>
        <v>0</v>
      </c>
      <c r="R768" s="38">
        <f t="shared" si="364"/>
        <v>0</v>
      </c>
      <c r="S768" s="38">
        <f t="shared" si="364"/>
        <v>0</v>
      </c>
      <c r="T768" s="38">
        <f t="shared" si="364"/>
        <v>0</v>
      </c>
      <c r="U768" s="38">
        <f t="shared" si="364"/>
        <v>0</v>
      </c>
      <c r="V768" s="38">
        <f t="shared" si="364"/>
        <v>0</v>
      </c>
      <c r="W768" s="38">
        <f t="shared" si="364"/>
        <v>0</v>
      </c>
      <c r="X768" s="22">
        <f t="shared" si="364"/>
        <v>0</v>
      </c>
      <c r="Y768" s="22">
        <f t="shared" si="364"/>
        <v>0</v>
      </c>
      <c r="Z768" s="22">
        <f t="shared" si="364"/>
        <v>0</v>
      </c>
      <c r="AA768" s="22">
        <f>SUM(G768:Z768)</f>
        <v>-6324975.8399999999</v>
      </c>
      <c r="AB768" s="17" t="str">
        <f t="shared" si="353"/>
        <v>ok</v>
      </c>
    </row>
    <row r="769" spans="1:54">
      <c r="A769" s="27" t="s">
        <v>644</v>
      </c>
      <c r="E769" s="19" t="s">
        <v>645</v>
      </c>
      <c r="F769" s="38">
        <f>-F768</f>
        <v>6324975.8399999999</v>
      </c>
      <c r="G769" s="38">
        <f t="shared" ref="G769:Z769" si="365">IF(VLOOKUP($E769,$D$6:$AN$1034,3,)=0,0,(VLOOKUP($E769,$D$6:$AN$1034,G$2,)/VLOOKUP($E769,$D$6:$AN$1034,3,))*$F769)</f>
        <v>3051772.9119909848</v>
      </c>
      <c r="H769" s="38">
        <f t="shared" si="365"/>
        <v>739154.79528480012</v>
      </c>
      <c r="I769" s="38">
        <f t="shared" si="365"/>
        <v>45069.126319298062</v>
      </c>
      <c r="J769" s="38">
        <f t="shared" si="365"/>
        <v>816169.612787007</v>
      </c>
      <c r="K769" s="38">
        <f t="shared" si="365"/>
        <v>782475.52183826023</v>
      </c>
      <c r="L769" s="38">
        <f t="shared" si="365"/>
        <v>533340.12512227765</v>
      </c>
      <c r="M769" s="38">
        <f t="shared" si="365"/>
        <v>335053.08265214053</v>
      </c>
      <c r="N769" s="38">
        <f t="shared" si="365"/>
        <v>18266.635902427686</v>
      </c>
      <c r="O769" s="38">
        <f t="shared" si="365"/>
        <v>2605.8305661890345</v>
      </c>
      <c r="P769" s="38">
        <f t="shared" si="365"/>
        <v>104.31005550469612</v>
      </c>
      <c r="Q769" s="38">
        <f t="shared" si="365"/>
        <v>959.80811681114187</v>
      </c>
      <c r="R769" s="38">
        <f t="shared" si="365"/>
        <v>4.0793642995791703</v>
      </c>
      <c r="S769" s="38">
        <f t="shared" si="365"/>
        <v>0</v>
      </c>
      <c r="T769" s="38">
        <f t="shared" si="365"/>
        <v>0</v>
      </c>
      <c r="U769" s="38">
        <f t="shared" si="365"/>
        <v>0</v>
      </c>
      <c r="V769" s="38">
        <f t="shared" si="365"/>
        <v>0</v>
      </c>
      <c r="W769" s="38">
        <f t="shared" si="365"/>
        <v>0</v>
      </c>
      <c r="X769" s="22">
        <f t="shared" si="365"/>
        <v>0</v>
      </c>
      <c r="Y769" s="22">
        <f t="shared" si="365"/>
        <v>0</v>
      </c>
      <c r="Z769" s="22">
        <f t="shared" si="365"/>
        <v>0</v>
      </c>
      <c r="AA769" s="22">
        <f>SUM(G769:Z769)</f>
        <v>6324975.8400000017</v>
      </c>
      <c r="AB769" s="17" t="str">
        <f t="shared" si="353"/>
        <v>ok</v>
      </c>
    </row>
    <row r="770" spans="1:54">
      <c r="A770" s="27"/>
      <c r="D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22"/>
      <c r="Y770" s="22"/>
      <c r="Z770" s="22"/>
      <c r="AA770" s="22"/>
      <c r="AB770" s="17"/>
    </row>
    <row r="771" spans="1:54" hidden="1">
      <c r="A771" s="19" t="s">
        <v>184</v>
      </c>
      <c r="AA771" s="23"/>
      <c r="AB771" s="17"/>
    </row>
    <row r="772" spans="1:54" s="19" customFormat="1" hidden="1">
      <c r="B772" s="19" t="s">
        <v>1080</v>
      </c>
      <c r="E772" s="19" t="s">
        <v>1010</v>
      </c>
      <c r="F772" s="38"/>
      <c r="G772" s="38">
        <f t="shared" ref="G772:P773" si="366">IF(VLOOKUP($E772,$D$6:$AN$1034,3,)=0,0,(VLOOKUP($E772,$D$6:$AN$1034,G$2,)/VLOOKUP($E772,$D$6:$AN$1034,3,))*$F772)</f>
        <v>0</v>
      </c>
      <c r="H772" s="38">
        <f t="shared" si="366"/>
        <v>0</v>
      </c>
      <c r="I772" s="38">
        <f t="shared" si="366"/>
        <v>0</v>
      </c>
      <c r="J772" s="38">
        <f t="shared" si="366"/>
        <v>0</v>
      </c>
      <c r="K772" s="38">
        <f t="shared" si="366"/>
        <v>0</v>
      </c>
      <c r="L772" s="38">
        <f t="shared" si="366"/>
        <v>0</v>
      </c>
      <c r="M772" s="38">
        <f t="shared" si="366"/>
        <v>0</v>
      </c>
      <c r="N772" s="38">
        <f t="shared" si="366"/>
        <v>0</v>
      </c>
      <c r="O772" s="38">
        <f t="shared" si="366"/>
        <v>0</v>
      </c>
      <c r="P772" s="38">
        <f t="shared" si="366"/>
        <v>0</v>
      </c>
      <c r="Q772" s="38">
        <f t="shared" ref="Q772:Z773" si="367">IF(VLOOKUP($E772,$D$6:$AN$1034,3,)=0,0,(VLOOKUP($E772,$D$6:$AN$1034,Q$2,)/VLOOKUP($E772,$D$6:$AN$1034,3,))*$F772)</f>
        <v>0</v>
      </c>
      <c r="R772" s="38">
        <f t="shared" si="367"/>
        <v>0</v>
      </c>
      <c r="S772" s="38">
        <f t="shared" si="367"/>
        <v>0</v>
      </c>
      <c r="T772" s="38">
        <f t="shared" si="367"/>
        <v>0</v>
      </c>
      <c r="U772" s="38">
        <f t="shared" si="367"/>
        <v>0</v>
      </c>
      <c r="V772" s="38">
        <f t="shared" si="367"/>
        <v>0</v>
      </c>
      <c r="W772" s="38">
        <f t="shared" si="367"/>
        <v>0</v>
      </c>
      <c r="X772" s="38">
        <f t="shared" si="367"/>
        <v>0</v>
      </c>
      <c r="Y772" s="38">
        <f t="shared" si="367"/>
        <v>0</v>
      </c>
      <c r="Z772" s="38">
        <f t="shared" si="367"/>
        <v>0</v>
      </c>
      <c r="AA772" s="38">
        <f t="shared" ref="AA772:AA773" si="368">SUM(G772:Z772)</f>
        <v>0</v>
      </c>
      <c r="AB772" s="43" t="str">
        <f t="shared" ref="AB772:AB774" si="369">IF(ABS(F772-AA772)&lt;0.01,"ok","err")</f>
        <v>ok</v>
      </c>
    </row>
    <row r="773" spans="1:54" s="29" customFormat="1" hidden="1">
      <c r="B773" s="29" t="s">
        <v>1068</v>
      </c>
      <c r="E773" s="29" t="s">
        <v>777</v>
      </c>
      <c r="F773" s="59">
        <v>0</v>
      </c>
      <c r="G773" s="59">
        <f t="shared" si="366"/>
        <v>0</v>
      </c>
      <c r="H773" s="59">
        <f t="shared" si="366"/>
        <v>0</v>
      </c>
      <c r="I773" s="59">
        <f t="shared" si="366"/>
        <v>0</v>
      </c>
      <c r="J773" s="59">
        <f t="shared" si="366"/>
        <v>0</v>
      </c>
      <c r="K773" s="59">
        <f t="shared" si="366"/>
        <v>0</v>
      </c>
      <c r="L773" s="59">
        <f t="shared" si="366"/>
        <v>0</v>
      </c>
      <c r="M773" s="59">
        <f t="shared" si="366"/>
        <v>0</v>
      </c>
      <c r="N773" s="59">
        <f t="shared" si="366"/>
        <v>0</v>
      </c>
      <c r="O773" s="59">
        <f t="shared" si="366"/>
        <v>0</v>
      </c>
      <c r="P773" s="59">
        <f t="shared" si="366"/>
        <v>0</v>
      </c>
      <c r="Q773" s="59">
        <f t="shared" si="367"/>
        <v>0</v>
      </c>
      <c r="R773" s="59">
        <f t="shared" si="367"/>
        <v>0</v>
      </c>
      <c r="S773" s="59">
        <f t="shared" si="367"/>
        <v>0</v>
      </c>
      <c r="T773" s="59">
        <f t="shared" si="367"/>
        <v>0</v>
      </c>
      <c r="U773" s="59">
        <f t="shared" si="367"/>
        <v>0</v>
      </c>
      <c r="V773" s="58">
        <f t="shared" si="367"/>
        <v>0</v>
      </c>
      <c r="W773" s="58">
        <f t="shared" si="367"/>
        <v>0</v>
      </c>
      <c r="X773" s="58">
        <f t="shared" si="367"/>
        <v>0</v>
      </c>
      <c r="Y773" s="58">
        <f t="shared" si="367"/>
        <v>0</v>
      </c>
      <c r="Z773" s="58">
        <f t="shared" si="367"/>
        <v>0</v>
      </c>
      <c r="AA773" s="58">
        <f t="shared" si="368"/>
        <v>0</v>
      </c>
      <c r="AB773" s="57" t="str">
        <f t="shared" si="369"/>
        <v>ok</v>
      </c>
    </row>
    <row r="774" spans="1:54" s="19" customFormat="1" hidden="1">
      <c r="A774" s="19" t="s">
        <v>649</v>
      </c>
      <c r="F774" s="38">
        <f t="shared" ref="F774:Z774" si="370">SUM(F772:F773)</f>
        <v>0</v>
      </c>
      <c r="G774" s="38">
        <f t="shared" si="370"/>
        <v>0</v>
      </c>
      <c r="H774" s="38">
        <f t="shared" si="370"/>
        <v>0</v>
      </c>
      <c r="I774" s="38">
        <f t="shared" si="370"/>
        <v>0</v>
      </c>
      <c r="J774" s="38">
        <f t="shared" si="370"/>
        <v>0</v>
      </c>
      <c r="K774" s="38">
        <f t="shared" si="370"/>
        <v>0</v>
      </c>
      <c r="L774" s="38">
        <f t="shared" si="370"/>
        <v>0</v>
      </c>
      <c r="M774" s="38">
        <f t="shared" si="370"/>
        <v>0</v>
      </c>
      <c r="N774" s="38">
        <f t="shared" si="370"/>
        <v>0</v>
      </c>
      <c r="O774" s="38">
        <f t="shared" si="370"/>
        <v>0</v>
      </c>
      <c r="P774" s="38">
        <f t="shared" si="370"/>
        <v>0</v>
      </c>
      <c r="Q774" s="38">
        <f t="shared" si="370"/>
        <v>0</v>
      </c>
      <c r="R774" s="38">
        <f t="shared" si="370"/>
        <v>0</v>
      </c>
      <c r="S774" s="38">
        <f t="shared" si="370"/>
        <v>0</v>
      </c>
      <c r="T774" s="38">
        <f t="shared" si="370"/>
        <v>0</v>
      </c>
      <c r="U774" s="38">
        <f t="shared" si="370"/>
        <v>0</v>
      </c>
      <c r="V774" s="38">
        <f t="shared" si="370"/>
        <v>0</v>
      </c>
      <c r="W774" s="38">
        <f t="shared" si="370"/>
        <v>0</v>
      </c>
      <c r="X774" s="38">
        <f t="shared" si="370"/>
        <v>0</v>
      </c>
      <c r="Y774" s="38">
        <f t="shared" si="370"/>
        <v>0</v>
      </c>
      <c r="Z774" s="38">
        <f t="shared" si="370"/>
        <v>0</v>
      </c>
      <c r="AA774" s="65">
        <f>SUM(G774:Z774)</f>
        <v>0</v>
      </c>
      <c r="AB774" s="57" t="str">
        <f t="shared" si="369"/>
        <v>ok</v>
      </c>
    </row>
    <row r="775" spans="1:54" s="19" customFormat="1">
      <c r="AA775" s="65"/>
      <c r="AB775" s="57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1"/>
      <c r="AV775" s="61"/>
      <c r="AW775" s="61"/>
      <c r="AX775" s="61"/>
      <c r="AY775" s="61"/>
      <c r="AZ775" s="61"/>
      <c r="BA775" s="61"/>
      <c r="BB775" s="61"/>
    </row>
    <row r="776" spans="1:54" s="19" customFormat="1">
      <c r="A776" s="19" t="s">
        <v>1016</v>
      </c>
      <c r="D776" s="19" t="s">
        <v>977</v>
      </c>
      <c r="F776" s="39">
        <f t="shared" ref="F776:Z776" si="371">SUM(F758:F773)</f>
        <v>842307455.17404699</v>
      </c>
      <c r="G776" s="39">
        <f t="shared" si="371"/>
        <v>373580965.50276059</v>
      </c>
      <c r="H776" s="39">
        <f t="shared" si="371"/>
        <v>104301284.52819385</v>
      </c>
      <c r="I776" s="39">
        <f t="shared" si="371"/>
        <v>6400887.282559705</v>
      </c>
      <c r="J776" s="39">
        <f t="shared" si="371"/>
        <v>112948092.37300754</v>
      </c>
      <c r="K776" s="39">
        <f t="shared" si="371"/>
        <v>109840177.10918397</v>
      </c>
      <c r="L776" s="39">
        <f t="shared" si="371"/>
        <v>71608741.973680183</v>
      </c>
      <c r="M776" s="39">
        <f t="shared" si="371"/>
        <v>46630961.270619079</v>
      </c>
      <c r="N776" s="39">
        <f t="shared" si="371"/>
        <v>3012671.0424524387</v>
      </c>
      <c r="O776" s="39">
        <f t="shared" si="371"/>
        <v>13439103.87083168</v>
      </c>
      <c r="P776" s="39">
        <f t="shared" si="371"/>
        <v>201517.22051980076</v>
      </c>
      <c r="Q776" s="39">
        <f t="shared" si="371"/>
        <v>221874.64927538132</v>
      </c>
      <c r="R776" s="39">
        <f t="shared" si="371"/>
        <v>5373.8237473200661</v>
      </c>
      <c r="S776" s="39">
        <f t="shared" si="371"/>
        <v>23673.830221666936</v>
      </c>
      <c r="T776" s="39">
        <f t="shared" si="371"/>
        <v>87465.715559582808</v>
      </c>
      <c r="U776" s="39">
        <f t="shared" si="371"/>
        <v>4664.9814342296049</v>
      </c>
      <c r="V776" s="39">
        <f t="shared" si="371"/>
        <v>0</v>
      </c>
      <c r="W776" s="39">
        <f t="shared" si="371"/>
        <v>0</v>
      </c>
      <c r="X776" s="39">
        <f t="shared" si="371"/>
        <v>0</v>
      </c>
      <c r="Y776" s="39">
        <f t="shared" si="371"/>
        <v>0</v>
      </c>
      <c r="Z776" s="39">
        <f t="shared" si="371"/>
        <v>0</v>
      </c>
      <c r="AA776" s="39">
        <f>SUM(G776:Z776)</f>
        <v>842307455.17404687</v>
      </c>
      <c r="AB776" s="43" t="str">
        <f>IF(ABS(F776-AA776)&lt;0.01,"ok","err")</f>
        <v>ok</v>
      </c>
    </row>
    <row r="777" spans="1:54" s="19" customFormat="1"/>
    <row r="778" spans="1:54" s="19" customFormat="1">
      <c r="A778" s="24" t="s">
        <v>801</v>
      </c>
      <c r="F778" s="39">
        <f t="shared" ref="F778:AA778" si="372">F754-F776</f>
        <v>171415400.39595306</v>
      </c>
      <c r="G778" s="39">
        <f t="shared" si="372"/>
        <v>36443657.658910692</v>
      </c>
      <c r="H778" s="39">
        <f t="shared" si="372"/>
        <v>34998136.685885534</v>
      </c>
      <c r="I778" s="39">
        <f t="shared" si="372"/>
        <v>1864700.7682197643</v>
      </c>
      <c r="J778" s="39">
        <f t="shared" si="372"/>
        <v>39688736.253786832</v>
      </c>
      <c r="K778" s="39">
        <f t="shared" si="372"/>
        <v>23603613.031898662</v>
      </c>
      <c r="L778" s="39">
        <f t="shared" si="372"/>
        <v>16390796.495628446</v>
      </c>
      <c r="M778" s="39">
        <f t="shared" si="372"/>
        <v>11634125.770938046</v>
      </c>
      <c r="N778" s="39">
        <f t="shared" si="372"/>
        <v>449262.37920694845</v>
      </c>
      <c r="O778" s="39">
        <f t="shared" si="372"/>
        <v>6152175.670380488</v>
      </c>
      <c r="P778" s="39">
        <f t="shared" si="372"/>
        <v>59435.422580699262</v>
      </c>
      <c r="Q778" s="39">
        <f t="shared" si="372"/>
        <v>72954.855554309295</v>
      </c>
      <c r="R778" s="39">
        <f t="shared" si="372"/>
        <v>2976.890177985777</v>
      </c>
      <c r="S778" s="39">
        <f t="shared" si="372"/>
        <v>-10397.030221666937</v>
      </c>
      <c r="T778" s="39">
        <f t="shared" si="372"/>
        <v>59954.524440417183</v>
      </c>
      <c r="U778" s="39">
        <f t="shared" si="372"/>
        <v>5271.0185657703951</v>
      </c>
      <c r="V778" s="39">
        <f t="shared" si="372"/>
        <v>0</v>
      </c>
      <c r="W778" s="39">
        <f t="shared" si="372"/>
        <v>0</v>
      </c>
      <c r="X778" s="39">
        <f t="shared" si="372"/>
        <v>0</v>
      </c>
      <c r="Y778" s="39">
        <f t="shared" si="372"/>
        <v>0</v>
      </c>
      <c r="Z778" s="39">
        <f t="shared" si="372"/>
        <v>0</v>
      </c>
      <c r="AA778" s="39">
        <f t="shared" si="372"/>
        <v>171415400.39595294</v>
      </c>
      <c r="AB778" s="43" t="str">
        <f>IF(ABS(F778-AA778)&lt;0.01,"ok","err")</f>
        <v>ok</v>
      </c>
    </row>
    <row r="779" spans="1:54" s="19" customFormat="1">
      <c r="A779" s="24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43"/>
    </row>
    <row r="780" spans="1:54" s="19" customFormat="1">
      <c r="A780" s="24"/>
      <c r="F780" s="39"/>
      <c r="G780" s="39"/>
      <c r="H780" s="39"/>
      <c r="I780" s="39"/>
      <c r="J780" s="48"/>
      <c r="K780" s="39"/>
      <c r="L780" s="39"/>
      <c r="M780" s="39"/>
      <c r="N780" s="48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43"/>
    </row>
    <row r="781" spans="1:54" s="19" customFormat="1">
      <c r="A781" s="24" t="s">
        <v>185</v>
      </c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43"/>
    </row>
    <row r="782" spans="1:54" s="19" customFormat="1">
      <c r="A782" s="24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43"/>
    </row>
    <row r="783" spans="1:54" s="19" customFormat="1">
      <c r="A783" s="24" t="s">
        <v>801</v>
      </c>
      <c r="F783" s="39">
        <f>F778</f>
        <v>171415400.39595306</v>
      </c>
      <c r="G783" s="39">
        <f t="shared" ref="G783:U783" si="373">G778</f>
        <v>36443657.658910692</v>
      </c>
      <c r="H783" s="39">
        <f t="shared" si="373"/>
        <v>34998136.685885534</v>
      </c>
      <c r="I783" s="39">
        <f t="shared" si="373"/>
        <v>1864700.7682197643</v>
      </c>
      <c r="J783" s="39">
        <f t="shared" si="373"/>
        <v>39688736.253786832</v>
      </c>
      <c r="K783" s="39">
        <f t="shared" si="373"/>
        <v>23603613.031898662</v>
      </c>
      <c r="L783" s="39">
        <f t="shared" si="373"/>
        <v>16390796.495628446</v>
      </c>
      <c r="M783" s="39">
        <f t="shared" si="373"/>
        <v>11634125.770938046</v>
      </c>
      <c r="N783" s="39">
        <f t="shared" si="373"/>
        <v>449262.37920694845</v>
      </c>
      <c r="O783" s="39">
        <f>O778</f>
        <v>6152175.670380488</v>
      </c>
      <c r="P783" s="39">
        <f t="shared" si="373"/>
        <v>59435.422580699262</v>
      </c>
      <c r="Q783" s="39">
        <f t="shared" si="373"/>
        <v>72954.855554309295</v>
      </c>
      <c r="R783" s="39">
        <f t="shared" si="373"/>
        <v>2976.890177985777</v>
      </c>
      <c r="S783" s="39">
        <f t="shared" si="373"/>
        <v>-10397.030221666937</v>
      </c>
      <c r="T783" s="39">
        <f t="shared" si="373"/>
        <v>59954.524440417183</v>
      </c>
      <c r="U783" s="39">
        <f t="shared" si="373"/>
        <v>5271.0185657703951</v>
      </c>
      <c r="V783" s="39"/>
      <c r="W783" s="39"/>
      <c r="X783" s="39"/>
      <c r="Y783" s="39"/>
      <c r="Z783" s="39"/>
      <c r="AA783" s="39"/>
      <c r="AB783" s="43"/>
    </row>
    <row r="784" spans="1:54" s="19" customFormat="1"/>
    <row r="785" spans="1:28" s="19" customFormat="1" hidden="1">
      <c r="A785" s="24" t="s">
        <v>999</v>
      </c>
      <c r="F785" s="39">
        <f t="shared" ref="F785:Z785" si="374">F729</f>
        <v>2548077150.5472326</v>
      </c>
      <c r="G785" s="39">
        <f t="shared" si="374"/>
        <v>1356499920.5731411</v>
      </c>
      <c r="H785" s="39">
        <f t="shared" si="374"/>
        <v>298181087.27219707</v>
      </c>
      <c r="I785" s="39">
        <f t="shared" si="374"/>
        <v>14680999.626981152</v>
      </c>
      <c r="J785" s="39">
        <f t="shared" si="374"/>
        <v>274810099.70613962</v>
      </c>
      <c r="K785" s="39">
        <f t="shared" si="374"/>
        <v>247890133.82229167</v>
      </c>
      <c r="L785" s="39">
        <f t="shared" si="374"/>
        <v>172588952.1792506</v>
      </c>
      <c r="M785" s="39">
        <f t="shared" si="374"/>
        <v>92553893.45447132</v>
      </c>
      <c r="N785" s="39">
        <f t="shared" si="374"/>
        <v>6588621.6476110416</v>
      </c>
      <c r="O785" s="39">
        <f t="shared" si="374"/>
        <v>82099362.869561702</v>
      </c>
      <c r="P785" s="39">
        <f t="shared" si="374"/>
        <v>313496.79077524081</v>
      </c>
      <c r="Q785" s="39">
        <f t="shared" si="374"/>
        <v>438519.84780116437</v>
      </c>
      <c r="R785" s="39">
        <f t="shared" si="374"/>
        <v>23524.557011240551</v>
      </c>
      <c r="S785" s="39">
        <f t="shared" si="374"/>
        <v>139008.76999999999</v>
      </c>
      <c r="T785" s="39">
        <f t="shared" si="374"/>
        <v>1193920.19</v>
      </c>
      <c r="U785" s="39">
        <f t="shared" si="374"/>
        <v>75609.239999999991</v>
      </c>
      <c r="V785" s="39">
        <f t="shared" si="374"/>
        <v>0</v>
      </c>
      <c r="W785" s="39">
        <f t="shared" si="374"/>
        <v>0</v>
      </c>
      <c r="X785" s="39">
        <f t="shared" si="374"/>
        <v>0</v>
      </c>
      <c r="Y785" s="39">
        <f t="shared" si="374"/>
        <v>0</v>
      </c>
      <c r="Z785" s="39">
        <f t="shared" si="374"/>
        <v>0</v>
      </c>
      <c r="AA785" s="39">
        <f>SUM(G785:Z785)</f>
        <v>2548077150.5472326</v>
      </c>
      <c r="AB785" s="43" t="str">
        <f>IF(ABS(F785-AA785)&lt;0.01,"ok","err")</f>
        <v>ok</v>
      </c>
    </row>
    <row r="786" spans="1:28" s="19" customFormat="1" hidden="1">
      <c r="A786" s="24" t="s">
        <v>0</v>
      </c>
      <c r="E786" s="19" t="s">
        <v>647</v>
      </c>
      <c r="F786" s="38">
        <v>0</v>
      </c>
      <c r="G786" s="38">
        <f t="shared" ref="G786:Z786" si="375">IF(VLOOKUP($E786,$D$6:$AN$1034,3,)=0,0,(VLOOKUP($E786,$D$6:$AN$1034,G$2,)/VLOOKUP($E786,$D$6:$AN$1034,3,))*$F786)</f>
        <v>0</v>
      </c>
      <c r="H786" s="38">
        <f t="shared" si="375"/>
        <v>0</v>
      </c>
      <c r="I786" s="38">
        <f t="shared" si="375"/>
        <v>0</v>
      </c>
      <c r="J786" s="38">
        <f t="shared" si="375"/>
        <v>0</v>
      </c>
      <c r="K786" s="38">
        <f t="shared" si="375"/>
        <v>0</v>
      </c>
      <c r="L786" s="38">
        <f t="shared" si="375"/>
        <v>0</v>
      </c>
      <c r="M786" s="38">
        <f t="shared" si="375"/>
        <v>0</v>
      </c>
      <c r="N786" s="38">
        <f t="shared" si="375"/>
        <v>0</v>
      </c>
      <c r="O786" s="38">
        <f t="shared" si="375"/>
        <v>0</v>
      </c>
      <c r="P786" s="38">
        <f t="shared" si="375"/>
        <v>0</v>
      </c>
      <c r="Q786" s="38">
        <f t="shared" si="375"/>
        <v>0</v>
      </c>
      <c r="R786" s="38">
        <f t="shared" si="375"/>
        <v>0</v>
      </c>
      <c r="S786" s="38">
        <f t="shared" si="375"/>
        <v>0</v>
      </c>
      <c r="T786" s="38">
        <f t="shared" si="375"/>
        <v>0</v>
      </c>
      <c r="U786" s="38">
        <f t="shared" si="375"/>
        <v>0</v>
      </c>
      <c r="V786" s="38">
        <f t="shared" si="375"/>
        <v>0</v>
      </c>
      <c r="W786" s="38">
        <f t="shared" si="375"/>
        <v>0</v>
      </c>
      <c r="X786" s="38">
        <f t="shared" si="375"/>
        <v>0</v>
      </c>
      <c r="Y786" s="38">
        <f t="shared" si="375"/>
        <v>0</v>
      </c>
      <c r="Z786" s="38">
        <f t="shared" si="375"/>
        <v>0</v>
      </c>
      <c r="AA786" s="38">
        <f>SUM(G786:Z786)</f>
        <v>0</v>
      </c>
      <c r="AB786" s="43" t="str">
        <f>IF(ABS(F786-AA786)&lt;0.01,"ok","err")</f>
        <v>ok</v>
      </c>
    </row>
    <row r="787" spans="1:28" s="19" customFormat="1">
      <c r="A787" s="24" t="s">
        <v>809</v>
      </c>
      <c r="F787" s="39">
        <f t="shared" ref="F787:Z787" si="376">SUM(F785:F786)</f>
        <v>2548077150.5472326</v>
      </c>
      <c r="G787" s="39">
        <f t="shared" si="376"/>
        <v>1356499920.5731411</v>
      </c>
      <c r="H787" s="39">
        <f t="shared" si="376"/>
        <v>298181087.27219707</v>
      </c>
      <c r="I787" s="39">
        <f t="shared" si="376"/>
        <v>14680999.626981152</v>
      </c>
      <c r="J787" s="39">
        <f t="shared" si="376"/>
        <v>274810099.70613962</v>
      </c>
      <c r="K787" s="39">
        <f t="shared" si="376"/>
        <v>247890133.82229167</v>
      </c>
      <c r="L787" s="39">
        <f t="shared" si="376"/>
        <v>172588952.1792506</v>
      </c>
      <c r="M787" s="39">
        <f t="shared" si="376"/>
        <v>92553893.45447132</v>
      </c>
      <c r="N787" s="39">
        <f t="shared" si="376"/>
        <v>6588621.6476110416</v>
      </c>
      <c r="O787" s="39">
        <f t="shared" si="376"/>
        <v>82099362.869561702</v>
      </c>
      <c r="P787" s="39">
        <f t="shared" si="376"/>
        <v>313496.79077524081</v>
      </c>
      <c r="Q787" s="39">
        <f t="shared" si="376"/>
        <v>438519.84780116437</v>
      </c>
      <c r="R787" s="39">
        <f t="shared" si="376"/>
        <v>23524.557011240551</v>
      </c>
      <c r="S787" s="39">
        <f t="shared" si="376"/>
        <v>139008.76999999999</v>
      </c>
      <c r="T787" s="39">
        <f t="shared" si="376"/>
        <v>1193920.19</v>
      </c>
      <c r="U787" s="39">
        <f t="shared" si="376"/>
        <v>75609.239999999991</v>
      </c>
      <c r="V787" s="39">
        <f t="shared" si="376"/>
        <v>0</v>
      </c>
      <c r="W787" s="39">
        <f t="shared" si="376"/>
        <v>0</v>
      </c>
      <c r="X787" s="39">
        <f t="shared" si="376"/>
        <v>0</v>
      </c>
      <c r="Y787" s="39">
        <f t="shared" si="376"/>
        <v>0</v>
      </c>
      <c r="Z787" s="39">
        <f t="shared" si="376"/>
        <v>0</v>
      </c>
      <c r="AA787" s="39">
        <f>SUM(G787:Z787)</f>
        <v>2548077150.5472326</v>
      </c>
      <c r="AB787" s="43" t="str">
        <f>IF(ABS(F787-AA787)&lt;0.01,"ok","err")</f>
        <v>ok</v>
      </c>
    </row>
    <row r="788" spans="1:28" s="19" customFormat="1" ht="14.4" thickBot="1"/>
    <row r="789" spans="1:28" s="19" customFormat="1" ht="14.4" thickBot="1">
      <c r="A789" s="113" t="s">
        <v>1017</v>
      </c>
      <c r="B789" s="62"/>
      <c r="C789" s="62"/>
      <c r="D789" s="62"/>
      <c r="E789" s="62"/>
      <c r="F789" s="63">
        <f t="shared" ref="F789:Z789" si="377">F778/F787</f>
        <v>6.7272453017813594E-2</v>
      </c>
      <c r="G789" s="63">
        <f t="shared" si="377"/>
        <v>2.6865948981045801E-2</v>
      </c>
      <c r="H789" s="63">
        <f t="shared" si="377"/>
        <v>0.11737208756616142</v>
      </c>
      <c r="I789" s="63">
        <f t="shared" si="377"/>
        <v>0.12701456410316672</v>
      </c>
      <c r="J789" s="63">
        <f t="shared" si="377"/>
        <v>0.14442240767798148</v>
      </c>
      <c r="K789" s="63">
        <f t="shared" si="377"/>
        <v>9.5218041428061437E-2</v>
      </c>
      <c r="L789" s="63">
        <f t="shared" si="377"/>
        <v>9.497013736200792E-2</v>
      </c>
      <c r="M789" s="63">
        <f t="shared" si="377"/>
        <v>0.12570109518581249</v>
      </c>
      <c r="N789" s="63">
        <f t="shared" si="377"/>
        <v>6.8187612407497378E-2</v>
      </c>
      <c r="O789" s="63">
        <f t="shared" si="377"/>
        <v>7.4935729771191728E-2</v>
      </c>
      <c r="P789" s="63">
        <f t="shared" si="377"/>
        <v>0.18958861567202148</v>
      </c>
      <c r="Q789" s="63">
        <f t="shared" si="377"/>
        <v>0.16636614265037511</v>
      </c>
      <c r="R789" s="63">
        <f t="shared" si="377"/>
        <v>0.12654394199913535</v>
      </c>
      <c r="S789" s="63">
        <f t="shared" si="377"/>
        <v>-7.4794059552263772E-2</v>
      </c>
      <c r="T789" s="63">
        <f t="shared" si="377"/>
        <v>5.0216526148550336E-2</v>
      </c>
      <c r="U789" s="63">
        <f t="shared" si="377"/>
        <v>6.9713947207648105E-2</v>
      </c>
      <c r="V789" s="63" t="e">
        <f t="shared" si="377"/>
        <v>#DIV/0!</v>
      </c>
      <c r="W789" s="63" t="e">
        <f t="shared" si="377"/>
        <v>#DIV/0!</v>
      </c>
      <c r="X789" s="63" t="e">
        <f t="shared" si="377"/>
        <v>#DIV/0!</v>
      </c>
      <c r="Y789" s="63" t="e">
        <f t="shared" si="377"/>
        <v>#DIV/0!</v>
      </c>
      <c r="Z789" s="63" t="e">
        <f t="shared" si="377"/>
        <v>#DIV/0!</v>
      </c>
      <c r="AA789" s="53"/>
      <c r="AB789" s="53"/>
    </row>
    <row r="790" spans="1:28" s="19" customFormat="1"/>
    <row r="791" spans="1:28" s="19" customFormat="1">
      <c r="A791" s="24" t="s">
        <v>779</v>
      </c>
    </row>
    <row r="792" spans="1:28" s="19" customFormat="1"/>
    <row r="793" spans="1:28" s="19" customFormat="1">
      <c r="A793" s="19" t="s">
        <v>775</v>
      </c>
      <c r="F793" s="39">
        <f t="shared" ref="F793:Z793" si="378">F754</f>
        <v>1013722855.5700001</v>
      </c>
      <c r="G793" s="39">
        <f t="shared" si="378"/>
        <v>410024623.16167128</v>
      </c>
      <c r="H793" s="39">
        <f t="shared" si="378"/>
        <v>139299421.21407938</v>
      </c>
      <c r="I793" s="39">
        <f t="shared" si="378"/>
        <v>8265588.0507794693</v>
      </c>
      <c r="J793" s="39">
        <f t="shared" si="378"/>
        <v>152636828.62679437</v>
      </c>
      <c r="K793" s="39">
        <f t="shared" si="378"/>
        <v>133443790.14108263</v>
      </c>
      <c r="L793" s="39">
        <f t="shared" si="378"/>
        <v>87999538.46930863</v>
      </c>
      <c r="M793" s="39">
        <f t="shared" si="378"/>
        <v>58265087.041557126</v>
      </c>
      <c r="N793" s="39">
        <f t="shared" si="378"/>
        <v>3461933.4216593872</v>
      </c>
      <c r="O793" s="39">
        <f t="shared" si="378"/>
        <v>19591279.541212168</v>
      </c>
      <c r="P793" s="39">
        <f t="shared" si="378"/>
        <v>260952.64310050002</v>
      </c>
      <c r="Q793" s="39">
        <f t="shared" si="378"/>
        <v>294829.50482969062</v>
      </c>
      <c r="R793" s="39">
        <f t="shared" si="378"/>
        <v>8350.7139253058431</v>
      </c>
      <c r="S793" s="39">
        <f t="shared" si="378"/>
        <v>13276.8</v>
      </c>
      <c r="T793" s="39">
        <f t="shared" si="378"/>
        <v>147420.24</v>
      </c>
      <c r="U793" s="39">
        <f t="shared" si="378"/>
        <v>9936</v>
      </c>
      <c r="V793" s="39">
        <f t="shared" si="378"/>
        <v>0</v>
      </c>
      <c r="W793" s="39">
        <f t="shared" si="378"/>
        <v>0</v>
      </c>
      <c r="X793" s="39">
        <f t="shared" si="378"/>
        <v>0</v>
      </c>
      <c r="Y793" s="39">
        <f t="shared" si="378"/>
        <v>0</v>
      </c>
      <c r="Z793" s="39">
        <f t="shared" si="378"/>
        <v>0</v>
      </c>
      <c r="AA793" s="39">
        <f>SUM(G793:Z793)</f>
        <v>1013722855.5699998</v>
      </c>
      <c r="AB793" s="43" t="str">
        <f>IF(ABS(F793-AA793)&lt;0.01,"ok","err")</f>
        <v>ok</v>
      </c>
    </row>
    <row r="794" spans="1:28" s="19" customFormat="1"/>
    <row r="795" spans="1:28" s="19" customFormat="1">
      <c r="A795" s="19" t="s">
        <v>1013</v>
      </c>
      <c r="F795" s="39">
        <f t="shared" ref="F795:Z795" si="379">F758+F759+F761+F764+F765+F766+F768+F769+F774</f>
        <v>817021677.17404699</v>
      </c>
      <c r="G795" s="39">
        <f t="shared" si="379"/>
        <v>374786747.06246763</v>
      </c>
      <c r="H795" s="39">
        <f t="shared" si="379"/>
        <v>96929042.520559475</v>
      </c>
      <c r="I795" s="39">
        <f t="shared" si="379"/>
        <v>5993882.7700567022</v>
      </c>
      <c r="J795" s="39">
        <f t="shared" si="379"/>
        <v>104006308.76215141</v>
      </c>
      <c r="K795" s="39">
        <f t="shared" si="379"/>
        <v>105752877.58504404</v>
      </c>
      <c r="L795" s="39">
        <f t="shared" si="379"/>
        <v>68385152.244466722</v>
      </c>
      <c r="M795" s="39">
        <f t="shared" si="379"/>
        <v>45267384.178160928</v>
      </c>
      <c r="N795" s="39">
        <f t="shared" si="379"/>
        <v>2939009.6891338504</v>
      </c>
      <c r="O795" s="39">
        <f t="shared" si="379"/>
        <v>12463792.209563855</v>
      </c>
      <c r="P795" s="39">
        <f t="shared" si="379"/>
        <v>187368.43608014399</v>
      </c>
      <c r="Q795" s="39">
        <f t="shared" si="379"/>
        <v>204992.31379255847</v>
      </c>
      <c r="R795" s="39">
        <f t="shared" si="379"/>
        <v>4744.9379126087697</v>
      </c>
      <c r="S795" s="39">
        <f t="shared" si="379"/>
        <v>26599.804657120836</v>
      </c>
      <c r="T795" s="39">
        <f t="shared" si="379"/>
        <v>70593.070000000007</v>
      </c>
      <c r="U795" s="39">
        <f t="shared" si="379"/>
        <v>3181.59</v>
      </c>
      <c r="V795" s="39">
        <f t="shared" si="379"/>
        <v>0</v>
      </c>
      <c r="W795" s="39">
        <f t="shared" si="379"/>
        <v>0</v>
      </c>
      <c r="X795" s="39">
        <f t="shared" si="379"/>
        <v>0</v>
      </c>
      <c r="Y795" s="39">
        <f t="shared" si="379"/>
        <v>0</v>
      </c>
      <c r="Z795" s="39">
        <f t="shared" si="379"/>
        <v>0</v>
      </c>
      <c r="AA795" s="39">
        <f>SUM(G795:Z795)</f>
        <v>817021677.17404711</v>
      </c>
      <c r="AB795" s="43" t="str">
        <f>IF(ABS(F795-AA795)&lt;0.01,"ok","err")</f>
        <v>ok</v>
      </c>
    </row>
    <row r="796" spans="1:28" s="19" customFormat="1"/>
    <row r="797" spans="1:28" s="19" customFormat="1">
      <c r="A797" s="19" t="s">
        <v>776</v>
      </c>
      <c r="D797" s="19" t="s">
        <v>780</v>
      </c>
      <c r="F797" s="65">
        <f t="shared" ref="F797:Z797" si="380">F691</f>
        <v>81566017.278024957</v>
      </c>
      <c r="G797" s="65">
        <f t="shared" si="380"/>
        <v>43780002.29001794</v>
      </c>
      <c r="H797" s="65">
        <f t="shared" si="380"/>
        <v>9541087.568361165</v>
      </c>
      <c r="I797" s="65">
        <f t="shared" si="380"/>
        <v>463537.7724897475</v>
      </c>
      <c r="J797" s="65">
        <f t="shared" si="380"/>
        <v>8731561.1267195325</v>
      </c>
      <c r="K797" s="65">
        <f t="shared" si="380"/>
        <v>7799498.8623514278</v>
      </c>
      <c r="L797" s="65">
        <f t="shared" si="380"/>
        <v>5469573.1663409481</v>
      </c>
      <c r="M797" s="65">
        <f t="shared" si="380"/>
        <v>2861884.9555967036</v>
      </c>
      <c r="N797" s="65">
        <f t="shared" si="380"/>
        <v>205783.9679406911</v>
      </c>
      <c r="O797" s="65">
        <f t="shared" si="380"/>
        <v>2689151.4889836037</v>
      </c>
      <c r="P797" s="65">
        <f t="shared" si="380"/>
        <v>9264.0577579501751</v>
      </c>
      <c r="Q797" s="65">
        <f t="shared" si="380"/>
        <v>13925.707479163746</v>
      </c>
      <c r="R797" s="65">
        <f t="shared" si="380"/>
        <v>746.31398609035602</v>
      </c>
      <c r="S797" s="65">
        <f t="shared" si="380"/>
        <v>0</v>
      </c>
      <c r="T797" s="65">
        <f t="shared" si="380"/>
        <v>0</v>
      </c>
      <c r="U797" s="65">
        <f t="shared" si="380"/>
        <v>0</v>
      </c>
      <c r="V797" s="65">
        <f t="shared" si="380"/>
        <v>0</v>
      </c>
      <c r="W797" s="65">
        <f t="shared" si="380"/>
        <v>0</v>
      </c>
      <c r="X797" s="65">
        <f t="shared" si="380"/>
        <v>0</v>
      </c>
      <c r="Y797" s="65">
        <f t="shared" si="380"/>
        <v>0</v>
      </c>
      <c r="Z797" s="65">
        <f t="shared" si="380"/>
        <v>0</v>
      </c>
      <c r="AA797" s="65">
        <f>SUM(G797:Z797)</f>
        <v>81566017.278024957</v>
      </c>
      <c r="AB797" s="43" t="str">
        <f>IF(ABS(F797-AA797)&lt;0.01,"ok","err")</f>
        <v>ok</v>
      </c>
    </row>
    <row r="798" spans="1:28" s="19" customFormat="1"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43"/>
    </row>
    <row r="799" spans="1:28" s="19" customFormat="1">
      <c r="A799" s="19" t="s">
        <v>781</v>
      </c>
      <c r="E799" s="19" t="s">
        <v>780</v>
      </c>
      <c r="F799" s="50">
        <f>4970091+1245637</f>
        <v>6215728</v>
      </c>
      <c r="G799" s="49">
        <f t="shared" ref="G799:Z799" si="381">IF(VLOOKUP($E799,$D$6:$AN$1034,3,)=0,0,(VLOOKUP($E799,$D$6:$AN$1034,G$2,)/VLOOKUP($E799,$D$6:$AN$1034,3,))*$F799)</f>
        <v>3336249.5210053963</v>
      </c>
      <c r="H799" s="49">
        <f t="shared" si="381"/>
        <v>727077.36785736086</v>
      </c>
      <c r="I799" s="49">
        <f t="shared" si="381"/>
        <v>35323.837152686334</v>
      </c>
      <c r="J799" s="49">
        <f t="shared" si="381"/>
        <v>665387.50806071376</v>
      </c>
      <c r="K799" s="49">
        <f t="shared" si="381"/>
        <v>594359.82143689878</v>
      </c>
      <c r="L799" s="49">
        <f t="shared" si="381"/>
        <v>416808.12932414032</v>
      </c>
      <c r="M799" s="49">
        <f t="shared" si="381"/>
        <v>218089.58001034724</v>
      </c>
      <c r="N799" s="49">
        <f t="shared" si="381"/>
        <v>15681.741173167013</v>
      </c>
      <c r="O799" s="49">
        <f t="shared" si="381"/>
        <v>204926.44809838405</v>
      </c>
      <c r="P799" s="49">
        <f t="shared" si="381"/>
        <v>705.96634629629966</v>
      </c>
      <c r="Q799" s="49">
        <f t="shared" si="381"/>
        <v>1061.2067719698209</v>
      </c>
      <c r="R799" s="49">
        <f t="shared" si="381"/>
        <v>56.872762639879653</v>
      </c>
      <c r="S799" s="49">
        <f t="shared" si="381"/>
        <v>0</v>
      </c>
      <c r="T799" s="49">
        <f t="shared" si="381"/>
        <v>0</v>
      </c>
      <c r="U799" s="49">
        <f t="shared" si="381"/>
        <v>0</v>
      </c>
      <c r="V799" s="49">
        <f t="shared" si="381"/>
        <v>0</v>
      </c>
      <c r="W799" s="49">
        <f t="shared" si="381"/>
        <v>0</v>
      </c>
      <c r="X799" s="38">
        <f t="shared" si="381"/>
        <v>0</v>
      </c>
      <c r="Y799" s="38">
        <f t="shared" si="381"/>
        <v>0</v>
      </c>
      <c r="Z799" s="38">
        <f t="shared" si="381"/>
        <v>0</v>
      </c>
      <c r="AA799" s="50">
        <f>SUM(G799:Z799)</f>
        <v>6215728</v>
      </c>
      <c r="AB799" s="43" t="str">
        <f>IF(ABS(F799-AA799)&lt;0.01,"ok","err")</f>
        <v>ok</v>
      </c>
    </row>
    <row r="800" spans="1:28" s="19" customFormat="1"/>
    <row r="801" spans="1:28" s="19" customFormat="1">
      <c r="A801" s="19" t="s">
        <v>774</v>
      </c>
      <c r="D801" s="19" t="s">
        <v>782</v>
      </c>
      <c r="F801" s="39">
        <f>F793-F795-F797-F799</f>
        <v>108919433.1179281</v>
      </c>
      <c r="G801" s="39">
        <f t="shared" ref="G801:Z801" si="382">G793-G795-G797-G799</f>
        <v>-11878375.71181969</v>
      </c>
      <c r="H801" s="39">
        <f t="shared" si="382"/>
        <v>32102213.757301383</v>
      </c>
      <c r="I801" s="39">
        <f t="shared" si="382"/>
        <v>1772843.6710803332</v>
      </c>
      <c r="J801" s="39">
        <f t="shared" si="382"/>
        <v>39233571.229862712</v>
      </c>
      <c r="K801" s="39">
        <f t="shared" si="382"/>
        <v>19297053.872250259</v>
      </c>
      <c r="L801" s="39">
        <f t="shared" si="382"/>
        <v>13728004.92917682</v>
      </c>
      <c r="M801" s="39">
        <f t="shared" si="382"/>
        <v>9917728.3277891465</v>
      </c>
      <c r="N801" s="39">
        <f t="shared" si="382"/>
        <v>301458.02341167867</v>
      </c>
      <c r="O801" s="39">
        <f>O793-O795-O797-O799</f>
        <v>4233409.3945663255</v>
      </c>
      <c r="P801" s="39">
        <f t="shared" si="382"/>
        <v>63614.182916109552</v>
      </c>
      <c r="Q801" s="39">
        <f t="shared" si="382"/>
        <v>74850.276785998576</v>
      </c>
      <c r="R801" s="39">
        <f t="shared" si="382"/>
        <v>2802.5892639668377</v>
      </c>
      <c r="S801" s="39">
        <f t="shared" si="382"/>
        <v>-13323.004657120837</v>
      </c>
      <c r="T801" s="39">
        <f t="shared" si="382"/>
        <v>76827.169999999984</v>
      </c>
      <c r="U801" s="39">
        <f t="shared" si="382"/>
        <v>6754.41</v>
      </c>
      <c r="V801" s="39">
        <f t="shared" si="382"/>
        <v>0</v>
      </c>
      <c r="W801" s="39">
        <f t="shared" si="382"/>
        <v>0</v>
      </c>
      <c r="X801" s="39">
        <f t="shared" si="382"/>
        <v>0</v>
      </c>
      <c r="Y801" s="39">
        <f t="shared" si="382"/>
        <v>0</v>
      </c>
      <c r="Z801" s="39">
        <f t="shared" si="382"/>
        <v>0</v>
      </c>
      <c r="AA801" s="39">
        <f>SUM(G801:Z801)</f>
        <v>108919433.11792791</v>
      </c>
      <c r="AB801" s="43" t="str">
        <f>IF(ABS(F801-AA801)&lt;0.01,"ok","err")</f>
        <v>ok</v>
      </c>
    </row>
    <row r="802" spans="1:28" s="19" customFormat="1"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43"/>
    </row>
    <row r="803" spans="1:28" s="19" customFormat="1"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43"/>
    </row>
    <row r="804" spans="1:28" s="103" customFormat="1">
      <c r="A804" s="24" t="s">
        <v>1072</v>
      </c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</row>
    <row r="805" spans="1:28" s="66" customForma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</row>
    <row r="806" spans="1:28" s="66" customFormat="1">
      <c r="A806" s="24" t="s">
        <v>1009</v>
      </c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</row>
    <row r="807" spans="1:28" s="66" customForma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</row>
    <row r="808" spans="1:28" s="66" customFormat="1">
      <c r="A808" s="19" t="s">
        <v>132</v>
      </c>
      <c r="B808" s="19"/>
      <c r="C808" s="19"/>
      <c r="D808" s="19"/>
      <c r="E808" s="19"/>
      <c r="F808" s="39">
        <f>F754</f>
        <v>1013722855.5700001</v>
      </c>
      <c r="G808" s="39">
        <f t="shared" ref="G808:Z808" si="383">G754</f>
        <v>410024623.16167128</v>
      </c>
      <c r="H808" s="39">
        <f t="shared" si="383"/>
        <v>139299421.21407938</v>
      </c>
      <c r="I808" s="39">
        <f t="shared" si="383"/>
        <v>8265588.0507794693</v>
      </c>
      <c r="J808" s="39">
        <f t="shared" si="383"/>
        <v>152636828.62679437</v>
      </c>
      <c r="K808" s="39">
        <f t="shared" si="383"/>
        <v>133443790.14108263</v>
      </c>
      <c r="L808" s="39">
        <f t="shared" si="383"/>
        <v>87999538.46930863</v>
      </c>
      <c r="M808" s="39">
        <f t="shared" si="383"/>
        <v>58265087.041557126</v>
      </c>
      <c r="N808" s="39">
        <f t="shared" si="383"/>
        <v>3461933.4216593872</v>
      </c>
      <c r="O808" s="39">
        <f t="shared" si="383"/>
        <v>19591279.541212168</v>
      </c>
      <c r="P808" s="39">
        <f t="shared" si="383"/>
        <v>260952.64310050002</v>
      </c>
      <c r="Q808" s="39">
        <f t="shared" si="383"/>
        <v>294829.50482969062</v>
      </c>
      <c r="R808" s="39">
        <f t="shared" si="383"/>
        <v>8350.7139253058431</v>
      </c>
      <c r="S808" s="39">
        <f t="shared" si="383"/>
        <v>13276.8</v>
      </c>
      <c r="T808" s="39">
        <f t="shared" si="383"/>
        <v>147420.24</v>
      </c>
      <c r="U808" s="39">
        <f t="shared" si="383"/>
        <v>9936</v>
      </c>
      <c r="V808" s="39">
        <f t="shared" si="383"/>
        <v>0</v>
      </c>
      <c r="W808" s="39">
        <f t="shared" si="383"/>
        <v>0</v>
      </c>
      <c r="X808" s="39">
        <f t="shared" si="383"/>
        <v>0</v>
      </c>
      <c r="Y808" s="39">
        <f t="shared" si="383"/>
        <v>0</v>
      </c>
      <c r="Z808" s="39">
        <f t="shared" si="383"/>
        <v>0</v>
      </c>
      <c r="AA808" s="67">
        <f>ROUND(SUM(G808:Z808),2)</f>
        <v>1013722855.5700001</v>
      </c>
      <c r="AB808" s="68" t="str">
        <f>IF(ABS(F808-AA808)&lt;0.01,"ok","err")</f>
        <v>ok</v>
      </c>
    </row>
    <row r="809" spans="1:28" s="66" customFormat="1">
      <c r="A809" s="19"/>
      <c r="B809" s="19"/>
      <c r="C809" s="19"/>
      <c r="D809" s="19"/>
      <c r="E809" s="1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67"/>
      <c r="Y809" s="67"/>
      <c r="Z809" s="67"/>
      <c r="AA809" s="67"/>
      <c r="AB809" s="68"/>
    </row>
    <row r="810" spans="1:28" s="66" customFormat="1">
      <c r="A810" s="19" t="s">
        <v>133</v>
      </c>
      <c r="B810" s="19"/>
      <c r="C810" s="19"/>
      <c r="D810" s="19"/>
      <c r="E810" s="1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67"/>
      <c r="Y810" s="67"/>
      <c r="Z810" s="67"/>
      <c r="AA810" s="67"/>
      <c r="AB810" s="68"/>
    </row>
    <row r="811" spans="1:28" s="19" customFormat="1">
      <c r="A811" s="19" t="s">
        <v>1075</v>
      </c>
      <c r="F811" s="35">
        <v>35210485</v>
      </c>
      <c r="G811" s="35">
        <f>18795252+3866</f>
        <v>18799118</v>
      </c>
      <c r="H811" s="35">
        <f>4410485</f>
        <v>4410485</v>
      </c>
      <c r="I811" s="35">
        <v>244262</v>
      </c>
      <c r="J811" s="35">
        <v>4479563</v>
      </c>
      <c r="K811" s="35">
        <v>3100289</v>
      </c>
      <c r="L811" s="35">
        <v>2031137</v>
      </c>
      <c r="M811" s="35">
        <v>1426166</v>
      </c>
      <c r="N811" s="35">
        <v>98615</v>
      </c>
      <c r="O811" s="35">
        <v>636550</v>
      </c>
      <c r="P811" s="35">
        <v>0</v>
      </c>
      <c r="Q811" s="35">
        <v>-6</v>
      </c>
      <c r="R811" s="35">
        <v>272</v>
      </c>
      <c r="S811" s="35">
        <v>-2094</v>
      </c>
      <c r="T811" s="35">
        <f>-13872</f>
        <v>-13872</v>
      </c>
      <c r="U811" s="35">
        <v>0</v>
      </c>
      <c r="V811" s="35"/>
      <c r="W811" s="35"/>
      <c r="X811" s="35"/>
      <c r="Y811" s="35"/>
      <c r="Z811" s="35"/>
      <c r="AA811" s="39">
        <f t="shared" ref="AA811:AA815" si="384">SUM(G811:Z811)</f>
        <v>35210485</v>
      </c>
      <c r="AB811" s="43" t="str">
        <f t="shared" ref="AB811:AB815" si="385">IF(ABS(F811-AA811)&lt;0.01,"ok","err")</f>
        <v>ok</v>
      </c>
    </row>
    <row r="812" spans="1:28" s="19" customFormat="1">
      <c r="A812" s="19" t="s">
        <v>1268</v>
      </c>
      <c r="F812" s="35">
        <v>90078.709999999992</v>
      </c>
      <c r="G812" s="35">
        <v>0</v>
      </c>
      <c r="H812" s="35">
        <v>0</v>
      </c>
      <c r="I812" s="35">
        <v>0</v>
      </c>
      <c r="J812" s="35">
        <v>0</v>
      </c>
      <c r="K812" s="35">
        <v>0</v>
      </c>
      <c r="L812" s="35">
        <v>0</v>
      </c>
      <c r="M812" s="35">
        <v>0</v>
      </c>
      <c r="N812" s="35">
        <v>0</v>
      </c>
      <c r="O812" s="35">
        <v>0</v>
      </c>
      <c r="P812" s="35">
        <v>0</v>
      </c>
      <c r="Q812" s="35">
        <v>0</v>
      </c>
      <c r="R812" s="35">
        <v>0</v>
      </c>
      <c r="S812" s="35">
        <v>31849.31</v>
      </c>
      <c r="T812" s="35">
        <v>57442</v>
      </c>
      <c r="U812" s="35">
        <v>787.4</v>
      </c>
      <c r="V812" s="35"/>
      <c r="W812" s="35"/>
      <c r="X812" s="38"/>
      <c r="Y812" s="38"/>
      <c r="Z812" s="38"/>
      <c r="AA812" s="39">
        <f t="shared" si="384"/>
        <v>90078.709999999992</v>
      </c>
      <c r="AB812" s="43" t="str">
        <f t="shared" si="385"/>
        <v>ok</v>
      </c>
    </row>
    <row r="813" spans="1:28" s="19" customFormat="1">
      <c r="A813" s="19" t="s">
        <v>1270</v>
      </c>
      <c r="E813" s="19" t="s">
        <v>665</v>
      </c>
      <c r="F813" s="35">
        <v>-231059</v>
      </c>
      <c r="G813" s="35">
        <f t="shared" ref="G813:Z813" si="386">IF(VLOOKUP($E813,$D$6:$AN$1034,3,)=0,0,(VLOOKUP($E813,$D$6:$AN$1034,G$2,)/VLOOKUP($E813,$D$6:$AN$1034,3,))*$F813)</f>
        <v>-186667.84788532776</v>
      </c>
      <c r="H813" s="35">
        <f t="shared" si="386"/>
        <v>-17912.469156335017</v>
      </c>
      <c r="I813" s="35">
        <f t="shared" si="386"/>
        <v>-471.99343662294791</v>
      </c>
      <c r="J813" s="35">
        <f t="shared" si="386"/>
        <v>-21681.730247409705</v>
      </c>
      <c r="K813" s="35">
        <f t="shared" si="386"/>
        <v>-960.21945175409246</v>
      </c>
      <c r="L813" s="35">
        <f t="shared" si="386"/>
        <v>-3255.2563208360457</v>
      </c>
      <c r="M813" s="35">
        <f t="shared" si="386"/>
        <v>-97.395471049179733</v>
      </c>
      <c r="N813" s="35">
        <f t="shared" si="386"/>
        <v>0</v>
      </c>
      <c r="O813" s="35">
        <f t="shared" si="386"/>
        <v>-12.08803066525196</v>
      </c>
      <c r="P813" s="35">
        <f t="shared" si="386"/>
        <v>0</v>
      </c>
      <c r="Q813" s="35">
        <f t="shared" si="386"/>
        <v>0</v>
      </c>
      <c r="R813" s="35">
        <f t="shared" si="386"/>
        <v>0</v>
      </c>
      <c r="S813" s="35">
        <f t="shared" si="386"/>
        <v>0</v>
      </c>
      <c r="T813" s="35">
        <f t="shared" si="386"/>
        <v>0</v>
      </c>
      <c r="U813" s="35">
        <f t="shared" si="386"/>
        <v>0</v>
      </c>
      <c r="V813" s="35">
        <f t="shared" si="386"/>
        <v>0</v>
      </c>
      <c r="W813" s="35">
        <f t="shared" si="386"/>
        <v>0</v>
      </c>
      <c r="X813" s="38">
        <f t="shared" si="386"/>
        <v>0</v>
      </c>
      <c r="Y813" s="38">
        <f t="shared" si="386"/>
        <v>0</v>
      </c>
      <c r="Z813" s="38">
        <f t="shared" si="386"/>
        <v>0</v>
      </c>
      <c r="AA813" s="39">
        <f t="shared" si="384"/>
        <v>-231059</v>
      </c>
      <c r="AB813" s="43" t="str">
        <f t="shared" si="385"/>
        <v>ok</v>
      </c>
    </row>
    <row r="814" spans="1:28" s="19" customFormat="1">
      <c r="A814" s="19" t="s">
        <v>1276</v>
      </c>
      <c r="F814" s="35">
        <v>-1439</v>
      </c>
      <c r="G814" s="35">
        <v>0</v>
      </c>
      <c r="H814" s="35">
        <v>0</v>
      </c>
      <c r="I814" s="35">
        <v>0</v>
      </c>
      <c r="J814" s="35">
        <v>0</v>
      </c>
      <c r="K814" s="35">
        <v>0</v>
      </c>
      <c r="L814" s="35">
        <v>0</v>
      </c>
      <c r="M814" s="35">
        <v>0</v>
      </c>
      <c r="N814" s="35">
        <v>0</v>
      </c>
      <c r="O814" s="35">
        <v>0</v>
      </c>
      <c r="P814" s="35">
        <v>0</v>
      </c>
      <c r="Q814" s="35">
        <v>0</v>
      </c>
      <c r="R814" s="35">
        <v>0</v>
      </c>
      <c r="S814" s="35">
        <f>F814</f>
        <v>-1439</v>
      </c>
      <c r="T814" s="35">
        <v>0</v>
      </c>
      <c r="U814" s="35">
        <v>0</v>
      </c>
      <c r="V814" s="35"/>
      <c r="W814" s="35"/>
      <c r="X814" s="38"/>
      <c r="Y814" s="38"/>
      <c r="Z814" s="38"/>
      <c r="AA814" s="39">
        <f t="shared" si="384"/>
        <v>-1439</v>
      </c>
      <c r="AB814" s="43" t="str">
        <f t="shared" si="385"/>
        <v>ok</v>
      </c>
    </row>
    <row r="815" spans="1:28" s="19" customFormat="1">
      <c r="A815" s="19" t="s">
        <v>1272</v>
      </c>
      <c r="E815" s="19" t="s">
        <v>1219</v>
      </c>
      <c r="F815" s="35">
        <f>-28543</f>
        <v>-28543</v>
      </c>
      <c r="G815" s="35">
        <f t="shared" ref="G815:P816" si="387">IF(VLOOKUP($E815,$D$6:$AN$1034,3,)=0,0,(VLOOKUP($E815,$D$6:$AN$1034,G$2,)/VLOOKUP($E815,$D$6:$AN$1034,3,))*$F815)</f>
        <v>-15203.618187775412</v>
      </c>
      <c r="H815" s="35">
        <f t="shared" si="387"/>
        <v>-3342.0063893455899</v>
      </c>
      <c r="I815" s="35">
        <f t="shared" si="387"/>
        <v>-164.54428751399232</v>
      </c>
      <c r="J815" s="35">
        <f t="shared" si="387"/>
        <v>-3080.0649279148702</v>
      </c>
      <c r="K815" s="35">
        <f t="shared" si="387"/>
        <v>-2778.346603631418</v>
      </c>
      <c r="L815" s="35">
        <f t="shared" si="387"/>
        <v>-1934.3727873223072</v>
      </c>
      <c r="M815" s="35">
        <f t="shared" si="387"/>
        <v>-1037.3417915714176</v>
      </c>
      <c r="N815" s="35">
        <f t="shared" si="387"/>
        <v>-73.845111521765787</v>
      </c>
      <c r="O815" s="35">
        <f t="shared" si="387"/>
        <v>-920.1676665053219</v>
      </c>
      <c r="P815" s="35">
        <f t="shared" si="387"/>
        <v>-3.5136644224983433</v>
      </c>
      <c r="Q815" s="35">
        <f t="shared" ref="Q815:Z816" si="388">IF(VLOOKUP($E815,$D$6:$AN$1034,3,)=0,0,(VLOOKUP($E815,$D$6:$AN$1034,Q$2,)/VLOOKUP($E815,$D$6:$AN$1034,3,))*$F815)</f>
        <v>-4.9149198113578558</v>
      </c>
      <c r="R815" s="35">
        <f t="shared" si="388"/>
        <v>-0.26366266404522937</v>
      </c>
      <c r="S815" s="35">
        <f t="shared" si="388"/>
        <v>0</v>
      </c>
      <c r="T815" s="35">
        <f t="shared" si="388"/>
        <v>0</v>
      </c>
      <c r="U815" s="35">
        <f t="shared" si="388"/>
        <v>0</v>
      </c>
      <c r="V815" s="35">
        <f t="shared" si="388"/>
        <v>0</v>
      </c>
      <c r="W815" s="35">
        <f t="shared" si="388"/>
        <v>0</v>
      </c>
      <c r="X815" s="38">
        <f t="shared" si="388"/>
        <v>0</v>
      </c>
      <c r="Y815" s="38">
        <f t="shared" si="388"/>
        <v>0</v>
      </c>
      <c r="Z815" s="38">
        <f t="shared" si="388"/>
        <v>0</v>
      </c>
      <c r="AA815" s="39">
        <f t="shared" si="384"/>
        <v>-28542.999999999993</v>
      </c>
      <c r="AB815" s="43" t="str">
        <f t="shared" si="385"/>
        <v>ok</v>
      </c>
    </row>
    <row r="816" spans="1:28" s="19" customFormat="1" ht="13.2" customHeight="1">
      <c r="A816" s="19" t="s">
        <v>1271</v>
      </c>
      <c r="E816" s="19" t="s">
        <v>166</v>
      </c>
      <c r="F816" s="35">
        <v>-61931</v>
      </c>
      <c r="G816" s="35">
        <f t="shared" si="387"/>
        <v>-56137.859950291757</v>
      </c>
      <c r="H816" s="35">
        <f t="shared" si="387"/>
        <v>-5230.6370260005297</v>
      </c>
      <c r="I816" s="35">
        <f t="shared" si="387"/>
        <v>-10.004772996847626</v>
      </c>
      <c r="J816" s="35">
        <f t="shared" si="387"/>
        <v>-459.58433417265132</v>
      </c>
      <c r="K816" s="35">
        <f t="shared" si="387"/>
        <v>-20.353625488295833</v>
      </c>
      <c r="L816" s="35">
        <f t="shared" si="387"/>
        <v>-69.001172494131637</v>
      </c>
      <c r="M816" s="35">
        <f t="shared" si="387"/>
        <v>-2.0644769676034782</v>
      </c>
      <c r="N816" s="35">
        <f t="shared" si="387"/>
        <v>0</v>
      </c>
      <c r="O816" s="35">
        <f t="shared" si="387"/>
        <v>-1.4946415881848991</v>
      </c>
      <c r="P816" s="35">
        <f t="shared" si="387"/>
        <v>0</v>
      </c>
      <c r="Q816" s="35">
        <f t="shared" si="388"/>
        <v>0</v>
      </c>
      <c r="R816" s="35">
        <f t="shared" si="388"/>
        <v>0</v>
      </c>
      <c r="S816" s="35">
        <f t="shared" si="388"/>
        <v>0</v>
      </c>
      <c r="T816" s="35">
        <f t="shared" si="388"/>
        <v>0</v>
      </c>
      <c r="U816" s="35">
        <f t="shared" si="388"/>
        <v>0</v>
      </c>
      <c r="V816" s="35">
        <f t="shared" si="388"/>
        <v>0</v>
      </c>
      <c r="W816" s="35">
        <f t="shared" si="388"/>
        <v>0</v>
      </c>
      <c r="X816" s="38">
        <f t="shared" si="388"/>
        <v>0</v>
      </c>
      <c r="Y816" s="38">
        <f t="shared" si="388"/>
        <v>0</v>
      </c>
      <c r="Z816" s="38">
        <f t="shared" si="388"/>
        <v>0</v>
      </c>
      <c r="AA816" s="39">
        <f t="shared" ref="AA816" si="389">SUM(G816:Z816)</f>
        <v>-61930.999999999993</v>
      </c>
      <c r="AB816" s="43" t="str">
        <f t="shared" ref="AB816" si="390">IF(ABS(F816-AA816)&lt;0.01,"ok","err")</f>
        <v>ok</v>
      </c>
    </row>
    <row r="817" spans="1:28" s="66" customForma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</row>
    <row r="818" spans="1:28" s="66" customFormat="1">
      <c r="A818" s="19" t="s">
        <v>134</v>
      </c>
      <c r="B818" s="19"/>
      <c r="C818" s="19"/>
      <c r="D818" s="19"/>
      <c r="E818" s="19"/>
      <c r="F818" s="39">
        <f>SUM(F808:F816)</f>
        <v>1048700447.2800001</v>
      </c>
      <c r="G818" s="39">
        <f t="shared" ref="G818:P818" si="391">SUM(G808:G816)</f>
        <v>428565731.83564788</v>
      </c>
      <c r="H818" s="39">
        <f t="shared" si="391"/>
        <v>143683421.10150769</v>
      </c>
      <c r="I818" s="39">
        <f t="shared" si="391"/>
        <v>8509203.5082823355</v>
      </c>
      <c r="J818" s="39">
        <f t="shared" si="391"/>
        <v>157091170.24728489</v>
      </c>
      <c r="K818" s="39">
        <f t="shared" si="391"/>
        <v>136540320.22140178</v>
      </c>
      <c r="L818" s="39">
        <f t="shared" si="391"/>
        <v>90025416.839027971</v>
      </c>
      <c r="M818" s="39">
        <f t="shared" si="391"/>
        <v>59690116.239817537</v>
      </c>
      <c r="N818" s="39">
        <f t="shared" si="391"/>
        <v>3560474.5765478653</v>
      </c>
      <c r="O818" s="39">
        <f>SUM(O808:O816)</f>
        <v>20226895.790873408</v>
      </c>
      <c r="P818" s="39">
        <f t="shared" si="391"/>
        <v>260949.12943607752</v>
      </c>
      <c r="Q818" s="39">
        <f>SUM(Q808:Q816)</f>
        <v>294818.58990987926</v>
      </c>
      <c r="R818" s="39">
        <f t="shared" ref="R818:Z818" si="392">SUM(R808:R816)</f>
        <v>8622.450262641798</v>
      </c>
      <c r="S818" s="39">
        <f t="shared" si="392"/>
        <v>41593.11</v>
      </c>
      <c r="T818" s="39">
        <f t="shared" si="392"/>
        <v>190990.24</v>
      </c>
      <c r="U818" s="39">
        <f t="shared" si="392"/>
        <v>10723.4</v>
      </c>
      <c r="V818" s="39">
        <f t="shared" si="392"/>
        <v>0</v>
      </c>
      <c r="W818" s="39">
        <f t="shared" si="392"/>
        <v>0</v>
      </c>
      <c r="X818" s="67">
        <f t="shared" si="392"/>
        <v>0</v>
      </c>
      <c r="Y818" s="67">
        <f t="shared" si="392"/>
        <v>0</v>
      </c>
      <c r="Z818" s="67">
        <f t="shared" si="392"/>
        <v>0</v>
      </c>
      <c r="AA818" s="67">
        <f>ROUND(SUM(G818:Z818),2)</f>
        <v>1048700447.28</v>
      </c>
      <c r="AB818" s="68" t="str">
        <f>IF(ABS(F818-AA818)&lt;0.01,"ok","err")</f>
        <v>ok</v>
      </c>
    </row>
    <row r="819" spans="1:28" s="66" customForma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</row>
    <row r="820" spans="1:28" s="66" customFormat="1">
      <c r="A820" s="19"/>
      <c r="B820" s="19"/>
      <c r="C820" s="19"/>
      <c r="D820" s="19"/>
      <c r="E820" s="3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</row>
    <row r="821" spans="1:28" s="66" customFormat="1">
      <c r="A821" s="24" t="s">
        <v>1013</v>
      </c>
      <c r="B821" s="19"/>
      <c r="C821" s="19"/>
      <c r="D821" s="19"/>
      <c r="E821" s="38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</row>
    <row r="822" spans="1:28" s="66" customFormat="1">
      <c r="A822" s="19"/>
      <c r="B822" s="19"/>
      <c r="C822" s="19"/>
      <c r="D822" s="19"/>
      <c r="E822" s="3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</row>
    <row r="823" spans="1:28" s="66" customFormat="1">
      <c r="A823" s="19" t="s">
        <v>1016</v>
      </c>
      <c r="B823" s="19"/>
      <c r="C823" s="19"/>
      <c r="D823" s="19"/>
      <c r="E823" s="19"/>
      <c r="F823" s="39">
        <f>F776</f>
        <v>842307455.17404699</v>
      </c>
      <c r="G823" s="39">
        <f t="shared" ref="G823:Z823" si="393">G776</f>
        <v>373580965.50276059</v>
      </c>
      <c r="H823" s="39">
        <f t="shared" si="393"/>
        <v>104301284.52819385</v>
      </c>
      <c r="I823" s="39">
        <f t="shared" si="393"/>
        <v>6400887.282559705</v>
      </c>
      <c r="J823" s="39">
        <f t="shared" si="393"/>
        <v>112948092.37300754</v>
      </c>
      <c r="K823" s="39">
        <f t="shared" si="393"/>
        <v>109840177.10918397</v>
      </c>
      <c r="L823" s="39">
        <f t="shared" si="393"/>
        <v>71608741.973680183</v>
      </c>
      <c r="M823" s="39">
        <f t="shared" si="393"/>
        <v>46630961.270619079</v>
      </c>
      <c r="N823" s="39">
        <f t="shared" si="393"/>
        <v>3012671.0424524387</v>
      </c>
      <c r="O823" s="39">
        <f t="shared" si="393"/>
        <v>13439103.87083168</v>
      </c>
      <c r="P823" s="39">
        <f t="shared" si="393"/>
        <v>201517.22051980076</v>
      </c>
      <c r="Q823" s="39">
        <f t="shared" si="393"/>
        <v>221874.64927538132</v>
      </c>
      <c r="R823" s="39">
        <f t="shared" si="393"/>
        <v>5373.8237473200661</v>
      </c>
      <c r="S823" s="39">
        <f t="shared" si="393"/>
        <v>23673.830221666936</v>
      </c>
      <c r="T823" s="39">
        <f t="shared" si="393"/>
        <v>87465.715559582808</v>
      </c>
      <c r="U823" s="39">
        <f t="shared" si="393"/>
        <v>4664.9814342296049</v>
      </c>
      <c r="V823" s="39">
        <f t="shared" si="393"/>
        <v>0</v>
      </c>
      <c r="W823" s="39">
        <f t="shared" si="393"/>
        <v>0</v>
      </c>
      <c r="X823" s="39">
        <f t="shared" si="393"/>
        <v>0</v>
      </c>
      <c r="Y823" s="39">
        <f t="shared" si="393"/>
        <v>0</v>
      </c>
      <c r="Z823" s="39">
        <f t="shared" si="393"/>
        <v>0</v>
      </c>
      <c r="AA823" s="67">
        <f>ROUND(SUM(G823:Z823),2)</f>
        <v>842307455.16999996</v>
      </c>
      <c r="AB823" s="68" t="str">
        <f>IF(ABS(F823-AA823)&lt;0.01,"ok","err")</f>
        <v>ok</v>
      </c>
    </row>
    <row r="824" spans="1:28" s="66" customFormat="1">
      <c r="A824" s="19"/>
      <c r="B824" s="19"/>
      <c r="C824" s="19"/>
      <c r="D824" s="19"/>
      <c r="E824" s="1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67"/>
      <c r="AB824" s="68"/>
    </row>
    <row r="825" spans="1:28" s="19" customFormat="1">
      <c r="A825" s="19" t="s">
        <v>651</v>
      </c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39"/>
      <c r="AB825" s="43"/>
    </row>
    <row r="826" spans="1:28" s="19" customFormat="1">
      <c r="A826" s="19" t="s">
        <v>1274</v>
      </c>
      <c r="E826" s="143">
        <v>1.82E-3</v>
      </c>
      <c r="F826" s="38">
        <f>SUM(F811:F816)*$E$826</f>
        <v>63659.216912200005</v>
      </c>
      <c r="G826" s="38">
        <f t="shared" ref="G826:U826" si="394">SUM(G811:G816)*$E$826</f>
        <v>33744.817786637417</v>
      </c>
      <c r="H826" s="38">
        <f t="shared" si="394"/>
        <v>7978.8797951195393</v>
      </c>
      <c r="I826" s="38">
        <f t="shared" si="394"/>
        <v>443.38013265521647</v>
      </c>
      <c r="J826" s="38">
        <f t="shared" si="394"/>
        <v>8106.9017492927151</v>
      </c>
      <c r="K826" s="38">
        <f t="shared" si="394"/>
        <v>5635.6847461808093</v>
      </c>
      <c r="L826" s="38">
        <f t="shared" si="394"/>
        <v>3687.0986328892122</v>
      </c>
      <c r="M826" s="38">
        <f t="shared" si="394"/>
        <v>2593.5531408339498</v>
      </c>
      <c r="N826" s="38">
        <f t="shared" si="394"/>
        <v>179.34490189703038</v>
      </c>
      <c r="O826" s="38">
        <f t="shared" si="394"/>
        <v>1156.8215743834589</v>
      </c>
      <c r="P826" s="38">
        <f t="shared" si="394"/>
        <v>-6.3948692489469846E-3</v>
      </c>
      <c r="Q826" s="38">
        <f t="shared" si="394"/>
        <v>-1.9865154056671296E-2</v>
      </c>
      <c r="R826" s="38">
        <f t="shared" si="394"/>
        <v>0.49456013395143766</v>
      </c>
      <c r="S826" s="38">
        <f t="shared" si="394"/>
        <v>51.535684200000006</v>
      </c>
      <c r="T826" s="38">
        <f t="shared" si="394"/>
        <v>79.297399999999996</v>
      </c>
      <c r="U826" s="38">
        <f t="shared" si="394"/>
        <v>1.433068</v>
      </c>
      <c r="V826" s="35"/>
      <c r="W826" s="35"/>
      <c r="X826" s="38"/>
      <c r="Y826" s="38"/>
      <c r="Z826" s="38"/>
      <c r="AA826" s="39">
        <f t="shared" ref="AA826:AA827" si="395">ROUND(SUM(G826:Z826),2)</f>
        <v>63659.22</v>
      </c>
      <c r="AB826" s="43" t="str">
        <f t="shared" ref="AB826:AB827" si="396">IF(ABS(F826-AA826)&lt;0.01,"ok","err")</f>
        <v>ok</v>
      </c>
    </row>
    <row r="827" spans="1:28" s="19" customFormat="1">
      <c r="A827" s="19" t="s">
        <v>1275</v>
      </c>
      <c r="E827" s="143">
        <v>2E-3</v>
      </c>
      <c r="F827" s="38">
        <f>SUM(F811:F816)*$E$827</f>
        <v>69955.183420000001</v>
      </c>
      <c r="G827" s="38">
        <f t="shared" ref="G827:U827" si="397">SUM(G811:G816)*$E$827</f>
        <v>37082.217347953207</v>
      </c>
      <c r="H827" s="38">
        <f t="shared" si="397"/>
        <v>8767.9997748566366</v>
      </c>
      <c r="I827" s="38">
        <f t="shared" si="397"/>
        <v>487.23091500573241</v>
      </c>
      <c r="J827" s="38">
        <f t="shared" si="397"/>
        <v>8908.6832409810049</v>
      </c>
      <c r="K827" s="38">
        <f t="shared" si="397"/>
        <v>6193.0601606382525</v>
      </c>
      <c r="L827" s="38">
        <f t="shared" si="397"/>
        <v>4051.7567394386951</v>
      </c>
      <c r="M827" s="38">
        <f t="shared" si="397"/>
        <v>2850.0583965208239</v>
      </c>
      <c r="N827" s="38">
        <f t="shared" si="397"/>
        <v>197.08230977695649</v>
      </c>
      <c r="O827" s="38">
        <f t="shared" si="397"/>
        <v>1271.2324993224825</v>
      </c>
      <c r="P827" s="38">
        <f t="shared" si="397"/>
        <v>-7.0273288449966866E-3</v>
      </c>
      <c r="Q827" s="38">
        <f t="shared" si="397"/>
        <v>-2.1829839622715709E-2</v>
      </c>
      <c r="R827" s="38">
        <f t="shared" si="397"/>
        <v>0.54347267467190952</v>
      </c>
      <c r="S827" s="38">
        <f t="shared" si="397"/>
        <v>56.632620000000003</v>
      </c>
      <c r="T827" s="38">
        <f t="shared" si="397"/>
        <v>87.14</v>
      </c>
      <c r="U827" s="38">
        <f t="shared" si="397"/>
        <v>1.5748</v>
      </c>
      <c r="V827" s="35"/>
      <c r="W827" s="35"/>
      <c r="X827" s="38"/>
      <c r="Y827" s="38"/>
      <c r="Z827" s="38"/>
      <c r="AA827" s="39">
        <f t="shared" si="395"/>
        <v>69955.179999999993</v>
      </c>
      <c r="AB827" s="43" t="str">
        <f t="shared" si="396"/>
        <v>ok</v>
      </c>
    </row>
    <row r="828" spans="1:28" s="66" customFormat="1">
      <c r="A828" s="19"/>
      <c r="B828" s="19"/>
      <c r="C828" s="19"/>
      <c r="D828" s="19"/>
      <c r="E828" s="19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71"/>
      <c r="Y828" s="71"/>
      <c r="Z828" s="71"/>
      <c r="AA828" s="67"/>
      <c r="AB828" s="68"/>
    </row>
    <row r="829" spans="1:28" s="66" customFormat="1">
      <c r="A829" s="19" t="s">
        <v>652</v>
      </c>
      <c r="B829" s="19"/>
      <c r="C829" s="19"/>
      <c r="D829" s="19"/>
      <c r="E829" s="64">
        <v>0.24854690999999998</v>
      </c>
      <c r="F829" s="47">
        <f>SUM(F811:F816)*$E$829</f>
        <v>8693572.3387621157</v>
      </c>
      <c r="G829" s="47">
        <f t="shared" ref="G829:U829" si="398">SUM(G811:G816)*$E$829</f>
        <v>4608335.2688910821</v>
      </c>
      <c r="H829" s="47">
        <f t="shared" si="398"/>
        <v>1089629.6254606564</v>
      </c>
      <c r="I829" s="47">
        <f t="shared" si="398"/>
        <v>60549.869190573707</v>
      </c>
      <c r="J829" s="47">
        <f t="shared" si="398"/>
        <v>1107112.8458573071</v>
      </c>
      <c r="K829" s="47">
        <f t="shared" si="398"/>
        <v>769632.98318537057</v>
      </c>
      <c r="L829" s="47">
        <f t="shared" si="398"/>
        <v>503525.80882958136</v>
      </c>
      <c r="M829" s="47">
        <f t="shared" si="398"/>
        <v>354186.60388740274</v>
      </c>
      <c r="N829" s="47">
        <f t="shared" si="398"/>
        <v>24492.09955536266</v>
      </c>
      <c r="O829" s="47">
        <f t="shared" si="398"/>
        <v>157980.45479909005</v>
      </c>
      <c r="P829" s="47">
        <f t="shared" si="398"/>
        <v>-0.8733104349888976</v>
      </c>
      <c r="Q829" s="47">
        <f t="shared" si="398"/>
        <v>-2.7128695920107777</v>
      </c>
      <c r="R829" s="47">
        <f t="shared" si="398"/>
        <v>67.539226979569179</v>
      </c>
      <c r="S829" s="47">
        <f t="shared" si="398"/>
        <v>7037.9313531020998</v>
      </c>
      <c r="T829" s="47">
        <f t="shared" si="398"/>
        <v>10829.188868699999</v>
      </c>
      <c r="U829" s="47">
        <f t="shared" si="398"/>
        <v>195.70583693399999</v>
      </c>
      <c r="V829" s="47">
        <f>(V811+V816)*0.407634</f>
        <v>0</v>
      </c>
      <c r="W829" s="47">
        <f>(W811+W816)*0.407634</f>
        <v>0</v>
      </c>
      <c r="X829" s="71">
        <f>(X811+X816)*0.407634</f>
        <v>0</v>
      </c>
      <c r="Y829" s="71">
        <f>(Y811+Y816)*0.407634</f>
        <v>0</v>
      </c>
      <c r="Z829" s="71">
        <f>(Z811+Z816)*0.407634</f>
        <v>0</v>
      </c>
      <c r="AA829" s="67">
        <f>ROUND(SUM(G829:Z829),2)</f>
        <v>8693572.3399999999</v>
      </c>
      <c r="AB829" s="68" t="str">
        <f>IF(ABS(F829-AA829)&lt;0.01,"ok","err")</f>
        <v>ok</v>
      </c>
    </row>
    <row r="830" spans="1:28" s="66" customFormat="1">
      <c r="A830" s="27"/>
      <c r="B830" s="19"/>
      <c r="C830" s="19"/>
      <c r="D830" s="19"/>
      <c r="E830" s="19"/>
      <c r="F830" s="38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69"/>
      <c r="Y830" s="69"/>
      <c r="Z830" s="69"/>
      <c r="AA830" s="67"/>
      <c r="AB830" s="68"/>
    </row>
    <row r="831" spans="1:28" s="66" customFormat="1">
      <c r="A831" s="19" t="s">
        <v>135</v>
      </c>
      <c r="B831" s="19"/>
      <c r="C831" s="19"/>
      <c r="D831" s="19"/>
      <c r="E831" s="19"/>
      <c r="F831" s="39">
        <f t="shared" ref="F831:Z831" si="399">SUM(F823:F830)</f>
        <v>851134641.91314125</v>
      </c>
      <c r="G831" s="39">
        <f t="shared" si="399"/>
        <v>378260127.8067863</v>
      </c>
      <c r="H831" s="39">
        <f t="shared" si="399"/>
        <v>105407661.03322448</v>
      </c>
      <c r="I831" s="39">
        <f t="shared" si="399"/>
        <v>6462367.7627979396</v>
      </c>
      <c r="J831" s="39">
        <f t="shared" si="399"/>
        <v>114072220.80385512</v>
      </c>
      <c r="K831" s="39">
        <f t="shared" si="399"/>
        <v>110621638.83727615</v>
      </c>
      <c r="L831" s="39">
        <f t="shared" si="399"/>
        <v>72120006.637882084</v>
      </c>
      <c r="M831" s="39">
        <f t="shared" si="399"/>
        <v>46990591.486043833</v>
      </c>
      <c r="N831" s="39">
        <f t="shared" si="399"/>
        <v>3037539.5692194751</v>
      </c>
      <c r="O831" s="39">
        <f>SUM(O823:O830)</f>
        <v>13599512.379704475</v>
      </c>
      <c r="P831" s="39">
        <f t="shared" si="399"/>
        <v>201516.33378716768</v>
      </c>
      <c r="Q831" s="39">
        <f t="shared" si="399"/>
        <v>221871.89471079563</v>
      </c>
      <c r="R831" s="39">
        <f t="shared" si="399"/>
        <v>5442.4010071082585</v>
      </c>
      <c r="S831" s="39">
        <f t="shared" si="399"/>
        <v>30819.929878969037</v>
      </c>
      <c r="T831" s="39">
        <f t="shared" si="399"/>
        <v>98461.341828282806</v>
      </c>
      <c r="U831" s="39">
        <f t="shared" si="399"/>
        <v>4863.6951391636057</v>
      </c>
      <c r="V831" s="39">
        <f t="shared" si="399"/>
        <v>0</v>
      </c>
      <c r="W831" s="39">
        <f t="shared" si="399"/>
        <v>0</v>
      </c>
      <c r="X831" s="67">
        <f t="shared" si="399"/>
        <v>0</v>
      </c>
      <c r="Y831" s="67">
        <f t="shared" si="399"/>
        <v>0</v>
      </c>
      <c r="Z831" s="67">
        <f t="shared" si="399"/>
        <v>0</v>
      </c>
      <c r="AA831" s="67">
        <f>ROUND(SUM(G831:Z831),2)</f>
        <v>851134641.90999997</v>
      </c>
      <c r="AB831" s="68" t="str">
        <f>IF(ABS(F831-AA831)&lt;0.01,"ok","err")</f>
        <v>ok</v>
      </c>
    </row>
    <row r="832" spans="1:28" s="66" customForma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</row>
    <row r="833" spans="1:28" s="66" customForma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</row>
    <row r="834" spans="1:28" s="66" customFormat="1">
      <c r="A834" s="24" t="s">
        <v>801</v>
      </c>
      <c r="B834" s="19"/>
      <c r="C834" s="19"/>
      <c r="D834" s="19"/>
      <c r="E834" s="19"/>
      <c r="F834" s="39">
        <f t="shared" ref="F834:Z834" si="400">F818-F831</f>
        <v>197565805.36685884</v>
      </c>
      <c r="G834" s="39">
        <f>G818-G831</f>
        <v>50305604.028861582</v>
      </c>
      <c r="H834" s="39">
        <f t="shared" si="400"/>
        <v>38275760.068283215</v>
      </c>
      <c r="I834" s="39">
        <f t="shared" si="400"/>
        <v>2046835.7454843959</v>
      </c>
      <c r="J834" s="39">
        <f t="shared" si="400"/>
        <v>43018949.443429768</v>
      </c>
      <c r="K834" s="39">
        <f t="shared" si="400"/>
        <v>25918681.384125635</v>
      </c>
      <c r="L834" s="39">
        <f t="shared" si="400"/>
        <v>17905410.201145887</v>
      </c>
      <c r="M834" s="39">
        <f t="shared" si="400"/>
        <v>12699524.753773704</v>
      </c>
      <c r="N834" s="39">
        <f t="shared" si="400"/>
        <v>522935.00732839014</v>
      </c>
      <c r="O834" s="39">
        <f t="shared" si="400"/>
        <v>6627383.4111689329</v>
      </c>
      <c r="P834" s="39">
        <f t="shared" si="400"/>
        <v>59432.795648909843</v>
      </c>
      <c r="Q834" s="39">
        <f t="shared" si="400"/>
        <v>72946.695199083624</v>
      </c>
      <c r="R834" s="39">
        <f t="shared" si="400"/>
        <v>3180.0492555335395</v>
      </c>
      <c r="S834" s="39">
        <f t="shared" si="400"/>
        <v>10773.180121030964</v>
      </c>
      <c r="T834" s="39">
        <f t="shared" si="400"/>
        <v>92528.898171717185</v>
      </c>
      <c r="U834" s="39">
        <f t="shared" si="400"/>
        <v>5859.7048608363939</v>
      </c>
      <c r="V834" s="39">
        <f t="shared" si="400"/>
        <v>0</v>
      </c>
      <c r="W834" s="39">
        <f t="shared" si="400"/>
        <v>0</v>
      </c>
      <c r="X834" s="67">
        <f t="shared" si="400"/>
        <v>0</v>
      </c>
      <c r="Y834" s="67">
        <f t="shared" si="400"/>
        <v>0</v>
      </c>
      <c r="Z834" s="67">
        <f t="shared" si="400"/>
        <v>0</v>
      </c>
      <c r="AA834" s="67">
        <f>ROUND(SUM(G834:Z834),2)</f>
        <v>197565805.37</v>
      </c>
      <c r="AB834" s="68" t="str">
        <f>IF(ABS(F834-AA834)&lt;0.01,"ok","err")</f>
        <v>ok</v>
      </c>
    </row>
    <row r="835" spans="1:28" s="66" customForma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</row>
    <row r="836" spans="1:28" s="66" customFormat="1">
      <c r="A836" s="24" t="s">
        <v>999</v>
      </c>
      <c r="B836" s="19"/>
      <c r="C836" s="19"/>
      <c r="D836" s="19"/>
      <c r="E836" s="19"/>
      <c r="F836" s="39">
        <f>F787</f>
        <v>2548077150.5472326</v>
      </c>
      <c r="G836" s="39">
        <f t="shared" ref="G836:Z836" si="401">G787</f>
        <v>1356499920.5731411</v>
      </c>
      <c r="H836" s="39">
        <f t="shared" si="401"/>
        <v>298181087.27219707</v>
      </c>
      <c r="I836" s="39">
        <f t="shared" si="401"/>
        <v>14680999.626981152</v>
      </c>
      <c r="J836" s="39">
        <f t="shared" si="401"/>
        <v>274810099.70613962</v>
      </c>
      <c r="K836" s="39">
        <f t="shared" si="401"/>
        <v>247890133.82229167</v>
      </c>
      <c r="L836" s="39">
        <f t="shared" si="401"/>
        <v>172588952.1792506</v>
      </c>
      <c r="M836" s="39">
        <f t="shared" si="401"/>
        <v>92553893.45447132</v>
      </c>
      <c r="N836" s="39">
        <f t="shared" si="401"/>
        <v>6588621.6476110416</v>
      </c>
      <c r="O836" s="39">
        <f t="shared" si="401"/>
        <v>82099362.869561702</v>
      </c>
      <c r="P836" s="39">
        <f t="shared" si="401"/>
        <v>313496.79077524081</v>
      </c>
      <c r="Q836" s="39">
        <f t="shared" si="401"/>
        <v>438519.84780116437</v>
      </c>
      <c r="R836" s="39">
        <f t="shared" si="401"/>
        <v>23524.557011240551</v>
      </c>
      <c r="S836" s="39">
        <f t="shared" si="401"/>
        <v>139008.76999999999</v>
      </c>
      <c r="T836" s="39">
        <f t="shared" si="401"/>
        <v>1193920.19</v>
      </c>
      <c r="U836" s="39">
        <f t="shared" si="401"/>
        <v>75609.239999999991</v>
      </c>
      <c r="V836" s="39">
        <f t="shared" si="401"/>
        <v>0</v>
      </c>
      <c r="W836" s="39">
        <f t="shared" si="401"/>
        <v>0</v>
      </c>
      <c r="X836" s="39">
        <f t="shared" si="401"/>
        <v>0</v>
      </c>
      <c r="Y836" s="39">
        <f t="shared" si="401"/>
        <v>0</v>
      </c>
      <c r="Z836" s="39">
        <f t="shared" si="401"/>
        <v>0</v>
      </c>
      <c r="AA836" s="67">
        <f>ROUND(SUM(G836:Z836),2)</f>
        <v>2548077150.5500002</v>
      </c>
      <c r="AB836" s="68" t="str">
        <f>IF(ABS(F836-AA836)&lt;0.01,"ok","err")</f>
        <v>ok</v>
      </c>
    </row>
    <row r="837" spans="1:28" s="66" customFormat="1" ht="14.4" thickBo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</row>
    <row r="838" spans="1:28" s="66" customFormat="1" ht="14.4" thickBot="1">
      <c r="A838" s="113" t="s">
        <v>1017</v>
      </c>
      <c r="B838" s="62"/>
      <c r="C838" s="62"/>
      <c r="D838" s="62"/>
      <c r="E838" s="62"/>
      <c r="F838" s="63">
        <f t="shared" ref="F838:P838" si="402">F834/F836</f>
        <v>7.7535252543051533E-2</v>
      </c>
      <c r="G838" s="63">
        <f t="shared" si="402"/>
        <v>3.7084855860224988E-2</v>
      </c>
      <c r="H838" s="63">
        <f t="shared" si="402"/>
        <v>0.1283641441462143</v>
      </c>
      <c r="I838" s="63">
        <f t="shared" si="402"/>
        <v>0.13942073411150177</v>
      </c>
      <c r="J838" s="63">
        <f t="shared" si="402"/>
        <v>0.1565406420267336</v>
      </c>
      <c r="K838" s="63">
        <f t="shared" si="402"/>
        <v>0.1045571317602592</v>
      </c>
      <c r="L838" s="63">
        <f t="shared" si="402"/>
        <v>0.10374598127549531</v>
      </c>
      <c r="M838" s="63">
        <f t="shared" si="402"/>
        <v>0.13721221528104374</v>
      </c>
      <c r="N838" s="63">
        <f t="shared" si="402"/>
        <v>7.9369409156769585E-2</v>
      </c>
      <c r="O838" s="63">
        <f>O834/O836</f>
        <v>8.0723932312342372E-2</v>
      </c>
      <c r="P838" s="63">
        <f t="shared" si="402"/>
        <v>0.18958023621849368</v>
      </c>
      <c r="Q838" s="63">
        <f>Q834/Q836</f>
        <v>0.16634753378861758</v>
      </c>
      <c r="R838" s="63">
        <f t="shared" ref="R838:Z838" si="403">R834/R836</f>
        <v>0.1351799846438784</v>
      </c>
      <c r="S838" s="63">
        <f t="shared" si="403"/>
        <v>7.7500003208653412E-2</v>
      </c>
      <c r="T838" s="63">
        <f t="shared" si="403"/>
        <v>7.7500069893044685E-2</v>
      </c>
      <c r="U838" s="63">
        <f t="shared" si="403"/>
        <v>7.749985135198284E-2</v>
      </c>
      <c r="V838" s="63" t="e">
        <f t="shared" si="403"/>
        <v>#DIV/0!</v>
      </c>
      <c r="W838" s="63" t="e">
        <f t="shared" si="403"/>
        <v>#DIV/0!</v>
      </c>
      <c r="X838" s="72" t="e">
        <f t="shared" si="403"/>
        <v>#DIV/0!</v>
      </c>
      <c r="Y838" s="72" t="e">
        <f t="shared" si="403"/>
        <v>#DIV/0!</v>
      </c>
      <c r="Z838" s="72" t="e">
        <f t="shared" si="403"/>
        <v>#DIV/0!</v>
      </c>
      <c r="AA838" s="73"/>
      <c r="AB838" s="73"/>
    </row>
    <row r="839" spans="1:28" s="66" customFormat="1">
      <c r="A839" s="24"/>
      <c r="B839" s="24"/>
      <c r="C839" s="19"/>
      <c r="D839" s="19"/>
      <c r="E839" s="19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70"/>
      <c r="Y839" s="70"/>
      <c r="Z839" s="70"/>
    </row>
    <row r="840" spans="1:28">
      <c r="F840" s="39"/>
    </row>
    <row r="841" spans="1:28" s="86" customForma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</row>
    <row r="842" spans="1:28" s="86" customFormat="1">
      <c r="A842" s="24" t="s">
        <v>131</v>
      </c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</row>
    <row r="843" spans="1:28" s="86" customForma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</row>
    <row r="844" spans="1:28" s="86" customFormat="1">
      <c r="A844" s="24" t="s">
        <v>1018</v>
      </c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</row>
    <row r="845" spans="1:28" s="86" customFormat="1">
      <c r="A845" s="19" t="s">
        <v>1019</v>
      </c>
      <c r="B845" s="19"/>
      <c r="C845" s="19"/>
      <c r="D845" s="19" t="s">
        <v>988</v>
      </c>
      <c r="E845" s="19" t="s">
        <v>827</v>
      </c>
      <c r="F845" s="45">
        <v>1</v>
      </c>
      <c r="G845" s="45">
        <f t="shared" ref="G845:Z845" si="404">IF(VLOOKUP($E845,$D$6:$AN$1034,3,)=0,0,(VLOOKUP($E845,$D$6:$AN$1034,G$2,)/VLOOKUP($E845,$D$6:$AN$1034,3,))*$F845)</f>
        <v>0.35260996461795552</v>
      </c>
      <c r="H845" s="45">
        <f t="shared" si="404"/>
        <v>0.11066561963194088</v>
      </c>
      <c r="I845" s="45">
        <f t="shared" si="404"/>
        <v>9.0202725956494961E-3</v>
      </c>
      <c r="J845" s="45">
        <f t="shared" si="404"/>
        <v>0.15032711463612944</v>
      </c>
      <c r="K845" s="45">
        <f t="shared" si="404"/>
        <v>0.17268062713617904</v>
      </c>
      <c r="L845" s="45">
        <f t="shared" si="404"/>
        <v>0.1027909403917959</v>
      </c>
      <c r="M845" s="45">
        <f t="shared" si="404"/>
        <v>8.7688844875684901E-2</v>
      </c>
      <c r="N845" s="45">
        <f t="shared" si="404"/>
        <v>4.8230459431017978E-3</v>
      </c>
      <c r="O845" s="45">
        <f t="shared" si="404"/>
        <v>8.7620794687908506E-3</v>
      </c>
      <c r="P845" s="45">
        <f t="shared" si="404"/>
        <v>3.507128601598047E-4</v>
      </c>
      <c r="Q845" s="45">
        <f t="shared" si="404"/>
        <v>2.7870247071262857E-4</v>
      </c>
      <c r="R845" s="45">
        <f t="shared" si="404"/>
        <v>2.0753718999788968E-6</v>
      </c>
      <c r="S845" s="45">
        <f t="shared" si="404"/>
        <v>0</v>
      </c>
      <c r="T845" s="45">
        <f t="shared" si="404"/>
        <v>0</v>
      </c>
      <c r="U845" s="45">
        <f t="shared" si="404"/>
        <v>0</v>
      </c>
      <c r="V845" s="45">
        <f t="shared" si="404"/>
        <v>0</v>
      </c>
      <c r="W845" s="45">
        <f t="shared" si="404"/>
        <v>0</v>
      </c>
      <c r="X845" s="87">
        <f t="shared" si="404"/>
        <v>0</v>
      </c>
      <c r="Y845" s="87">
        <f t="shared" si="404"/>
        <v>0</v>
      </c>
      <c r="Z845" s="87">
        <f t="shared" si="404"/>
        <v>0</v>
      </c>
      <c r="AA845" s="91">
        <f>SUM(G845:Z845)</f>
        <v>1</v>
      </c>
      <c r="AB845" s="88" t="str">
        <f>IF(ABS(F845-AA845)&lt;0.01,"ok","err")</f>
        <v>ok</v>
      </c>
    </row>
    <row r="846" spans="1:28" s="86" customForma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</row>
    <row r="847" spans="1:28" s="86" customFormat="1">
      <c r="A847" s="24" t="s">
        <v>1020</v>
      </c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</row>
    <row r="848" spans="1:28" s="86" customFormat="1">
      <c r="A848" s="19" t="s">
        <v>1021</v>
      </c>
      <c r="B848" s="19"/>
      <c r="C848" s="19"/>
      <c r="D848" s="19" t="s">
        <v>991</v>
      </c>
      <c r="E848" s="19" t="s">
        <v>642</v>
      </c>
      <c r="F848" s="40">
        <v>1</v>
      </c>
      <c r="G848" s="42">
        <f t="shared" ref="G848:Z848" si="405">IF(VLOOKUP($E848,$D$6:$AN$1034,3,)=0,0,(VLOOKUP($E848,$D$6:$AN$1034,G$2,)/VLOOKUP($E848,$D$6:$AN$1034,3,))*$F848)</f>
        <v>0.859723789344636</v>
      </c>
      <c r="H848" s="42">
        <f t="shared" si="405"/>
        <v>0.10655615422155768</v>
      </c>
      <c r="I848" s="42">
        <f t="shared" si="405"/>
        <v>1.4615616064005574E-4</v>
      </c>
      <c r="J848" s="42">
        <f t="shared" si="405"/>
        <v>6.7139036332114497E-3</v>
      </c>
      <c r="K848" s="42">
        <f t="shared" si="405"/>
        <v>2.9733885590529853E-4</v>
      </c>
      <c r="L848" s="42">
        <f t="shared" si="405"/>
        <v>1.0080135206048289E-3</v>
      </c>
      <c r="M848" s="42">
        <f t="shared" si="405"/>
        <v>0</v>
      </c>
      <c r="N848" s="42">
        <f t="shared" si="405"/>
        <v>4.6398781155573254E-6</v>
      </c>
      <c r="O848" s="42">
        <f t="shared" si="405"/>
        <v>2.5259238690087657E-2</v>
      </c>
      <c r="P848" s="42">
        <f t="shared" si="405"/>
        <v>4.485215511705414E-5</v>
      </c>
      <c r="Q848" s="42">
        <f t="shared" si="405"/>
        <v>2.4359360106675955E-4</v>
      </c>
      <c r="R848" s="42">
        <f t="shared" si="405"/>
        <v>2.3199390577786627E-6</v>
      </c>
      <c r="S848" s="42">
        <f t="shared" si="405"/>
        <v>0</v>
      </c>
      <c r="T848" s="42">
        <f t="shared" si="405"/>
        <v>0</v>
      </c>
      <c r="U848" s="42">
        <f t="shared" si="405"/>
        <v>0</v>
      </c>
      <c r="V848" s="42">
        <f t="shared" si="405"/>
        <v>0</v>
      </c>
      <c r="W848" s="42">
        <f t="shared" si="405"/>
        <v>0</v>
      </c>
      <c r="X848" s="87">
        <f t="shared" si="405"/>
        <v>0</v>
      </c>
      <c r="Y848" s="87">
        <f t="shared" si="405"/>
        <v>0</v>
      </c>
      <c r="Z848" s="87">
        <f t="shared" si="405"/>
        <v>0</v>
      </c>
      <c r="AA848" s="92">
        <f t="shared" ref="AA848:AA853" si="406">SUM(G848:Z848)</f>
        <v>1.0000000000000002</v>
      </c>
      <c r="AB848" s="88" t="str">
        <f t="shared" ref="AB848:AB853" si="407">IF(ABS(F848-AA848)&lt;0.01,"ok","err")</f>
        <v>ok</v>
      </c>
    </row>
    <row r="849" spans="1:29" s="86" customFormat="1">
      <c r="A849" s="19" t="s">
        <v>170</v>
      </c>
      <c r="B849" s="19"/>
      <c r="C849" s="19"/>
      <c r="D849" s="19" t="s">
        <v>992</v>
      </c>
      <c r="E849" s="19"/>
      <c r="F849" s="40">
        <v>1</v>
      </c>
      <c r="G849" s="42">
        <v>0.76664671486160241</v>
      </c>
      <c r="H849" s="42">
        <v>0.19293268236547437</v>
      </c>
      <c r="I849" s="42">
        <v>0</v>
      </c>
      <c r="J849" s="42">
        <v>3.3847096233756417E-2</v>
      </c>
      <c r="K849" s="42">
        <v>0</v>
      </c>
      <c r="L849" s="42">
        <v>6.5618109288581262E-3</v>
      </c>
      <c r="M849" s="42">
        <v>0</v>
      </c>
      <c r="N849" s="42">
        <v>0</v>
      </c>
      <c r="O849" s="42">
        <v>0</v>
      </c>
      <c r="P849" s="42">
        <v>0</v>
      </c>
      <c r="Q849" s="42">
        <v>0</v>
      </c>
      <c r="R849" s="42">
        <v>1.1695610308830828E-5</v>
      </c>
      <c r="S849" s="42">
        <v>0</v>
      </c>
      <c r="T849" s="42">
        <v>0</v>
      </c>
      <c r="U849" s="42">
        <v>0</v>
      </c>
      <c r="V849" s="42">
        <v>0</v>
      </c>
      <c r="W849" s="42">
        <v>0</v>
      </c>
      <c r="X849" s="42">
        <v>0</v>
      </c>
      <c r="Y849" s="42">
        <v>0</v>
      </c>
      <c r="Z849" s="42">
        <v>0</v>
      </c>
      <c r="AA849" s="92">
        <f t="shared" si="406"/>
        <v>1</v>
      </c>
      <c r="AB849" s="88" t="str">
        <f t="shared" si="407"/>
        <v>ok</v>
      </c>
    </row>
    <row r="850" spans="1:29" s="86" customFormat="1">
      <c r="A850" s="19" t="s">
        <v>1022</v>
      </c>
      <c r="B850" s="19"/>
      <c r="C850" s="19"/>
      <c r="D850" s="19" t="s">
        <v>993</v>
      </c>
      <c r="E850" s="19"/>
      <c r="F850" s="40">
        <v>1</v>
      </c>
      <c r="G850" s="42">
        <v>0.6924638424566566</v>
      </c>
      <c r="H850" s="42">
        <v>0.20869511510393102</v>
      </c>
      <c r="I850" s="42">
        <v>7.0855431554061278E-3</v>
      </c>
      <c r="J850" s="42">
        <v>5.5989494784870371E-2</v>
      </c>
      <c r="K850" s="42">
        <v>1.4739764097340293E-2</v>
      </c>
      <c r="L850" s="42">
        <v>8.895922165061949E-3</v>
      </c>
      <c r="M850" s="42">
        <v>9.7900065194605097E-3</v>
      </c>
      <c r="N850" s="42">
        <v>2.300093227153232E-4</v>
      </c>
      <c r="O850" s="42">
        <v>0</v>
      </c>
      <c r="P850" s="42">
        <v>3.2513519404463333E-4</v>
      </c>
      <c r="Q850" s="42">
        <v>1.7658204504148191E-3</v>
      </c>
      <c r="R850" s="42">
        <v>1.9346750098434819E-5</v>
      </c>
      <c r="S850" s="42">
        <v>0</v>
      </c>
      <c r="T850" s="42">
        <v>0</v>
      </c>
      <c r="U850" s="42">
        <v>0</v>
      </c>
      <c r="V850" s="42">
        <v>0</v>
      </c>
      <c r="W850" s="42">
        <v>0</v>
      </c>
      <c r="X850" s="92">
        <v>0</v>
      </c>
      <c r="Y850" s="92">
        <v>0</v>
      </c>
      <c r="Z850" s="92">
        <v>0</v>
      </c>
      <c r="AA850" s="92">
        <f>SUM(G850:Z850)</f>
        <v>1.0000000000000002</v>
      </c>
      <c r="AB850" s="88" t="str">
        <f t="shared" si="407"/>
        <v>ok</v>
      </c>
    </row>
    <row r="851" spans="1:29" s="86" customFormat="1">
      <c r="A851" s="19" t="s">
        <v>1023</v>
      </c>
      <c r="B851" s="19"/>
      <c r="C851" s="19"/>
      <c r="D851" s="19" t="s">
        <v>994</v>
      </c>
      <c r="E851" s="19" t="s">
        <v>130</v>
      </c>
      <c r="F851" s="40">
        <v>1</v>
      </c>
      <c r="G851" s="42">
        <f t="shared" ref="G851:R853" si="408">IF(VLOOKUP($E851,$D$6:$AN$1034,3,)=0,0,(VLOOKUP($E851,$D$6:$AN$1034,G$2,)/VLOOKUP($E851,$D$6:$AN$1034,3,))*$F851)</f>
        <v>0</v>
      </c>
      <c r="H851" s="42">
        <f t="shared" si="408"/>
        <v>0</v>
      </c>
      <c r="I851" s="42">
        <f t="shared" si="408"/>
        <v>0</v>
      </c>
      <c r="J851" s="42">
        <f t="shared" si="408"/>
        <v>0</v>
      </c>
      <c r="K851" s="42">
        <f t="shared" si="408"/>
        <v>0</v>
      </c>
      <c r="L851" s="42">
        <f t="shared" si="408"/>
        <v>0</v>
      </c>
      <c r="M851" s="42">
        <f t="shared" si="408"/>
        <v>0</v>
      </c>
      <c r="N851" s="42">
        <f t="shared" si="408"/>
        <v>0</v>
      </c>
      <c r="O851" s="42">
        <f t="shared" si="408"/>
        <v>1</v>
      </c>
      <c r="P851" s="42">
        <f t="shared" si="408"/>
        <v>0</v>
      </c>
      <c r="Q851" s="42">
        <f t="shared" si="408"/>
        <v>0</v>
      </c>
      <c r="R851" s="42">
        <f t="shared" si="408"/>
        <v>0</v>
      </c>
      <c r="S851" s="42">
        <v>0</v>
      </c>
      <c r="T851" s="42">
        <v>0</v>
      </c>
      <c r="U851" s="42">
        <v>0</v>
      </c>
      <c r="V851" s="42">
        <f t="shared" ref="V851:Z853" si="409">IF(VLOOKUP($E851,$D$6:$AN$1034,3,)=0,0,(VLOOKUP($E851,$D$6:$AN$1034,V$2,)/VLOOKUP($E851,$D$6:$AN$1034,3,))*$F851)</f>
        <v>0</v>
      </c>
      <c r="W851" s="42">
        <f t="shared" si="409"/>
        <v>0</v>
      </c>
      <c r="X851" s="87">
        <f t="shared" si="409"/>
        <v>0</v>
      </c>
      <c r="Y851" s="87">
        <f t="shared" si="409"/>
        <v>0</v>
      </c>
      <c r="Z851" s="87">
        <f t="shared" si="409"/>
        <v>0</v>
      </c>
      <c r="AA851" s="92">
        <f t="shared" si="406"/>
        <v>1</v>
      </c>
      <c r="AB851" s="88" t="str">
        <f t="shared" si="407"/>
        <v>ok</v>
      </c>
    </row>
    <row r="852" spans="1:29" s="86" customFormat="1">
      <c r="A852" s="19" t="s">
        <v>1024</v>
      </c>
      <c r="B852" s="19"/>
      <c r="C852" s="19"/>
      <c r="D852" s="19" t="s">
        <v>995</v>
      </c>
      <c r="E852" s="19" t="s">
        <v>150</v>
      </c>
      <c r="F852" s="40">
        <v>1</v>
      </c>
      <c r="G852" s="42">
        <f t="shared" si="408"/>
        <v>0.73725998790620773</v>
      </c>
      <c r="H852" s="42">
        <f t="shared" si="408"/>
        <v>0.18275541504464657</v>
      </c>
      <c r="I852" s="42">
        <f t="shared" si="408"/>
        <v>6.2668435235487972E-4</v>
      </c>
      <c r="J852" s="42">
        <f t="shared" si="408"/>
        <v>2.8787690725635272E-2</v>
      </c>
      <c r="K852" s="42">
        <f t="shared" si="408"/>
        <v>6.3746067058320435E-3</v>
      </c>
      <c r="L852" s="42">
        <f t="shared" si="408"/>
        <v>2.1610662785571052E-2</v>
      </c>
      <c r="M852" s="42">
        <f t="shared" si="408"/>
        <v>6.4657909369947916E-4</v>
      </c>
      <c r="N852" s="42">
        <f t="shared" si="408"/>
        <v>1.9894741344599356E-5</v>
      </c>
      <c r="O852" s="42">
        <f t="shared" si="408"/>
        <v>2.1661173323318173E-2</v>
      </c>
      <c r="P852" s="42">
        <f t="shared" si="408"/>
        <v>3.8463166599558755E-5</v>
      </c>
      <c r="Q852" s="42">
        <f t="shared" si="408"/>
        <v>2.0889478411829324E-4</v>
      </c>
      <c r="R852" s="42">
        <f t="shared" si="408"/>
        <v>9.9473706722996779E-6</v>
      </c>
      <c r="S852" s="42">
        <f t="shared" ref="S852:U853" si="410">IF(VLOOKUP($E852,$D$6:$AN$1034,3,)=0,0,(VLOOKUP($E852,$D$6:$AN$1034,S$2,)/VLOOKUP($E852,$D$6:$AN$1034,3,))*$F852)</f>
        <v>0</v>
      </c>
      <c r="T852" s="42">
        <f t="shared" si="410"/>
        <v>0</v>
      </c>
      <c r="U852" s="42">
        <f t="shared" si="410"/>
        <v>0</v>
      </c>
      <c r="V852" s="42">
        <f t="shared" si="409"/>
        <v>0</v>
      </c>
      <c r="W852" s="42">
        <f t="shared" si="409"/>
        <v>0</v>
      </c>
      <c r="X852" s="87">
        <f t="shared" si="409"/>
        <v>0</v>
      </c>
      <c r="Y852" s="87">
        <f t="shared" si="409"/>
        <v>0</v>
      </c>
      <c r="Z852" s="87">
        <f t="shared" si="409"/>
        <v>0</v>
      </c>
      <c r="AA852" s="92">
        <f t="shared" si="406"/>
        <v>0.99999999999999989</v>
      </c>
      <c r="AB852" s="88" t="str">
        <f t="shared" si="407"/>
        <v>ok</v>
      </c>
    </row>
    <row r="853" spans="1:29" s="86" customFormat="1">
      <c r="A853" s="19" t="s">
        <v>161</v>
      </c>
      <c r="B853" s="19"/>
      <c r="C853" s="19"/>
      <c r="D853" s="19" t="s">
        <v>996</v>
      </c>
      <c r="E853" s="19" t="s">
        <v>151</v>
      </c>
      <c r="F853" s="40">
        <v>1</v>
      </c>
      <c r="G853" s="42">
        <f t="shared" si="408"/>
        <v>0.85969786153822658</v>
      </c>
      <c r="H853" s="42">
        <f t="shared" si="408"/>
        <v>0.10655294066928354</v>
      </c>
      <c r="I853" s="42">
        <f t="shared" si="408"/>
        <v>1.4615175281897929E-4</v>
      </c>
      <c r="J853" s="42">
        <f t="shared" si="408"/>
        <v>6.7137011533035876E-3</v>
      </c>
      <c r="K853" s="42">
        <f t="shared" si="408"/>
        <v>2.9732988867141552E-4</v>
      </c>
      <c r="L853" s="42">
        <f t="shared" si="408"/>
        <v>1.0079831206324841E-3</v>
      </c>
      <c r="M853" s="42">
        <f t="shared" si="408"/>
        <v>3.0158298200741757E-5</v>
      </c>
      <c r="N853" s="42">
        <f t="shared" si="408"/>
        <v>4.6397381847295006E-6</v>
      </c>
      <c r="O853" s="42">
        <f t="shared" si="408"/>
        <v>2.5258476914434919E-2</v>
      </c>
      <c r="P853" s="42">
        <f t="shared" si="408"/>
        <v>4.4850802452385172E-5</v>
      </c>
      <c r="Q853" s="42">
        <f t="shared" si="408"/>
        <v>2.4358625469829881E-4</v>
      </c>
      <c r="R853" s="42">
        <f t="shared" si="408"/>
        <v>2.3198690923647503E-6</v>
      </c>
      <c r="S853" s="42">
        <f t="shared" si="410"/>
        <v>0</v>
      </c>
      <c r="T853" s="42">
        <f t="shared" si="410"/>
        <v>0</v>
      </c>
      <c r="U853" s="42">
        <f t="shared" si="410"/>
        <v>0</v>
      </c>
      <c r="V853" s="42">
        <f t="shared" si="409"/>
        <v>0</v>
      </c>
      <c r="W853" s="42">
        <f t="shared" si="409"/>
        <v>0</v>
      </c>
      <c r="X853" s="87">
        <f t="shared" si="409"/>
        <v>0</v>
      </c>
      <c r="Y853" s="87">
        <f t="shared" si="409"/>
        <v>0</v>
      </c>
      <c r="Z853" s="87">
        <f t="shared" si="409"/>
        <v>0</v>
      </c>
      <c r="AA853" s="92">
        <f t="shared" si="406"/>
        <v>1</v>
      </c>
      <c r="AB853" s="88" t="str">
        <f t="shared" si="407"/>
        <v>ok</v>
      </c>
    </row>
    <row r="854" spans="1:29" s="86" customForma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</row>
    <row r="855" spans="1:29" s="19" customFormat="1">
      <c r="A855" s="19" t="s">
        <v>1092</v>
      </c>
      <c r="D855" s="19" t="s">
        <v>128</v>
      </c>
      <c r="F855" s="38">
        <v>968972525.26000011</v>
      </c>
      <c r="G855" s="38">
        <v>387783189.22000003</v>
      </c>
      <c r="H855" s="38">
        <v>133562579</v>
      </c>
      <c r="I855" s="38">
        <v>7870664.6300000008</v>
      </c>
      <c r="J855" s="38">
        <v>145748335.83000001</v>
      </c>
      <c r="K855" s="38">
        <v>128374674.07000001</v>
      </c>
      <c r="L855" s="38">
        <v>83539672.089999989</v>
      </c>
      <c r="M855" s="38">
        <v>59071972.179999992</v>
      </c>
      <c r="N855" s="38">
        <v>3255770</v>
      </c>
      <c r="O855" s="38">
        <v>19068090</v>
      </c>
      <c r="P855" s="38">
        <v>245695</v>
      </c>
      <c r="Q855" s="38">
        <v>284053</v>
      </c>
      <c r="R855" s="38">
        <v>7865</v>
      </c>
      <c r="S855" s="38">
        <v>2609</v>
      </c>
      <c r="T855" s="38">
        <v>147420.24</v>
      </c>
      <c r="U855" s="38">
        <v>9936</v>
      </c>
      <c r="V855" s="38">
        <v>0</v>
      </c>
      <c r="W855" s="38">
        <v>0</v>
      </c>
      <c r="X855" s="38">
        <v>0</v>
      </c>
      <c r="Y855" s="38">
        <v>0</v>
      </c>
      <c r="Z855" s="38">
        <v>0</v>
      </c>
      <c r="AA855" s="38">
        <f>SUM(G855:Z855)</f>
        <v>968972525.26000011</v>
      </c>
      <c r="AB855" s="43" t="str">
        <f>IF(ABS(F855-AA855)&lt;0.01,"ok","err")</f>
        <v>ok</v>
      </c>
      <c r="AC855" s="47"/>
    </row>
    <row r="856" spans="1:29" s="86" customFormat="1">
      <c r="A856" s="19" t="s">
        <v>827</v>
      </c>
      <c r="B856" s="19"/>
      <c r="C856" s="19"/>
      <c r="D856" s="19"/>
      <c r="E856" s="19"/>
      <c r="F856" s="38">
        <v>11653191809</v>
      </c>
      <c r="G856" s="38">
        <v>4077649481</v>
      </c>
      <c r="H856" s="38">
        <v>1279758520</v>
      </c>
      <c r="I856" s="38">
        <v>106576756</v>
      </c>
      <c r="J856" s="38">
        <v>1738411680</v>
      </c>
      <c r="K856" s="38">
        <v>2040264401</v>
      </c>
      <c r="L856" s="38">
        <v>1188694214</v>
      </c>
      <c r="M856" s="38">
        <v>1056222221</v>
      </c>
      <c r="N856" s="38">
        <v>56985483</v>
      </c>
      <c r="O856" s="38">
        <v>101326373</v>
      </c>
      <c r="P856" s="38">
        <v>4055711</v>
      </c>
      <c r="Q856" s="38">
        <v>3222969</v>
      </c>
      <c r="R856" s="38">
        <v>24000</v>
      </c>
      <c r="S856" s="38">
        <v>0</v>
      </c>
      <c r="T856" s="38">
        <v>0</v>
      </c>
      <c r="U856" s="38">
        <v>0</v>
      </c>
      <c r="V856" s="38">
        <v>0</v>
      </c>
      <c r="W856" s="38">
        <v>0</v>
      </c>
      <c r="X856" s="87">
        <v>0</v>
      </c>
      <c r="Y856" s="87">
        <v>0</v>
      </c>
      <c r="Z856" s="87">
        <v>0</v>
      </c>
      <c r="AA856" s="87">
        <f t="shared" ref="AA856:AA866" si="411">SUM(G856:Z856)</f>
        <v>11653191809</v>
      </c>
      <c r="AB856" s="88" t="str">
        <f>IF(ABS(F856-AA856)&lt;0.01,"ok","err")</f>
        <v>ok</v>
      </c>
    </row>
    <row r="857" spans="1:29" s="19" customFormat="1">
      <c r="A857" s="19" t="s">
        <v>650</v>
      </c>
      <c r="D857" s="19" t="s">
        <v>827</v>
      </c>
      <c r="F857" s="38">
        <v>12318713632.69256</v>
      </c>
      <c r="G857" s="38">
        <f>G856/0.93875</f>
        <v>4343701178.1624498</v>
      </c>
      <c r="H857" s="38">
        <f>H856/0.93875</f>
        <v>1363258077.2303596</v>
      </c>
      <c r="I857" s="38">
        <f>I856/0.95913</f>
        <v>111118154.99463055</v>
      </c>
      <c r="J857" s="38">
        <f>J856/0.93875</f>
        <v>1851836676.4314249</v>
      </c>
      <c r="K857" s="38">
        <f>K856/0.95913</f>
        <v>2127203195.6043496</v>
      </c>
      <c r="L857" s="38">
        <f>L856/0.93875</f>
        <v>1266252158.7217045</v>
      </c>
      <c r="M857" s="38">
        <f>M856/0.97779</f>
        <v>1080213768.8051627</v>
      </c>
      <c r="N857" s="38">
        <f>N856/0.95913</f>
        <v>59413721.810390666</v>
      </c>
      <c r="O857" s="38">
        <f t="shared" ref="O857:U857" si="412">O856/0.93875</f>
        <v>107937547.80292943</v>
      </c>
      <c r="P857" s="38">
        <f t="shared" si="412"/>
        <v>4320331.2916111853</v>
      </c>
      <c r="Q857" s="38">
        <f t="shared" si="412"/>
        <v>3433255.9254327565</v>
      </c>
      <c r="R857" s="38">
        <f t="shared" si="412"/>
        <v>25565.912117177097</v>
      </c>
      <c r="S857" s="38">
        <f t="shared" si="412"/>
        <v>0</v>
      </c>
      <c r="T857" s="38">
        <f t="shared" si="412"/>
        <v>0</v>
      </c>
      <c r="U857" s="38">
        <f t="shared" si="412"/>
        <v>0</v>
      </c>
      <c r="V857" s="38">
        <f>V856/(1-0.041817)</f>
        <v>0</v>
      </c>
      <c r="W857" s="38">
        <f>W856/(1-0.061646)</f>
        <v>0</v>
      </c>
      <c r="X857" s="38">
        <v>0</v>
      </c>
      <c r="Y857" s="38">
        <v>0</v>
      </c>
      <c r="Z857" s="38">
        <v>0</v>
      </c>
      <c r="AA857" s="38">
        <f>SUM(G857:Z857)</f>
        <v>12318713632.69256</v>
      </c>
      <c r="AB857" s="43" t="str">
        <f>IF(ABS(F857-AA857)&lt;0.01,"ok","err")</f>
        <v>ok</v>
      </c>
      <c r="AC857" s="47"/>
    </row>
    <row r="858" spans="1:29" s="86" customFormat="1">
      <c r="A858" s="19"/>
      <c r="B858" s="19"/>
      <c r="C858" s="19"/>
      <c r="D858" s="19"/>
      <c r="E858" s="19"/>
      <c r="F858" s="38"/>
      <c r="G858" s="38"/>
      <c r="H858" s="38"/>
      <c r="I858" s="38"/>
      <c r="J858" s="38"/>
      <c r="K858" s="38"/>
      <c r="L858" s="38"/>
      <c r="M858" s="38"/>
      <c r="N858" s="38"/>
      <c r="O858" s="45"/>
      <c r="P858" s="45"/>
      <c r="Q858" s="38"/>
      <c r="R858" s="38"/>
      <c r="S858" s="38"/>
      <c r="T858" s="38"/>
      <c r="U858" s="38"/>
      <c r="V858" s="38"/>
      <c r="W858" s="38"/>
      <c r="X858" s="87"/>
      <c r="Y858" s="87"/>
      <c r="Z858" s="87"/>
      <c r="AA858" s="87"/>
      <c r="AB858" s="88"/>
    </row>
    <row r="859" spans="1:29" s="86" customFormat="1">
      <c r="A859" s="24" t="s">
        <v>799</v>
      </c>
      <c r="B859" s="19"/>
      <c r="C859" s="19"/>
      <c r="D859" s="19"/>
      <c r="E859" s="19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87"/>
      <c r="Y859" s="87"/>
      <c r="Z859" s="87"/>
      <c r="AA859" s="87"/>
      <c r="AB859" s="88"/>
    </row>
    <row r="860" spans="1:29" s="86" customFormat="1">
      <c r="A860" s="19" t="s">
        <v>125</v>
      </c>
      <c r="B860" s="19"/>
      <c r="C860" s="19"/>
      <c r="D860" s="19"/>
      <c r="E860" s="19"/>
      <c r="F860" s="38">
        <v>6229879</v>
      </c>
      <c r="G860" s="38">
        <v>4446964</v>
      </c>
      <c r="H860" s="38">
        <v>551167</v>
      </c>
      <c r="I860" s="38">
        <v>756</v>
      </c>
      <c r="J860" s="38">
        <v>34728</v>
      </c>
      <c r="K860" s="38">
        <v>1538</v>
      </c>
      <c r="L860" s="38">
        <v>5214</v>
      </c>
      <c r="M860" s="38">
        <v>156</v>
      </c>
      <c r="N860" s="38">
        <v>24</v>
      </c>
      <c r="O860" s="38">
        <v>1175892</v>
      </c>
      <c r="P860" s="38">
        <v>2088</v>
      </c>
      <c r="Q860" s="38">
        <v>11340</v>
      </c>
      <c r="R860" s="38">
        <v>12</v>
      </c>
      <c r="S860" s="38">
        <v>0</v>
      </c>
      <c r="T860" s="38">
        <v>0</v>
      </c>
      <c r="U860" s="38">
        <v>0</v>
      </c>
      <c r="V860" s="38">
        <v>0</v>
      </c>
      <c r="W860" s="38">
        <v>0</v>
      </c>
      <c r="X860" s="87">
        <v>0</v>
      </c>
      <c r="Y860" s="87">
        <v>0</v>
      </c>
      <c r="Z860" s="87">
        <v>0</v>
      </c>
      <c r="AA860" s="87">
        <f t="shared" si="411"/>
        <v>6229879</v>
      </c>
      <c r="AB860" s="88" t="str">
        <f t="shared" ref="AB860:AB868" si="413">IF(ABS(F860-AA860)&lt;0.01,"ok","err")</f>
        <v>ok</v>
      </c>
    </row>
    <row r="861" spans="1:29" s="86" customFormat="1">
      <c r="A861" s="19" t="s">
        <v>126</v>
      </c>
      <c r="B861" s="19"/>
      <c r="C861" s="19"/>
      <c r="D861" s="19"/>
      <c r="E861" s="19"/>
      <c r="F861" s="38">
        <v>519156.58333333331</v>
      </c>
      <c r="G861" s="38">
        <f>G860/12</f>
        <v>370580.33333333331</v>
      </c>
      <c r="H861" s="38">
        <f t="shared" ref="H861:P861" si="414">H860/12</f>
        <v>45930.583333333336</v>
      </c>
      <c r="I861" s="38">
        <f t="shared" si="414"/>
        <v>63</v>
      </c>
      <c r="J861" s="38">
        <f t="shared" si="414"/>
        <v>2894</v>
      </c>
      <c r="K861" s="38">
        <f t="shared" si="414"/>
        <v>128.16666666666666</v>
      </c>
      <c r="L861" s="38">
        <f t="shared" si="414"/>
        <v>434.5</v>
      </c>
      <c r="M861" s="38">
        <f t="shared" si="414"/>
        <v>13</v>
      </c>
      <c r="N861" s="38">
        <f t="shared" si="414"/>
        <v>2</v>
      </c>
      <c r="O861" s="38">
        <f>O860/12</f>
        <v>97991</v>
      </c>
      <c r="P861" s="38">
        <f t="shared" si="414"/>
        <v>174</v>
      </c>
      <c r="Q861" s="38">
        <f>Q860/12</f>
        <v>945</v>
      </c>
      <c r="R861" s="38">
        <f>R860/12</f>
        <v>1</v>
      </c>
      <c r="S861" s="38">
        <f>S860/12</f>
        <v>0</v>
      </c>
      <c r="T861" s="38">
        <f>T860/12</f>
        <v>0</v>
      </c>
      <c r="U861" s="38">
        <f t="shared" ref="U861:Z861" si="415">U860/12</f>
        <v>0</v>
      </c>
      <c r="V861" s="38">
        <f t="shared" si="415"/>
        <v>0</v>
      </c>
      <c r="W861" s="38">
        <f t="shared" si="415"/>
        <v>0</v>
      </c>
      <c r="X861" s="87">
        <f t="shared" si="415"/>
        <v>0</v>
      </c>
      <c r="Y861" s="87">
        <f t="shared" si="415"/>
        <v>0</v>
      </c>
      <c r="Z861" s="87">
        <f t="shared" si="415"/>
        <v>0</v>
      </c>
      <c r="AA861" s="87">
        <f t="shared" si="411"/>
        <v>519156.58333333331</v>
      </c>
      <c r="AB861" s="88" t="str">
        <f t="shared" si="413"/>
        <v>ok</v>
      </c>
    </row>
    <row r="862" spans="1:29" s="86" customFormat="1">
      <c r="A862" s="19" t="s">
        <v>127</v>
      </c>
      <c r="B862" s="19"/>
      <c r="C862" s="19"/>
      <c r="D862" s="19"/>
      <c r="E862" s="19"/>
      <c r="F862" s="38">
        <v>519156.58333333331</v>
      </c>
      <c r="G862" s="47">
        <f>G861</f>
        <v>370580.33333333331</v>
      </c>
      <c r="H862" s="47">
        <f t="shared" ref="H862:M862" si="416">H861</f>
        <v>45930.583333333336</v>
      </c>
      <c r="I862" s="47">
        <f t="shared" si="416"/>
        <v>63</v>
      </c>
      <c r="J862" s="47">
        <f t="shared" si="416"/>
        <v>2894</v>
      </c>
      <c r="K862" s="47">
        <f t="shared" si="416"/>
        <v>128.16666666666666</v>
      </c>
      <c r="L862" s="47">
        <f t="shared" si="416"/>
        <v>434.5</v>
      </c>
      <c r="M862" s="47">
        <f t="shared" si="416"/>
        <v>13</v>
      </c>
      <c r="N862" s="47">
        <f t="shared" ref="N862:T862" si="417">N861</f>
        <v>2</v>
      </c>
      <c r="O862" s="47">
        <f>O861</f>
        <v>97991</v>
      </c>
      <c r="P862" s="47">
        <f t="shared" si="417"/>
        <v>174</v>
      </c>
      <c r="Q862" s="47">
        <f t="shared" si="417"/>
        <v>945</v>
      </c>
      <c r="R862" s="47">
        <f t="shared" si="417"/>
        <v>1</v>
      </c>
      <c r="S862" s="47">
        <f t="shared" si="417"/>
        <v>0</v>
      </c>
      <c r="T862" s="47">
        <f t="shared" si="417"/>
        <v>0</v>
      </c>
      <c r="U862" s="47">
        <f t="shared" ref="U862:Z863" si="418">U861</f>
        <v>0</v>
      </c>
      <c r="V862" s="47">
        <f t="shared" si="418"/>
        <v>0</v>
      </c>
      <c r="W862" s="47">
        <f t="shared" si="418"/>
        <v>0</v>
      </c>
      <c r="X862" s="90">
        <f t="shared" si="418"/>
        <v>0</v>
      </c>
      <c r="Y862" s="90">
        <f t="shared" si="418"/>
        <v>0</v>
      </c>
      <c r="Z862" s="90">
        <f t="shared" si="418"/>
        <v>0</v>
      </c>
      <c r="AA862" s="87">
        <f t="shared" si="411"/>
        <v>519156.58333333331</v>
      </c>
      <c r="AB862" s="88" t="str">
        <f t="shared" si="413"/>
        <v>ok</v>
      </c>
    </row>
    <row r="863" spans="1:29" s="86" customFormat="1">
      <c r="A863" s="19" t="s">
        <v>1096</v>
      </c>
      <c r="B863" s="19"/>
      <c r="C863" s="19"/>
      <c r="D863" s="19" t="s">
        <v>150</v>
      </c>
      <c r="E863" s="19"/>
      <c r="F863" s="38">
        <v>502645.38888888888</v>
      </c>
      <c r="G863" s="47">
        <f>G862</f>
        <v>370580.33333333331</v>
      </c>
      <c r="H863" s="47">
        <f>H862*2</f>
        <v>91861.166666666672</v>
      </c>
      <c r="I863" s="47">
        <f>I862*5</f>
        <v>315</v>
      </c>
      <c r="J863" s="47">
        <f>J862*5</f>
        <v>14470</v>
      </c>
      <c r="K863" s="47">
        <f>K862*25</f>
        <v>3204.1666666666665</v>
      </c>
      <c r="L863" s="47">
        <f>L862*25</f>
        <v>10862.5</v>
      </c>
      <c r="M863" s="47">
        <f>M862*25</f>
        <v>325</v>
      </c>
      <c r="N863" s="47">
        <f>N862*5</f>
        <v>10</v>
      </c>
      <c r="O863" s="47">
        <f>O862*(1/9)</f>
        <v>10887.888888888889</v>
      </c>
      <c r="P863" s="47">
        <f>P862*(1/9)</f>
        <v>19.333333333333332</v>
      </c>
      <c r="Q863" s="47">
        <f>Q862*(1/9)</f>
        <v>105</v>
      </c>
      <c r="R863" s="47">
        <f>R862*5</f>
        <v>5</v>
      </c>
      <c r="S863" s="47">
        <f>S862</f>
        <v>0</v>
      </c>
      <c r="T863" s="47">
        <f>T862</f>
        <v>0</v>
      </c>
      <c r="U863" s="47">
        <f>U862</f>
        <v>0</v>
      </c>
      <c r="V863" s="47">
        <f t="shared" si="418"/>
        <v>0</v>
      </c>
      <c r="W863" s="47">
        <f t="shared" si="418"/>
        <v>0</v>
      </c>
      <c r="X863" s="90">
        <f t="shared" si="418"/>
        <v>0</v>
      </c>
      <c r="Y863" s="90">
        <f t="shared" si="418"/>
        <v>0</v>
      </c>
      <c r="Z863" s="90">
        <f t="shared" si="418"/>
        <v>0</v>
      </c>
      <c r="AA863" s="87">
        <f t="shared" si="411"/>
        <v>502645.38888888888</v>
      </c>
      <c r="AB863" s="88" t="str">
        <f t="shared" si="413"/>
        <v>ok</v>
      </c>
    </row>
    <row r="864" spans="1:29" s="86" customFormat="1">
      <c r="A864" s="19" t="s">
        <v>983</v>
      </c>
      <c r="B864" s="19"/>
      <c r="C864" s="19"/>
      <c r="D864" s="19" t="s">
        <v>130</v>
      </c>
      <c r="E864" s="19"/>
      <c r="F864" s="38">
        <v>97991</v>
      </c>
      <c r="G864" s="19"/>
      <c r="H864" s="19"/>
      <c r="I864" s="19"/>
      <c r="J864" s="19"/>
      <c r="K864" s="47"/>
      <c r="L864" s="38">
        <v>0</v>
      </c>
      <c r="M864" s="19"/>
      <c r="N864" s="47">
        <v>0</v>
      </c>
      <c r="O864" s="47">
        <f>O861</f>
        <v>97991</v>
      </c>
      <c r="P864" s="47"/>
      <c r="Q864" s="47">
        <v>0</v>
      </c>
      <c r="R864" s="47">
        <v>0</v>
      </c>
      <c r="S864" s="47"/>
      <c r="T864" s="47"/>
      <c r="U864" s="47"/>
      <c r="V864" s="47"/>
      <c r="W864" s="47"/>
      <c r="X864" s="90"/>
      <c r="Y864" s="90"/>
      <c r="Z864" s="90"/>
      <c r="AA864" s="87">
        <f t="shared" si="411"/>
        <v>97991</v>
      </c>
      <c r="AB864" s="88" t="str">
        <f t="shared" si="413"/>
        <v>ok</v>
      </c>
    </row>
    <row r="865" spans="1:28" s="86" customFormat="1">
      <c r="A865" s="19" t="s">
        <v>149</v>
      </c>
      <c r="B865" s="19"/>
      <c r="C865" s="19"/>
      <c r="D865" s="19" t="s">
        <v>129</v>
      </c>
      <c r="E865" s="19"/>
      <c r="F865" s="38">
        <v>519156.58333333331</v>
      </c>
      <c r="G865" s="47">
        <f>G862</f>
        <v>370580.33333333331</v>
      </c>
      <c r="H865" s="47">
        <f t="shared" ref="H865:U865" si="419">H862</f>
        <v>45930.583333333336</v>
      </c>
      <c r="I865" s="47">
        <f t="shared" si="419"/>
        <v>63</v>
      </c>
      <c r="J865" s="47">
        <f t="shared" si="419"/>
        <v>2894</v>
      </c>
      <c r="K865" s="47">
        <f t="shared" si="419"/>
        <v>128.16666666666666</v>
      </c>
      <c r="L865" s="47">
        <f t="shared" si="419"/>
        <v>434.5</v>
      </c>
      <c r="M865" s="47">
        <f t="shared" si="419"/>
        <v>13</v>
      </c>
      <c r="N865" s="47">
        <f t="shared" si="419"/>
        <v>2</v>
      </c>
      <c r="O865" s="47">
        <f t="shared" si="419"/>
        <v>97991</v>
      </c>
      <c r="P865" s="47">
        <f>P862</f>
        <v>174</v>
      </c>
      <c r="Q865" s="47">
        <f t="shared" si="419"/>
        <v>945</v>
      </c>
      <c r="R865" s="47">
        <f t="shared" si="419"/>
        <v>1</v>
      </c>
      <c r="S865" s="47">
        <f t="shared" si="419"/>
        <v>0</v>
      </c>
      <c r="T865" s="47">
        <f t="shared" si="419"/>
        <v>0</v>
      </c>
      <c r="U865" s="47">
        <f t="shared" si="419"/>
        <v>0</v>
      </c>
      <c r="V865" s="47">
        <f t="shared" ref="V865:W865" si="420">V862</f>
        <v>0</v>
      </c>
      <c r="W865" s="47">
        <f t="shared" si="420"/>
        <v>0</v>
      </c>
      <c r="X865" s="90">
        <f>X863</f>
        <v>0</v>
      </c>
      <c r="Y865" s="90">
        <f>Y863</f>
        <v>0</v>
      </c>
      <c r="Z865" s="90">
        <f>Z863</f>
        <v>0</v>
      </c>
      <c r="AA865" s="87">
        <f t="shared" si="411"/>
        <v>519156.58333333331</v>
      </c>
      <c r="AB865" s="88" t="str">
        <f t="shared" si="413"/>
        <v>ok</v>
      </c>
    </row>
    <row r="866" spans="1:28" s="86" customFormat="1">
      <c r="A866" s="19" t="s">
        <v>1097</v>
      </c>
      <c r="B866" s="19"/>
      <c r="C866" s="19"/>
      <c r="D866" s="19" t="s">
        <v>151</v>
      </c>
      <c r="E866" s="19"/>
      <c r="F866" s="38">
        <v>431058.8055555555</v>
      </c>
      <c r="G866" s="47">
        <f>G862</f>
        <v>370580.33333333331</v>
      </c>
      <c r="H866" s="47">
        <f t="shared" ref="H866:N866" si="421">H862</f>
        <v>45930.583333333336</v>
      </c>
      <c r="I866" s="47">
        <f t="shared" si="421"/>
        <v>63</v>
      </c>
      <c r="J866" s="47">
        <f t="shared" si="421"/>
        <v>2894</v>
      </c>
      <c r="K866" s="47">
        <f t="shared" si="421"/>
        <v>128.16666666666666</v>
      </c>
      <c r="L866" s="47">
        <f t="shared" si="421"/>
        <v>434.5</v>
      </c>
      <c r="M866" s="47">
        <f t="shared" si="421"/>
        <v>13</v>
      </c>
      <c r="N866" s="47">
        <f t="shared" si="421"/>
        <v>2</v>
      </c>
      <c r="O866" s="47">
        <f>O862/9</f>
        <v>10887.888888888889</v>
      </c>
      <c r="P866" s="47">
        <f>P862/9</f>
        <v>19.333333333333332</v>
      </c>
      <c r="Q866" s="47">
        <f>Q862/9</f>
        <v>105</v>
      </c>
      <c r="R866" s="47">
        <f t="shared" ref="R866:U866" si="422">R862</f>
        <v>1</v>
      </c>
      <c r="S866" s="47">
        <f t="shared" si="422"/>
        <v>0</v>
      </c>
      <c r="T866" s="47">
        <f t="shared" si="422"/>
        <v>0</v>
      </c>
      <c r="U866" s="47">
        <f t="shared" si="422"/>
        <v>0</v>
      </c>
      <c r="V866" s="47">
        <f t="shared" ref="V866:W866" si="423">V865</f>
        <v>0</v>
      </c>
      <c r="W866" s="47">
        <f t="shared" si="423"/>
        <v>0</v>
      </c>
      <c r="X866" s="90"/>
      <c r="Y866" s="90"/>
      <c r="Z866" s="90"/>
      <c r="AA866" s="87">
        <f t="shared" si="411"/>
        <v>431058.8055555555</v>
      </c>
      <c r="AB866" s="88" t="str">
        <f t="shared" si="413"/>
        <v>ok</v>
      </c>
    </row>
    <row r="867" spans="1:28" s="86" customFormat="1">
      <c r="A867" s="19" t="s">
        <v>788</v>
      </c>
      <c r="B867" s="19"/>
      <c r="C867" s="19"/>
      <c r="D867" s="19" t="s">
        <v>641</v>
      </c>
      <c r="E867" s="19"/>
      <c r="F867" s="38">
        <v>427523.13888888882</v>
      </c>
      <c r="G867" s="47">
        <f>G866</f>
        <v>370580.33333333331</v>
      </c>
      <c r="H867" s="47">
        <f>H866</f>
        <v>45930.583333333336</v>
      </c>
      <c r="I867" s="47">
        <v>0</v>
      </c>
      <c r="J867" s="47">
        <v>0</v>
      </c>
      <c r="K867" s="47">
        <v>0</v>
      </c>
      <c r="L867" s="47">
        <v>0</v>
      </c>
      <c r="M867" s="47">
        <v>0</v>
      </c>
      <c r="N867" s="47">
        <v>0</v>
      </c>
      <c r="O867" s="47">
        <f>O866</f>
        <v>10887.888888888889</v>
      </c>
      <c r="P867" s="47">
        <f>P866</f>
        <v>19.333333333333332</v>
      </c>
      <c r="Q867" s="47">
        <f>Q866</f>
        <v>105</v>
      </c>
      <c r="R867" s="47">
        <v>0</v>
      </c>
      <c r="S867" s="47">
        <f>S865/9</f>
        <v>0</v>
      </c>
      <c r="T867" s="47">
        <f>T865/9</f>
        <v>0</v>
      </c>
      <c r="U867" s="47">
        <f>U865/9</f>
        <v>0</v>
      </c>
      <c r="V867" s="47">
        <v>0</v>
      </c>
      <c r="W867" s="47">
        <f>W866</f>
        <v>0</v>
      </c>
      <c r="X867" s="90"/>
      <c r="Y867" s="90"/>
      <c r="Z867" s="90"/>
      <c r="AA867" s="87">
        <f>SUM(G867:Z867)</f>
        <v>427523.13888888882</v>
      </c>
      <c r="AB867" s="88" t="str">
        <f t="shared" si="413"/>
        <v>ok</v>
      </c>
    </row>
    <row r="868" spans="1:28" s="86" customFormat="1">
      <c r="A868" s="19" t="s">
        <v>789</v>
      </c>
      <c r="B868" s="19"/>
      <c r="C868" s="19"/>
      <c r="D868" s="19" t="s">
        <v>642</v>
      </c>
      <c r="E868" s="19"/>
      <c r="F868" s="38">
        <v>431045.8055555555</v>
      </c>
      <c r="G868" s="47">
        <f>G866</f>
        <v>370580.33333333331</v>
      </c>
      <c r="H868" s="47">
        <f t="shared" ref="H868:U868" si="424">H866</f>
        <v>45930.583333333336</v>
      </c>
      <c r="I868" s="47">
        <f t="shared" si="424"/>
        <v>63</v>
      </c>
      <c r="J868" s="47">
        <f t="shared" si="424"/>
        <v>2894</v>
      </c>
      <c r="K868" s="47">
        <f t="shared" si="424"/>
        <v>128.16666666666666</v>
      </c>
      <c r="L868" s="47">
        <f t="shared" si="424"/>
        <v>434.5</v>
      </c>
      <c r="M868" s="47">
        <v>0</v>
      </c>
      <c r="N868" s="47">
        <f t="shared" si="424"/>
        <v>2</v>
      </c>
      <c r="O868" s="47">
        <f t="shared" si="424"/>
        <v>10887.888888888889</v>
      </c>
      <c r="P868" s="47">
        <f t="shared" ref="P868:Q868" si="425">P866</f>
        <v>19.333333333333332</v>
      </c>
      <c r="Q868" s="47">
        <f t="shared" si="425"/>
        <v>105</v>
      </c>
      <c r="R868" s="47">
        <f t="shared" si="424"/>
        <v>1</v>
      </c>
      <c r="S868" s="47">
        <f t="shared" si="424"/>
        <v>0</v>
      </c>
      <c r="T868" s="47">
        <f t="shared" si="424"/>
        <v>0</v>
      </c>
      <c r="U868" s="47">
        <f t="shared" si="424"/>
        <v>0</v>
      </c>
      <c r="V868" s="47">
        <f>V865</f>
        <v>0</v>
      </c>
      <c r="W868" s="47">
        <f>W865</f>
        <v>0</v>
      </c>
      <c r="X868" s="90">
        <f>X867</f>
        <v>0</v>
      </c>
      <c r="Y868" s="90">
        <f>Y867</f>
        <v>0</v>
      </c>
      <c r="Z868" s="90">
        <f>Z867</f>
        <v>0</v>
      </c>
      <c r="AA868" s="87">
        <f>SUM(G868:Z868)</f>
        <v>431045.8055555555</v>
      </c>
      <c r="AB868" s="88" t="str">
        <f t="shared" si="413"/>
        <v>ok</v>
      </c>
    </row>
    <row r="869" spans="1:28" s="86" customFormat="1">
      <c r="A869" s="19" t="s">
        <v>1101</v>
      </c>
      <c r="B869" s="19"/>
      <c r="C869" s="19"/>
      <c r="D869" s="19" t="s">
        <v>1102</v>
      </c>
      <c r="E869" s="19"/>
      <c r="F869" s="38">
        <v>430852.63888888882</v>
      </c>
      <c r="G869" s="47">
        <f>G868</f>
        <v>370580.33333333331</v>
      </c>
      <c r="H869" s="47">
        <f>H868</f>
        <v>45930.583333333336</v>
      </c>
      <c r="I869" s="47">
        <v>0</v>
      </c>
      <c r="J869" s="47">
        <f>J868</f>
        <v>2894</v>
      </c>
      <c r="K869" s="47">
        <v>0</v>
      </c>
      <c r="L869" s="47">
        <f>L868</f>
        <v>434.5</v>
      </c>
      <c r="M869" s="47">
        <v>0</v>
      </c>
      <c r="N869" s="47">
        <v>0</v>
      </c>
      <c r="O869" s="47">
        <f t="shared" ref="O869:U869" si="426">O868</f>
        <v>10887.888888888889</v>
      </c>
      <c r="P869" s="47">
        <f t="shared" ref="P869:Q869" si="427">P868</f>
        <v>19.333333333333332</v>
      </c>
      <c r="Q869" s="47">
        <f t="shared" si="427"/>
        <v>105</v>
      </c>
      <c r="R869" s="47">
        <f t="shared" si="426"/>
        <v>1</v>
      </c>
      <c r="S869" s="47">
        <f t="shared" si="426"/>
        <v>0</v>
      </c>
      <c r="T869" s="47">
        <f t="shared" si="426"/>
        <v>0</v>
      </c>
      <c r="U869" s="47">
        <f t="shared" si="426"/>
        <v>0</v>
      </c>
      <c r="V869" s="47"/>
      <c r="W869" s="47"/>
      <c r="X869" s="90"/>
      <c r="Y869" s="90"/>
      <c r="Z869" s="90"/>
      <c r="AA869" s="87">
        <f>SUM(G869:Z869)</f>
        <v>430852.63888888882</v>
      </c>
      <c r="AB869" s="88" t="str">
        <f>IF(ABS(F869-AA869)&lt;0.01,"ok","err")</f>
        <v>ok</v>
      </c>
    </row>
    <row r="870" spans="1:28" s="86" customFormat="1">
      <c r="A870" s="19"/>
      <c r="B870" s="19"/>
      <c r="C870" s="19"/>
      <c r="D870" s="19"/>
      <c r="E870" s="19"/>
      <c r="F870" s="38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90"/>
      <c r="Y870" s="90"/>
      <c r="Z870" s="90"/>
      <c r="AA870" s="87"/>
      <c r="AB870" s="88"/>
    </row>
    <row r="871" spans="1:28" s="86" customFormat="1">
      <c r="A871" s="24" t="s">
        <v>1260</v>
      </c>
      <c r="B871" s="19"/>
      <c r="C871" s="19"/>
      <c r="D871" s="19"/>
      <c r="E871" s="19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87"/>
      <c r="Y871" s="87"/>
      <c r="Z871" s="87"/>
      <c r="AA871" s="87"/>
      <c r="AB871" s="88"/>
    </row>
    <row r="872" spans="1:28" s="86" customFormat="1">
      <c r="A872" s="19" t="s">
        <v>1099</v>
      </c>
      <c r="B872" s="19"/>
      <c r="C872" s="19"/>
      <c r="D872" s="19"/>
      <c r="E872" s="19"/>
      <c r="F872" s="38">
        <v>519052</v>
      </c>
      <c r="G872" s="38">
        <f>370410+1+72</f>
        <v>370483</v>
      </c>
      <c r="H872" s="38">
        <f>28938+16987</f>
        <v>45925</v>
      </c>
      <c r="I872" s="38">
        <f>63</f>
        <v>63</v>
      </c>
      <c r="J872" s="38">
        <f>2893</f>
        <v>2893</v>
      </c>
      <c r="K872" s="38">
        <f>128</f>
        <v>128</v>
      </c>
      <c r="L872" s="38">
        <f>434</f>
        <v>434</v>
      </c>
      <c r="M872" s="38">
        <f>13</f>
        <v>13</v>
      </c>
      <c r="N872" s="38">
        <f t="shared" ref="N872:R872" si="428">N861</f>
        <v>2</v>
      </c>
      <c r="O872" s="38">
        <f t="shared" si="428"/>
        <v>97991</v>
      </c>
      <c r="P872" s="38">
        <f t="shared" si="428"/>
        <v>174</v>
      </c>
      <c r="Q872" s="38">
        <f t="shared" si="428"/>
        <v>945</v>
      </c>
      <c r="R872" s="38">
        <f t="shared" si="428"/>
        <v>1</v>
      </c>
      <c r="S872" s="38">
        <f>S861</f>
        <v>0</v>
      </c>
      <c r="T872" s="38">
        <f>T861</f>
        <v>0</v>
      </c>
      <c r="U872" s="38">
        <f>U861</f>
        <v>0</v>
      </c>
      <c r="V872" s="38">
        <v>0</v>
      </c>
      <c r="W872" s="38">
        <v>0</v>
      </c>
      <c r="X872" s="87">
        <v>0</v>
      </c>
      <c r="Y872" s="87">
        <v>0</v>
      </c>
      <c r="Z872" s="87">
        <v>0</v>
      </c>
      <c r="AA872" s="87">
        <f t="shared" ref="AA872:AA877" si="429">SUM(G872:Z872)</f>
        <v>519052</v>
      </c>
      <c r="AB872" s="88" t="str">
        <f t="shared" ref="AB872:AB879" si="430">IF(ABS(F872-AA872)&lt;0.01,"ok","err")</f>
        <v>ok</v>
      </c>
    </row>
    <row r="873" spans="1:28" s="86" customFormat="1">
      <c r="A873" s="19" t="s">
        <v>1230</v>
      </c>
      <c r="B873" s="19"/>
      <c r="C873" s="19"/>
      <c r="D873" s="19"/>
      <c r="E873" s="19"/>
      <c r="F873" s="38">
        <v>429853</v>
      </c>
      <c r="G873" s="47">
        <f>G872</f>
        <v>370483</v>
      </c>
      <c r="H873" s="47">
        <f t="shared" ref="H873:U873" si="431">H872</f>
        <v>45925</v>
      </c>
      <c r="I873" s="47">
        <f t="shared" si="431"/>
        <v>63</v>
      </c>
      <c r="J873" s="47">
        <f t="shared" si="431"/>
        <v>2893</v>
      </c>
      <c r="K873" s="47">
        <f t="shared" si="431"/>
        <v>128</v>
      </c>
      <c r="L873" s="47">
        <f t="shared" si="431"/>
        <v>434</v>
      </c>
      <c r="M873" s="47">
        <f t="shared" si="431"/>
        <v>13</v>
      </c>
      <c r="N873" s="47">
        <f t="shared" si="431"/>
        <v>2</v>
      </c>
      <c r="O873" s="47">
        <f>O872/10</f>
        <v>9799.1</v>
      </c>
      <c r="P873" s="47">
        <f t="shared" ref="P873:Q873" si="432">P872/10</f>
        <v>17.399999999999999</v>
      </c>
      <c r="Q873" s="47">
        <f t="shared" si="432"/>
        <v>94.5</v>
      </c>
      <c r="R873" s="47">
        <f t="shared" si="431"/>
        <v>1</v>
      </c>
      <c r="S873" s="47">
        <f>S872</f>
        <v>0</v>
      </c>
      <c r="T873" s="47">
        <f t="shared" si="431"/>
        <v>0</v>
      </c>
      <c r="U873" s="47">
        <f t="shared" si="431"/>
        <v>0</v>
      </c>
      <c r="V873" s="47">
        <f t="shared" ref="V873:Z874" si="433">V872</f>
        <v>0</v>
      </c>
      <c r="W873" s="47">
        <f t="shared" si="433"/>
        <v>0</v>
      </c>
      <c r="X873" s="90">
        <f t="shared" si="433"/>
        <v>0</v>
      </c>
      <c r="Y873" s="90">
        <f t="shared" si="433"/>
        <v>0</v>
      </c>
      <c r="Z873" s="90">
        <f t="shared" si="433"/>
        <v>0</v>
      </c>
      <c r="AA873" s="87">
        <f t="shared" si="429"/>
        <v>429853</v>
      </c>
      <c r="AB873" s="88" t="str">
        <f t="shared" si="430"/>
        <v>ok</v>
      </c>
    </row>
    <row r="874" spans="1:28" s="86" customFormat="1">
      <c r="A874" s="19" t="s">
        <v>1100</v>
      </c>
      <c r="B874" s="19"/>
      <c r="C874" s="19"/>
      <c r="D874" s="19" t="s">
        <v>1261</v>
      </c>
      <c r="E874" s="19"/>
      <c r="F874" s="38">
        <v>501414</v>
      </c>
      <c r="G874" s="47">
        <f>G873</f>
        <v>370483</v>
      </c>
      <c r="H874" s="47">
        <f>H873*2</f>
        <v>91850</v>
      </c>
      <c r="I874" s="47">
        <f>I873*5</f>
        <v>315</v>
      </c>
      <c r="J874" s="47">
        <f>J873*5</f>
        <v>14465</v>
      </c>
      <c r="K874" s="47">
        <f>K873*25</f>
        <v>3200</v>
      </c>
      <c r="L874" s="47">
        <f>L873*25</f>
        <v>10850</v>
      </c>
      <c r="M874" s="47">
        <f>M873*25</f>
        <v>325</v>
      </c>
      <c r="N874" s="47">
        <f>N873*5</f>
        <v>10</v>
      </c>
      <c r="O874" s="47">
        <f>O873</f>
        <v>9799.1</v>
      </c>
      <c r="P874" s="47">
        <f t="shared" ref="P874:Q874" si="434">P873</f>
        <v>17.399999999999999</v>
      </c>
      <c r="Q874" s="47">
        <f t="shared" si="434"/>
        <v>94.5</v>
      </c>
      <c r="R874" s="47">
        <f>R873*5</f>
        <v>5</v>
      </c>
      <c r="S874" s="47">
        <f>S873</f>
        <v>0</v>
      </c>
      <c r="T874" s="47">
        <f>T873</f>
        <v>0</v>
      </c>
      <c r="U874" s="47">
        <f>U873</f>
        <v>0</v>
      </c>
      <c r="V874" s="47">
        <f t="shared" si="433"/>
        <v>0</v>
      </c>
      <c r="W874" s="47">
        <f t="shared" si="433"/>
        <v>0</v>
      </c>
      <c r="X874" s="90">
        <f t="shared" si="433"/>
        <v>0</v>
      </c>
      <c r="Y874" s="90">
        <f t="shared" si="433"/>
        <v>0</v>
      </c>
      <c r="Z874" s="90">
        <f t="shared" si="433"/>
        <v>0</v>
      </c>
      <c r="AA874" s="87">
        <f t="shared" si="429"/>
        <v>501414</v>
      </c>
      <c r="AB874" s="88" t="str">
        <f t="shared" si="430"/>
        <v>ok</v>
      </c>
    </row>
    <row r="875" spans="1:28" s="86" customFormat="1">
      <c r="A875" s="46" t="s">
        <v>594</v>
      </c>
      <c r="B875" s="19"/>
      <c r="C875" s="19"/>
      <c r="D875" s="19" t="s">
        <v>1262</v>
      </c>
      <c r="E875" s="19"/>
      <c r="F875" s="47">
        <v>126670914.05123466</v>
      </c>
      <c r="G875" s="19"/>
      <c r="H875" s="19"/>
      <c r="I875" s="19"/>
      <c r="J875" s="19"/>
      <c r="K875" s="47"/>
      <c r="L875" s="38">
        <v>0</v>
      </c>
      <c r="M875" s="19"/>
      <c r="N875" s="47">
        <v>0</v>
      </c>
      <c r="O875" s="47">
        <f>F875</f>
        <v>126670914.05123466</v>
      </c>
      <c r="P875" s="47">
        <v>0</v>
      </c>
      <c r="Q875" s="47">
        <v>0</v>
      </c>
      <c r="R875" s="47">
        <v>0</v>
      </c>
      <c r="S875" s="47">
        <v>0</v>
      </c>
      <c r="T875" s="47">
        <v>0</v>
      </c>
      <c r="U875" s="47">
        <v>0</v>
      </c>
      <c r="V875" s="47">
        <v>0</v>
      </c>
      <c r="W875" s="47">
        <v>0</v>
      </c>
      <c r="X875" s="90"/>
      <c r="Y875" s="90"/>
      <c r="Z875" s="90"/>
      <c r="AA875" s="87">
        <f t="shared" si="429"/>
        <v>126670914.05123466</v>
      </c>
      <c r="AB875" s="88" t="str">
        <f t="shared" si="430"/>
        <v>ok</v>
      </c>
    </row>
    <row r="876" spans="1:28" s="86" customFormat="1">
      <c r="A876" s="19" t="s">
        <v>149</v>
      </c>
      <c r="B876" s="19"/>
      <c r="C876" s="19"/>
      <c r="D876" s="19" t="s">
        <v>1263</v>
      </c>
      <c r="E876" s="19"/>
      <c r="F876" s="38">
        <v>519052</v>
      </c>
      <c r="G876" s="47">
        <f>G872</f>
        <v>370483</v>
      </c>
      <c r="H876" s="47">
        <f>H873</f>
        <v>45925</v>
      </c>
      <c r="I876" s="47">
        <f>I873</f>
        <v>63</v>
      </c>
      <c r="J876" s="47">
        <f>J873</f>
        <v>2893</v>
      </c>
      <c r="K876" s="47">
        <f t="shared" ref="K876:W876" si="435">K873</f>
        <v>128</v>
      </c>
      <c r="L876" s="47">
        <f t="shared" si="435"/>
        <v>434</v>
      </c>
      <c r="M876" s="47">
        <f t="shared" si="435"/>
        <v>13</v>
      </c>
      <c r="N876" s="47">
        <f t="shared" si="435"/>
        <v>2</v>
      </c>
      <c r="O876" s="47">
        <f>O872</f>
        <v>97991</v>
      </c>
      <c r="P876" s="47">
        <f t="shared" ref="P876:Q876" si="436">P872</f>
        <v>174</v>
      </c>
      <c r="Q876" s="47">
        <f t="shared" si="436"/>
        <v>945</v>
      </c>
      <c r="R876" s="47">
        <f t="shared" si="435"/>
        <v>1</v>
      </c>
      <c r="S876" s="47">
        <f>S872</f>
        <v>0</v>
      </c>
      <c r="T876" s="47">
        <f t="shared" si="435"/>
        <v>0</v>
      </c>
      <c r="U876" s="47">
        <f t="shared" si="435"/>
        <v>0</v>
      </c>
      <c r="V876" s="47">
        <f t="shared" si="435"/>
        <v>0</v>
      </c>
      <c r="W876" s="47">
        <f t="shared" si="435"/>
        <v>0</v>
      </c>
      <c r="X876" s="90">
        <f>X874</f>
        <v>0</v>
      </c>
      <c r="Y876" s="90">
        <f>Y874</f>
        <v>0</v>
      </c>
      <c r="Z876" s="90">
        <f>Z874</f>
        <v>0</v>
      </c>
      <c r="AA876" s="87">
        <f t="shared" si="429"/>
        <v>519052</v>
      </c>
      <c r="AB876" s="88" t="str">
        <f t="shared" si="430"/>
        <v>ok</v>
      </c>
    </row>
    <row r="877" spans="1:28" s="86" customFormat="1">
      <c r="A877" s="19" t="s">
        <v>1097</v>
      </c>
      <c r="B877" s="19"/>
      <c r="C877" s="19"/>
      <c r="D877" s="19" t="s">
        <v>1267</v>
      </c>
      <c r="E877" s="19"/>
      <c r="F877" s="38">
        <v>429853</v>
      </c>
      <c r="G877" s="47">
        <f>G873</f>
        <v>370483</v>
      </c>
      <c r="H877" s="47">
        <f t="shared" ref="H877:N877" si="437">H873</f>
        <v>45925</v>
      </c>
      <c r="I877" s="47">
        <f t="shared" si="437"/>
        <v>63</v>
      </c>
      <c r="J877" s="47">
        <f t="shared" si="437"/>
        <v>2893</v>
      </c>
      <c r="K877" s="47">
        <f t="shared" si="437"/>
        <v>128</v>
      </c>
      <c r="L877" s="47">
        <f t="shared" si="437"/>
        <v>434</v>
      </c>
      <c r="M877" s="47">
        <f t="shared" si="437"/>
        <v>13</v>
      </c>
      <c r="N877" s="47">
        <f t="shared" si="437"/>
        <v>2</v>
      </c>
      <c r="O877" s="47">
        <f>O873</f>
        <v>9799.1</v>
      </c>
      <c r="P877" s="47">
        <f t="shared" ref="P877:Q877" si="438">P873</f>
        <v>17.399999999999999</v>
      </c>
      <c r="Q877" s="47">
        <f t="shared" si="438"/>
        <v>94.5</v>
      </c>
      <c r="R877" s="47">
        <f>R876</f>
        <v>1</v>
      </c>
      <c r="S877" s="47">
        <f>S876/9</f>
        <v>0</v>
      </c>
      <c r="T877" s="47">
        <f>T876/9</f>
        <v>0</v>
      </c>
      <c r="U877" s="47">
        <f>U876/9</f>
        <v>0</v>
      </c>
      <c r="V877" s="47">
        <f>V876</f>
        <v>0</v>
      </c>
      <c r="W877" s="47">
        <f>W876</f>
        <v>0</v>
      </c>
      <c r="X877" s="90"/>
      <c r="Y877" s="90"/>
      <c r="Z877" s="90"/>
      <c r="AA877" s="87">
        <f t="shared" si="429"/>
        <v>429853</v>
      </c>
      <c r="AB877" s="88" t="str">
        <f t="shared" si="430"/>
        <v>ok</v>
      </c>
    </row>
    <row r="878" spans="1:28" s="86" customFormat="1">
      <c r="A878" s="19" t="s">
        <v>788</v>
      </c>
      <c r="B878" s="19"/>
      <c r="C878" s="19"/>
      <c r="D878" s="19" t="s">
        <v>1264</v>
      </c>
      <c r="E878" s="19"/>
      <c r="F878" s="38">
        <v>426510</v>
      </c>
      <c r="G878" s="47">
        <f>G877</f>
        <v>370483</v>
      </c>
      <c r="H878" s="47">
        <f>H877</f>
        <v>45925</v>
      </c>
      <c r="I878" s="47">
        <f>I877</f>
        <v>63</v>
      </c>
      <c r="J878" s="47">
        <v>0</v>
      </c>
      <c r="K878" s="47">
        <f>K877</f>
        <v>128</v>
      </c>
      <c r="L878" s="47">
        <v>0</v>
      </c>
      <c r="M878" s="47">
        <v>0</v>
      </c>
      <c r="N878" s="47">
        <v>0</v>
      </c>
      <c r="O878" s="47">
        <f>O877</f>
        <v>9799.1</v>
      </c>
      <c r="P878" s="47">
        <f t="shared" ref="P878:Q878" si="439">P877</f>
        <v>17.399999999999999</v>
      </c>
      <c r="Q878" s="47">
        <f t="shared" si="439"/>
        <v>94.5</v>
      </c>
      <c r="R878" s="47">
        <v>0</v>
      </c>
      <c r="S878" s="47">
        <f>S877</f>
        <v>0</v>
      </c>
      <c r="T878" s="47">
        <f>T876/9</f>
        <v>0</v>
      </c>
      <c r="U878" s="47">
        <f>U876/9</f>
        <v>0</v>
      </c>
      <c r="V878" s="47">
        <v>0</v>
      </c>
      <c r="W878" s="47">
        <f>W877</f>
        <v>0</v>
      </c>
      <c r="X878" s="90"/>
      <c r="Y878" s="90"/>
      <c r="Z878" s="90"/>
      <c r="AA878" s="87">
        <f>SUM(G878:Z878)</f>
        <v>426510</v>
      </c>
      <c r="AB878" s="88" t="str">
        <f t="shared" si="430"/>
        <v>ok</v>
      </c>
    </row>
    <row r="879" spans="1:28" s="86" customFormat="1">
      <c r="A879" s="19" t="s">
        <v>789</v>
      </c>
      <c r="B879" s="19"/>
      <c r="C879" s="19"/>
      <c r="D879" s="19" t="s">
        <v>1265</v>
      </c>
      <c r="E879" s="19"/>
      <c r="F879" s="38">
        <v>429853</v>
      </c>
      <c r="G879" s="47">
        <f>G877</f>
        <v>370483</v>
      </c>
      <c r="H879" s="47">
        <f t="shared" ref="H879:Z879" si="440">+H872</f>
        <v>45925</v>
      </c>
      <c r="I879" s="47">
        <f t="shared" si="440"/>
        <v>63</v>
      </c>
      <c r="J879" s="47">
        <f t="shared" si="440"/>
        <v>2893</v>
      </c>
      <c r="K879" s="47">
        <f t="shared" si="440"/>
        <v>128</v>
      </c>
      <c r="L879" s="47">
        <f t="shared" si="440"/>
        <v>434</v>
      </c>
      <c r="M879" s="47">
        <f t="shared" si="440"/>
        <v>13</v>
      </c>
      <c r="N879" s="47">
        <f t="shared" si="440"/>
        <v>2</v>
      </c>
      <c r="O879" s="47">
        <f>+O873</f>
        <v>9799.1</v>
      </c>
      <c r="P879" s="47">
        <f t="shared" ref="P879:Q879" si="441">+P873</f>
        <v>17.399999999999999</v>
      </c>
      <c r="Q879" s="47">
        <f t="shared" si="441"/>
        <v>94.5</v>
      </c>
      <c r="R879" s="47">
        <f t="shared" si="440"/>
        <v>1</v>
      </c>
      <c r="S879" s="47">
        <f>+S872/10</f>
        <v>0</v>
      </c>
      <c r="T879" s="47">
        <f>+T872/9</f>
        <v>0</v>
      </c>
      <c r="U879" s="47">
        <f>+U872/9</f>
        <v>0</v>
      </c>
      <c r="V879" s="47">
        <f t="shared" si="440"/>
        <v>0</v>
      </c>
      <c r="W879" s="47">
        <f t="shared" si="440"/>
        <v>0</v>
      </c>
      <c r="X879" s="90">
        <f t="shared" si="440"/>
        <v>0</v>
      </c>
      <c r="Y879" s="90">
        <f t="shared" si="440"/>
        <v>0</v>
      </c>
      <c r="Z879" s="90">
        <f t="shared" si="440"/>
        <v>0</v>
      </c>
      <c r="AA879" s="87">
        <f>SUM(G879:Z879)</f>
        <v>429853</v>
      </c>
      <c r="AB879" s="88" t="str">
        <f t="shared" si="430"/>
        <v>ok</v>
      </c>
    </row>
    <row r="880" spans="1:28" s="86" customFormat="1">
      <c r="A880" s="19" t="s">
        <v>1101</v>
      </c>
      <c r="B880" s="19"/>
      <c r="C880" s="19"/>
      <c r="D880" s="19" t="s">
        <v>1266</v>
      </c>
      <c r="E880" s="19"/>
      <c r="F880" s="38">
        <v>429647</v>
      </c>
      <c r="G880" s="47">
        <f>G879</f>
        <v>370483</v>
      </c>
      <c r="H880" s="47">
        <f>H879</f>
        <v>45925</v>
      </c>
      <c r="I880" s="47">
        <f t="shared" ref="I880:U880" si="442">I869</f>
        <v>0</v>
      </c>
      <c r="J880" s="47">
        <f>J879</f>
        <v>2893</v>
      </c>
      <c r="K880" s="47">
        <f t="shared" si="442"/>
        <v>0</v>
      </c>
      <c r="L880" s="47">
        <f>L879</f>
        <v>434</v>
      </c>
      <c r="M880" s="47">
        <f t="shared" si="442"/>
        <v>0</v>
      </c>
      <c r="N880" s="47">
        <f t="shared" si="442"/>
        <v>0</v>
      </c>
      <c r="O880" s="47">
        <f>O873</f>
        <v>9799.1</v>
      </c>
      <c r="P880" s="47">
        <f t="shared" ref="P880:Q880" si="443">P873</f>
        <v>17.399999999999999</v>
      </c>
      <c r="Q880" s="47">
        <f t="shared" si="443"/>
        <v>94.5</v>
      </c>
      <c r="R880" s="47">
        <f t="shared" si="442"/>
        <v>1</v>
      </c>
      <c r="S880" s="47">
        <f t="shared" si="442"/>
        <v>0</v>
      </c>
      <c r="T880" s="47">
        <f t="shared" si="442"/>
        <v>0</v>
      </c>
      <c r="U880" s="47">
        <f t="shared" si="442"/>
        <v>0</v>
      </c>
      <c r="V880" s="47"/>
      <c r="W880" s="47"/>
      <c r="X880" s="90"/>
      <c r="Y880" s="90"/>
      <c r="Z880" s="90"/>
      <c r="AA880" s="87">
        <f>SUM(G880:Z880)</f>
        <v>429647</v>
      </c>
      <c r="AB880" s="88" t="str">
        <f>IF(ABS(F880-AA880)&lt;0.01,"ok","err")</f>
        <v>ok</v>
      </c>
    </row>
    <row r="881" spans="1:29" s="86" customFormat="1">
      <c r="A881" s="19"/>
      <c r="B881" s="19"/>
      <c r="C881" s="19"/>
      <c r="D881" s="19"/>
      <c r="E881" s="19"/>
      <c r="F881" s="38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90"/>
      <c r="Y881" s="90"/>
      <c r="Z881" s="90"/>
      <c r="AA881" s="87"/>
      <c r="AB881" s="88"/>
    </row>
    <row r="882" spans="1:29" s="86" customFormat="1">
      <c r="A882" s="18" t="s">
        <v>790</v>
      </c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</row>
    <row r="883" spans="1:29" s="86" customFormat="1">
      <c r="A883" s="19" t="s">
        <v>1113</v>
      </c>
      <c r="B883" s="19"/>
      <c r="C883" s="19"/>
      <c r="D883" s="19" t="s">
        <v>1115</v>
      </c>
      <c r="E883" s="19"/>
      <c r="F883" s="38">
        <v>3116802.4210561509</v>
      </c>
      <c r="G883" s="38">
        <v>1410728.935517574</v>
      </c>
      <c r="H883" s="38">
        <v>391821.41589250509</v>
      </c>
      <c r="I883" s="38">
        <v>23920.851205713858</v>
      </c>
      <c r="J883" s="38">
        <v>417253.78854618745</v>
      </c>
      <c r="K883" s="38">
        <v>390651.92856031773</v>
      </c>
      <c r="L883" s="38">
        <v>265327.23578470928</v>
      </c>
      <c r="M883" s="38">
        <v>175019.97125469486</v>
      </c>
      <c r="N883" s="38">
        <v>13133.533454222114</v>
      </c>
      <c r="O883" s="38">
        <v>27262.624936428911</v>
      </c>
      <c r="P883" s="38">
        <v>1151.7413792366117</v>
      </c>
      <c r="Q883" s="38">
        <v>430.306572573398</v>
      </c>
      <c r="R883" s="38">
        <v>100.0879519873387</v>
      </c>
      <c r="S883" s="38">
        <v>0</v>
      </c>
      <c r="T883" s="38">
        <v>0</v>
      </c>
      <c r="U883" s="38">
        <v>0</v>
      </c>
      <c r="V883" s="38">
        <v>0</v>
      </c>
      <c r="W883" s="38">
        <v>0</v>
      </c>
      <c r="X883" s="87">
        <v>0</v>
      </c>
      <c r="Y883" s="87">
        <v>0</v>
      </c>
      <c r="Z883" s="87">
        <v>0</v>
      </c>
      <c r="AA883" s="87">
        <f t="shared" ref="AA883" si="444">SUM(G883:Z883)</f>
        <v>3116802.4210561509</v>
      </c>
      <c r="AB883" s="88" t="str">
        <f t="shared" ref="AB883" si="445">IF(ABS(F883-AA883)&lt;0.01,"ok","err")</f>
        <v>ok</v>
      </c>
      <c r="AC883" s="90"/>
    </row>
    <row r="884" spans="1:29" s="86" customFormat="1">
      <c r="A884" s="19" t="s">
        <v>1114</v>
      </c>
      <c r="B884" s="19"/>
      <c r="C884" s="19"/>
      <c r="D884" s="19" t="s">
        <v>1116</v>
      </c>
      <c r="E884" s="19"/>
      <c r="F884" s="38">
        <v>2941782.4498014562</v>
      </c>
      <c r="G884" s="38">
        <v>1410728.935517574</v>
      </c>
      <c r="H884" s="38">
        <v>391821.41589250509</v>
      </c>
      <c r="I884" s="38">
        <v>23920.851205713858</v>
      </c>
      <c r="J884" s="38">
        <v>417253.78854618745</v>
      </c>
      <c r="K884" s="38">
        <v>390651.92856031773</v>
      </c>
      <c r="L884" s="38">
        <v>265327.23578470928</v>
      </c>
      <c r="M884" s="38">
        <v>0</v>
      </c>
      <c r="N884" s="38">
        <v>13133.533454222114</v>
      </c>
      <c r="O884" s="38">
        <v>27262.624936428911</v>
      </c>
      <c r="P884" s="38">
        <v>1151.7413792366117</v>
      </c>
      <c r="Q884" s="38">
        <v>430.306572573398</v>
      </c>
      <c r="R884" s="38">
        <v>100.0879519873387</v>
      </c>
      <c r="S884" s="38">
        <v>0</v>
      </c>
      <c r="T884" s="38">
        <v>0</v>
      </c>
      <c r="U884" s="38">
        <v>0</v>
      </c>
      <c r="V884" s="38">
        <v>0</v>
      </c>
      <c r="W884" s="38">
        <v>0</v>
      </c>
      <c r="X884" s="87">
        <v>0</v>
      </c>
      <c r="Y884" s="87">
        <v>0</v>
      </c>
      <c r="Z884" s="87">
        <v>0</v>
      </c>
      <c r="AA884" s="87">
        <f t="shared" ref="AA884:AA886" si="446">SUM(G884:Z884)</f>
        <v>2941782.4498014562</v>
      </c>
      <c r="AB884" s="88" t="str">
        <f t="shared" ref="AB884:AB886" si="447">IF(ABS(F884-AA884)&lt;0.01,"ok","err")</f>
        <v>ok</v>
      </c>
      <c r="AC884" s="90"/>
    </row>
    <row r="885" spans="1:29" s="80" customFormat="1">
      <c r="A885" s="19" t="s">
        <v>1103</v>
      </c>
      <c r="B885" s="19"/>
      <c r="C885" s="19"/>
      <c r="D885" s="19" t="s">
        <v>1104</v>
      </c>
      <c r="E885" s="19"/>
      <c r="F885" s="38">
        <v>4710074.4262058986</v>
      </c>
      <c r="G885" s="38">
        <v>3219014.3019366078</v>
      </c>
      <c r="H885" s="38">
        <v>582650.97210111842</v>
      </c>
      <c r="I885" s="38">
        <v>0</v>
      </c>
      <c r="J885" s="38">
        <v>536224.22916826198</v>
      </c>
      <c r="K885" s="38">
        <v>0</v>
      </c>
      <c r="L885" s="38">
        <v>343240.162159684</v>
      </c>
      <c r="M885" s="38">
        <v>0</v>
      </c>
      <c r="N885" s="38">
        <v>0</v>
      </c>
      <c r="O885" s="38">
        <v>27262.624936428911</v>
      </c>
      <c r="P885" s="38">
        <v>1151.7413792366117</v>
      </c>
      <c r="Q885" s="38">
        <v>430.306572573398</v>
      </c>
      <c r="R885" s="38">
        <v>100.0879519873387</v>
      </c>
      <c r="S885" s="38">
        <v>0</v>
      </c>
      <c r="T885" s="38">
        <v>0</v>
      </c>
      <c r="U885" s="38">
        <v>0</v>
      </c>
      <c r="V885" s="38">
        <v>0</v>
      </c>
      <c r="W885" s="38">
        <v>0</v>
      </c>
      <c r="X885" s="76">
        <v>0</v>
      </c>
      <c r="Y885" s="76">
        <v>0</v>
      </c>
      <c r="Z885" s="76">
        <v>0</v>
      </c>
      <c r="AA885" s="76">
        <f t="shared" si="446"/>
        <v>4710074.4262058986</v>
      </c>
      <c r="AB885" s="79" t="str">
        <f t="shared" si="447"/>
        <v>ok</v>
      </c>
    </row>
    <row r="886" spans="1:29" s="80" customFormat="1">
      <c r="A886" s="19" t="s">
        <v>628</v>
      </c>
      <c r="B886" s="19"/>
      <c r="C886" s="19"/>
      <c r="D886" s="19" t="s">
        <v>629</v>
      </c>
      <c r="E886" s="19"/>
      <c r="F886" s="38">
        <v>4366834.2640462145</v>
      </c>
      <c r="G886" s="38">
        <v>3219014.3019366078</v>
      </c>
      <c r="H886" s="38">
        <v>582650.97210111842</v>
      </c>
      <c r="I886" s="38">
        <v>0</v>
      </c>
      <c r="J886" s="38">
        <v>536224.22916826198</v>
      </c>
      <c r="K886" s="38">
        <v>0</v>
      </c>
      <c r="L886" s="38">
        <v>0</v>
      </c>
      <c r="M886" s="38">
        <v>0</v>
      </c>
      <c r="N886" s="38">
        <v>0</v>
      </c>
      <c r="O886" s="38">
        <v>27262.624936428911</v>
      </c>
      <c r="P886" s="38">
        <v>1151.7413792366117</v>
      </c>
      <c r="Q886" s="38">
        <v>430.306572573398</v>
      </c>
      <c r="R886" s="38">
        <v>100.0879519873387</v>
      </c>
      <c r="S886" s="38">
        <v>0</v>
      </c>
      <c r="T886" s="38">
        <v>0</v>
      </c>
      <c r="U886" s="38">
        <v>0</v>
      </c>
      <c r="V886" s="38">
        <v>0</v>
      </c>
      <c r="W886" s="38">
        <v>0</v>
      </c>
      <c r="X886" s="76">
        <v>0</v>
      </c>
      <c r="Y886" s="76">
        <v>0</v>
      </c>
      <c r="Z886" s="76">
        <v>0</v>
      </c>
      <c r="AA886" s="76">
        <f t="shared" si="446"/>
        <v>4366834.2640462145</v>
      </c>
      <c r="AB886" s="79" t="str">
        <f t="shared" si="447"/>
        <v>ok</v>
      </c>
    </row>
    <row r="887" spans="1:29" s="80" customFormat="1" hidden="1">
      <c r="A887" s="19" t="s">
        <v>785</v>
      </c>
      <c r="B887" s="19"/>
      <c r="C887" s="19"/>
      <c r="D887" s="19" t="s">
        <v>164</v>
      </c>
      <c r="E887" s="19"/>
      <c r="F887" s="38">
        <f>F889</f>
        <v>174758.00464129917</v>
      </c>
      <c r="G887" s="38">
        <f t="shared" ref="G887:U887" si="448">G889</f>
        <v>84319.965515933363</v>
      </c>
      <c r="H887" s="38">
        <f t="shared" si="448"/>
        <v>20422.721036831601</v>
      </c>
      <c r="I887" s="38">
        <f t="shared" si="448"/>
        <v>1245.2522801236803</v>
      </c>
      <c r="J887" s="38">
        <f t="shared" si="448"/>
        <v>22550.627320581058</v>
      </c>
      <c r="K887" s="38">
        <f t="shared" si="448"/>
        <v>21619.665329364114</v>
      </c>
      <c r="L887" s="38">
        <f t="shared" si="448"/>
        <v>14736.096772428158</v>
      </c>
      <c r="M887" s="38">
        <f t="shared" si="448"/>
        <v>9257.4595784075555</v>
      </c>
      <c r="N887" s="38">
        <f t="shared" si="448"/>
        <v>504.70403722797141</v>
      </c>
      <c r="O887" s="38">
        <f t="shared" si="448"/>
        <v>71.998654492963652</v>
      </c>
      <c r="P887" s="38">
        <f t="shared" si="448"/>
        <v>2.8820690584683497</v>
      </c>
      <c r="Q887" s="38">
        <f t="shared" si="448"/>
        <v>26.519334709812608</v>
      </c>
      <c r="R887" s="38">
        <f t="shared" si="448"/>
        <v>0.11271214044659604</v>
      </c>
      <c r="S887" s="38">
        <f t="shared" si="448"/>
        <v>0</v>
      </c>
      <c r="T887" s="38">
        <f t="shared" si="448"/>
        <v>0</v>
      </c>
      <c r="U887" s="38">
        <f t="shared" si="448"/>
        <v>0</v>
      </c>
      <c r="V887" s="38">
        <v>0</v>
      </c>
      <c r="W887" s="38">
        <v>0</v>
      </c>
      <c r="X887" s="76"/>
      <c r="Y887" s="76"/>
      <c r="Z887" s="76"/>
      <c r="AA887" s="76">
        <v>34305.024476596634</v>
      </c>
      <c r="AB887" s="79" t="s">
        <v>1118</v>
      </c>
      <c r="AC887" s="81"/>
    </row>
    <row r="888" spans="1:29" s="80" customFormat="1" hidden="1">
      <c r="A888" s="19" t="s">
        <v>786</v>
      </c>
      <c r="B888" s="19"/>
      <c r="C888" s="19"/>
      <c r="D888" s="19" t="s">
        <v>165</v>
      </c>
      <c r="E888" s="19"/>
      <c r="F888" s="38">
        <f>F889</f>
        <v>174758.00464129917</v>
      </c>
      <c r="G888" s="38">
        <f t="shared" ref="G888:U888" si="449">G889</f>
        <v>84319.965515933363</v>
      </c>
      <c r="H888" s="38">
        <f t="shared" si="449"/>
        <v>20422.721036831601</v>
      </c>
      <c r="I888" s="38">
        <f t="shared" si="449"/>
        <v>1245.2522801236803</v>
      </c>
      <c r="J888" s="38">
        <f t="shared" si="449"/>
        <v>22550.627320581058</v>
      </c>
      <c r="K888" s="38">
        <f t="shared" si="449"/>
        <v>21619.665329364114</v>
      </c>
      <c r="L888" s="38">
        <f t="shared" si="449"/>
        <v>14736.096772428158</v>
      </c>
      <c r="M888" s="38">
        <f t="shared" si="449"/>
        <v>9257.4595784075555</v>
      </c>
      <c r="N888" s="38">
        <f t="shared" si="449"/>
        <v>504.70403722797141</v>
      </c>
      <c r="O888" s="38">
        <f t="shared" si="449"/>
        <v>71.998654492963652</v>
      </c>
      <c r="P888" s="38">
        <f t="shared" si="449"/>
        <v>2.8820690584683497</v>
      </c>
      <c r="Q888" s="38">
        <f t="shared" si="449"/>
        <v>26.519334709812608</v>
      </c>
      <c r="R888" s="38">
        <f t="shared" si="449"/>
        <v>0.11271214044659604</v>
      </c>
      <c r="S888" s="38">
        <f t="shared" si="449"/>
        <v>0</v>
      </c>
      <c r="T888" s="38">
        <f t="shared" si="449"/>
        <v>0</v>
      </c>
      <c r="U888" s="38">
        <f t="shared" si="449"/>
        <v>0</v>
      </c>
      <c r="V888" s="38">
        <v>0</v>
      </c>
      <c r="W888" s="38">
        <v>0</v>
      </c>
      <c r="X888" s="76"/>
      <c r="Y888" s="76"/>
      <c r="Z888" s="76"/>
      <c r="AA888" s="76">
        <v>34305.024476596634</v>
      </c>
      <c r="AB888" s="79" t="s">
        <v>1118</v>
      </c>
    </row>
    <row r="889" spans="1:29" s="80" customFormat="1">
      <c r="A889" s="19" t="s">
        <v>1130</v>
      </c>
      <c r="B889" s="19"/>
      <c r="C889" s="19"/>
      <c r="D889" s="19" t="s">
        <v>1120</v>
      </c>
      <c r="E889" s="19"/>
      <c r="F889" s="38">
        <v>174758.00464129917</v>
      </c>
      <c r="G889" s="38">
        <v>84319.965515933363</v>
      </c>
      <c r="H889" s="38">
        <v>20422.721036831601</v>
      </c>
      <c r="I889" s="38">
        <v>1245.2522801236803</v>
      </c>
      <c r="J889" s="38">
        <v>22550.627320581058</v>
      </c>
      <c r="K889" s="38">
        <v>21619.665329364114</v>
      </c>
      <c r="L889" s="38">
        <v>14736.096772428158</v>
      </c>
      <c r="M889" s="38">
        <v>9257.4595784075555</v>
      </c>
      <c r="N889" s="38">
        <v>504.70403722797141</v>
      </c>
      <c r="O889" s="38">
        <v>71.998654492963652</v>
      </c>
      <c r="P889" s="38">
        <v>2.8820690584683497</v>
      </c>
      <c r="Q889" s="38">
        <v>26.519334709812608</v>
      </c>
      <c r="R889" s="38">
        <v>0.11271214044659604</v>
      </c>
      <c r="S889" s="38">
        <v>0</v>
      </c>
      <c r="T889" s="38">
        <v>0</v>
      </c>
      <c r="U889" s="38">
        <v>0</v>
      </c>
      <c r="V889" s="38">
        <v>0</v>
      </c>
      <c r="W889" s="38">
        <v>0</v>
      </c>
      <c r="X889" s="76"/>
      <c r="Y889" s="76"/>
      <c r="Z889" s="76"/>
      <c r="AA889" s="76">
        <f t="shared" ref="AA889" si="450">SUM(G889:Z889)</f>
        <v>174758.00464129917</v>
      </c>
      <c r="AB889" s="79" t="s">
        <v>1118</v>
      </c>
      <c r="AC889" s="85"/>
    </row>
    <row r="890" spans="1:29" s="80" customFormat="1">
      <c r="A890" s="19"/>
      <c r="B890" s="19"/>
      <c r="C890" s="19"/>
      <c r="D890" s="19"/>
      <c r="E890" s="19"/>
      <c r="F890" s="45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83"/>
      <c r="Y890" s="83"/>
      <c r="Z890" s="83"/>
      <c r="AA890" s="83"/>
      <c r="AB890" s="79"/>
    </row>
    <row r="891" spans="1:29" s="80" customFormat="1">
      <c r="A891" s="24" t="s">
        <v>1078</v>
      </c>
      <c r="B891" s="19"/>
      <c r="C891" s="19"/>
      <c r="D891" s="19"/>
      <c r="E891" s="19"/>
      <c r="F891" s="45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83"/>
      <c r="Y891" s="83"/>
      <c r="Z891" s="83"/>
      <c r="AA891" s="83"/>
      <c r="AB891" s="79"/>
    </row>
    <row r="892" spans="1:29" s="80" customFormat="1">
      <c r="A892" s="19"/>
      <c r="B892" s="19"/>
      <c r="C892" s="19"/>
      <c r="D892" s="19"/>
      <c r="E892" s="19"/>
      <c r="F892" s="45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83"/>
      <c r="Y892" s="83"/>
      <c r="Z892" s="83"/>
      <c r="AA892" s="83"/>
      <c r="AB892" s="79"/>
    </row>
    <row r="893" spans="1:29" s="80" customFormat="1">
      <c r="A893" s="96" t="s">
        <v>1254</v>
      </c>
      <c r="B893" s="19"/>
      <c r="C893" s="19"/>
      <c r="D893" s="19"/>
      <c r="E893" s="19"/>
      <c r="F893" s="45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83"/>
      <c r="Y893" s="83"/>
      <c r="Z893" s="83"/>
      <c r="AA893" s="83"/>
      <c r="AB893" s="79"/>
    </row>
    <row r="894" spans="1:29" s="80" customFormat="1">
      <c r="A894" s="19" t="s">
        <v>1248</v>
      </c>
      <c r="B894" s="19"/>
      <c r="C894" s="19"/>
      <c r="D894" s="19" t="s">
        <v>1146</v>
      </c>
      <c r="E894" s="19"/>
      <c r="F894" s="38">
        <f>F889</f>
        <v>174758.00464129917</v>
      </c>
      <c r="G894" s="38">
        <f t="shared" ref="G894:Z894" si="451">G888</f>
        <v>84319.965515933363</v>
      </c>
      <c r="H894" s="38">
        <f t="shared" si="451"/>
        <v>20422.721036831601</v>
      </c>
      <c r="I894" s="38">
        <f t="shared" si="451"/>
        <v>1245.2522801236803</v>
      </c>
      <c r="J894" s="38">
        <f t="shared" si="451"/>
        <v>22550.627320581058</v>
      </c>
      <c r="K894" s="38">
        <f t="shared" si="451"/>
        <v>21619.665329364114</v>
      </c>
      <c r="L894" s="38">
        <f t="shared" si="451"/>
        <v>14736.096772428158</v>
      </c>
      <c r="M894" s="38">
        <f t="shared" si="451"/>
        <v>9257.4595784075555</v>
      </c>
      <c r="N894" s="38">
        <f t="shared" si="451"/>
        <v>504.70403722797141</v>
      </c>
      <c r="O894" s="38">
        <f>O888</f>
        <v>71.998654492963652</v>
      </c>
      <c r="P894" s="38">
        <f t="shared" si="451"/>
        <v>2.8820690584683497</v>
      </c>
      <c r="Q894" s="38">
        <f t="shared" si="451"/>
        <v>26.519334709812608</v>
      </c>
      <c r="R894" s="38">
        <f t="shared" si="451"/>
        <v>0.11271214044659604</v>
      </c>
      <c r="S894" s="38">
        <f t="shared" si="451"/>
        <v>0</v>
      </c>
      <c r="T894" s="38">
        <f t="shared" si="451"/>
        <v>0</v>
      </c>
      <c r="U894" s="38">
        <f t="shared" si="451"/>
        <v>0</v>
      </c>
      <c r="V894" s="38">
        <f t="shared" si="451"/>
        <v>0</v>
      </c>
      <c r="W894" s="38">
        <f t="shared" si="451"/>
        <v>0</v>
      </c>
      <c r="X894" s="76">
        <f t="shared" si="451"/>
        <v>0</v>
      </c>
      <c r="Y894" s="76">
        <f t="shared" si="451"/>
        <v>0</v>
      </c>
      <c r="Z894" s="76">
        <f t="shared" si="451"/>
        <v>0</v>
      </c>
      <c r="AA894" s="76">
        <f>SUM(G894:Z894)</f>
        <v>174758.00464129917</v>
      </c>
      <c r="AB894" s="79" t="str">
        <f t="shared" ref="AB894:AB899" si="452">IF(ABS(F894-AA894)&lt;0.01,"ok","err")</f>
        <v>ok</v>
      </c>
    </row>
    <row r="895" spans="1:29" s="80" customFormat="1">
      <c r="A895" s="19" t="s">
        <v>1249</v>
      </c>
      <c r="B895" s="19"/>
      <c r="C895" s="19"/>
      <c r="D895" s="19"/>
      <c r="E895" s="19"/>
      <c r="F895" s="39">
        <f>F9</f>
        <v>2597891033.8555474</v>
      </c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AA895" s="82">
        <f>F895</f>
        <v>2597891033.8555474</v>
      </c>
      <c r="AB895" s="79" t="str">
        <f t="shared" si="452"/>
        <v>ok</v>
      </c>
    </row>
    <row r="896" spans="1:29" s="80" customFormat="1">
      <c r="A896" s="19" t="s">
        <v>148</v>
      </c>
      <c r="B896" s="19"/>
      <c r="C896" s="19"/>
      <c r="D896" s="19"/>
      <c r="E896" s="19"/>
      <c r="F896" s="39">
        <v>1331330.0900000001</v>
      </c>
      <c r="G896" s="19"/>
      <c r="H896" s="38">
        <v>0</v>
      </c>
      <c r="I896" s="35">
        <v>0</v>
      </c>
      <c r="J896" s="38">
        <v>0</v>
      </c>
      <c r="K896" s="38">
        <v>0</v>
      </c>
      <c r="L896" s="47">
        <v>0</v>
      </c>
      <c r="M896" s="38">
        <v>0</v>
      </c>
      <c r="N896" s="38">
        <v>0</v>
      </c>
      <c r="O896" s="38">
        <v>0</v>
      </c>
      <c r="P896" s="38">
        <v>0</v>
      </c>
      <c r="Q896" s="19"/>
      <c r="R896" s="19"/>
      <c r="S896" s="19"/>
      <c r="T896" s="38">
        <f>1241811.48</f>
        <v>1241811.48</v>
      </c>
      <c r="U896" s="140">
        <f>89518.61</f>
        <v>89518.61</v>
      </c>
      <c r="V896" s="38">
        <v>0</v>
      </c>
      <c r="W896" s="38">
        <v>0</v>
      </c>
      <c r="AA896" s="82">
        <f>SUM(G896:Z896)</f>
        <v>1331330.0900000001</v>
      </c>
      <c r="AB896" s="79" t="str">
        <f t="shared" si="452"/>
        <v>ok</v>
      </c>
    </row>
    <row r="897" spans="1:28" s="80" customFormat="1">
      <c r="A897" s="19" t="s">
        <v>1250</v>
      </c>
      <c r="B897" s="19"/>
      <c r="C897" s="19"/>
      <c r="D897" s="19"/>
      <c r="E897" s="19" t="s">
        <v>1146</v>
      </c>
      <c r="F897" s="39">
        <f>F895-F896</f>
        <v>2596559703.7655473</v>
      </c>
      <c r="G897" s="35">
        <f t="shared" ref="G897:Z897" si="453">IF(VLOOKUP($E897,$D$6:$AN$1034,3,)=0,0,(VLOOKUP($E897,$D$6:$AN$1034,G$2,)/VLOOKUP($E897,$D$6:$AN$1034,3,))*$F897)</f>
        <v>1252828590.7759347</v>
      </c>
      <c r="H897" s="35">
        <f t="shared" si="453"/>
        <v>303441405.12662959</v>
      </c>
      <c r="I897" s="35">
        <f t="shared" si="453"/>
        <v>18501995.935625363</v>
      </c>
      <c r="J897" s="35">
        <f t="shared" si="453"/>
        <v>335057900.86949521</v>
      </c>
      <c r="K897" s="35">
        <f t="shared" si="453"/>
        <v>321225639.52562779</v>
      </c>
      <c r="L897" s="35">
        <f t="shared" si="453"/>
        <v>218949370.29416087</v>
      </c>
      <c r="M897" s="35">
        <f t="shared" si="453"/>
        <v>137547613.62645388</v>
      </c>
      <c r="N897" s="35">
        <f t="shared" si="453"/>
        <v>7498907.807306462</v>
      </c>
      <c r="O897" s="35">
        <f t="shared" si="453"/>
        <v>1069758.1799785986</v>
      </c>
      <c r="P897" s="35">
        <f t="shared" si="453"/>
        <v>42821.868995635807</v>
      </c>
      <c r="Q897" s="35">
        <f t="shared" si="453"/>
        <v>394025.07495726761</v>
      </c>
      <c r="R897" s="35">
        <f t="shared" si="453"/>
        <v>1674.680382220565</v>
      </c>
      <c r="S897" s="35">
        <f t="shared" si="453"/>
        <v>0</v>
      </c>
      <c r="T897" s="35">
        <f t="shared" si="453"/>
        <v>0</v>
      </c>
      <c r="U897" s="35">
        <f t="shared" si="453"/>
        <v>0</v>
      </c>
      <c r="V897" s="35">
        <f t="shared" si="453"/>
        <v>0</v>
      </c>
      <c r="W897" s="35">
        <f t="shared" si="453"/>
        <v>0</v>
      </c>
      <c r="X897" s="77">
        <f t="shared" si="453"/>
        <v>0</v>
      </c>
      <c r="Y897" s="77">
        <f t="shared" si="453"/>
        <v>0</v>
      </c>
      <c r="Z897" s="77">
        <f t="shared" si="453"/>
        <v>0</v>
      </c>
      <c r="AA897" s="82">
        <f>SUM(G897:Z897)</f>
        <v>2596559703.7655473</v>
      </c>
      <c r="AB897" s="79" t="str">
        <f t="shared" si="452"/>
        <v>ok</v>
      </c>
    </row>
    <row r="898" spans="1:28" s="80" customFormat="1">
      <c r="A898" s="19" t="s">
        <v>1251</v>
      </c>
      <c r="B898" s="19"/>
      <c r="C898" s="19"/>
      <c r="D898" s="19" t="s">
        <v>1145</v>
      </c>
      <c r="E898" s="19"/>
      <c r="F898" s="39">
        <f t="shared" ref="F898" si="454">F896+F897</f>
        <v>2597891033.8555474</v>
      </c>
      <c r="G898" s="39">
        <f t="shared" ref="G898:W898" si="455">G896+G897</f>
        <v>1252828590.7759347</v>
      </c>
      <c r="H898" s="39">
        <f t="shared" si="455"/>
        <v>303441405.12662959</v>
      </c>
      <c r="I898" s="39">
        <f t="shared" si="455"/>
        <v>18501995.935625363</v>
      </c>
      <c r="J898" s="39">
        <f t="shared" si="455"/>
        <v>335057900.86949521</v>
      </c>
      <c r="K898" s="39">
        <f t="shared" si="455"/>
        <v>321225639.52562779</v>
      </c>
      <c r="L898" s="39">
        <f t="shared" si="455"/>
        <v>218949370.29416087</v>
      </c>
      <c r="M898" s="39">
        <f t="shared" si="455"/>
        <v>137547613.62645388</v>
      </c>
      <c r="N898" s="39">
        <f t="shared" si="455"/>
        <v>7498907.807306462</v>
      </c>
      <c r="O898" s="39">
        <f>O896+O897</f>
        <v>1069758.1799785986</v>
      </c>
      <c r="P898" s="39">
        <f t="shared" si="455"/>
        <v>42821.868995635807</v>
      </c>
      <c r="Q898" s="39">
        <f t="shared" si="455"/>
        <v>394025.07495726761</v>
      </c>
      <c r="R898" s="39">
        <f t="shared" si="455"/>
        <v>1674.680382220565</v>
      </c>
      <c r="S898" s="39">
        <f t="shared" si="455"/>
        <v>0</v>
      </c>
      <c r="T898" s="39">
        <f t="shared" si="455"/>
        <v>1241811.48</v>
      </c>
      <c r="U898" s="39">
        <f t="shared" si="455"/>
        <v>89518.61</v>
      </c>
      <c r="V898" s="39">
        <f t="shared" si="455"/>
        <v>0</v>
      </c>
      <c r="W898" s="39">
        <f t="shared" si="455"/>
        <v>0</v>
      </c>
      <c r="X898" s="82">
        <f>X896+X897</f>
        <v>0</v>
      </c>
      <c r="Y898" s="82">
        <f>Y896+Y897</f>
        <v>0</v>
      </c>
      <c r="Z898" s="82">
        <f>Z896+Z897</f>
        <v>0</v>
      </c>
      <c r="AA898" s="82">
        <f>SUM(G898:Z898)</f>
        <v>2597891033.8555474</v>
      </c>
      <c r="AB898" s="79" t="str">
        <f t="shared" si="452"/>
        <v>ok</v>
      </c>
    </row>
    <row r="899" spans="1:28" s="80" customFormat="1">
      <c r="A899" s="19" t="s">
        <v>1252</v>
      </c>
      <c r="B899" s="19"/>
      <c r="C899" s="19"/>
      <c r="D899" s="19" t="s">
        <v>1144</v>
      </c>
      <c r="E899" s="19" t="s">
        <v>1145</v>
      </c>
      <c r="F899" s="45">
        <v>1</v>
      </c>
      <c r="G899" s="42">
        <f t="shared" ref="G899:Z899" si="456">IF(VLOOKUP($E899,$D$6:$AN$1034,3,)=0,0,(VLOOKUP($E899,$D$6:$AN$1034,G$2,)/VLOOKUP($E899,$D$6:$AN$1034,3,))*$F899)</f>
        <v>0.48224832159977221</v>
      </c>
      <c r="H899" s="42">
        <f t="shared" si="456"/>
        <v>0.11680297640362929</v>
      </c>
      <c r="I899" s="42">
        <f t="shared" si="456"/>
        <v>7.12192917043423E-3</v>
      </c>
      <c r="J899" s="42">
        <f t="shared" si="456"/>
        <v>0.12897303870833779</v>
      </c>
      <c r="K899" s="42">
        <f t="shared" si="456"/>
        <v>0.12364861933754576</v>
      </c>
      <c r="L899" s="42">
        <f t="shared" si="456"/>
        <v>8.4279658939049748E-2</v>
      </c>
      <c r="M899" s="42">
        <f t="shared" si="456"/>
        <v>5.2945874878485011E-2</v>
      </c>
      <c r="N899" s="42">
        <f t="shared" si="456"/>
        <v>2.8865366982606974E-3</v>
      </c>
      <c r="O899" s="42">
        <f t="shared" si="456"/>
        <v>4.117794649727719E-4</v>
      </c>
      <c r="P899" s="42">
        <f t="shared" si="456"/>
        <v>1.6483319907411045E-5</v>
      </c>
      <c r="Q899" s="42">
        <f t="shared" si="456"/>
        <v>1.516711324002271E-4</v>
      </c>
      <c r="R899" s="42">
        <f t="shared" si="456"/>
        <v>6.4463072561406109E-7</v>
      </c>
      <c r="S899" s="42">
        <f t="shared" si="456"/>
        <v>0</v>
      </c>
      <c r="T899" s="42">
        <f t="shared" si="456"/>
        <v>4.7800753142329428E-4</v>
      </c>
      <c r="U899" s="42">
        <f t="shared" si="456"/>
        <v>3.4458185056031711E-5</v>
      </c>
      <c r="V899" s="42">
        <f t="shared" si="456"/>
        <v>0</v>
      </c>
      <c r="W899" s="42">
        <f t="shared" si="456"/>
        <v>0</v>
      </c>
      <c r="X899" s="83">
        <f t="shared" si="456"/>
        <v>0</v>
      </c>
      <c r="Y899" s="83">
        <f t="shared" si="456"/>
        <v>0</v>
      </c>
      <c r="Z899" s="83">
        <f t="shared" si="456"/>
        <v>0</v>
      </c>
      <c r="AA899" s="83">
        <f>SUM(G899:Z899)</f>
        <v>0.99999999999999989</v>
      </c>
      <c r="AB899" s="79" t="str">
        <f t="shared" si="452"/>
        <v>ok</v>
      </c>
    </row>
    <row r="900" spans="1:28" s="80" customFormat="1">
      <c r="A900" s="19"/>
      <c r="B900" s="19"/>
      <c r="C900" s="19"/>
      <c r="D900" s="19"/>
      <c r="E900" s="19"/>
      <c r="F900" s="45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83"/>
      <c r="Y900" s="83"/>
      <c r="Z900" s="83"/>
      <c r="AA900" s="83"/>
      <c r="AB900" s="79"/>
    </row>
    <row r="901" spans="1:28" s="80" customFormat="1">
      <c r="A901" s="19" t="s">
        <v>1231</v>
      </c>
      <c r="B901" s="19"/>
      <c r="C901" s="19"/>
      <c r="D901" s="19" t="s">
        <v>1147</v>
      </c>
      <c r="E901" s="19"/>
      <c r="F901" s="38">
        <f t="shared" ref="F901:Z901" si="457">F887</f>
        <v>174758.00464129917</v>
      </c>
      <c r="G901" s="38">
        <f t="shared" si="457"/>
        <v>84319.965515933363</v>
      </c>
      <c r="H901" s="38">
        <f t="shared" si="457"/>
        <v>20422.721036831601</v>
      </c>
      <c r="I901" s="38">
        <f t="shared" si="457"/>
        <v>1245.2522801236803</v>
      </c>
      <c r="J901" s="38">
        <f t="shared" si="457"/>
        <v>22550.627320581058</v>
      </c>
      <c r="K901" s="38">
        <f t="shared" si="457"/>
        <v>21619.665329364114</v>
      </c>
      <c r="L901" s="38">
        <f t="shared" si="457"/>
        <v>14736.096772428158</v>
      </c>
      <c r="M901" s="38">
        <f t="shared" si="457"/>
        <v>9257.4595784075555</v>
      </c>
      <c r="N901" s="38">
        <f t="shared" si="457"/>
        <v>504.70403722797141</v>
      </c>
      <c r="O901" s="38">
        <f>O887</f>
        <v>71.998654492963652</v>
      </c>
      <c r="P901" s="38">
        <f t="shared" si="457"/>
        <v>2.8820690584683497</v>
      </c>
      <c r="Q901" s="38">
        <f t="shared" si="457"/>
        <v>26.519334709812608</v>
      </c>
      <c r="R901" s="38">
        <f t="shared" si="457"/>
        <v>0.11271214044659604</v>
      </c>
      <c r="S901" s="38">
        <f t="shared" si="457"/>
        <v>0</v>
      </c>
      <c r="T901" s="38">
        <f t="shared" si="457"/>
        <v>0</v>
      </c>
      <c r="U901" s="38">
        <f t="shared" si="457"/>
        <v>0</v>
      </c>
      <c r="V901" s="38">
        <f t="shared" si="457"/>
        <v>0</v>
      </c>
      <c r="W901" s="38">
        <f t="shared" si="457"/>
        <v>0</v>
      </c>
      <c r="X901" s="76">
        <f t="shared" si="457"/>
        <v>0</v>
      </c>
      <c r="Y901" s="76">
        <f t="shared" si="457"/>
        <v>0</v>
      </c>
      <c r="Z901" s="76">
        <f t="shared" si="457"/>
        <v>0</v>
      </c>
      <c r="AA901" s="76">
        <f>SUM(G901:Z901)</f>
        <v>174758.00464129917</v>
      </c>
      <c r="AB901" s="79" t="str">
        <f t="shared" ref="AB901:AB906" si="458">IF(ABS(F901-AA901)&lt;0.01,"ok","err")</f>
        <v>ok</v>
      </c>
    </row>
    <row r="902" spans="1:28" s="80" customFormat="1">
      <c r="A902" s="19" t="s">
        <v>1232</v>
      </c>
      <c r="B902" s="19"/>
      <c r="C902" s="19"/>
      <c r="D902" s="19"/>
      <c r="E902" s="19"/>
      <c r="F902" s="39">
        <f>F68</f>
        <v>1596970884.8445554</v>
      </c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AA902" s="82">
        <f>F902</f>
        <v>1596970884.8445554</v>
      </c>
      <c r="AB902" s="79" t="str">
        <f t="shared" si="458"/>
        <v>ok</v>
      </c>
    </row>
    <row r="903" spans="1:28" s="80" customFormat="1">
      <c r="A903" s="19" t="s">
        <v>148</v>
      </c>
      <c r="B903" s="19"/>
      <c r="C903" s="19"/>
      <c r="D903" s="19"/>
      <c r="E903" s="19"/>
      <c r="F903" s="39">
        <v>1322299.6599999999</v>
      </c>
      <c r="G903" s="19"/>
      <c r="H903" s="38">
        <v>0</v>
      </c>
      <c r="I903" s="35">
        <v>0</v>
      </c>
      <c r="J903" s="38">
        <v>0</v>
      </c>
      <c r="K903" s="38">
        <v>0</v>
      </c>
      <c r="L903" s="47">
        <v>0</v>
      </c>
      <c r="M903" s="38">
        <v>0</v>
      </c>
      <c r="N903" s="38">
        <v>0</v>
      </c>
      <c r="O903" s="38">
        <v>0</v>
      </c>
      <c r="P903" s="38">
        <v>0</v>
      </c>
      <c r="Q903" s="19"/>
      <c r="R903" s="19"/>
      <c r="S903" s="19"/>
      <c r="T903" s="38">
        <f>T896-3699.97</f>
        <v>1238111.51</v>
      </c>
      <c r="U903" s="140">
        <f>U896-5330.46</f>
        <v>84188.15</v>
      </c>
      <c r="V903" s="38">
        <v>0</v>
      </c>
      <c r="W903" s="38">
        <v>0</v>
      </c>
      <c r="AA903" s="82">
        <f>SUM(G903:Z903)</f>
        <v>1322299.6599999999</v>
      </c>
      <c r="AB903" s="79" t="str">
        <f t="shared" si="458"/>
        <v>ok</v>
      </c>
    </row>
    <row r="904" spans="1:28" s="80" customFormat="1">
      <c r="A904" s="19" t="s">
        <v>1233</v>
      </c>
      <c r="B904" s="19"/>
      <c r="C904" s="19"/>
      <c r="D904" s="19"/>
      <c r="E904" s="19" t="s">
        <v>1147</v>
      </c>
      <c r="F904" s="39">
        <f>F902-F903</f>
        <v>1595648585.1845553</v>
      </c>
      <c r="G904" s="35">
        <f t="shared" ref="G904:Z904" si="459">IF(VLOOKUP($E904,$D$6:$AN$1034,3,)=0,0,(VLOOKUP($E904,$D$6:$AN$1034,G$2,)/VLOOKUP($E904,$D$6:$AN$1034,3,))*$F904)</f>
        <v>769893396.03911686</v>
      </c>
      <c r="H904" s="35">
        <f t="shared" si="459"/>
        <v>186472064.58397648</v>
      </c>
      <c r="I904" s="35">
        <f t="shared" si="459"/>
        <v>11369922.900273398</v>
      </c>
      <c r="J904" s="35">
        <f t="shared" si="459"/>
        <v>205901164.0294604</v>
      </c>
      <c r="K904" s="35">
        <f t="shared" si="459"/>
        <v>197400905.70255309</v>
      </c>
      <c r="L904" s="35">
        <f t="shared" si="459"/>
        <v>134549670.63929781</v>
      </c>
      <c r="M904" s="35">
        <f t="shared" si="459"/>
        <v>84526327.186035857</v>
      </c>
      <c r="N904" s="35">
        <f t="shared" si="459"/>
        <v>4608259.7738096882</v>
      </c>
      <c r="O904" s="35">
        <f t="shared" si="459"/>
        <v>657392.21166261437</v>
      </c>
      <c r="P904" s="35">
        <f t="shared" si="459"/>
        <v>26315.071661458045</v>
      </c>
      <c r="Q904" s="35">
        <f t="shared" si="459"/>
        <v>242137.91520796559</v>
      </c>
      <c r="R904" s="35">
        <f t="shared" si="459"/>
        <v>1029.1314999040196</v>
      </c>
      <c r="S904" s="35">
        <f t="shared" si="459"/>
        <v>0</v>
      </c>
      <c r="T904" s="35">
        <f t="shared" si="459"/>
        <v>0</v>
      </c>
      <c r="U904" s="35">
        <f t="shared" si="459"/>
        <v>0</v>
      </c>
      <c r="V904" s="35">
        <f t="shared" si="459"/>
        <v>0</v>
      </c>
      <c r="W904" s="35">
        <f t="shared" si="459"/>
        <v>0</v>
      </c>
      <c r="X904" s="77">
        <f t="shared" si="459"/>
        <v>0</v>
      </c>
      <c r="Y904" s="77">
        <f t="shared" si="459"/>
        <v>0</v>
      </c>
      <c r="Z904" s="77">
        <f t="shared" si="459"/>
        <v>0</v>
      </c>
      <c r="AA904" s="82">
        <f>SUM(G904:Z904)</f>
        <v>1595648585.1845553</v>
      </c>
      <c r="AB904" s="79" t="str">
        <f t="shared" si="458"/>
        <v>ok</v>
      </c>
    </row>
    <row r="905" spans="1:28" s="80" customFormat="1">
      <c r="A905" s="19" t="s">
        <v>1234</v>
      </c>
      <c r="B905" s="19"/>
      <c r="C905" s="19"/>
      <c r="D905" s="19" t="s">
        <v>1148</v>
      </c>
      <c r="E905" s="19"/>
      <c r="F905" s="39">
        <f t="shared" ref="F905:Z905" si="460">F903+F904</f>
        <v>1596970884.8445554</v>
      </c>
      <c r="G905" s="39">
        <f t="shared" si="460"/>
        <v>769893396.03911686</v>
      </c>
      <c r="H905" s="39">
        <f t="shared" si="460"/>
        <v>186472064.58397648</v>
      </c>
      <c r="I905" s="39">
        <f t="shared" si="460"/>
        <v>11369922.900273398</v>
      </c>
      <c r="J905" s="39">
        <f t="shared" si="460"/>
        <v>205901164.0294604</v>
      </c>
      <c r="K905" s="39">
        <f t="shared" si="460"/>
        <v>197400905.70255309</v>
      </c>
      <c r="L905" s="39">
        <f t="shared" si="460"/>
        <v>134549670.63929781</v>
      </c>
      <c r="M905" s="39">
        <f t="shared" si="460"/>
        <v>84526327.186035857</v>
      </c>
      <c r="N905" s="39">
        <f t="shared" si="460"/>
        <v>4608259.7738096882</v>
      </c>
      <c r="O905" s="39">
        <f>O903+O904</f>
        <v>657392.21166261437</v>
      </c>
      <c r="P905" s="39">
        <f t="shared" si="460"/>
        <v>26315.071661458045</v>
      </c>
      <c r="Q905" s="39">
        <f t="shared" si="460"/>
        <v>242137.91520796559</v>
      </c>
      <c r="R905" s="39">
        <f t="shared" si="460"/>
        <v>1029.1314999040196</v>
      </c>
      <c r="S905" s="39">
        <f t="shared" si="460"/>
        <v>0</v>
      </c>
      <c r="T905" s="39">
        <f t="shared" si="460"/>
        <v>1238111.51</v>
      </c>
      <c r="U905" s="39">
        <f t="shared" si="460"/>
        <v>84188.15</v>
      </c>
      <c r="V905" s="39">
        <f t="shared" si="460"/>
        <v>0</v>
      </c>
      <c r="W905" s="39">
        <f t="shared" si="460"/>
        <v>0</v>
      </c>
      <c r="X905" s="82">
        <f t="shared" si="460"/>
        <v>0</v>
      </c>
      <c r="Y905" s="82">
        <f t="shared" si="460"/>
        <v>0</v>
      </c>
      <c r="Z905" s="82">
        <f t="shared" si="460"/>
        <v>0</v>
      </c>
      <c r="AA905" s="82">
        <f>SUM(G905:Z905)</f>
        <v>1596970884.8445554</v>
      </c>
      <c r="AB905" s="79" t="str">
        <f t="shared" si="458"/>
        <v>ok</v>
      </c>
    </row>
    <row r="906" spans="1:28" s="80" customFormat="1">
      <c r="A906" s="19" t="s">
        <v>1235</v>
      </c>
      <c r="B906" s="19"/>
      <c r="C906" s="19"/>
      <c r="D906" s="19" t="s">
        <v>1149</v>
      </c>
      <c r="E906" s="19" t="s">
        <v>1148</v>
      </c>
      <c r="F906" s="45">
        <v>1</v>
      </c>
      <c r="G906" s="42">
        <f t="shared" ref="G906:Z906" si="461">IF(VLOOKUP($E906,$D$6:$AN$1034,3,)=0,0,(VLOOKUP($E906,$D$6:$AN$1034,G$2,)/VLOOKUP($E906,$D$6:$AN$1034,3,))*$F906)</f>
        <v>0.48209607535459614</v>
      </c>
      <c r="H906" s="42">
        <f t="shared" si="461"/>
        <v>0.116766101594975</v>
      </c>
      <c r="I906" s="42">
        <f t="shared" si="461"/>
        <v>7.1196807707487502E-3</v>
      </c>
      <c r="J906" s="42">
        <f t="shared" si="461"/>
        <v>0.1289323217996565</v>
      </c>
      <c r="K906" s="42">
        <f t="shared" si="461"/>
        <v>0.12360958335302871</v>
      </c>
      <c r="L906" s="42">
        <f t="shared" si="461"/>
        <v>8.4253051772070653E-2</v>
      </c>
      <c r="M906" s="42">
        <f t="shared" si="461"/>
        <v>5.2929159816375367E-2</v>
      </c>
      <c r="N906" s="42">
        <f t="shared" si="461"/>
        <v>2.8856254159312636E-3</v>
      </c>
      <c r="O906" s="42">
        <f t="shared" si="461"/>
        <v>4.116494658113965E-4</v>
      </c>
      <c r="P906" s="42">
        <f t="shared" si="461"/>
        <v>1.6478116107933601E-5</v>
      </c>
      <c r="Q906" s="42">
        <f t="shared" si="461"/>
        <v>1.5162324968218479E-4</v>
      </c>
      <c r="R906" s="42">
        <f t="shared" si="461"/>
        <v>6.4442721509239813E-7</v>
      </c>
      <c r="S906" s="42">
        <f t="shared" si="461"/>
        <v>0</v>
      </c>
      <c r="T906" s="42">
        <f t="shared" si="461"/>
        <v>7.7528746563248346E-4</v>
      </c>
      <c r="U906" s="42">
        <f t="shared" si="461"/>
        <v>5.2717398168592556E-5</v>
      </c>
      <c r="V906" s="42">
        <f t="shared" si="461"/>
        <v>0</v>
      </c>
      <c r="W906" s="42">
        <f t="shared" si="461"/>
        <v>0</v>
      </c>
      <c r="X906" s="83">
        <f t="shared" si="461"/>
        <v>0</v>
      </c>
      <c r="Y906" s="83">
        <f t="shared" si="461"/>
        <v>0</v>
      </c>
      <c r="Z906" s="83">
        <f t="shared" si="461"/>
        <v>0</v>
      </c>
      <c r="AA906" s="83">
        <f>SUM(G906:Z906)</f>
        <v>1.0000000000000002</v>
      </c>
      <c r="AB906" s="79" t="str">
        <f t="shared" si="458"/>
        <v>ok</v>
      </c>
    </row>
    <row r="907" spans="1:28" s="80" customFormat="1">
      <c r="A907" s="19"/>
      <c r="B907" s="19"/>
      <c r="C907" s="19"/>
      <c r="D907" s="19"/>
      <c r="E907" s="19"/>
      <c r="F907" s="45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83"/>
      <c r="Y907" s="83"/>
      <c r="Z907" s="83"/>
      <c r="AA907" s="83"/>
      <c r="AB907" s="79"/>
    </row>
    <row r="908" spans="1:28" s="80" customFormat="1">
      <c r="A908" s="19" t="s">
        <v>1236</v>
      </c>
      <c r="B908" s="19"/>
      <c r="C908" s="19"/>
      <c r="D908" s="19" t="s">
        <v>1241</v>
      </c>
      <c r="E908" s="19"/>
      <c r="F908" s="38">
        <f>F901</f>
        <v>174758.00464129917</v>
      </c>
      <c r="G908" s="38">
        <f t="shared" ref="G908:U908" si="462">G901</f>
        <v>84319.965515933363</v>
      </c>
      <c r="H908" s="38">
        <f t="shared" si="462"/>
        <v>20422.721036831601</v>
      </c>
      <c r="I908" s="38">
        <f t="shared" si="462"/>
        <v>1245.2522801236803</v>
      </c>
      <c r="J908" s="38">
        <f t="shared" si="462"/>
        <v>22550.627320581058</v>
      </c>
      <c r="K908" s="38">
        <f t="shared" si="462"/>
        <v>21619.665329364114</v>
      </c>
      <c r="L908" s="38">
        <f t="shared" si="462"/>
        <v>14736.096772428158</v>
      </c>
      <c r="M908" s="38">
        <f t="shared" si="462"/>
        <v>9257.4595784075555</v>
      </c>
      <c r="N908" s="38">
        <f t="shared" si="462"/>
        <v>504.70403722797141</v>
      </c>
      <c r="O908" s="38">
        <f t="shared" si="462"/>
        <v>71.998654492963652</v>
      </c>
      <c r="P908" s="38">
        <f t="shared" si="462"/>
        <v>2.8820690584683497</v>
      </c>
      <c r="Q908" s="38">
        <f t="shared" si="462"/>
        <v>26.519334709812608</v>
      </c>
      <c r="R908" s="38">
        <f t="shared" si="462"/>
        <v>0.11271214044659604</v>
      </c>
      <c r="S908" s="38">
        <f t="shared" si="462"/>
        <v>0</v>
      </c>
      <c r="T908" s="38">
        <f t="shared" si="462"/>
        <v>0</v>
      </c>
      <c r="U908" s="38">
        <f t="shared" si="462"/>
        <v>0</v>
      </c>
      <c r="V908" s="38">
        <f t="shared" ref="V908:Z908" si="463">V894</f>
        <v>0</v>
      </c>
      <c r="W908" s="38">
        <f t="shared" si="463"/>
        <v>0</v>
      </c>
      <c r="X908" s="76">
        <f t="shared" si="463"/>
        <v>0</v>
      </c>
      <c r="Y908" s="76">
        <f t="shared" si="463"/>
        <v>0</v>
      </c>
      <c r="Z908" s="76">
        <f t="shared" si="463"/>
        <v>0</v>
      </c>
      <c r="AA908" s="76">
        <f>SUM(G908:Z908)</f>
        <v>174758.00464129917</v>
      </c>
      <c r="AB908" s="79" t="str">
        <f t="shared" ref="AB908:AB913" si="464">IF(ABS(F908-AA908)&lt;0.01,"ok","err")</f>
        <v>ok</v>
      </c>
    </row>
    <row r="909" spans="1:28" s="80" customFormat="1">
      <c r="A909" s="19" t="s">
        <v>1237</v>
      </c>
      <c r="B909" s="19"/>
      <c r="C909" s="19"/>
      <c r="D909" s="19"/>
      <c r="E909" s="19"/>
      <c r="F909" s="39">
        <f>F125</f>
        <v>1309287569.1183619</v>
      </c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AA909" s="82">
        <f>F909</f>
        <v>1309287569.1183619</v>
      </c>
      <c r="AB909" s="79" t="str">
        <f t="shared" si="464"/>
        <v>ok</v>
      </c>
    </row>
    <row r="910" spans="1:28" s="80" customFormat="1">
      <c r="A910" s="19" t="s">
        <v>148</v>
      </c>
      <c r="B910" s="19"/>
      <c r="C910" s="19"/>
      <c r="D910" s="19"/>
      <c r="E910" s="19"/>
      <c r="F910" s="39">
        <v>1269529.43</v>
      </c>
      <c r="G910" s="19"/>
      <c r="H910" s="38">
        <v>0</v>
      </c>
      <c r="I910" s="35">
        <v>0</v>
      </c>
      <c r="J910" s="38">
        <v>0</v>
      </c>
      <c r="K910" s="38">
        <v>0</v>
      </c>
      <c r="L910" s="47">
        <v>0</v>
      </c>
      <c r="M910" s="38">
        <v>0</v>
      </c>
      <c r="N910" s="38">
        <v>0</v>
      </c>
      <c r="O910" s="38">
        <v>0</v>
      </c>
      <c r="P910" s="38">
        <v>0</v>
      </c>
      <c r="Q910" s="19"/>
      <c r="R910" s="19"/>
      <c r="S910" s="19"/>
      <c r="T910" s="38">
        <f>T903-44191.32</f>
        <v>1193920.19</v>
      </c>
      <c r="U910" s="140">
        <f>U903-8578.91</f>
        <v>75609.239999999991</v>
      </c>
      <c r="V910" s="38">
        <v>0</v>
      </c>
      <c r="W910" s="38">
        <v>0</v>
      </c>
      <c r="AA910" s="82">
        <f>SUM(G910:Z910)</f>
        <v>1269529.43</v>
      </c>
      <c r="AB910" s="79" t="str">
        <f t="shared" si="464"/>
        <v>ok</v>
      </c>
    </row>
    <row r="911" spans="1:28" s="80" customFormat="1">
      <c r="A911" s="19" t="s">
        <v>1238</v>
      </c>
      <c r="B911" s="19"/>
      <c r="C911" s="19"/>
      <c r="D911" s="19"/>
      <c r="E911" s="19" t="s">
        <v>1241</v>
      </c>
      <c r="F911" s="39">
        <f>F909-F910</f>
        <v>1308018039.6883619</v>
      </c>
      <c r="G911" s="35">
        <f t="shared" ref="G911:Z911" si="465">IF(VLOOKUP($E911,$D$6:$AN$1034,3,)=0,0,(VLOOKUP($E911,$D$6:$AN$1034,G$2,)/VLOOKUP($E911,$D$6:$AN$1034,3,))*$F911)</f>
        <v>631112928.00076401</v>
      </c>
      <c r="H911" s="35">
        <f t="shared" si="465"/>
        <v>152858735.08643734</v>
      </c>
      <c r="I911" s="35">
        <f t="shared" si="465"/>
        <v>9320388.2117335349</v>
      </c>
      <c r="J911" s="35">
        <f t="shared" si="465"/>
        <v>168785558.07588196</v>
      </c>
      <c r="K911" s="35">
        <f t="shared" si="465"/>
        <v>161817550.62308809</v>
      </c>
      <c r="L911" s="35">
        <f t="shared" si="465"/>
        <v>110295837.10624692</v>
      </c>
      <c r="M911" s="35">
        <f t="shared" si="465"/>
        <v>69289668.04752183</v>
      </c>
      <c r="N911" s="35">
        <f t="shared" si="465"/>
        <v>3777577.9527395815</v>
      </c>
      <c r="O911" s="35">
        <f t="shared" si="465"/>
        <v>538891.13178756356</v>
      </c>
      <c r="P911" s="35">
        <f t="shared" si="465"/>
        <v>21571.534464712968</v>
      </c>
      <c r="Q911" s="35">
        <f t="shared" si="465"/>
        <v>198490.29675159804</v>
      </c>
      <c r="R911" s="35">
        <f t="shared" si="465"/>
        <v>843.62094485253135</v>
      </c>
      <c r="S911" s="35">
        <f t="shared" si="465"/>
        <v>0</v>
      </c>
      <c r="T911" s="35">
        <f t="shared" si="465"/>
        <v>0</v>
      </c>
      <c r="U911" s="35">
        <f t="shared" si="465"/>
        <v>0</v>
      </c>
      <c r="V911" s="35">
        <f t="shared" si="465"/>
        <v>0</v>
      </c>
      <c r="W911" s="35">
        <f t="shared" si="465"/>
        <v>0</v>
      </c>
      <c r="X911" s="77">
        <f t="shared" si="465"/>
        <v>0</v>
      </c>
      <c r="Y911" s="77">
        <f t="shared" si="465"/>
        <v>0</v>
      </c>
      <c r="Z911" s="77">
        <f t="shared" si="465"/>
        <v>0</v>
      </c>
      <c r="AA911" s="82">
        <f>SUM(G911:Z911)</f>
        <v>1308018039.6883616</v>
      </c>
      <c r="AB911" s="79" t="str">
        <f t="shared" si="464"/>
        <v>ok</v>
      </c>
    </row>
    <row r="912" spans="1:28" s="80" customFormat="1">
      <c r="A912" s="19" t="s">
        <v>1239</v>
      </c>
      <c r="B912" s="19"/>
      <c r="C912" s="19"/>
      <c r="D912" s="19" t="s">
        <v>1242</v>
      </c>
      <c r="E912" s="19"/>
      <c r="F912" s="39">
        <f t="shared" ref="F912:N912" si="466">F910+F911</f>
        <v>1309287569.1183619</v>
      </c>
      <c r="G912" s="39">
        <f t="shared" si="466"/>
        <v>631112928.00076401</v>
      </c>
      <c r="H912" s="39">
        <f t="shared" si="466"/>
        <v>152858735.08643734</v>
      </c>
      <c r="I912" s="39">
        <f t="shared" si="466"/>
        <v>9320388.2117335349</v>
      </c>
      <c r="J912" s="39">
        <f t="shared" si="466"/>
        <v>168785558.07588196</v>
      </c>
      <c r="K912" s="39">
        <f t="shared" si="466"/>
        <v>161817550.62308809</v>
      </c>
      <c r="L912" s="39">
        <f t="shared" si="466"/>
        <v>110295837.10624692</v>
      </c>
      <c r="M912" s="39">
        <f t="shared" si="466"/>
        <v>69289668.04752183</v>
      </c>
      <c r="N912" s="39">
        <f t="shared" si="466"/>
        <v>3777577.9527395815</v>
      </c>
      <c r="O912" s="39">
        <f>O910+O911</f>
        <v>538891.13178756356</v>
      </c>
      <c r="P912" s="39">
        <f t="shared" ref="P912:Z912" si="467">P910+P911</f>
        <v>21571.534464712968</v>
      </c>
      <c r="Q912" s="39">
        <f t="shared" si="467"/>
        <v>198490.29675159804</v>
      </c>
      <c r="R912" s="39">
        <f t="shared" si="467"/>
        <v>843.62094485253135</v>
      </c>
      <c r="S912" s="39">
        <f t="shared" si="467"/>
        <v>0</v>
      </c>
      <c r="T912" s="39">
        <f t="shared" si="467"/>
        <v>1193920.19</v>
      </c>
      <c r="U912" s="39">
        <f t="shared" si="467"/>
        <v>75609.239999999991</v>
      </c>
      <c r="V912" s="39">
        <f t="shared" si="467"/>
        <v>0</v>
      </c>
      <c r="W912" s="39">
        <f t="shared" si="467"/>
        <v>0</v>
      </c>
      <c r="X912" s="82">
        <f t="shared" si="467"/>
        <v>0</v>
      </c>
      <c r="Y912" s="82">
        <f t="shared" si="467"/>
        <v>0</v>
      </c>
      <c r="Z912" s="82">
        <f t="shared" si="467"/>
        <v>0</v>
      </c>
      <c r="AA912" s="82">
        <f>SUM(G912:Z912)</f>
        <v>1309287569.1183617</v>
      </c>
      <c r="AB912" s="79" t="str">
        <f t="shared" si="464"/>
        <v>ok</v>
      </c>
    </row>
    <row r="913" spans="1:28" s="80" customFormat="1">
      <c r="A913" s="19" t="s">
        <v>1240</v>
      </c>
      <c r="B913" s="19"/>
      <c r="C913" s="19"/>
      <c r="D913" s="19" t="s">
        <v>1243</v>
      </c>
      <c r="E913" s="19" t="s">
        <v>1242</v>
      </c>
      <c r="F913" s="45">
        <v>1</v>
      </c>
      <c r="G913" s="42">
        <f t="shared" ref="G913:Z913" si="468">IF(VLOOKUP($E913,$D$6:$AN$1034,3,)=0,0,(VLOOKUP($E913,$D$6:$AN$1034,G$2,)/VLOOKUP($E913,$D$6:$AN$1034,3,))*$F913)</f>
        <v>0.48202774003707832</v>
      </c>
      <c r="H913" s="42">
        <f t="shared" si="468"/>
        <v>0.11674955043632484</v>
      </c>
      <c r="I913" s="42">
        <f t="shared" si="468"/>
        <v>7.1186715825994028E-3</v>
      </c>
      <c r="J913" s="42">
        <f t="shared" si="468"/>
        <v>0.12891404612474666</v>
      </c>
      <c r="K913" s="42">
        <f t="shared" si="468"/>
        <v>0.12359206215640736</v>
      </c>
      <c r="L913" s="42">
        <f t="shared" si="468"/>
        <v>8.4241109216760604E-2</v>
      </c>
      <c r="M913" s="42">
        <f t="shared" si="468"/>
        <v>5.2921657305720529E-2</v>
      </c>
      <c r="N913" s="42">
        <f t="shared" si="468"/>
        <v>2.885216389309568E-3</v>
      </c>
      <c r="O913" s="42">
        <f t="shared" si="468"/>
        <v>4.1159111603758519E-4</v>
      </c>
      <c r="P913" s="42">
        <f t="shared" si="468"/>
        <v>1.6475780396539349E-5</v>
      </c>
      <c r="Q913" s="42">
        <f t="shared" si="468"/>
        <v>1.516017576530234E-4</v>
      </c>
      <c r="R913" s="42">
        <f t="shared" si="468"/>
        <v>6.4433586994230944E-7</v>
      </c>
      <c r="S913" s="42">
        <f t="shared" si="468"/>
        <v>0</v>
      </c>
      <c r="T913" s="42">
        <f t="shared" si="468"/>
        <v>9.1188537809455629E-4</v>
      </c>
      <c r="U913" s="42">
        <f t="shared" si="468"/>
        <v>5.7748383001079863E-5</v>
      </c>
      <c r="V913" s="42">
        <f t="shared" si="468"/>
        <v>0</v>
      </c>
      <c r="W913" s="42">
        <f t="shared" si="468"/>
        <v>0</v>
      </c>
      <c r="X913" s="83">
        <f t="shared" si="468"/>
        <v>0</v>
      </c>
      <c r="Y913" s="83">
        <f t="shared" si="468"/>
        <v>0</v>
      </c>
      <c r="Z913" s="83">
        <f t="shared" si="468"/>
        <v>0</v>
      </c>
      <c r="AA913" s="83">
        <f>SUM(G913:Z913)</f>
        <v>1.0000000000000002</v>
      </c>
      <c r="AB913" s="79" t="str">
        <f t="shared" si="464"/>
        <v>ok</v>
      </c>
    </row>
    <row r="914" spans="1:28" s="86" customFormat="1">
      <c r="A914" s="19"/>
      <c r="B914" s="19"/>
      <c r="C914" s="19"/>
      <c r="D914" s="19"/>
      <c r="E914" s="19"/>
      <c r="F914" s="45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92"/>
      <c r="X914" s="92"/>
      <c r="Y914" s="92"/>
      <c r="Z914" s="92"/>
      <c r="AA914" s="92"/>
      <c r="AB914" s="88"/>
    </row>
    <row r="915" spans="1:28" s="80" customFormat="1">
      <c r="A915" s="19" t="s">
        <v>1155</v>
      </c>
      <c r="B915" s="19"/>
      <c r="C915" s="19"/>
      <c r="D915" s="19" t="s">
        <v>1157</v>
      </c>
      <c r="E915" s="19"/>
      <c r="F915" s="38">
        <f>F901</f>
        <v>174758.00464129917</v>
      </c>
      <c r="G915" s="38">
        <f t="shared" ref="G915:U915" si="469">G901</f>
        <v>84319.965515933363</v>
      </c>
      <c r="H915" s="38">
        <f t="shared" si="469"/>
        <v>20422.721036831601</v>
      </c>
      <c r="I915" s="38">
        <f t="shared" si="469"/>
        <v>1245.2522801236803</v>
      </c>
      <c r="J915" s="38">
        <f t="shared" si="469"/>
        <v>22550.627320581058</v>
      </c>
      <c r="K915" s="38">
        <f t="shared" si="469"/>
        <v>21619.665329364114</v>
      </c>
      <c r="L915" s="38">
        <f t="shared" si="469"/>
        <v>14736.096772428158</v>
      </c>
      <c r="M915" s="38">
        <f t="shared" si="469"/>
        <v>9257.4595784075555</v>
      </c>
      <c r="N915" s="38">
        <f t="shared" si="469"/>
        <v>504.70403722797141</v>
      </c>
      <c r="O915" s="38">
        <f t="shared" si="469"/>
        <v>71.998654492963652</v>
      </c>
      <c r="P915" s="38">
        <f t="shared" si="469"/>
        <v>2.8820690584683497</v>
      </c>
      <c r="Q915" s="38">
        <f t="shared" si="469"/>
        <v>26.519334709812608</v>
      </c>
      <c r="R915" s="38">
        <f t="shared" si="469"/>
        <v>0.11271214044659604</v>
      </c>
      <c r="S915" s="38">
        <f t="shared" si="469"/>
        <v>0</v>
      </c>
      <c r="T915" s="38">
        <f t="shared" si="469"/>
        <v>0</v>
      </c>
      <c r="U915" s="38">
        <f t="shared" si="469"/>
        <v>0</v>
      </c>
      <c r="V915" s="38">
        <f>V896</f>
        <v>0</v>
      </c>
      <c r="W915" s="38">
        <f>W896</f>
        <v>0</v>
      </c>
      <c r="X915" s="76">
        <f>X896</f>
        <v>0</v>
      </c>
      <c r="Y915" s="76">
        <f>Y896</f>
        <v>0</v>
      </c>
      <c r="Z915" s="76">
        <f>Z896</f>
        <v>0</v>
      </c>
      <c r="AA915" s="76">
        <f>SUM(G915:Z915)</f>
        <v>174758.00464129917</v>
      </c>
      <c r="AB915" s="79" t="str">
        <f t="shared" ref="AB915:AB920" si="470">IF(ABS(F915-AA915)&lt;0.01,"ok","err")</f>
        <v>ok</v>
      </c>
    </row>
    <row r="916" spans="1:28" s="80" customFormat="1">
      <c r="A916" s="19" t="s">
        <v>1156</v>
      </c>
      <c r="B916" s="19"/>
      <c r="C916" s="19"/>
      <c r="D916" s="19"/>
      <c r="E916" s="19"/>
      <c r="F916" s="39">
        <f>F182</f>
        <v>107026183.16824788</v>
      </c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AA916" s="82">
        <f>F916</f>
        <v>107026183.16824788</v>
      </c>
      <c r="AB916" s="79" t="str">
        <f t="shared" si="470"/>
        <v>ok</v>
      </c>
    </row>
    <row r="917" spans="1:28" s="80" customFormat="1">
      <c r="A917" s="19" t="s">
        <v>148</v>
      </c>
      <c r="B917" s="19"/>
      <c r="C917" s="19"/>
      <c r="D917" s="19"/>
      <c r="E917" s="19"/>
      <c r="F917" s="39">
        <v>53663.13</v>
      </c>
      <c r="G917" s="19"/>
      <c r="H917" s="38">
        <v>0</v>
      </c>
      <c r="I917" s="35">
        <v>0</v>
      </c>
      <c r="J917" s="38">
        <v>0</v>
      </c>
      <c r="K917" s="38">
        <v>0</v>
      </c>
      <c r="L917" s="47">
        <v>0</v>
      </c>
      <c r="M917" s="38">
        <v>0</v>
      </c>
      <c r="N917" s="38">
        <v>0</v>
      </c>
      <c r="O917" s="38">
        <v>0</v>
      </c>
      <c r="P917" s="38">
        <v>0</v>
      </c>
      <c r="Q917" s="19"/>
      <c r="R917" s="19"/>
      <c r="S917" s="19"/>
      <c r="T917" s="38">
        <v>53663.13</v>
      </c>
      <c r="U917" s="38">
        <v>0</v>
      </c>
      <c r="V917" s="38">
        <v>0</v>
      </c>
      <c r="W917" s="38">
        <v>0</v>
      </c>
      <c r="AA917" s="82">
        <f>SUM(G917:Z917)</f>
        <v>53663.13</v>
      </c>
      <c r="AB917" s="79" t="str">
        <f t="shared" si="470"/>
        <v>ok</v>
      </c>
    </row>
    <row r="918" spans="1:28" s="80" customFormat="1">
      <c r="A918" s="19" t="s">
        <v>1170</v>
      </c>
      <c r="B918" s="19"/>
      <c r="C918" s="19"/>
      <c r="D918" s="19"/>
      <c r="E918" s="19" t="s">
        <v>1157</v>
      </c>
      <c r="F918" s="39">
        <f>F916-F917</f>
        <v>106972520.03824788</v>
      </c>
      <c r="G918" s="35">
        <f t="shared" ref="G918:Z918" si="471">IF(VLOOKUP($E918,$D$6:$AN$1034,3,)=0,0,(VLOOKUP($E918,$D$6:$AN$1034,G$2,)/VLOOKUP($E918,$D$6:$AN$1034,3,))*$F918)</f>
        <v>51613768.532614306</v>
      </c>
      <c r="H918" s="35">
        <f t="shared" si="471"/>
        <v>12501115.126784466</v>
      </c>
      <c r="I918" s="35">
        <f t="shared" si="471"/>
        <v>762241.3334463326</v>
      </c>
      <c r="J918" s="35">
        <f t="shared" si="471"/>
        <v>13803644.862375809</v>
      </c>
      <c r="K918" s="35">
        <f t="shared" si="471"/>
        <v>13233786.271550685</v>
      </c>
      <c r="L918" s="35">
        <f t="shared" si="471"/>
        <v>9020230.0633364134</v>
      </c>
      <c r="M918" s="35">
        <f t="shared" si="471"/>
        <v>5666657.6291432651</v>
      </c>
      <c r="N918" s="35">
        <f t="shared" si="471"/>
        <v>308938.42514722142</v>
      </c>
      <c r="O918" s="35">
        <f t="shared" si="471"/>
        <v>44071.672289254995</v>
      </c>
      <c r="P918" s="35">
        <f t="shared" si="471"/>
        <v>1764.1663438617743</v>
      </c>
      <c r="Q918" s="35">
        <f t="shared" si="471"/>
        <v>16232.962086453257</v>
      </c>
      <c r="R918" s="35">
        <f t="shared" si="471"/>
        <v>68.993129826729231</v>
      </c>
      <c r="S918" s="35">
        <f t="shared" si="471"/>
        <v>0</v>
      </c>
      <c r="T918" s="35">
        <f t="shared" si="471"/>
        <v>0</v>
      </c>
      <c r="U918" s="35">
        <f t="shared" si="471"/>
        <v>0</v>
      </c>
      <c r="V918" s="35">
        <f t="shared" si="471"/>
        <v>0</v>
      </c>
      <c r="W918" s="35">
        <f t="shared" si="471"/>
        <v>0</v>
      </c>
      <c r="X918" s="77">
        <f t="shared" si="471"/>
        <v>0</v>
      </c>
      <c r="Y918" s="77">
        <f t="shared" si="471"/>
        <v>0</v>
      </c>
      <c r="Z918" s="77">
        <f t="shared" si="471"/>
        <v>0</v>
      </c>
      <c r="AA918" s="82">
        <f>SUM(G918:Z918)</f>
        <v>106972520.0382479</v>
      </c>
      <c r="AB918" s="79" t="str">
        <f t="shared" si="470"/>
        <v>ok</v>
      </c>
    </row>
    <row r="919" spans="1:28" s="80" customFormat="1">
      <c r="A919" s="19" t="s">
        <v>1169</v>
      </c>
      <c r="B919" s="19"/>
      <c r="C919" s="19"/>
      <c r="D919" s="19" t="s">
        <v>1158</v>
      </c>
      <c r="E919" s="19"/>
      <c r="F919" s="39">
        <f t="shared" ref="F919:N919" si="472">F917+F918</f>
        <v>107026183.16824788</v>
      </c>
      <c r="G919" s="39">
        <f t="shared" si="472"/>
        <v>51613768.532614306</v>
      </c>
      <c r="H919" s="39">
        <f t="shared" si="472"/>
        <v>12501115.126784466</v>
      </c>
      <c r="I919" s="39">
        <f t="shared" si="472"/>
        <v>762241.3334463326</v>
      </c>
      <c r="J919" s="39">
        <f t="shared" si="472"/>
        <v>13803644.862375809</v>
      </c>
      <c r="K919" s="39">
        <f t="shared" si="472"/>
        <v>13233786.271550685</v>
      </c>
      <c r="L919" s="39">
        <f t="shared" si="472"/>
        <v>9020230.0633364134</v>
      </c>
      <c r="M919" s="39">
        <f t="shared" si="472"/>
        <v>5666657.6291432651</v>
      </c>
      <c r="N919" s="39">
        <f t="shared" si="472"/>
        <v>308938.42514722142</v>
      </c>
      <c r="O919" s="39">
        <f>O917+O918</f>
        <v>44071.672289254995</v>
      </c>
      <c r="P919" s="39">
        <f t="shared" ref="P919:Z919" si="473">P917+P918</f>
        <v>1764.1663438617743</v>
      </c>
      <c r="Q919" s="39">
        <f t="shared" si="473"/>
        <v>16232.962086453257</v>
      </c>
      <c r="R919" s="39">
        <f t="shared" si="473"/>
        <v>68.993129826729231</v>
      </c>
      <c r="S919" s="39">
        <f t="shared" si="473"/>
        <v>0</v>
      </c>
      <c r="T919" s="39">
        <f t="shared" si="473"/>
        <v>53663.13</v>
      </c>
      <c r="U919" s="39">
        <f t="shared" si="473"/>
        <v>0</v>
      </c>
      <c r="V919" s="39">
        <f t="shared" si="473"/>
        <v>0</v>
      </c>
      <c r="W919" s="39">
        <f t="shared" si="473"/>
        <v>0</v>
      </c>
      <c r="X919" s="82">
        <f t="shared" si="473"/>
        <v>0</v>
      </c>
      <c r="Y919" s="82">
        <f t="shared" si="473"/>
        <v>0</v>
      </c>
      <c r="Z919" s="82">
        <f t="shared" si="473"/>
        <v>0</v>
      </c>
      <c r="AA919" s="82">
        <f>SUM(G919:Z919)</f>
        <v>107026183.16824789</v>
      </c>
      <c r="AB919" s="79" t="str">
        <f t="shared" si="470"/>
        <v>ok</v>
      </c>
    </row>
    <row r="920" spans="1:28" s="80" customFormat="1">
      <c r="A920" s="19" t="s">
        <v>1168</v>
      </c>
      <c r="B920" s="19"/>
      <c r="C920" s="19"/>
      <c r="D920" s="19" t="s">
        <v>1159</v>
      </c>
      <c r="E920" s="19" t="s">
        <v>1158</v>
      </c>
      <c r="F920" s="45">
        <v>1</v>
      </c>
      <c r="G920" s="42">
        <f t="shared" ref="G920:Z920" si="474">IF(VLOOKUP($E920,$D$6:$AN$1034,3,)=0,0,(VLOOKUP($E920,$D$6:$AN$1034,G$2,)/VLOOKUP($E920,$D$6:$AN$1034,3,))*$F920)</f>
        <v>0.48225365984953561</v>
      </c>
      <c r="H920" s="42">
        <f t="shared" si="474"/>
        <v>0.11680426935465311</v>
      </c>
      <c r="I920" s="42">
        <f t="shared" si="474"/>
        <v>7.122008006658239E-3</v>
      </c>
      <c r="J920" s="42">
        <f t="shared" si="474"/>
        <v>0.12897446637591597</v>
      </c>
      <c r="K920" s="42">
        <f t="shared" si="474"/>
        <v>0.12364998806644199</v>
      </c>
      <c r="L920" s="42">
        <f t="shared" si="474"/>
        <v>8.4280591873078223E-2</v>
      </c>
      <c r="M920" s="42">
        <f t="shared" si="474"/>
        <v>5.2946460963062984E-2</v>
      </c>
      <c r="N920" s="42">
        <f t="shared" si="474"/>
        <v>2.8865686507904553E-3</v>
      </c>
      <c r="O920" s="42">
        <f t="shared" si="474"/>
        <v>4.1178402316723945E-4</v>
      </c>
      <c r="P920" s="42">
        <f t="shared" si="474"/>
        <v>1.6483502369588011E-5</v>
      </c>
      <c r="Q920" s="42">
        <f t="shared" si="474"/>
        <v>1.5167281132444599E-4</v>
      </c>
      <c r="R920" s="42">
        <f t="shared" si="474"/>
        <v>6.4463786135650818E-7</v>
      </c>
      <c r="S920" s="42">
        <f t="shared" si="474"/>
        <v>0</v>
      </c>
      <c r="T920" s="42">
        <f t="shared" si="474"/>
        <v>5.0140188514094909E-4</v>
      </c>
      <c r="U920" s="42">
        <f t="shared" si="474"/>
        <v>0</v>
      </c>
      <c r="V920" s="42">
        <f t="shared" si="474"/>
        <v>0</v>
      </c>
      <c r="W920" s="42">
        <f t="shared" si="474"/>
        <v>0</v>
      </c>
      <c r="X920" s="77">
        <f t="shared" si="474"/>
        <v>0</v>
      </c>
      <c r="Y920" s="77">
        <f t="shared" si="474"/>
        <v>0</v>
      </c>
      <c r="Z920" s="77">
        <f t="shared" si="474"/>
        <v>0</v>
      </c>
      <c r="AA920" s="83">
        <f>SUM(G920:Z920)</f>
        <v>1.0000000000000002</v>
      </c>
      <c r="AB920" s="79" t="str">
        <f t="shared" si="470"/>
        <v>ok</v>
      </c>
    </row>
    <row r="921" spans="1:28" s="80" customFormat="1">
      <c r="A921" s="19"/>
      <c r="B921" s="19"/>
      <c r="C921" s="19"/>
      <c r="D921" s="19"/>
      <c r="E921" s="19"/>
      <c r="F921" s="45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83"/>
      <c r="Y921" s="83"/>
      <c r="Z921" s="83"/>
      <c r="AA921" s="83"/>
      <c r="AB921" s="79"/>
    </row>
    <row r="922" spans="1:28" s="80" customFormat="1">
      <c r="A922" s="19" t="s">
        <v>1150</v>
      </c>
      <c r="B922" s="19"/>
      <c r="C922" s="19"/>
      <c r="D922" s="19" t="s">
        <v>1152</v>
      </c>
      <c r="E922" s="19"/>
      <c r="F922" s="38">
        <f>F889</f>
        <v>174758.00464129917</v>
      </c>
      <c r="G922" s="38">
        <f>G901</f>
        <v>84319.965515933363</v>
      </c>
      <c r="H922" s="38">
        <f t="shared" ref="H922:U922" si="475">H901</f>
        <v>20422.721036831601</v>
      </c>
      <c r="I922" s="38">
        <f t="shared" si="475"/>
        <v>1245.2522801236803</v>
      </c>
      <c r="J922" s="38">
        <f t="shared" si="475"/>
        <v>22550.627320581058</v>
      </c>
      <c r="K922" s="38">
        <f t="shared" si="475"/>
        <v>21619.665329364114</v>
      </c>
      <c r="L922" s="38">
        <f t="shared" si="475"/>
        <v>14736.096772428158</v>
      </c>
      <c r="M922" s="38">
        <f t="shared" si="475"/>
        <v>9257.4595784075555</v>
      </c>
      <c r="N922" s="38">
        <f t="shared" si="475"/>
        <v>504.70403722797141</v>
      </c>
      <c r="O922" s="38">
        <f t="shared" si="475"/>
        <v>71.998654492963652</v>
      </c>
      <c r="P922" s="38">
        <f t="shared" si="475"/>
        <v>2.8820690584683497</v>
      </c>
      <c r="Q922" s="38">
        <f t="shared" si="475"/>
        <v>26.519334709812608</v>
      </c>
      <c r="R922" s="38">
        <f t="shared" si="475"/>
        <v>0.11271214044659604</v>
      </c>
      <c r="S922" s="38">
        <f t="shared" si="475"/>
        <v>0</v>
      </c>
      <c r="T922" s="38">
        <f t="shared" si="475"/>
        <v>0</v>
      </c>
      <c r="U922" s="38">
        <f t="shared" si="475"/>
        <v>0</v>
      </c>
      <c r="V922" s="38">
        <f t="shared" ref="V922:Z922" si="476">V889</f>
        <v>0</v>
      </c>
      <c r="W922" s="38">
        <f t="shared" si="476"/>
        <v>0</v>
      </c>
      <c r="X922" s="76">
        <f t="shared" si="476"/>
        <v>0</v>
      </c>
      <c r="Y922" s="76">
        <f t="shared" si="476"/>
        <v>0</v>
      </c>
      <c r="Z922" s="76">
        <f t="shared" si="476"/>
        <v>0</v>
      </c>
      <c r="AA922" s="76">
        <f>SUM(G922:Z922)</f>
        <v>174758.00464129917</v>
      </c>
      <c r="AB922" s="79" t="str">
        <f t="shared" ref="AB922:AB927" si="477">IF(ABS(F922-AA922)&lt;0.01,"ok","err")</f>
        <v>ok</v>
      </c>
    </row>
    <row r="923" spans="1:28" s="80" customFormat="1">
      <c r="A923" s="19" t="s">
        <v>1151</v>
      </c>
      <c r="B923" s="19"/>
      <c r="C923" s="19"/>
      <c r="D923" s="19"/>
      <c r="E923" s="19"/>
      <c r="F923" s="39">
        <f>F302</f>
        <v>93427019.751832217</v>
      </c>
      <c r="G923" s="47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AA923" s="82">
        <f>F923</f>
        <v>93427019.751832217</v>
      </c>
      <c r="AB923" s="79" t="str">
        <f t="shared" si="477"/>
        <v>ok</v>
      </c>
    </row>
    <row r="924" spans="1:28" s="80" customFormat="1">
      <c r="A924" s="19" t="s">
        <v>148</v>
      </c>
      <c r="B924" s="19"/>
      <c r="C924" s="19"/>
      <c r="D924" s="19"/>
      <c r="E924" s="19"/>
      <c r="F924" s="39">
        <v>21759.120000000003</v>
      </c>
      <c r="G924" s="19"/>
      <c r="H924" s="38">
        <v>0</v>
      </c>
      <c r="I924" s="35">
        <v>0</v>
      </c>
      <c r="J924" s="38">
        <v>0</v>
      </c>
      <c r="K924" s="38">
        <v>0</v>
      </c>
      <c r="L924" s="47">
        <v>0</v>
      </c>
      <c r="M924" s="38">
        <v>0</v>
      </c>
      <c r="N924" s="38">
        <v>0</v>
      </c>
      <c r="O924" s="38">
        <v>0</v>
      </c>
      <c r="P924" s="38">
        <v>0</v>
      </c>
      <c r="Q924" s="19"/>
      <c r="R924" s="19"/>
      <c r="S924" s="19"/>
      <c r="T924" s="140">
        <f>17632.31</f>
        <v>17632.310000000001</v>
      </c>
      <c r="U924" s="140">
        <f>4126.81</f>
        <v>4126.8100000000004</v>
      </c>
      <c r="V924" s="38">
        <v>0</v>
      </c>
      <c r="W924" s="38">
        <v>0</v>
      </c>
      <c r="AA924" s="82">
        <f>SUM(G924:Z924)</f>
        <v>21759.120000000003</v>
      </c>
      <c r="AB924" s="79" t="str">
        <f t="shared" si="477"/>
        <v>ok</v>
      </c>
    </row>
    <row r="925" spans="1:28" s="80" customFormat="1">
      <c r="A925" s="19" t="s">
        <v>1165</v>
      </c>
      <c r="B925" s="19"/>
      <c r="C925" s="19"/>
      <c r="D925" s="19"/>
      <c r="E925" s="19" t="s">
        <v>1152</v>
      </c>
      <c r="F925" s="39">
        <f>F923-F924</f>
        <v>93405260.631832212</v>
      </c>
      <c r="G925" s="35">
        <f t="shared" ref="G925:Z925" si="478">IF(VLOOKUP($E925,$D$6:$AN$1034,3,)=0,0,(VLOOKUP($E925,$D$6:$AN$1034,G$2,)/VLOOKUP($E925,$D$6:$AN$1034,3,))*$F925)</f>
        <v>45067625.781426467</v>
      </c>
      <c r="H925" s="35">
        <f t="shared" si="478"/>
        <v>10915606.327572206</v>
      </c>
      <c r="I925" s="35">
        <f t="shared" si="478"/>
        <v>665566.73049726698</v>
      </c>
      <c r="J925" s="35">
        <f t="shared" si="478"/>
        <v>12052937.01203323</v>
      </c>
      <c r="K925" s="35">
        <f t="shared" si="478"/>
        <v>11555353.238366142</v>
      </c>
      <c r="L925" s="35">
        <f t="shared" si="478"/>
        <v>7876199.7915331721</v>
      </c>
      <c r="M925" s="35">
        <f t="shared" si="478"/>
        <v>4947958.9017089447</v>
      </c>
      <c r="N925" s="35">
        <f t="shared" si="478"/>
        <v>269755.95330227248</v>
      </c>
      <c r="O925" s="35">
        <f t="shared" si="478"/>
        <v>38482.088999929161</v>
      </c>
      <c r="P925" s="35">
        <f t="shared" si="478"/>
        <v>1540.4182035479564</v>
      </c>
      <c r="Q925" s="35">
        <f t="shared" si="478"/>
        <v>14174.14541575431</v>
      </c>
      <c r="R925" s="35">
        <f t="shared" si="478"/>
        <v>60.242773293246927</v>
      </c>
      <c r="S925" s="35">
        <f t="shared" si="478"/>
        <v>0</v>
      </c>
      <c r="T925" s="35">
        <f t="shared" si="478"/>
        <v>0</v>
      </c>
      <c r="U925" s="35">
        <f t="shared" si="478"/>
        <v>0</v>
      </c>
      <c r="V925" s="35">
        <f t="shared" si="478"/>
        <v>0</v>
      </c>
      <c r="W925" s="35">
        <f t="shared" si="478"/>
        <v>0</v>
      </c>
      <c r="X925" s="77">
        <f t="shared" si="478"/>
        <v>0</v>
      </c>
      <c r="Y925" s="77">
        <f t="shared" si="478"/>
        <v>0</v>
      </c>
      <c r="Z925" s="77">
        <f t="shared" si="478"/>
        <v>0</v>
      </c>
      <c r="AA925" s="82">
        <f>SUM(G925:Z925)</f>
        <v>93405260.631832227</v>
      </c>
      <c r="AB925" s="79" t="str">
        <f t="shared" si="477"/>
        <v>ok</v>
      </c>
    </row>
    <row r="926" spans="1:28" s="80" customFormat="1">
      <c r="A926" s="19" t="s">
        <v>1166</v>
      </c>
      <c r="B926" s="19"/>
      <c r="C926" s="19"/>
      <c r="D926" s="19" t="s">
        <v>1153</v>
      </c>
      <c r="E926" s="19"/>
      <c r="F926" s="39">
        <f t="shared" ref="F926:Z926" si="479">F924+F925</f>
        <v>93427019.751832217</v>
      </c>
      <c r="G926" s="39">
        <f t="shared" si="479"/>
        <v>45067625.781426467</v>
      </c>
      <c r="H926" s="39">
        <f t="shared" si="479"/>
        <v>10915606.327572206</v>
      </c>
      <c r="I926" s="39">
        <f t="shared" si="479"/>
        <v>665566.73049726698</v>
      </c>
      <c r="J926" s="39">
        <f t="shared" si="479"/>
        <v>12052937.01203323</v>
      </c>
      <c r="K926" s="39">
        <f t="shared" si="479"/>
        <v>11555353.238366142</v>
      </c>
      <c r="L926" s="39">
        <f t="shared" si="479"/>
        <v>7876199.7915331721</v>
      </c>
      <c r="M926" s="39">
        <f t="shared" si="479"/>
        <v>4947958.9017089447</v>
      </c>
      <c r="N926" s="39">
        <f t="shared" si="479"/>
        <v>269755.95330227248</v>
      </c>
      <c r="O926" s="39">
        <f>O924+O925</f>
        <v>38482.088999929161</v>
      </c>
      <c r="P926" s="39">
        <f t="shared" si="479"/>
        <v>1540.4182035479564</v>
      </c>
      <c r="Q926" s="39">
        <f t="shared" si="479"/>
        <v>14174.14541575431</v>
      </c>
      <c r="R926" s="39">
        <f t="shared" si="479"/>
        <v>60.242773293246927</v>
      </c>
      <c r="S926" s="39">
        <f t="shared" si="479"/>
        <v>0</v>
      </c>
      <c r="T926" s="39">
        <f t="shared" si="479"/>
        <v>17632.310000000001</v>
      </c>
      <c r="U926" s="39">
        <f t="shared" si="479"/>
        <v>4126.8100000000004</v>
      </c>
      <c r="V926" s="39">
        <f t="shared" si="479"/>
        <v>0</v>
      </c>
      <c r="W926" s="39">
        <f t="shared" si="479"/>
        <v>0</v>
      </c>
      <c r="X926" s="82">
        <f t="shared" si="479"/>
        <v>0</v>
      </c>
      <c r="Y926" s="82">
        <f t="shared" si="479"/>
        <v>0</v>
      </c>
      <c r="Z926" s="82">
        <f t="shared" si="479"/>
        <v>0</v>
      </c>
      <c r="AA926" s="82">
        <f>SUM(G926:Z926)</f>
        <v>93427019.751832232</v>
      </c>
      <c r="AB926" s="79" t="str">
        <f t="shared" si="477"/>
        <v>ok</v>
      </c>
    </row>
    <row r="927" spans="1:28" s="80" customFormat="1">
      <c r="A927" s="19" t="s">
        <v>1167</v>
      </c>
      <c r="B927" s="19"/>
      <c r="C927" s="19"/>
      <c r="D927" s="19" t="s">
        <v>1154</v>
      </c>
      <c r="E927" s="19" t="s">
        <v>1153</v>
      </c>
      <c r="F927" s="45">
        <v>1</v>
      </c>
      <c r="G927" s="42">
        <f t="shared" ref="G927:Z927" si="480">IF(VLOOKUP($E927,$D$6:$AN$1034,3,)=0,0,(VLOOKUP($E927,$D$6:$AN$1034,G$2,)/VLOOKUP($E927,$D$6:$AN$1034,3,))*$F927)</f>
        <v>0.48238321099333403</v>
      </c>
      <c r="H927" s="42">
        <f t="shared" si="480"/>
        <v>0.11683564729525837</v>
      </c>
      <c r="I927" s="42">
        <f t="shared" si="480"/>
        <v>7.1239212410413467E-3</v>
      </c>
      <c r="J927" s="42">
        <f t="shared" si="480"/>
        <v>0.12900911368091517</v>
      </c>
      <c r="K927" s="42">
        <f t="shared" si="480"/>
        <v>0.12368320501992174</v>
      </c>
      <c r="L927" s="42">
        <f t="shared" si="480"/>
        <v>8.4303232752735976E-2</v>
      </c>
      <c r="M927" s="42">
        <f t="shared" si="480"/>
        <v>5.2960684337915093E-2</v>
      </c>
      <c r="N927" s="42">
        <f t="shared" si="480"/>
        <v>2.8873440897378322E-3</v>
      </c>
      <c r="O927" s="42">
        <f t="shared" si="480"/>
        <v>4.1189464356401544E-4</v>
      </c>
      <c r="P927" s="42">
        <f t="shared" si="480"/>
        <v>1.6487930447099023E-5</v>
      </c>
      <c r="Q927" s="42">
        <f t="shared" si="480"/>
        <v>1.5171355624320166E-4</v>
      </c>
      <c r="R927" s="42">
        <f t="shared" si="480"/>
        <v>6.4481103489406229E-7</v>
      </c>
      <c r="S927" s="42">
        <f t="shared" si="480"/>
        <v>0</v>
      </c>
      <c r="T927" s="42">
        <f t="shared" si="480"/>
        <v>1.8872816500875499E-4</v>
      </c>
      <c r="U927" s="42">
        <f t="shared" si="480"/>
        <v>4.4171482842564597E-5</v>
      </c>
      <c r="V927" s="42">
        <f t="shared" si="480"/>
        <v>0</v>
      </c>
      <c r="W927" s="42">
        <f t="shared" si="480"/>
        <v>0</v>
      </c>
      <c r="X927" s="77">
        <f t="shared" si="480"/>
        <v>0</v>
      </c>
      <c r="Y927" s="77">
        <f t="shared" si="480"/>
        <v>0</v>
      </c>
      <c r="Z927" s="77">
        <f t="shared" si="480"/>
        <v>0</v>
      </c>
      <c r="AA927" s="83">
        <f>SUM(G927:Z927)</f>
        <v>1</v>
      </c>
      <c r="AB927" s="79" t="str">
        <f t="shared" si="477"/>
        <v>ok</v>
      </c>
    </row>
    <row r="928" spans="1:28" s="86" customFormat="1">
      <c r="A928" s="19"/>
      <c r="B928" s="19"/>
      <c r="C928" s="19"/>
      <c r="D928" s="19"/>
      <c r="E928" s="19"/>
      <c r="F928" s="45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92"/>
      <c r="X928" s="92"/>
      <c r="Y928" s="92"/>
      <c r="Z928" s="92"/>
      <c r="AA928" s="92"/>
      <c r="AB928" s="88"/>
    </row>
    <row r="929" spans="1:28" s="80" customFormat="1">
      <c r="A929" s="19" t="s">
        <v>1160</v>
      </c>
      <c r="B929" s="19"/>
      <c r="C929" s="19"/>
      <c r="D929" s="19" t="s">
        <v>1171</v>
      </c>
      <c r="E929" s="19"/>
      <c r="F929" s="38">
        <f>F922</f>
        <v>174758.00464129917</v>
      </c>
      <c r="G929" s="38">
        <f t="shared" ref="G929:U929" si="481">G922</f>
        <v>84319.965515933363</v>
      </c>
      <c r="H929" s="38">
        <f t="shared" si="481"/>
        <v>20422.721036831601</v>
      </c>
      <c r="I929" s="38">
        <f t="shared" si="481"/>
        <v>1245.2522801236803</v>
      </c>
      <c r="J929" s="38">
        <f t="shared" si="481"/>
        <v>22550.627320581058</v>
      </c>
      <c r="K929" s="38">
        <f t="shared" si="481"/>
        <v>21619.665329364114</v>
      </c>
      <c r="L929" s="38">
        <f t="shared" si="481"/>
        <v>14736.096772428158</v>
      </c>
      <c r="M929" s="38">
        <f t="shared" si="481"/>
        <v>9257.4595784075555</v>
      </c>
      <c r="N929" s="38">
        <f t="shared" si="481"/>
        <v>504.70403722797141</v>
      </c>
      <c r="O929" s="38">
        <f t="shared" si="481"/>
        <v>71.998654492963652</v>
      </c>
      <c r="P929" s="38">
        <f t="shared" si="481"/>
        <v>2.8820690584683497</v>
      </c>
      <c r="Q929" s="38">
        <f t="shared" si="481"/>
        <v>26.519334709812608</v>
      </c>
      <c r="R929" s="38">
        <f t="shared" si="481"/>
        <v>0.11271214044659604</v>
      </c>
      <c r="S929" s="38">
        <f t="shared" si="481"/>
        <v>0</v>
      </c>
      <c r="T929" s="38">
        <f t="shared" si="481"/>
        <v>0</v>
      </c>
      <c r="U929" s="38">
        <f t="shared" si="481"/>
        <v>0</v>
      </c>
      <c r="V929" s="38">
        <f>V903</f>
        <v>0</v>
      </c>
      <c r="W929" s="38">
        <f>W903</f>
        <v>0</v>
      </c>
      <c r="X929" s="76">
        <f>X903</f>
        <v>0</v>
      </c>
      <c r="Y929" s="76">
        <f>Y903</f>
        <v>0</v>
      </c>
      <c r="Z929" s="76">
        <f>Z903</f>
        <v>0</v>
      </c>
      <c r="AA929" s="76">
        <f>SUM(G929:Z929)</f>
        <v>174758.00464129917</v>
      </c>
      <c r="AB929" s="79" t="str">
        <f t="shared" ref="AB929:AB934" si="482">IF(ABS(F929-AA929)&lt;0.01,"ok","err")</f>
        <v>ok</v>
      </c>
    </row>
    <row r="930" spans="1:28" s="80" customFormat="1">
      <c r="A930" s="19" t="s">
        <v>1161</v>
      </c>
      <c r="B930" s="19"/>
      <c r="C930" s="19"/>
      <c r="D930" s="19"/>
      <c r="E930" s="19"/>
      <c r="F930" s="39">
        <f>F468</f>
        <v>18929494.853328731</v>
      </c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AA930" s="82">
        <f>F930</f>
        <v>18929494.853328731</v>
      </c>
      <c r="AB930" s="79" t="str">
        <f t="shared" si="482"/>
        <v>ok</v>
      </c>
    </row>
    <row r="931" spans="1:28" s="80" customFormat="1">
      <c r="A931" s="19" t="s">
        <v>148</v>
      </c>
      <c r="B931" s="19"/>
      <c r="C931" s="19"/>
      <c r="D931" s="19"/>
      <c r="E931" s="19"/>
      <c r="F931" s="39">
        <v>4856</v>
      </c>
      <c r="G931" s="19"/>
      <c r="H931" s="38">
        <v>0</v>
      </c>
      <c r="I931" s="35">
        <v>0</v>
      </c>
      <c r="J931" s="38">
        <v>0</v>
      </c>
      <c r="K931" s="38">
        <v>0</v>
      </c>
      <c r="L931" s="47">
        <v>0</v>
      </c>
      <c r="M931" s="38">
        <v>0</v>
      </c>
      <c r="N931" s="38">
        <v>0</v>
      </c>
      <c r="O931" s="38">
        <v>0</v>
      </c>
      <c r="P931" s="38">
        <v>0</v>
      </c>
      <c r="Q931" s="19"/>
      <c r="R931" s="19"/>
      <c r="S931" s="19"/>
      <c r="T931" s="38">
        <v>4727</v>
      </c>
      <c r="U931" s="38">
        <v>129</v>
      </c>
      <c r="V931" s="38">
        <v>0</v>
      </c>
      <c r="W931" s="38">
        <v>0</v>
      </c>
      <c r="AA931" s="82">
        <f>SUM(G931:Z931)</f>
        <v>4856</v>
      </c>
      <c r="AB931" s="79" t="str">
        <f t="shared" si="482"/>
        <v>ok</v>
      </c>
    </row>
    <row r="932" spans="1:28" s="80" customFormat="1">
      <c r="A932" s="19" t="s">
        <v>1162</v>
      </c>
      <c r="B932" s="19"/>
      <c r="C932" s="19"/>
      <c r="D932" s="19"/>
      <c r="E932" s="19" t="s">
        <v>1171</v>
      </c>
      <c r="F932" s="39">
        <f>F930-F931</f>
        <v>18924638.853328731</v>
      </c>
      <c r="G932" s="35">
        <f t="shared" ref="G932:Z932" si="483">IF(VLOOKUP($E932,$D$6:$AN$1034,3,)=0,0,(VLOOKUP($E932,$D$6:$AN$1034,G$2,)/VLOOKUP($E932,$D$6:$AN$1034,3,))*$F932)</f>
        <v>9131054.6763765588</v>
      </c>
      <c r="H932" s="35">
        <f t="shared" si="483"/>
        <v>2211587.508209513</v>
      </c>
      <c r="I932" s="35">
        <f t="shared" si="483"/>
        <v>134849.04300089291</v>
      </c>
      <c r="J932" s="35">
        <f t="shared" si="483"/>
        <v>2442019.6307113892</v>
      </c>
      <c r="K932" s="35">
        <f t="shared" si="483"/>
        <v>2341205.2531032297</v>
      </c>
      <c r="L932" s="35">
        <f t="shared" si="483"/>
        <v>1595779.8905882086</v>
      </c>
      <c r="M932" s="35">
        <f t="shared" si="483"/>
        <v>1002495.305323769</v>
      </c>
      <c r="N932" s="35">
        <f t="shared" si="483"/>
        <v>54654.673197722848</v>
      </c>
      <c r="O932" s="35">
        <f t="shared" si="483"/>
        <v>7796.7732408117172</v>
      </c>
      <c r="P932" s="35">
        <f t="shared" si="483"/>
        <v>312.10081732060002</v>
      </c>
      <c r="Q932" s="35">
        <f t="shared" si="483"/>
        <v>2871.7931006586132</v>
      </c>
      <c r="R932" s="35">
        <f t="shared" si="483"/>
        <v>12.20565865761443</v>
      </c>
      <c r="S932" s="35">
        <f t="shared" si="483"/>
        <v>0</v>
      </c>
      <c r="T932" s="35">
        <f t="shared" si="483"/>
        <v>0</v>
      </c>
      <c r="U932" s="35">
        <f t="shared" si="483"/>
        <v>0</v>
      </c>
      <c r="V932" s="35">
        <f t="shared" si="483"/>
        <v>0</v>
      </c>
      <c r="W932" s="35">
        <f t="shared" si="483"/>
        <v>0</v>
      </c>
      <c r="X932" s="77">
        <f t="shared" si="483"/>
        <v>0</v>
      </c>
      <c r="Y932" s="77">
        <f t="shared" si="483"/>
        <v>0</v>
      </c>
      <c r="Z932" s="77">
        <f t="shared" si="483"/>
        <v>0</v>
      </c>
      <c r="AA932" s="82">
        <f>SUM(G932:Z932)</f>
        <v>18924638.853328735</v>
      </c>
      <c r="AB932" s="79" t="str">
        <f t="shared" si="482"/>
        <v>ok</v>
      </c>
    </row>
    <row r="933" spans="1:28" s="80" customFormat="1">
      <c r="A933" s="19" t="s">
        <v>1163</v>
      </c>
      <c r="B933" s="19"/>
      <c r="C933" s="19"/>
      <c r="D933" s="19" t="s">
        <v>1172</v>
      </c>
      <c r="E933" s="19"/>
      <c r="F933" s="39">
        <f t="shared" ref="F933:N933" si="484">F931+F932</f>
        <v>18929494.853328731</v>
      </c>
      <c r="G933" s="39">
        <f t="shared" si="484"/>
        <v>9131054.6763765588</v>
      </c>
      <c r="H933" s="39">
        <f t="shared" si="484"/>
        <v>2211587.508209513</v>
      </c>
      <c r="I933" s="39">
        <f t="shared" si="484"/>
        <v>134849.04300089291</v>
      </c>
      <c r="J933" s="39">
        <f t="shared" si="484"/>
        <v>2442019.6307113892</v>
      </c>
      <c r="K933" s="39">
        <f t="shared" si="484"/>
        <v>2341205.2531032297</v>
      </c>
      <c r="L933" s="39">
        <f t="shared" si="484"/>
        <v>1595779.8905882086</v>
      </c>
      <c r="M933" s="39">
        <f t="shared" si="484"/>
        <v>1002495.305323769</v>
      </c>
      <c r="N933" s="39">
        <f t="shared" si="484"/>
        <v>54654.673197722848</v>
      </c>
      <c r="O933" s="39">
        <f>O931+O932</f>
        <v>7796.7732408117172</v>
      </c>
      <c r="P933" s="39">
        <f t="shared" ref="P933:Z933" si="485">P931+P932</f>
        <v>312.10081732060002</v>
      </c>
      <c r="Q933" s="39">
        <f t="shared" si="485"/>
        <v>2871.7931006586132</v>
      </c>
      <c r="R933" s="39">
        <f t="shared" si="485"/>
        <v>12.20565865761443</v>
      </c>
      <c r="S933" s="39">
        <f t="shared" si="485"/>
        <v>0</v>
      </c>
      <c r="T933" s="39">
        <f t="shared" si="485"/>
        <v>4727</v>
      </c>
      <c r="U933" s="39">
        <f t="shared" si="485"/>
        <v>129</v>
      </c>
      <c r="V933" s="39">
        <f t="shared" si="485"/>
        <v>0</v>
      </c>
      <c r="W933" s="39">
        <f t="shared" si="485"/>
        <v>0</v>
      </c>
      <c r="X933" s="82">
        <f t="shared" si="485"/>
        <v>0</v>
      </c>
      <c r="Y933" s="82">
        <f t="shared" si="485"/>
        <v>0</v>
      </c>
      <c r="Z933" s="82">
        <f t="shared" si="485"/>
        <v>0</v>
      </c>
      <c r="AA933" s="82">
        <f>SUM(G933:Z933)</f>
        <v>18929494.853328735</v>
      </c>
      <c r="AB933" s="79" t="str">
        <f t="shared" si="482"/>
        <v>ok</v>
      </c>
    </row>
    <row r="934" spans="1:28" s="80" customFormat="1">
      <c r="A934" s="19" t="s">
        <v>1164</v>
      </c>
      <c r="B934" s="19"/>
      <c r="C934" s="19"/>
      <c r="D934" s="19" t="s">
        <v>1173</v>
      </c>
      <c r="E934" s="19" t="s">
        <v>1172</v>
      </c>
      <c r="F934" s="45">
        <v>1</v>
      </c>
      <c r="G934" s="42">
        <f t="shared" ref="G934:Z934" si="486">IF(VLOOKUP($E934,$D$6:$AN$1034,3,)=0,0,(VLOOKUP($E934,$D$6:$AN$1034,G$2,)/VLOOKUP($E934,$D$6:$AN$1034,3,))*$F934)</f>
        <v>0.48237180902748034</v>
      </c>
      <c r="H934" s="42">
        <f t="shared" si="486"/>
        <v>0.11683288568160644</v>
      </c>
      <c r="I934" s="42">
        <f t="shared" si="486"/>
        <v>7.1237528547773085E-3</v>
      </c>
      <c r="J934" s="42">
        <f t="shared" si="486"/>
        <v>0.12900606432622067</v>
      </c>
      <c r="K934" s="42">
        <f t="shared" si="486"/>
        <v>0.12368028155233796</v>
      </c>
      <c r="L934" s="42">
        <f t="shared" si="486"/>
        <v>8.4301240099261945E-2</v>
      </c>
      <c r="M934" s="42">
        <f t="shared" si="486"/>
        <v>5.2959432520064381E-2</v>
      </c>
      <c r="N934" s="42">
        <f t="shared" si="486"/>
        <v>2.8872758423403931E-3</v>
      </c>
      <c r="O934" s="42">
        <f t="shared" si="486"/>
        <v>4.1188490771800303E-4</v>
      </c>
      <c r="P934" s="42">
        <f t="shared" si="486"/>
        <v>1.6487540726197321E-5</v>
      </c>
      <c r="Q934" s="42">
        <f t="shared" si="486"/>
        <v>1.5170997022953371E-4</v>
      </c>
      <c r="R934" s="42">
        <f t="shared" si="486"/>
        <v>6.447957936641969E-7</v>
      </c>
      <c r="S934" s="42">
        <f t="shared" si="486"/>
        <v>0</v>
      </c>
      <c r="T934" s="42">
        <f t="shared" si="486"/>
        <v>2.497161195597759E-4</v>
      </c>
      <c r="U934" s="42">
        <f t="shared" si="486"/>
        <v>6.8147618834802392E-6</v>
      </c>
      <c r="V934" s="42">
        <f t="shared" si="486"/>
        <v>0</v>
      </c>
      <c r="W934" s="42">
        <f t="shared" si="486"/>
        <v>0</v>
      </c>
      <c r="X934" s="77">
        <f t="shared" si="486"/>
        <v>0</v>
      </c>
      <c r="Y934" s="77">
        <f t="shared" si="486"/>
        <v>0</v>
      </c>
      <c r="Z934" s="77">
        <f t="shared" si="486"/>
        <v>0</v>
      </c>
      <c r="AA934" s="83">
        <f>SUM(G934:Z934)</f>
        <v>1.0000000000000002</v>
      </c>
      <c r="AB934" s="79" t="str">
        <f t="shared" si="482"/>
        <v>ok</v>
      </c>
    </row>
    <row r="935" spans="1:28" s="80" customFormat="1">
      <c r="A935" s="19"/>
      <c r="B935" s="19"/>
      <c r="C935" s="19"/>
      <c r="D935" s="19"/>
      <c r="E935" s="19"/>
      <c r="F935" s="45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77"/>
      <c r="Y935" s="77"/>
      <c r="Z935" s="77"/>
      <c r="AA935" s="83"/>
      <c r="AB935" s="79"/>
    </row>
    <row r="936" spans="1:28" s="80" customFormat="1">
      <c r="A936" s="19" t="s">
        <v>1221</v>
      </c>
      <c r="B936" s="19"/>
      <c r="C936" s="19"/>
      <c r="D936" s="19" t="s">
        <v>1226</v>
      </c>
      <c r="E936" s="19"/>
      <c r="F936" s="38">
        <f>F929</f>
        <v>174758.00464129917</v>
      </c>
      <c r="G936" s="38">
        <f t="shared" ref="G936:U936" si="487">G929</f>
        <v>84319.965515933363</v>
      </c>
      <c r="H936" s="38">
        <f t="shared" si="487"/>
        <v>20422.721036831601</v>
      </c>
      <c r="I936" s="38">
        <f t="shared" si="487"/>
        <v>1245.2522801236803</v>
      </c>
      <c r="J936" s="38">
        <f t="shared" si="487"/>
        <v>22550.627320581058</v>
      </c>
      <c r="K936" s="38">
        <f t="shared" si="487"/>
        <v>21619.665329364114</v>
      </c>
      <c r="L936" s="38">
        <f t="shared" si="487"/>
        <v>14736.096772428158</v>
      </c>
      <c r="M936" s="38">
        <f t="shared" si="487"/>
        <v>9257.4595784075555</v>
      </c>
      <c r="N936" s="38">
        <f t="shared" si="487"/>
        <v>504.70403722797141</v>
      </c>
      <c r="O936" s="38">
        <f t="shared" si="487"/>
        <v>71.998654492963652</v>
      </c>
      <c r="P936" s="38">
        <f t="shared" si="487"/>
        <v>2.8820690584683497</v>
      </c>
      <c r="Q936" s="38">
        <f t="shared" si="487"/>
        <v>26.519334709812608</v>
      </c>
      <c r="R936" s="38">
        <f t="shared" si="487"/>
        <v>0.11271214044659604</v>
      </c>
      <c r="S936" s="38">
        <f t="shared" si="487"/>
        <v>0</v>
      </c>
      <c r="T936" s="38">
        <f t="shared" si="487"/>
        <v>0</v>
      </c>
      <c r="U936" s="38">
        <f t="shared" si="487"/>
        <v>0</v>
      </c>
      <c r="V936" s="38">
        <f>V917</f>
        <v>0</v>
      </c>
      <c r="W936" s="38">
        <f>W917</f>
        <v>0</v>
      </c>
      <c r="X936" s="76">
        <f>X917</f>
        <v>0</v>
      </c>
      <c r="Y936" s="76">
        <f>Y917</f>
        <v>0</v>
      </c>
      <c r="Z936" s="76">
        <f>Z917</f>
        <v>0</v>
      </c>
      <c r="AA936" s="76">
        <f>SUM(G936:Z936)</f>
        <v>174758.00464129917</v>
      </c>
      <c r="AB936" s="79" t="str">
        <f t="shared" ref="AB936:AB941" si="488">IF(ABS(F936-AA936)&lt;0.01,"ok","err")</f>
        <v>ok</v>
      </c>
    </row>
    <row r="937" spans="1:28" s="80" customFormat="1">
      <c r="A937" s="19" t="s">
        <v>1222</v>
      </c>
      <c r="B937" s="19"/>
      <c r="C937" s="19"/>
      <c r="D937" s="19"/>
      <c r="E937" s="19"/>
      <c r="F937" s="39">
        <f>'WSS-27'!H600</f>
        <v>-544114.11249599315</v>
      </c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AA937" s="82">
        <f>F937</f>
        <v>-544114.11249599315</v>
      </c>
      <c r="AB937" s="79" t="str">
        <f t="shared" si="488"/>
        <v>ok</v>
      </c>
    </row>
    <row r="938" spans="1:28" s="80" customFormat="1">
      <c r="A938" s="19" t="s">
        <v>148</v>
      </c>
      <c r="B938" s="19"/>
      <c r="C938" s="19"/>
      <c r="D938" s="19"/>
      <c r="E938" s="19"/>
      <c r="F938" s="39">
        <v>-6503.59</v>
      </c>
      <c r="G938" s="19"/>
      <c r="H938" s="38">
        <v>0</v>
      </c>
      <c r="I938" s="35">
        <v>0</v>
      </c>
      <c r="J938" s="38">
        <v>0</v>
      </c>
      <c r="K938" s="38">
        <v>0</v>
      </c>
      <c r="L938" s="47">
        <v>0</v>
      </c>
      <c r="M938" s="38">
        <v>0</v>
      </c>
      <c r="N938" s="38">
        <v>0</v>
      </c>
      <c r="O938" s="38">
        <v>0</v>
      </c>
      <c r="P938" s="38">
        <v>0</v>
      </c>
      <c r="Q938" s="19"/>
      <c r="R938" s="19"/>
      <c r="S938" s="19"/>
      <c r="T938" s="38">
        <f>-5429.37</f>
        <v>-5429.37</v>
      </c>
      <c r="U938" s="38">
        <f>-1074.22</f>
        <v>-1074.22</v>
      </c>
      <c r="V938" s="38">
        <v>0</v>
      </c>
      <c r="W938" s="38">
        <v>0</v>
      </c>
      <c r="AA938" s="82">
        <f>SUM(G938:Z938)</f>
        <v>-6503.59</v>
      </c>
      <c r="AB938" s="79" t="str">
        <f t="shared" si="488"/>
        <v>ok</v>
      </c>
    </row>
    <row r="939" spans="1:28" s="80" customFormat="1">
      <c r="A939" s="19" t="s">
        <v>1223</v>
      </c>
      <c r="B939" s="19"/>
      <c r="C939" s="19"/>
      <c r="D939" s="19"/>
      <c r="E939" s="19" t="s">
        <v>1226</v>
      </c>
      <c r="F939" s="39">
        <f>F937-F938</f>
        <v>-537610.52249599318</v>
      </c>
      <c r="G939" s="35">
        <f t="shared" ref="G939:Z939" si="489">IF(VLOOKUP($E939,$D$6:$AN$1034,3,)=0,0,(VLOOKUP($E939,$D$6:$AN$1034,G$2,)/VLOOKUP($E939,$D$6:$AN$1034,3,))*$F939)</f>
        <v>-259394.70304041385</v>
      </c>
      <c r="H939" s="35">
        <f t="shared" si="489"/>
        <v>-62826.705706196066</v>
      </c>
      <c r="I939" s="35">
        <f t="shared" si="489"/>
        <v>-3830.7872096086539</v>
      </c>
      <c r="J939" s="35">
        <f t="shared" si="489"/>
        <v>-69372.813916673433</v>
      </c>
      <c r="K939" s="35">
        <f t="shared" si="489"/>
        <v>-66508.88237002214</v>
      </c>
      <c r="L939" s="35">
        <f t="shared" si="489"/>
        <v>-45332.863016132258</v>
      </c>
      <c r="M939" s="35">
        <f t="shared" si="489"/>
        <v>-28478.853893694948</v>
      </c>
      <c r="N939" s="35">
        <f t="shared" si="489"/>
        <v>-1552.6281712640055</v>
      </c>
      <c r="O939" s="35">
        <f t="shared" si="489"/>
        <v>-221.49047959445119</v>
      </c>
      <c r="P939" s="35">
        <f t="shared" si="489"/>
        <v>-8.8661498257147073</v>
      </c>
      <c r="Q939" s="35">
        <f t="shared" si="489"/>
        <v>-81.581804615198863</v>
      </c>
      <c r="R939" s="35">
        <f t="shared" si="489"/>
        <v>-0.3467379525276193</v>
      </c>
      <c r="S939" s="35">
        <f t="shared" si="489"/>
        <v>0</v>
      </c>
      <c r="T939" s="35">
        <f t="shared" si="489"/>
        <v>0</v>
      </c>
      <c r="U939" s="35">
        <f t="shared" si="489"/>
        <v>0</v>
      </c>
      <c r="V939" s="35">
        <f t="shared" si="489"/>
        <v>0</v>
      </c>
      <c r="W939" s="35">
        <f t="shared" si="489"/>
        <v>0</v>
      </c>
      <c r="X939" s="77">
        <f t="shared" si="489"/>
        <v>0</v>
      </c>
      <c r="Y939" s="77">
        <f t="shared" si="489"/>
        <v>0</v>
      </c>
      <c r="Z939" s="77">
        <f t="shared" si="489"/>
        <v>0</v>
      </c>
      <c r="AA939" s="82">
        <f>SUM(G939:Z939)</f>
        <v>-537610.5224959933</v>
      </c>
      <c r="AB939" s="79" t="str">
        <f t="shared" si="488"/>
        <v>ok</v>
      </c>
    </row>
    <row r="940" spans="1:28" s="80" customFormat="1">
      <c r="A940" s="19" t="s">
        <v>1224</v>
      </c>
      <c r="B940" s="19"/>
      <c r="C940" s="19"/>
      <c r="D940" s="19" t="s">
        <v>1227</v>
      </c>
      <c r="E940" s="19"/>
      <c r="F940" s="39">
        <f t="shared" ref="F940:N940" si="490">F938+F939</f>
        <v>-544114.11249599315</v>
      </c>
      <c r="G940" s="39">
        <f t="shared" si="490"/>
        <v>-259394.70304041385</v>
      </c>
      <c r="H940" s="39">
        <f t="shared" si="490"/>
        <v>-62826.705706196066</v>
      </c>
      <c r="I940" s="39">
        <f t="shared" si="490"/>
        <v>-3830.7872096086539</v>
      </c>
      <c r="J940" s="39">
        <f t="shared" si="490"/>
        <v>-69372.813916673433</v>
      </c>
      <c r="K940" s="39">
        <f t="shared" si="490"/>
        <v>-66508.88237002214</v>
      </c>
      <c r="L940" s="39">
        <f t="shared" si="490"/>
        <v>-45332.863016132258</v>
      </c>
      <c r="M940" s="39">
        <f t="shared" si="490"/>
        <v>-28478.853893694948</v>
      </c>
      <c r="N940" s="39">
        <f t="shared" si="490"/>
        <v>-1552.6281712640055</v>
      </c>
      <c r="O940" s="39">
        <f>O938+O939</f>
        <v>-221.49047959445119</v>
      </c>
      <c r="P940" s="39">
        <f t="shared" ref="P940:Z940" si="491">P938+P939</f>
        <v>-8.8661498257147073</v>
      </c>
      <c r="Q940" s="39">
        <f t="shared" si="491"/>
        <v>-81.581804615198863</v>
      </c>
      <c r="R940" s="39">
        <f t="shared" si="491"/>
        <v>-0.3467379525276193</v>
      </c>
      <c r="S940" s="39">
        <f t="shared" si="491"/>
        <v>0</v>
      </c>
      <c r="T940" s="39">
        <f t="shared" si="491"/>
        <v>-5429.37</v>
      </c>
      <c r="U940" s="39">
        <f t="shared" si="491"/>
        <v>-1074.22</v>
      </c>
      <c r="V940" s="39">
        <f t="shared" si="491"/>
        <v>0</v>
      </c>
      <c r="W940" s="39">
        <f t="shared" si="491"/>
        <v>0</v>
      </c>
      <c r="X940" s="82">
        <f t="shared" si="491"/>
        <v>0</v>
      </c>
      <c r="Y940" s="82">
        <f t="shared" si="491"/>
        <v>0</v>
      </c>
      <c r="Z940" s="82">
        <f t="shared" si="491"/>
        <v>0</v>
      </c>
      <c r="AA940" s="82">
        <f>SUM(G940:Z940)</f>
        <v>-544114.11249599326</v>
      </c>
      <c r="AB940" s="79" t="str">
        <f t="shared" si="488"/>
        <v>ok</v>
      </c>
    </row>
    <row r="941" spans="1:28" s="80" customFormat="1">
      <c r="A941" s="19" t="s">
        <v>1225</v>
      </c>
      <c r="B941" s="19"/>
      <c r="C941" s="19"/>
      <c r="D941" s="19" t="s">
        <v>1228</v>
      </c>
      <c r="E941" s="19" t="s">
        <v>1227</v>
      </c>
      <c r="F941" s="45">
        <v>1</v>
      </c>
      <c r="G941" s="42">
        <f t="shared" ref="G941:Z941" si="492">IF(VLOOKUP($E941,$D$6:$AN$1034,3,)=0,0,(VLOOKUP($E941,$D$6:$AN$1034,G$2,)/VLOOKUP($E941,$D$6:$AN$1034,3,))*$F941)</f>
        <v>0.47672849698844016</v>
      </c>
      <c r="H941" s="42">
        <f t="shared" si="492"/>
        <v>0.11546604703559994</v>
      </c>
      <c r="I941" s="42">
        <f t="shared" si="492"/>
        <v>7.0404114167078582E-3</v>
      </c>
      <c r="J941" s="42">
        <f t="shared" si="492"/>
        <v>0.12749681054667425</v>
      </c>
      <c r="K941" s="42">
        <f t="shared" si="492"/>
        <v>0.12223333459396701</v>
      </c>
      <c r="L941" s="42">
        <f t="shared" si="492"/>
        <v>8.3314992158866466E-2</v>
      </c>
      <c r="M941" s="42">
        <f t="shared" si="492"/>
        <v>5.2339855261344034E-2</v>
      </c>
      <c r="N941" s="42">
        <f t="shared" si="492"/>
        <v>2.8534973374274297E-3</v>
      </c>
      <c r="O941" s="42">
        <f t="shared" si="492"/>
        <v>4.0706622840274565E-4</v>
      </c>
      <c r="P941" s="42">
        <f t="shared" si="492"/>
        <v>1.6294651474933021E-5</v>
      </c>
      <c r="Q941" s="42">
        <f t="shared" si="492"/>
        <v>1.4993510137232405E-4</v>
      </c>
      <c r="R941" s="42">
        <f t="shared" si="492"/>
        <v>6.3725226853066168E-7</v>
      </c>
      <c r="S941" s="42">
        <f t="shared" si="492"/>
        <v>0</v>
      </c>
      <c r="T941" s="42">
        <f t="shared" si="492"/>
        <v>9.9783664406241281E-3</v>
      </c>
      <c r="U941" s="42">
        <f t="shared" si="492"/>
        <v>1.9742549868303786E-3</v>
      </c>
      <c r="V941" s="42">
        <f t="shared" si="492"/>
        <v>0</v>
      </c>
      <c r="W941" s="42">
        <f t="shared" si="492"/>
        <v>0</v>
      </c>
      <c r="X941" s="77">
        <f t="shared" si="492"/>
        <v>0</v>
      </c>
      <c r="Y941" s="77">
        <f t="shared" si="492"/>
        <v>0</v>
      </c>
      <c r="Z941" s="77">
        <f t="shared" si="492"/>
        <v>0</v>
      </c>
      <c r="AA941" s="83">
        <f>SUM(G941:Z941)</f>
        <v>1.0000000000000002</v>
      </c>
      <c r="AB941" s="79" t="str">
        <f t="shared" si="488"/>
        <v>ok</v>
      </c>
    </row>
    <row r="942" spans="1:28" s="80" customFormat="1">
      <c r="A942" s="19"/>
      <c r="B942" s="19"/>
      <c r="C942" s="19"/>
      <c r="D942" s="19"/>
      <c r="E942" s="19"/>
      <c r="F942" s="45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77"/>
      <c r="Y942" s="77"/>
      <c r="Z942" s="77"/>
      <c r="AA942" s="83"/>
      <c r="AB942" s="79"/>
    </row>
    <row r="943" spans="1:28" s="80" customFormat="1">
      <c r="A943" s="96" t="s">
        <v>1253</v>
      </c>
      <c r="B943" s="19"/>
      <c r="C943" s="19"/>
      <c r="D943" s="19"/>
      <c r="E943" s="19"/>
      <c r="F943" s="45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77"/>
      <c r="Y943" s="77"/>
      <c r="Z943" s="77"/>
      <c r="AA943" s="83"/>
      <c r="AB943" s="79"/>
    </row>
    <row r="944" spans="1:28" s="80" customFormat="1">
      <c r="A944" s="19" t="s">
        <v>1174</v>
      </c>
      <c r="B944" s="19"/>
      <c r="C944" s="19"/>
      <c r="D944" s="19" t="s">
        <v>1179</v>
      </c>
      <c r="E944" s="19"/>
      <c r="F944" s="38">
        <v>34865804.156666666</v>
      </c>
      <c r="G944" s="38">
        <v>24143308.716666669</v>
      </c>
      <c r="H944" s="38">
        <v>7276323.0116666667</v>
      </c>
      <c r="I944" s="38">
        <v>247043.16</v>
      </c>
      <c r="J944" s="38">
        <v>1952118.76</v>
      </c>
      <c r="K944" s="38">
        <v>513913.72833333327</v>
      </c>
      <c r="L944" s="38">
        <v>310163.48000000004</v>
      </c>
      <c r="M944" s="38">
        <v>341336.45</v>
      </c>
      <c r="N944" s="38">
        <v>8019.46</v>
      </c>
      <c r="O944" s="38">
        <v>0</v>
      </c>
      <c r="P944" s="38">
        <v>11336.1</v>
      </c>
      <c r="Q944" s="38">
        <v>61566.750000000007</v>
      </c>
      <c r="R944" s="38">
        <v>674.54</v>
      </c>
      <c r="S944" s="38">
        <v>0</v>
      </c>
      <c r="T944" s="38">
        <v>0</v>
      </c>
      <c r="U944" s="38">
        <v>0</v>
      </c>
      <c r="V944" s="38">
        <f>V930</f>
        <v>0</v>
      </c>
      <c r="W944" s="38">
        <f>W930</f>
        <v>0</v>
      </c>
      <c r="X944" s="76">
        <f>X930</f>
        <v>0</v>
      </c>
      <c r="Y944" s="76">
        <f>Y930</f>
        <v>0</v>
      </c>
      <c r="Z944" s="76">
        <f>Z930</f>
        <v>0</v>
      </c>
      <c r="AA944" s="76">
        <f>SUM(G944:Z944)</f>
        <v>34865804.156666666</v>
      </c>
      <c r="AB944" s="79" t="str">
        <f t="shared" ref="AB944:AB949" si="493">IF(ABS(F944-AA944)&lt;0.01,"ok","err")</f>
        <v>ok</v>
      </c>
    </row>
    <row r="945" spans="1:28" s="80" customFormat="1">
      <c r="A945" s="19" t="s">
        <v>1175</v>
      </c>
      <c r="B945" s="19"/>
      <c r="C945" s="19"/>
      <c r="D945" s="19"/>
      <c r="E945" s="19"/>
      <c r="F945" s="39">
        <f>F46</f>
        <v>45023733.262185477</v>
      </c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AA945" s="82">
        <f>F945</f>
        <v>45023733.262185477</v>
      </c>
      <c r="AB945" s="79" t="str">
        <f t="shared" si="493"/>
        <v>ok</v>
      </c>
    </row>
    <row r="946" spans="1:28" s="80" customFormat="1">
      <c r="A946" s="19" t="s">
        <v>148</v>
      </c>
      <c r="B946" s="19"/>
      <c r="C946" s="19"/>
      <c r="D946" s="19"/>
      <c r="E946" s="19"/>
      <c r="F946" s="39">
        <v>156536.15</v>
      </c>
      <c r="G946" s="19"/>
      <c r="H946" s="38">
        <v>0</v>
      </c>
      <c r="I946" s="35">
        <v>0</v>
      </c>
      <c r="J946" s="38">
        <v>0</v>
      </c>
      <c r="K946" s="38">
        <v>0</v>
      </c>
      <c r="L946" s="47">
        <v>0</v>
      </c>
      <c r="M946" s="38">
        <v>0</v>
      </c>
      <c r="N946" s="38">
        <v>0</v>
      </c>
      <c r="O946" s="38">
        <v>0</v>
      </c>
      <c r="P946" s="38">
        <v>0</v>
      </c>
      <c r="Q946" s="19"/>
      <c r="R946" s="19"/>
      <c r="S946" s="141">
        <v>156536.15</v>
      </c>
      <c r="T946" s="38"/>
      <c r="U946" s="140"/>
      <c r="V946" s="38">
        <v>0</v>
      </c>
      <c r="W946" s="38">
        <v>0</v>
      </c>
      <c r="AA946" s="82">
        <f>SUM(G946:Z946)</f>
        <v>156536.15</v>
      </c>
      <c r="AB946" s="79" t="str">
        <f t="shared" si="493"/>
        <v>ok</v>
      </c>
    </row>
    <row r="947" spans="1:28" s="80" customFormat="1">
      <c r="A947" s="19" t="s">
        <v>1176</v>
      </c>
      <c r="B947" s="19"/>
      <c r="C947" s="19"/>
      <c r="D947" s="19"/>
      <c r="E947" s="19" t="s">
        <v>1179</v>
      </c>
      <c r="F947" s="39">
        <f>F945-F946</f>
        <v>44867197.112185478</v>
      </c>
      <c r="G947" s="35">
        <f t="shared" ref="G947:Z947" si="494">IF(VLOOKUP($E947,$D$6:$AN$1034,3,)=0,0,(VLOOKUP($E947,$D$6:$AN$1034,G$2,)/VLOOKUP($E947,$D$6:$AN$1034,3,))*$F947)</f>
        <v>31068911.712564163</v>
      </c>
      <c r="H947" s="35">
        <f t="shared" si="494"/>
        <v>9363564.8657183088</v>
      </c>
      <c r="I947" s="35">
        <f t="shared" si="494"/>
        <v>317908.46140050341</v>
      </c>
      <c r="J947" s="35">
        <f t="shared" si="494"/>
        <v>2512091.6987244599</v>
      </c>
      <c r="K947" s="35">
        <f t="shared" si="494"/>
        <v>661331.9011424816</v>
      </c>
      <c r="L947" s="35">
        <f t="shared" si="494"/>
        <v>399135.09327449428</v>
      </c>
      <c r="M947" s="35">
        <f t="shared" si="494"/>
        <v>439250.15223821561</v>
      </c>
      <c r="N947" s="35">
        <f t="shared" si="494"/>
        <v>10319.873619908687</v>
      </c>
      <c r="O947" s="35">
        <f t="shared" si="494"/>
        <v>0</v>
      </c>
      <c r="P947" s="35">
        <f t="shared" si="494"/>
        <v>14587.904839309238</v>
      </c>
      <c r="Q947" s="35">
        <f t="shared" si="494"/>
        <v>79227.414213489828</v>
      </c>
      <c r="R947" s="35">
        <f t="shared" si="494"/>
        <v>868.03445014666886</v>
      </c>
      <c r="S947" s="35">
        <f t="shared" si="494"/>
        <v>0</v>
      </c>
      <c r="T947" s="35">
        <f t="shared" si="494"/>
        <v>0</v>
      </c>
      <c r="U947" s="35">
        <f t="shared" si="494"/>
        <v>0</v>
      </c>
      <c r="V947" s="35">
        <f t="shared" si="494"/>
        <v>0</v>
      </c>
      <c r="W947" s="35">
        <f t="shared" si="494"/>
        <v>0</v>
      </c>
      <c r="X947" s="77">
        <f t="shared" si="494"/>
        <v>0</v>
      </c>
      <c r="Y947" s="77">
        <f t="shared" si="494"/>
        <v>0</v>
      </c>
      <c r="Z947" s="77">
        <f t="shared" si="494"/>
        <v>0</v>
      </c>
      <c r="AA947" s="82">
        <f>SUM(G947:Z947)</f>
        <v>44867197.112185471</v>
      </c>
      <c r="AB947" s="79" t="str">
        <f t="shared" si="493"/>
        <v>ok</v>
      </c>
    </row>
    <row r="948" spans="1:28" s="80" customFormat="1">
      <c r="A948" s="19" t="s">
        <v>1177</v>
      </c>
      <c r="B948" s="19"/>
      <c r="C948" s="19"/>
      <c r="D948" s="19" t="s">
        <v>1180</v>
      </c>
      <c r="E948" s="19"/>
      <c r="F948" s="39">
        <f t="shared" ref="F948:N948" si="495">F946+F947</f>
        <v>45023733.262185477</v>
      </c>
      <c r="G948" s="39">
        <f t="shared" si="495"/>
        <v>31068911.712564163</v>
      </c>
      <c r="H948" s="39">
        <f t="shared" si="495"/>
        <v>9363564.8657183088</v>
      </c>
      <c r="I948" s="39">
        <f t="shared" si="495"/>
        <v>317908.46140050341</v>
      </c>
      <c r="J948" s="39">
        <f t="shared" si="495"/>
        <v>2512091.6987244599</v>
      </c>
      <c r="K948" s="39">
        <f t="shared" si="495"/>
        <v>661331.9011424816</v>
      </c>
      <c r="L948" s="39">
        <f t="shared" si="495"/>
        <v>399135.09327449428</v>
      </c>
      <c r="M948" s="39">
        <f t="shared" si="495"/>
        <v>439250.15223821561</v>
      </c>
      <c r="N948" s="39">
        <f t="shared" si="495"/>
        <v>10319.873619908687</v>
      </c>
      <c r="O948" s="39">
        <f>O946+O947</f>
        <v>0</v>
      </c>
      <c r="P948" s="39">
        <f t="shared" ref="P948:W948" si="496">P946+P947</f>
        <v>14587.904839309238</v>
      </c>
      <c r="Q948" s="39">
        <f t="shared" si="496"/>
        <v>79227.414213489828</v>
      </c>
      <c r="R948" s="39">
        <f t="shared" si="496"/>
        <v>868.03445014666886</v>
      </c>
      <c r="S948" s="39">
        <f t="shared" si="496"/>
        <v>156536.15</v>
      </c>
      <c r="T948" s="39">
        <f t="shared" si="496"/>
        <v>0</v>
      </c>
      <c r="U948" s="39">
        <f t="shared" si="496"/>
        <v>0</v>
      </c>
      <c r="V948" s="39">
        <f t="shared" si="496"/>
        <v>0</v>
      </c>
      <c r="W948" s="39">
        <f t="shared" si="496"/>
        <v>0</v>
      </c>
      <c r="X948" s="82">
        <f>X946+X947</f>
        <v>0</v>
      </c>
      <c r="Y948" s="82">
        <f>Y946+Y947</f>
        <v>0</v>
      </c>
      <c r="Z948" s="82">
        <f>Z946+Z947</f>
        <v>0</v>
      </c>
      <c r="AA948" s="82">
        <f>SUM(G948:Z948)</f>
        <v>45023733.262185469</v>
      </c>
      <c r="AB948" s="79" t="str">
        <f t="shared" si="493"/>
        <v>ok</v>
      </c>
    </row>
    <row r="949" spans="1:28" s="80" customFormat="1">
      <c r="A949" s="19" t="s">
        <v>1178</v>
      </c>
      <c r="B949" s="19"/>
      <c r="C949" s="19"/>
      <c r="D949" s="19" t="s">
        <v>1181</v>
      </c>
      <c r="E949" s="19" t="s">
        <v>1180</v>
      </c>
      <c r="F949" s="45">
        <v>1</v>
      </c>
      <c r="G949" s="42">
        <f t="shared" ref="G949:Z949" si="497">IF(VLOOKUP($E949,$D$6:$AN$1034,3,)=0,0,(VLOOKUP($E949,$D$6:$AN$1034,G$2,)/VLOOKUP($E949,$D$6:$AN$1034,3,))*$F949)</f>
        <v>0.69005632055523736</v>
      </c>
      <c r="H949" s="42">
        <f t="shared" si="497"/>
        <v>0.20796953489377962</v>
      </c>
      <c r="I949" s="42">
        <f t="shared" si="497"/>
        <v>7.0609085112786126E-3</v>
      </c>
      <c r="J949" s="42">
        <f t="shared" si="497"/>
        <v>5.57948334514125E-2</v>
      </c>
      <c r="K949" s="42">
        <f t="shared" si="497"/>
        <v>1.4688517660038664E-2</v>
      </c>
      <c r="L949" s="42">
        <f t="shared" si="497"/>
        <v>8.8649932903213918E-3</v>
      </c>
      <c r="M949" s="42">
        <f t="shared" si="497"/>
        <v>9.7559691392169138E-3</v>
      </c>
      <c r="N949" s="42">
        <f t="shared" si="497"/>
        <v>2.2920963838811962E-4</v>
      </c>
      <c r="O949" s="42">
        <f t="shared" si="497"/>
        <v>0</v>
      </c>
      <c r="P949" s="42">
        <f t="shared" si="497"/>
        <v>3.2400478108645254E-4</v>
      </c>
      <c r="Q949" s="42">
        <f t="shared" si="497"/>
        <v>1.7596811386591821E-3</v>
      </c>
      <c r="R949" s="42">
        <f t="shared" si="497"/>
        <v>1.9279486334282134E-5</v>
      </c>
      <c r="S949" s="42">
        <f t="shared" si="497"/>
        <v>3.4767474542470147E-3</v>
      </c>
      <c r="T949" s="42">
        <f t="shared" si="497"/>
        <v>0</v>
      </c>
      <c r="U949" s="42">
        <f t="shared" si="497"/>
        <v>0</v>
      </c>
      <c r="V949" s="42">
        <f t="shared" si="497"/>
        <v>0</v>
      </c>
      <c r="W949" s="42">
        <f t="shared" si="497"/>
        <v>0</v>
      </c>
      <c r="X949" s="83">
        <f t="shared" si="497"/>
        <v>0</v>
      </c>
      <c r="Y949" s="83">
        <f t="shared" si="497"/>
        <v>0</v>
      </c>
      <c r="Z949" s="83">
        <f t="shared" si="497"/>
        <v>0</v>
      </c>
      <c r="AA949" s="83">
        <f>SUM(G949:Z949)</f>
        <v>1.0000000000000002</v>
      </c>
      <c r="AB949" s="79" t="str">
        <f t="shared" si="493"/>
        <v>ok</v>
      </c>
    </row>
    <row r="950" spans="1:28" s="80" customFormat="1">
      <c r="A950" s="19"/>
      <c r="B950" s="19"/>
      <c r="C950" s="19"/>
      <c r="D950" s="19"/>
      <c r="E950" s="19"/>
      <c r="F950" s="45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83"/>
      <c r="Y950" s="83"/>
      <c r="Z950" s="83"/>
      <c r="AA950" s="83"/>
      <c r="AB950" s="79"/>
    </row>
    <row r="951" spans="1:28" s="80" customFormat="1">
      <c r="A951" s="19" t="s">
        <v>1182</v>
      </c>
      <c r="B951" s="19"/>
      <c r="C951" s="19"/>
      <c r="D951" s="19" t="s">
        <v>1187</v>
      </c>
      <c r="E951" s="19"/>
      <c r="F951" s="38">
        <f>F$944</f>
        <v>34865804.156666666</v>
      </c>
      <c r="G951" s="38">
        <f t="shared" ref="G951:U951" si="498">G$944</f>
        <v>24143308.716666669</v>
      </c>
      <c r="H951" s="38">
        <f t="shared" si="498"/>
        <v>7276323.0116666667</v>
      </c>
      <c r="I951" s="38">
        <f t="shared" si="498"/>
        <v>247043.16</v>
      </c>
      <c r="J951" s="38">
        <f t="shared" si="498"/>
        <v>1952118.76</v>
      </c>
      <c r="K951" s="38">
        <f t="shared" si="498"/>
        <v>513913.72833333327</v>
      </c>
      <c r="L951" s="38">
        <f t="shared" si="498"/>
        <v>310163.48000000004</v>
      </c>
      <c r="M951" s="38">
        <f t="shared" si="498"/>
        <v>341336.45</v>
      </c>
      <c r="N951" s="38">
        <f t="shared" si="498"/>
        <v>8019.46</v>
      </c>
      <c r="O951" s="38">
        <f t="shared" si="498"/>
        <v>0</v>
      </c>
      <c r="P951" s="38">
        <f t="shared" si="498"/>
        <v>11336.1</v>
      </c>
      <c r="Q951" s="38">
        <f t="shared" si="498"/>
        <v>61566.750000000007</v>
      </c>
      <c r="R951" s="38">
        <f t="shared" si="498"/>
        <v>674.54</v>
      </c>
      <c r="S951" s="38">
        <f t="shared" si="498"/>
        <v>0</v>
      </c>
      <c r="T951" s="38">
        <f t="shared" si="498"/>
        <v>0</v>
      </c>
      <c r="U951" s="38">
        <f t="shared" si="498"/>
        <v>0</v>
      </c>
      <c r="V951" s="38">
        <f t="shared" ref="V951:Z951" si="499">V945</f>
        <v>0</v>
      </c>
      <c r="W951" s="38">
        <f t="shared" si="499"/>
        <v>0</v>
      </c>
      <c r="X951" s="76">
        <f t="shared" si="499"/>
        <v>0</v>
      </c>
      <c r="Y951" s="76">
        <f t="shared" si="499"/>
        <v>0</v>
      </c>
      <c r="Z951" s="76">
        <f t="shared" si="499"/>
        <v>0</v>
      </c>
      <c r="AA951" s="76">
        <f>SUM(G951:Z951)</f>
        <v>34865804.156666666</v>
      </c>
      <c r="AB951" s="79" t="str">
        <f t="shared" ref="AB951:AB956" si="500">IF(ABS(F951-AA951)&lt;0.01,"ok","err")</f>
        <v>ok</v>
      </c>
    </row>
    <row r="952" spans="1:28" s="80" customFormat="1">
      <c r="A952" s="19" t="s">
        <v>1183</v>
      </c>
      <c r="B952" s="19"/>
      <c r="C952" s="19"/>
      <c r="D952" s="19"/>
      <c r="E952" s="19"/>
      <c r="F952" s="39">
        <f>F105</f>
        <v>29100183.877073534</v>
      </c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AA952" s="82">
        <f>F952</f>
        <v>29100183.877073534</v>
      </c>
      <c r="AB952" s="79" t="str">
        <f t="shared" si="500"/>
        <v>ok</v>
      </c>
    </row>
    <row r="953" spans="1:28" s="80" customFormat="1">
      <c r="A953" s="19" t="s">
        <v>148</v>
      </c>
      <c r="B953" s="19"/>
      <c r="C953" s="19"/>
      <c r="D953" s="19"/>
      <c r="E953" s="19"/>
      <c r="F953" s="39">
        <v>138284.06</v>
      </c>
      <c r="G953" s="19"/>
      <c r="H953" s="38">
        <v>0</v>
      </c>
      <c r="I953" s="35">
        <v>0</v>
      </c>
      <c r="J953" s="38">
        <v>0</v>
      </c>
      <c r="K953" s="38">
        <v>0</v>
      </c>
      <c r="L953" s="47">
        <v>0</v>
      </c>
      <c r="M953" s="38">
        <v>0</v>
      </c>
      <c r="N953" s="38">
        <v>0</v>
      </c>
      <c r="O953" s="38">
        <v>0</v>
      </c>
      <c r="P953" s="38">
        <v>0</v>
      </c>
      <c r="Q953" s="19"/>
      <c r="R953" s="19"/>
      <c r="S953" s="141">
        <f>S946-18252.09</f>
        <v>138284.06</v>
      </c>
      <c r="T953" s="38"/>
      <c r="U953" s="140"/>
      <c r="V953" s="38">
        <v>0</v>
      </c>
      <c r="W953" s="38">
        <v>0</v>
      </c>
      <c r="AA953" s="82">
        <f>SUM(G953:Z953)</f>
        <v>138284.06</v>
      </c>
      <c r="AB953" s="79" t="str">
        <f t="shared" si="500"/>
        <v>ok</v>
      </c>
    </row>
    <row r="954" spans="1:28" s="80" customFormat="1">
      <c r="A954" s="19" t="s">
        <v>1184</v>
      </c>
      <c r="B954" s="19"/>
      <c r="C954" s="19"/>
      <c r="D954" s="19"/>
      <c r="E954" s="19" t="s">
        <v>1187</v>
      </c>
      <c r="F954" s="39">
        <f>F952-F953</f>
        <v>28961899.817073535</v>
      </c>
      <c r="G954" s="35">
        <f t="shared" ref="G954:Z954" si="501">IF(VLOOKUP($E954,$D$6:$AN$1034,3,)=0,0,(VLOOKUP($E954,$D$6:$AN$1034,G$2,)/VLOOKUP($E954,$D$6:$AN$1034,3,))*$F954)</f>
        <v>20055068.43217548</v>
      </c>
      <c r="H954" s="35">
        <f t="shared" si="501"/>
        <v>6044207.0159526803</v>
      </c>
      <c r="I954" s="35">
        <f t="shared" si="501"/>
        <v>205210.79101642338</v>
      </c>
      <c r="J954" s="35">
        <f t="shared" si="501"/>
        <v>1621562.1387679768</v>
      </c>
      <c r="K954" s="35">
        <f t="shared" si="501"/>
        <v>426891.57111446687</v>
      </c>
      <c r="L954" s="35">
        <f t="shared" si="501"/>
        <v>257642.80652500805</v>
      </c>
      <c r="M954" s="35">
        <f t="shared" si="501"/>
        <v>283537.18802511203</v>
      </c>
      <c r="N954" s="35">
        <f t="shared" si="501"/>
        <v>6661.5069614741269</v>
      </c>
      <c r="O954" s="35">
        <f t="shared" si="501"/>
        <v>0</v>
      </c>
      <c r="P954" s="35">
        <f t="shared" si="501"/>
        <v>9416.5329169254346</v>
      </c>
      <c r="Q954" s="35">
        <f t="shared" si="501"/>
        <v>51141.514979853659</v>
      </c>
      <c r="R954" s="35">
        <f t="shared" si="501"/>
        <v>560.31863813682685</v>
      </c>
      <c r="S954" s="35">
        <f t="shared" si="501"/>
        <v>0</v>
      </c>
      <c r="T954" s="35">
        <f t="shared" si="501"/>
        <v>0</v>
      </c>
      <c r="U954" s="35">
        <f t="shared" si="501"/>
        <v>0</v>
      </c>
      <c r="V954" s="35">
        <f t="shared" si="501"/>
        <v>0</v>
      </c>
      <c r="W954" s="35">
        <f t="shared" si="501"/>
        <v>0</v>
      </c>
      <c r="X954" s="77">
        <f t="shared" si="501"/>
        <v>0</v>
      </c>
      <c r="Y954" s="77">
        <f t="shared" si="501"/>
        <v>0</v>
      </c>
      <c r="Z954" s="77">
        <f t="shared" si="501"/>
        <v>0</v>
      </c>
      <c r="AA954" s="82">
        <f>SUM(G954:Z954)</f>
        <v>28961899.817073535</v>
      </c>
      <c r="AB954" s="79" t="str">
        <f t="shared" si="500"/>
        <v>ok</v>
      </c>
    </row>
    <row r="955" spans="1:28" s="80" customFormat="1">
      <c r="A955" s="19" t="s">
        <v>1185</v>
      </c>
      <c r="B955" s="19"/>
      <c r="C955" s="19"/>
      <c r="D955" s="19" t="s">
        <v>1188</v>
      </c>
      <c r="E955" s="19"/>
      <c r="F955" s="39">
        <f t="shared" ref="F955:N955" si="502">F953+F954</f>
        <v>29100183.877073534</v>
      </c>
      <c r="G955" s="39">
        <f t="shared" si="502"/>
        <v>20055068.43217548</v>
      </c>
      <c r="H955" s="39">
        <f t="shared" si="502"/>
        <v>6044207.0159526803</v>
      </c>
      <c r="I955" s="39">
        <f t="shared" si="502"/>
        <v>205210.79101642338</v>
      </c>
      <c r="J955" s="39">
        <f t="shared" si="502"/>
        <v>1621562.1387679768</v>
      </c>
      <c r="K955" s="39">
        <f t="shared" si="502"/>
        <v>426891.57111446687</v>
      </c>
      <c r="L955" s="39">
        <f t="shared" si="502"/>
        <v>257642.80652500805</v>
      </c>
      <c r="M955" s="39">
        <f t="shared" si="502"/>
        <v>283537.18802511203</v>
      </c>
      <c r="N955" s="39">
        <f t="shared" si="502"/>
        <v>6661.5069614741269</v>
      </c>
      <c r="O955" s="39">
        <f>O953+O954</f>
        <v>0</v>
      </c>
      <c r="P955" s="39">
        <f t="shared" ref="P955:W955" si="503">P953+P954</f>
        <v>9416.5329169254346</v>
      </c>
      <c r="Q955" s="39">
        <f t="shared" si="503"/>
        <v>51141.514979853659</v>
      </c>
      <c r="R955" s="39">
        <f t="shared" si="503"/>
        <v>560.31863813682685</v>
      </c>
      <c r="S955" s="39">
        <f t="shared" si="503"/>
        <v>138284.06</v>
      </c>
      <c r="T955" s="39">
        <f t="shared" si="503"/>
        <v>0</v>
      </c>
      <c r="U955" s="39">
        <f t="shared" si="503"/>
        <v>0</v>
      </c>
      <c r="V955" s="39">
        <f t="shared" si="503"/>
        <v>0</v>
      </c>
      <c r="W955" s="39">
        <f t="shared" si="503"/>
        <v>0</v>
      </c>
      <c r="X955" s="82">
        <f>X953+X954</f>
        <v>0</v>
      </c>
      <c r="Y955" s="82">
        <f>Y953+Y954</f>
        <v>0</v>
      </c>
      <c r="Z955" s="82">
        <f>Z953+Z954</f>
        <v>0</v>
      </c>
      <c r="AA955" s="82">
        <f>SUM(G955:Z955)</f>
        <v>29100183.877073534</v>
      </c>
      <c r="AB955" s="79" t="str">
        <f t="shared" si="500"/>
        <v>ok</v>
      </c>
    </row>
    <row r="956" spans="1:28" s="80" customFormat="1">
      <c r="A956" s="19" t="s">
        <v>1186</v>
      </c>
      <c r="B956" s="19"/>
      <c r="C956" s="19"/>
      <c r="D956" s="19" t="s">
        <v>1189</v>
      </c>
      <c r="E956" s="19" t="s">
        <v>1188</v>
      </c>
      <c r="F956" s="45">
        <v>1</v>
      </c>
      <c r="G956" s="42">
        <f t="shared" ref="G956:Z956" si="504">IF(VLOOKUP($E956,$D$6:$AN$1034,3,)=0,0,(VLOOKUP($E956,$D$6:$AN$1034,G$2,)/VLOOKUP($E956,$D$6:$AN$1034,3,))*$F956)</f>
        <v>0.68917325460530121</v>
      </c>
      <c r="H956" s="42">
        <f t="shared" si="504"/>
        <v>0.20770339601580956</v>
      </c>
      <c r="I956" s="42">
        <f t="shared" si="504"/>
        <v>7.0518726576878398E-3</v>
      </c>
      <c r="J956" s="42">
        <f t="shared" si="504"/>
        <v>5.5723432732173152E-2</v>
      </c>
      <c r="K956" s="42">
        <f t="shared" si="504"/>
        <v>1.46697207453315E-2</v>
      </c>
      <c r="L956" s="42">
        <f t="shared" si="504"/>
        <v>8.8536487471472958E-3</v>
      </c>
      <c r="M956" s="42">
        <f t="shared" si="504"/>
        <v>9.7434844131172559E-3</v>
      </c>
      <c r="N956" s="42">
        <f t="shared" si="504"/>
        <v>2.2891631852272828E-4</v>
      </c>
      <c r="O956" s="42">
        <f t="shared" si="504"/>
        <v>0</v>
      </c>
      <c r="P956" s="42">
        <f t="shared" si="504"/>
        <v>3.2359015175653969E-4</v>
      </c>
      <c r="Q956" s="42">
        <f t="shared" si="504"/>
        <v>1.7574292724708623E-3</v>
      </c>
      <c r="R956" s="42">
        <f t="shared" si="504"/>
        <v>1.9254814351131016E-5</v>
      </c>
      <c r="S956" s="42">
        <f t="shared" si="504"/>
        <v>4.7519995263310541E-3</v>
      </c>
      <c r="T956" s="42">
        <f t="shared" si="504"/>
        <v>0</v>
      </c>
      <c r="U956" s="42">
        <f t="shared" si="504"/>
        <v>0</v>
      </c>
      <c r="V956" s="42">
        <f t="shared" si="504"/>
        <v>0</v>
      </c>
      <c r="W956" s="42">
        <f t="shared" si="504"/>
        <v>0</v>
      </c>
      <c r="X956" s="83">
        <f t="shared" si="504"/>
        <v>0</v>
      </c>
      <c r="Y956" s="83">
        <f t="shared" si="504"/>
        <v>0</v>
      </c>
      <c r="Z956" s="83">
        <f t="shared" si="504"/>
        <v>0</v>
      </c>
      <c r="AA956" s="83">
        <f>SUM(G956:Z956)</f>
        <v>1.0000000000000002</v>
      </c>
      <c r="AB956" s="79" t="str">
        <f t="shared" si="500"/>
        <v>ok</v>
      </c>
    </row>
    <row r="957" spans="1:28" s="80" customFormat="1">
      <c r="A957" s="19"/>
      <c r="B957" s="19"/>
      <c r="C957" s="19"/>
      <c r="D957" s="19"/>
      <c r="E957" s="19"/>
      <c r="F957" s="45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83"/>
      <c r="Y957" s="83"/>
      <c r="Z957" s="83"/>
      <c r="AA957" s="83"/>
      <c r="AB957" s="79"/>
    </row>
    <row r="958" spans="1:28" s="80" customFormat="1">
      <c r="A958" s="19" t="s">
        <v>1255</v>
      </c>
      <c r="B958" s="19"/>
      <c r="C958" s="19"/>
      <c r="D958" s="19" t="s">
        <v>1244</v>
      </c>
      <c r="E958" s="19"/>
      <c r="F958" s="38">
        <f>F951</f>
        <v>34865804.156666666</v>
      </c>
      <c r="G958" s="38">
        <f t="shared" ref="G958:U958" si="505">G951</f>
        <v>24143308.716666669</v>
      </c>
      <c r="H958" s="38">
        <f t="shared" si="505"/>
        <v>7276323.0116666667</v>
      </c>
      <c r="I958" s="38">
        <f t="shared" si="505"/>
        <v>247043.16</v>
      </c>
      <c r="J958" s="38">
        <f t="shared" si="505"/>
        <v>1952118.76</v>
      </c>
      <c r="K958" s="38">
        <f t="shared" si="505"/>
        <v>513913.72833333327</v>
      </c>
      <c r="L958" s="38">
        <f t="shared" si="505"/>
        <v>310163.48000000004</v>
      </c>
      <c r="M958" s="38">
        <f t="shared" si="505"/>
        <v>341336.45</v>
      </c>
      <c r="N958" s="38">
        <f t="shared" si="505"/>
        <v>8019.46</v>
      </c>
      <c r="O958" s="38">
        <f t="shared" si="505"/>
        <v>0</v>
      </c>
      <c r="P958" s="38">
        <f t="shared" si="505"/>
        <v>11336.1</v>
      </c>
      <c r="Q958" s="38">
        <f t="shared" si="505"/>
        <v>61566.750000000007</v>
      </c>
      <c r="R958" s="38">
        <f t="shared" si="505"/>
        <v>674.54</v>
      </c>
      <c r="S958" s="38">
        <f t="shared" si="505"/>
        <v>0</v>
      </c>
      <c r="T958" s="38">
        <f t="shared" si="505"/>
        <v>0</v>
      </c>
      <c r="U958" s="38">
        <f t="shared" si="505"/>
        <v>0</v>
      </c>
      <c r="V958" s="38">
        <f t="shared" ref="V958:Z958" si="506">V944</f>
        <v>0</v>
      </c>
      <c r="W958" s="38">
        <f t="shared" si="506"/>
        <v>0</v>
      </c>
      <c r="X958" s="76">
        <f t="shared" si="506"/>
        <v>0</v>
      </c>
      <c r="Y958" s="76">
        <f t="shared" si="506"/>
        <v>0</v>
      </c>
      <c r="Z958" s="76">
        <f t="shared" si="506"/>
        <v>0</v>
      </c>
      <c r="AA958" s="76">
        <f>SUM(G958:Z958)</f>
        <v>34865804.156666666</v>
      </c>
      <c r="AB958" s="79" t="str">
        <f t="shared" ref="AB958:AB963" si="507">IF(ABS(F958-AA958)&lt;0.01,"ok","err")</f>
        <v>ok</v>
      </c>
    </row>
    <row r="959" spans="1:28" s="80" customFormat="1">
      <c r="A959" s="19" t="s">
        <v>1256</v>
      </c>
      <c r="B959" s="19"/>
      <c r="C959" s="19"/>
      <c r="D959" s="19"/>
      <c r="E959" s="19"/>
      <c r="F959" s="39">
        <f>F162</f>
        <v>26168471.372442923</v>
      </c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AA959" s="82">
        <f>F959</f>
        <v>26168471.372442923</v>
      </c>
      <c r="AB959" s="79" t="str">
        <f t="shared" si="507"/>
        <v>ok</v>
      </c>
    </row>
    <row r="960" spans="1:28" s="80" customFormat="1">
      <c r="A960" s="19" t="s">
        <v>148</v>
      </c>
      <c r="B960" s="19"/>
      <c r="C960" s="19"/>
      <c r="D960" s="19"/>
      <c r="E960" s="19"/>
      <c r="F960" s="39">
        <v>139008.76999999999</v>
      </c>
      <c r="G960" s="19"/>
      <c r="H960" s="38">
        <v>0</v>
      </c>
      <c r="I960" s="35">
        <v>0</v>
      </c>
      <c r="J960" s="38">
        <v>0</v>
      </c>
      <c r="K960" s="38">
        <v>0</v>
      </c>
      <c r="L960" s="47">
        <v>0</v>
      </c>
      <c r="M960" s="38">
        <v>0</v>
      </c>
      <c r="N960" s="38">
        <v>0</v>
      </c>
      <c r="O960" s="38">
        <v>0</v>
      </c>
      <c r="P960" s="38">
        <v>0</v>
      </c>
      <c r="Q960" s="19"/>
      <c r="R960" s="19"/>
      <c r="S960" s="141">
        <f>S953+724.71</f>
        <v>139008.76999999999</v>
      </c>
      <c r="T960" s="38"/>
      <c r="U960" s="140"/>
      <c r="V960" s="38">
        <v>0</v>
      </c>
      <c r="W960" s="38">
        <v>0</v>
      </c>
      <c r="AA960" s="82">
        <f>SUM(G960:Z960)</f>
        <v>139008.76999999999</v>
      </c>
      <c r="AB960" s="79" t="str">
        <f t="shared" si="507"/>
        <v>ok</v>
      </c>
    </row>
    <row r="961" spans="1:28" s="80" customFormat="1">
      <c r="A961" s="19" t="s">
        <v>1257</v>
      </c>
      <c r="B961" s="19"/>
      <c r="C961" s="19"/>
      <c r="D961" s="19"/>
      <c r="E961" s="19" t="s">
        <v>1244</v>
      </c>
      <c r="F961" s="39">
        <f>F959-F960</f>
        <v>26029462.602442924</v>
      </c>
      <c r="G961" s="35">
        <f t="shared" ref="G961:Z961" si="508">IF(VLOOKUP($E961,$D$6:$AN$1034,3,)=0,0,(VLOOKUP($E961,$D$6:$AN$1034,G$2,)/VLOOKUP($E961,$D$6:$AN$1034,3,))*$F961)</f>
        <v>18024461.690769471</v>
      </c>
      <c r="H961" s="35">
        <f t="shared" si="508"/>
        <v>5432221.6939102942</v>
      </c>
      <c r="I961" s="35">
        <f t="shared" si="508"/>
        <v>184432.88058163924</v>
      </c>
      <c r="J961" s="35">
        <f t="shared" si="508"/>
        <v>1457376.4606324565</v>
      </c>
      <c r="K961" s="35">
        <f t="shared" si="508"/>
        <v>383668.13834055001</v>
      </c>
      <c r="L961" s="35">
        <f t="shared" si="508"/>
        <v>231556.07330972308</v>
      </c>
      <c r="M961" s="35">
        <f t="shared" si="508"/>
        <v>254828.60857596976</v>
      </c>
      <c r="N961" s="35">
        <f t="shared" si="508"/>
        <v>5987.0190638317308</v>
      </c>
      <c r="O961" s="35">
        <f t="shared" si="508"/>
        <v>0</v>
      </c>
      <c r="P961" s="35">
        <f t="shared" si="508"/>
        <v>8463.0943741228057</v>
      </c>
      <c r="Q961" s="35">
        <f t="shared" si="508"/>
        <v>45963.357376701453</v>
      </c>
      <c r="R961" s="35">
        <f t="shared" si="508"/>
        <v>503.58550816601809</v>
      </c>
      <c r="S961" s="35">
        <f t="shared" si="508"/>
        <v>0</v>
      </c>
      <c r="T961" s="35">
        <f t="shared" si="508"/>
        <v>0</v>
      </c>
      <c r="U961" s="35">
        <f t="shared" si="508"/>
        <v>0</v>
      </c>
      <c r="V961" s="35">
        <f t="shared" si="508"/>
        <v>0</v>
      </c>
      <c r="W961" s="35">
        <f t="shared" si="508"/>
        <v>0</v>
      </c>
      <c r="X961" s="77">
        <f t="shared" si="508"/>
        <v>0</v>
      </c>
      <c r="Y961" s="77">
        <f t="shared" si="508"/>
        <v>0</v>
      </c>
      <c r="Z961" s="77">
        <f t="shared" si="508"/>
        <v>0</v>
      </c>
      <c r="AA961" s="82">
        <f>SUM(G961:Z961)</f>
        <v>26029462.602442931</v>
      </c>
      <c r="AB961" s="79" t="str">
        <f t="shared" si="507"/>
        <v>ok</v>
      </c>
    </row>
    <row r="962" spans="1:28" s="80" customFormat="1">
      <c r="A962" s="19" t="s">
        <v>1258</v>
      </c>
      <c r="B962" s="19"/>
      <c r="C962" s="19"/>
      <c r="D962" s="19" t="s">
        <v>1245</v>
      </c>
      <c r="E962" s="19"/>
      <c r="F962" s="39">
        <f t="shared" ref="F962:N962" si="509">F960+F961</f>
        <v>26168471.372442923</v>
      </c>
      <c r="G962" s="39">
        <f t="shared" si="509"/>
        <v>18024461.690769471</v>
      </c>
      <c r="H962" s="39">
        <f t="shared" si="509"/>
        <v>5432221.6939102942</v>
      </c>
      <c r="I962" s="39">
        <f t="shared" si="509"/>
        <v>184432.88058163924</v>
      </c>
      <c r="J962" s="39">
        <f t="shared" si="509"/>
        <v>1457376.4606324565</v>
      </c>
      <c r="K962" s="39">
        <f t="shared" si="509"/>
        <v>383668.13834055001</v>
      </c>
      <c r="L962" s="39">
        <f t="shared" si="509"/>
        <v>231556.07330972308</v>
      </c>
      <c r="M962" s="39">
        <f t="shared" si="509"/>
        <v>254828.60857596976</v>
      </c>
      <c r="N962" s="39">
        <f t="shared" si="509"/>
        <v>5987.0190638317308</v>
      </c>
      <c r="O962" s="39">
        <f>O960+O961</f>
        <v>0</v>
      </c>
      <c r="P962" s="39">
        <f t="shared" ref="P962:Z962" si="510">P960+P961</f>
        <v>8463.0943741228057</v>
      </c>
      <c r="Q962" s="39">
        <f t="shared" si="510"/>
        <v>45963.357376701453</v>
      </c>
      <c r="R962" s="39">
        <f t="shared" si="510"/>
        <v>503.58550816601809</v>
      </c>
      <c r="S962" s="39">
        <f t="shared" si="510"/>
        <v>139008.76999999999</v>
      </c>
      <c r="T962" s="39">
        <f t="shared" si="510"/>
        <v>0</v>
      </c>
      <c r="U962" s="39">
        <f t="shared" si="510"/>
        <v>0</v>
      </c>
      <c r="V962" s="39">
        <f t="shared" si="510"/>
        <v>0</v>
      </c>
      <c r="W962" s="39">
        <f t="shared" si="510"/>
        <v>0</v>
      </c>
      <c r="X962" s="82">
        <f t="shared" si="510"/>
        <v>0</v>
      </c>
      <c r="Y962" s="82">
        <f t="shared" si="510"/>
        <v>0</v>
      </c>
      <c r="Z962" s="82">
        <f t="shared" si="510"/>
        <v>0</v>
      </c>
      <c r="AA962" s="82">
        <f>SUM(G962:Z962)</f>
        <v>26168471.372442931</v>
      </c>
      <c r="AB962" s="79" t="str">
        <f t="shared" si="507"/>
        <v>ok</v>
      </c>
    </row>
    <row r="963" spans="1:28" s="80" customFormat="1">
      <c r="A963" s="19" t="s">
        <v>1259</v>
      </c>
      <c r="B963" s="19"/>
      <c r="C963" s="19"/>
      <c r="D963" s="19" t="s">
        <v>1246</v>
      </c>
      <c r="E963" s="19" t="s">
        <v>1245</v>
      </c>
      <c r="F963" s="45">
        <v>1</v>
      </c>
      <c r="G963" s="42">
        <f t="shared" ref="G963:Z963" si="511">IF(VLOOKUP($E963,$D$6:$AN$1034,3,)=0,0,(VLOOKUP($E963,$D$6:$AN$1034,G$2,)/VLOOKUP($E963,$D$6:$AN$1034,3,))*$F963)</f>
        <v>0.68878542556942723</v>
      </c>
      <c r="H963" s="42">
        <f t="shared" si="511"/>
        <v>0.20758651189808403</v>
      </c>
      <c r="I963" s="42">
        <f t="shared" si="511"/>
        <v>7.0479042492279037E-3</v>
      </c>
      <c r="J963" s="42">
        <f t="shared" si="511"/>
        <v>5.5692074630204313E-2</v>
      </c>
      <c r="K963" s="42">
        <f t="shared" si="511"/>
        <v>1.4661465428377186E-2</v>
      </c>
      <c r="L963" s="42">
        <f t="shared" si="511"/>
        <v>8.8486663975934979E-3</v>
      </c>
      <c r="M963" s="42">
        <f t="shared" si="511"/>
        <v>9.7380013126911417E-3</v>
      </c>
      <c r="N963" s="42">
        <f t="shared" si="511"/>
        <v>2.2878749693176366E-4</v>
      </c>
      <c r="O963" s="42">
        <f t="shared" si="511"/>
        <v>0</v>
      </c>
      <c r="P963" s="42">
        <f t="shared" si="511"/>
        <v>3.2340805290732367E-4</v>
      </c>
      <c r="Q963" s="42">
        <f t="shared" si="511"/>
        <v>1.7564402873414995E-3</v>
      </c>
      <c r="R963" s="42">
        <f t="shared" si="511"/>
        <v>1.9243978794127267E-5</v>
      </c>
      <c r="S963" s="42">
        <f t="shared" si="511"/>
        <v>5.3120706984201276E-3</v>
      </c>
      <c r="T963" s="42">
        <f t="shared" si="511"/>
        <v>0</v>
      </c>
      <c r="U963" s="42">
        <f t="shared" si="511"/>
        <v>0</v>
      </c>
      <c r="V963" s="42">
        <f t="shared" si="511"/>
        <v>0</v>
      </c>
      <c r="W963" s="42">
        <f t="shared" si="511"/>
        <v>0</v>
      </c>
      <c r="X963" s="83">
        <f t="shared" si="511"/>
        <v>0</v>
      </c>
      <c r="Y963" s="83">
        <f t="shared" si="511"/>
        <v>0</v>
      </c>
      <c r="Z963" s="83">
        <f t="shared" si="511"/>
        <v>0</v>
      </c>
      <c r="AA963" s="83">
        <f>SUM(G963:Z963)</f>
        <v>1</v>
      </c>
      <c r="AB963" s="79" t="str">
        <f t="shared" si="507"/>
        <v>ok</v>
      </c>
    </row>
    <row r="964" spans="1:28" s="86" customFormat="1">
      <c r="A964" s="19"/>
      <c r="B964" s="19"/>
      <c r="C964" s="19"/>
      <c r="D964" s="19"/>
      <c r="E964" s="19"/>
      <c r="F964" s="45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92"/>
      <c r="X964" s="92"/>
      <c r="Y964" s="92"/>
      <c r="Z964" s="92"/>
      <c r="AA964" s="92"/>
      <c r="AB964" s="88"/>
    </row>
    <row r="965" spans="1:28" s="80" customFormat="1">
      <c r="A965" s="19" t="s">
        <v>1190</v>
      </c>
      <c r="B965" s="19"/>
      <c r="C965" s="19"/>
      <c r="D965" s="19" t="s">
        <v>1205</v>
      </c>
      <c r="E965" s="19"/>
      <c r="F965" s="38">
        <f>F$944</f>
        <v>34865804.156666666</v>
      </c>
      <c r="G965" s="38">
        <f t="shared" ref="G965:U965" si="512">G$944</f>
        <v>24143308.716666669</v>
      </c>
      <c r="H965" s="38">
        <f t="shared" si="512"/>
        <v>7276323.0116666667</v>
      </c>
      <c r="I965" s="38">
        <f t="shared" si="512"/>
        <v>247043.16</v>
      </c>
      <c r="J965" s="38">
        <f t="shared" si="512"/>
        <v>1952118.76</v>
      </c>
      <c r="K965" s="38">
        <f t="shared" si="512"/>
        <v>513913.72833333327</v>
      </c>
      <c r="L965" s="38">
        <f t="shared" si="512"/>
        <v>310163.48000000004</v>
      </c>
      <c r="M965" s="38">
        <f t="shared" si="512"/>
        <v>341336.45</v>
      </c>
      <c r="N965" s="38">
        <f t="shared" si="512"/>
        <v>8019.46</v>
      </c>
      <c r="O965" s="38">
        <f t="shared" si="512"/>
        <v>0</v>
      </c>
      <c r="P965" s="38">
        <f t="shared" si="512"/>
        <v>11336.1</v>
      </c>
      <c r="Q965" s="38">
        <f t="shared" si="512"/>
        <v>61566.750000000007</v>
      </c>
      <c r="R965" s="38">
        <f t="shared" si="512"/>
        <v>674.54</v>
      </c>
      <c r="S965" s="38">
        <f t="shared" si="512"/>
        <v>0</v>
      </c>
      <c r="T965" s="38">
        <f t="shared" si="512"/>
        <v>0</v>
      </c>
      <c r="U965" s="38">
        <f t="shared" si="512"/>
        <v>0</v>
      </c>
      <c r="V965" s="38">
        <f t="shared" ref="V965:Z965" si="513">V952</f>
        <v>0</v>
      </c>
      <c r="W965" s="38">
        <f t="shared" si="513"/>
        <v>0</v>
      </c>
      <c r="X965" s="76">
        <f t="shared" si="513"/>
        <v>0</v>
      </c>
      <c r="Y965" s="76">
        <f t="shared" si="513"/>
        <v>0</v>
      </c>
      <c r="Z965" s="76">
        <f t="shared" si="513"/>
        <v>0</v>
      </c>
      <c r="AA965" s="76">
        <f>SUM(G965:Z965)</f>
        <v>34865804.156666666</v>
      </c>
      <c r="AB965" s="79" t="str">
        <f t="shared" ref="AB965:AB970" si="514">IF(ABS(F965-AA965)&lt;0.01,"ok","err")</f>
        <v>ok</v>
      </c>
    </row>
    <row r="966" spans="1:28" s="80" customFormat="1">
      <c r="A966" s="19" t="s">
        <v>1191</v>
      </c>
      <c r="B966" s="19"/>
      <c r="C966" s="19"/>
      <c r="D966" s="19"/>
      <c r="E966" s="19"/>
      <c r="F966" s="39">
        <f>F219</f>
        <v>14505284.333972747</v>
      </c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AA966" s="82">
        <f>F966</f>
        <v>14505284.333972747</v>
      </c>
      <c r="AB966" s="79" t="str">
        <f t="shared" si="514"/>
        <v>ok</v>
      </c>
    </row>
    <row r="967" spans="1:28" s="80" customFormat="1">
      <c r="A967" s="19" t="s">
        <v>148</v>
      </c>
      <c r="B967" s="19"/>
      <c r="C967" s="19"/>
      <c r="D967" s="19"/>
      <c r="E967" s="19"/>
      <c r="F967" s="39">
        <v>8436</v>
      </c>
      <c r="G967" s="19"/>
      <c r="H967" s="38">
        <v>0</v>
      </c>
      <c r="I967" s="35">
        <v>0</v>
      </c>
      <c r="J967" s="38">
        <v>0</v>
      </c>
      <c r="K967" s="38">
        <v>0</v>
      </c>
      <c r="L967" s="47">
        <v>0</v>
      </c>
      <c r="M967" s="38">
        <v>0</v>
      </c>
      <c r="N967" s="38">
        <v>0</v>
      </c>
      <c r="O967" s="38">
        <v>0</v>
      </c>
      <c r="P967" s="38">
        <v>0</v>
      </c>
      <c r="Q967" s="19"/>
      <c r="R967" s="19"/>
      <c r="S967" s="141">
        <v>8436</v>
      </c>
      <c r="T967" s="38"/>
      <c r="U967" s="140"/>
      <c r="V967" s="38">
        <v>0</v>
      </c>
      <c r="W967" s="38">
        <v>0</v>
      </c>
      <c r="AA967" s="82">
        <f>SUM(G967:Z967)</f>
        <v>8436</v>
      </c>
      <c r="AB967" s="79" t="str">
        <f t="shared" si="514"/>
        <v>ok</v>
      </c>
    </row>
    <row r="968" spans="1:28" s="80" customFormat="1">
      <c r="A968" s="19" t="s">
        <v>1192</v>
      </c>
      <c r="B968" s="19"/>
      <c r="C968" s="19"/>
      <c r="D968" s="19"/>
      <c r="E968" s="19" t="s">
        <v>1205</v>
      </c>
      <c r="F968" s="39">
        <f>F966-F967</f>
        <v>14496848.333972747</v>
      </c>
      <c r="G968" s="35">
        <f t="shared" ref="G968:Z968" si="515">IF(VLOOKUP($E968,$D$6:$AN$1034,3,)=0,0,(VLOOKUP($E968,$D$6:$AN$1034,G$2,)/VLOOKUP($E968,$D$6:$AN$1034,3,))*$F968)</f>
        <v>10038543.300854148</v>
      </c>
      <c r="H968" s="35">
        <f t="shared" si="515"/>
        <v>3025421.431702673</v>
      </c>
      <c r="I968" s="35">
        <f t="shared" si="515"/>
        <v>102718.04448774132</v>
      </c>
      <c r="J968" s="35">
        <f t="shared" si="515"/>
        <v>811671.21419202385</v>
      </c>
      <c r="K968" s="35">
        <f t="shared" si="515"/>
        <v>213680.12459767892</v>
      </c>
      <c r="L968" s="35">
        <f t="shared" si="515"/>
        <v>128962.83441772955</v>
      </c>
      <c r="M968" s="35">
        <f t="shared" si="515"/>
        <v>141924.23970122341</v>
      </c>
      <c r="N968" s="35">
        <f t="shared" si="515"/>
        <v>3334.4102668038331</v>
      </c>
      <c r="O968" s="35">
        <f t="shared" si="515"/>
        <v>0</v>
      </c>
      <c r="P968" s="35">
        <f t="shared" si="515"/>
        <v>4713.4355961018482</v>
      </c>
      <c r="Q968" s="35">
        <f t="shared" si="515"/>
        <v>25598.831254691075</v>
      </c>
      <c r="R968" s="35">
        <f t="shared" si="515"/>
        <v>280.46690193228187</v>
      </c>
      <c r="S968" s="35">
        <f t="shared" si="515"/>
        <v>0</v>
      </c>
      <c r="T968" s="35">
        <f t="shared" si="515"/>
        <v>0</v>
      </c>
      <c r="U968" s="35">
        <f t="shared" si="515"/>
        <v>0</v>
      </c>
      <c r="V968" s="35">
        <f t="shared" si="515"/>
        <v>0</v>
      </c>
      <c r="W968" s="35">
        <f t="shared" si="515"/>
        <v>0</v>
      </c>
      <c r="X968" s="77">
        <f t="shared" si="515"/>
        <v>0</v>
      </c>
      <c r="Y968" s="77">
        <f t="shared" si="515"/>
        <v>0</v>
      </c>
      <c r="Z968" s="77">
        <f t="shared" si="515"/>
        <v>0</v>
      </c>
      <c r="AA968" s="82">
        <f>SUM(G968:Z968)</f>
        <v>14496848.333972745</v>
      </c>
      <c r="AB968" s="79" t="str">
        <f t="shared" si="514"/>
        <v>ok</v>
      </c>
    </row>
    <row r="969" spans="1:28" s="80" customFormat="1">
      <c r="A969" s="19" t="s">
        <v>1193</v>
      </c>
      <c r="B969" s="19"/>
      <c r="C969" s="19"/>
      <c r="D969" s="19" t="s">
        <v>1206</v>
      </c>
      <c r="E969" s="19"/>
      <c r="F969" s="39">
        <f t="shared" ref="F969:N969" si="516">F967+F968</f>
        <v>14505284.333972747</v>
      </c>
      <c r="G969" s="39">
        <f t="shared" si="516"/>
        <v>10038543.300854148</v>
      </c>
      <c r="H969" s="39">
        <f t="shared" si="516"/>
        <v>3025421.431702673</v>
      </c>
      <c r="I969" s="39">
        <f t="shared" si="516"/>
        <v>102718.04448774132</v>
      </c>
      <c r="J969" s="39">
        <f t="shared" si="516"/>
        <v>811671.21419202385</v>
      </c>
      <c r="K969" s="39">
        <f t="shared" si="516"/>
        <v>213680.12459767892</v>
      </c>
      <c r="L969" s="39">
        <f t="shared" si="516"/>
        <v>128962.83441772955</v>
      </c>
      <c r="M969" s="39">
        <f t="shared" si="516"/>
        <v>141924.23970122341</v>
      </c>
      <c r="N969" s="39">
        <f t="shared" si="516"/>
        <v>3334.4102668038331</v>
      </c>
      <c r="O969" s="39">
        <f>O967+O968</f>
        <v>0</v>
      </c>
      <c r="P969" s="39">
        <f t="shared" ref="P969:W969" si="517">P967+P968</f>
        <v>4713.4355961018482</v>
      </c>
      <c r="Q969" s="39">
        <f t="shared" si="517"/>
        <v>25598.831254691075</v>
      </c>
      <c r="R969" s="39">
        <f t="shared" si="517"/>
        <v>280.46690193228187</v>
      </c>
      <c r="S969" s="39">
        <f t="shared" si="517"/>
        <v>8436</v>
      </c>
      <c r="T969" s="39">
        <f t="shared" si="517"/>
        <v>0</v>
      </c>
      <c r="U969" s="39">
        <f t="shared" si="517"/>
        <v>0</v>
      </c>
      <c r="V969" s="39">
        <f t="shared" si="517"/>
        <v>0</v>
      </c>
      <c r="W969" s="39">
        <f t="shared" si="517"/>
        <v>0</v>
      </c>
      <c r="X969" s="82">
        <f>X967+X968</f>
        <v>0</v>
      </c>
      <c r="Y969" s="82">
        <f>Y967+Y968</f>
        <v>0</v>
      </c>
      <c r="Z969" s="82">
        <f>Z967+Z968</f>
        <v>0</v>
      </c>
      <c r="AA969" s="82">
        <f>SUM(G969:Z969)</f>
        <v>14505284.333972745</v>
      </c>
      <c r="AB969" s="79" t="str">
        <f t="shared" si="514"/>
        <v>ok</v>
      </c>
    </row>
    <row r="970" spans="1:28" s="80" customFormat="1">
      <c r="A970" s="19" t="s">
        <v>1194</v>
      </c>
      <c r="B970" s="19"/>
      <c r="C970" s="19"/>
      <c r="D970" s="19" t="s">
        <v>1207</v>
      </c>
      <c r="E970" s="19" t="s">
        <v>1206</v>
      </c>
      <c r="F970" s="45">
        <v>1</v>
      </c>
      <c r="G970" s="42">
        <f t="shared" ref="G970:Z970" si="518">IF(VLOOKUP($E970,$D$6:$AN$1034,3,)=0,0,(VLOOKUP($E970,$D$6:$AN$1034,G$2,)/VLOOKUP($E970,$D$6:$AN$1034,3,))*$F970)</f>
        <v>0.69206111853615526</v>
      </c>
      <c r="H970" s="42">
        <f t="shared" si="518"/>
        <v>0.2085737419580842</v>
      </c>
      <c r="I970" s="42">
        <f t="shared" si="518"/>
        <v>7.0814223370420917E-3</v>
      </c>
      <c r="J970" s="42">
        <f t="shared" si="518"/>
        <v>5.5956932349889424E-2</v>
      </c>
      <c r="K970" s="42">
        <f t="shared" si="518"/>
        <v>1.4731191728328957E-2</v>
      </c>
      <c r="L970" s="42">
        <f t="shared" si="518"/>
        <v>8.8907484643845555E-3</v>
      </c>
      <c r="M970" s="42">
        <f t="shared" si="518"/>
        <v>9.7843128361726379E-3</v>
      </c>
      <c r="N970" s="42">
        <f t="shared" si="518"/>
        <v>2.2987555362802018E-4</v>
      </c>
      <c r="O970" s="42">
        <f t="shared" si="518"/>
        <v>0</v>
      </c>
      <c r="P970" s="42">
        <f t="shared" si="518"/>
        <v>3.2494610154332079E-4</v>
      </c>
      <c r="Q970" s="42">
        <f t="shared" si="518"/>
        <v>1.7647934825197596E-3</v>
      </c>
      <c r="R970" s="42">
        <f t="shared" si="518"/>
        <v>1.9335498393189156E-5</v>
      </c>
      <c r="S970" s="42">
        <f t="shared" si="518"/>
        <v>5.8158115385867283E-4</v>
      </c>
      <c r="T970" s="42">
        <f t="shared" si="518"/>
        <v>0</v>
      </c>
      <c r="U970" s="42">
        <f t="shared" si="518"/>
        <v>0</v>
      </c>
      <c r="V970" s="42">
        <f t="shared" si="518"/>
        <v>0</v>
      </c>
      <c r="W970" s="42">
        <f t="shared" si="518"/>
        <v>0</v>
      </c>
      <c r="X970" s="83">
        <f t="shared" si="518"/>
        <v>0</v>
      </c>
      <c r="Y970" s="83">
        <f t="shared" si="518"/>
        <v>0</v>
      </c>
      <c r="Z970" s="83">
        <f t="shared" si="518"/>
        <v>0</v>
      </c>
      <c r="AA970" s="83">
        <f>SUM(G970:Z970)</f>
        <v>1</v>
      </c>
      <c r="AB970" s="79" t="str">
        <f t="shared" si="514"/>
        <v>ok</v>
      </c>
    </row>
    <row r="971" spans="1:28" s="80" customFormat="1">
      <c r="A971" s="19"/>
      <c r="B971" s="19"/>
      <c r="C971" s="19"/>
      <c r="D971" s="19"/>
      <c r="E971" s="19"/>
      <c r="F971" s="45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83"/>
      <c r="Y971" s="83"/>
      <c r="Z971" s="83"/>
      <c r="AA971" s="83"/>
      <c r="AB971" s="79"/>
    </row>
    <row r="972" spans="1:28" s="80" customFormat="1">
      <c r="A972" s="19" t="s">
        <v>1195</v>
      </c>
      <c r="B972" s="19"/>
      <c r="C972" s="19"/>
      <c r="D972" s="19" t="s">
        <v>1208</v>
      </c>
      <c r="E972" s="19"/>
      <c r="F972" s="38">
        <f>F$944</f>
        <v>34865804.156666666</v>
      </c>
      <c r="G972" s="38">
        <f t="shared" ref="G972:U972" si="519">G$944</f>
        <v>24143308.716666669</v>
      </c>
      <c r="H972" s="38">
        <f t="shared" si="519"/>
        <v>7276323.0116666667</v>
      </c>
      <c r="I972" s="38">
        <f t="shared" si="519"/>
        <v>247043.16</v>
      </c>
      <c r="J972" s="38">
        <f t="shared" si="519"/>
        <v>1952118.76</v>
      </c>
      <c r="K972" s="38">
        <f t="shared" si="519"/>
        <v>513913.72833333327</v>
      </c>
      <c r="L972" s="38">
        <f t="shared" si="519"/>
        <v>310163.48000000004</v>
      </c>
      <c r="M972" s="38">
        <f t="shared" si="519"/>
        <v>341336.45</v>
      </c>
      <c r="N972" s="38">
        <f t="shared" si="519"/>
        <v>8019.46</v>
      </c>
      <c r="O972" s="38">
        <f t="shared" si="519"/>
        <v>0</v>
      </c>
      <c r="P972" s="38">
        <f t="shared" si="519"/>
        <v>11336.1</v>
      </c>
      <c r="Q972" s="38">
        <f t="shared" si="519"/>
        <v>61566.750000000007</v>
      </c>
      <c r="R972" s="38">
        <f t="shared" si="519"/>
        <v>674.54</v>
      </c>
      <c r="S972" s="38">
        <f t="shared" si="519"/>
        <v>0</v>
      </c>
      <c r="T972" s="38">
        <f t="shared" si="519"/>
        <v>0</v>
      </c>
      <c r="U972" s="38">
        <f t="shared" si="519"/>
        <v>0</v>
      </c>
      <c r="V972" s="38">
        <f t="shared" ref="V972:Z972" si="520">V966</f>
        <v>0</v>
      </c>
      <c r="W972" s="38">
        <f t="shared" si="520"/>
        <v>0</v>
      </c>
      <c r="X972" s="76">
        <f t="shared" si="520"/>
        <v>0</v>
      </c>
      <c r="Y972" s="76">
        <f t="shared" si="520"/>
        <v>0</v>
      </c>
      <c r="Z972" s="76">
        <f t="shared" si="520"/>
        <v>0</v>
      </c>
      <c r="AA972" s="76">
        <f>SUM(G972:Z972)</f>
        <v>34865804.156666666</v>
      </c>
      <c r="AB972" s="79" t="str">
        <f t="shared" ref="AB972:AB977" si="521">IF(ABS(F972-AA972)&lt;0.01,"ok","err")</f>
        <v>ok</v>
      </c>
    </row>
    <row r="973" spans="1:28" s="80" customFormat="1">
      <c r="A973" s="19" t="s">
        <v>1196</v>
      </c>
      <c r="B973" s="19"/>
      <c r="C973" s="19"/>
      <c r="D973" s="19"/>
      <c r="E973" s="19"/>
      <c r="F973" s="39">
        <f>F333</f>
        <v>1341018.0139374277</v>
      </c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AA973" s="82">
        <f>F973</f>
        <v>1341018.0139374277</v>
      </c>
      <c r="AB973" s="79" t="str">
        <f t="shared" si="521"/>
        <v>ok</v>
      </c>
    </row>
    <row r="974" spans="1:28" s="80" customFormat="1">
      <c r="A974" s="19" t="s">
        <v>148</v>
      </c>
      <c r="B974" s="19"/>
      <c r="C974" s="19"/>
      <c r="D974" s="19"/>
      <c r="E974" s="19"/>
      <c r="F974" s="39">
        <v>15653.62</v>
      </c>
      <c r="G974" s="19"/>
      <c r="H974" s="38">
        <v>0</v>
      </c>
      <c r="I974" s="35">
        <v>0</v>
      </c>
      <c r="J974" s="38">
        <v>0</v>
      </c>
      <c r="K974" s="38">
        <v>0</v>
      </c>
      <c r="L974" s="47">
        <v>0</v>
      </c>
      <c r="M974" s="38">
        <v>0</v>
      </c>
      <c r="N974" s="38">
        <v>0</v>
      </c>
      <c r="O974" s="38">
        <v>0</v>
      </c>
      <c r="P974" s="38">
        <v>0</v>
      </c>
      <c r="Q974" s="19"/>
      <c r="R974" s="19"/>
      <c r="S974" s="141">
        <f>15653.62</f>
        <v>15653.62</v>
      </c>
      <c r="T974" s="38"/>
      <c r="U974" s="140"/>
      <c r="V974" s="38">
        <v>0</v>
      </c>
      <c r="W974" s="38">
        <v>0</v>
      </c>
      <c r="AA974" s="82">
        <f>SUM(G974:Z974)</f>
        <v>15653.62</v>
      </c>
      <c r="AB974" s="79" t="str">
        <f t="shared" si="521"/>
        <v>ok</v>
      </c>
    </row>
    <row r="975" spans="1:28" s="80" customFormat="1">
      <c r="A975" s="19" t="s">
        <v>1197</v>
      </c>
      <c r="B975" s="19"/>
      <c r="C975" s="19"/>
      <c r="D975" s="19"/>
      <c r="E975" s="19" t="s">
        <v>1208</v>
      </c>
      <c r="F975" s="39">
        <f>F973-F974</f>
        <v>1325364.3939374276</v>
      </c>
      <c r="G975" s="35">
        <f t="shared" ref="G975:Z975" si="522">IF(VLOOKUP($E975,$D$6:$AN$1034,3,)=0,0,(VLOOKUP($E975,$D$6:$AN$1034,G$2,)/VLOOKUP($E975,$D$6:$AN$1034,3,))*$F975)</f>
        <v>917766.92088114901</v>
      </c>
      <c r="H975" s="35">
        <f t="shared" si="522"/>
        <v>276597.07474742323</v>
      </c>
      <c r="I975" s="35">
        <f t="shared" si="522"/>
        <v>9390.92660988233</v>
      </c>
      <c r="J975" s="35">
        <f t="shared" si="522"/>
        <v>74206.482822412479</v>
      </c>
      <c r="K975" s="35">
        <f t="shared" si="522"/>
        <v>19535.55850965207</v>
      </c>
      <c r="L975" s="35">
        <f t="shared" si="522"/>
        <v>11790.338488811858</v>
      </c>
      <c r="M975" s="35">
        <f t="shared" si="522"/>
        <v>12975.326057308243</v>
      </c>
      <c r="N975" s="35">
        <f t="shared" si="522"/>
        <v>304.84616660055252</v>
      </c>
      <c r="O975" s="35">
        <f t="shared" si="522"/>
        <v>0</v>
      </c>
      <c r="P975" s="35">
        <f t="shared" si="522"/>
        <v>430.92260940269335</v>
      </c>
      <c r="Q975" s="35">
        <f t="shared" si="522"/>
        <v>2340.3555510663523</v>
      </c>
      <c r="R975" s="35">
        <f t="shared" si="522"/>
        <v>25.64149371887093</v>
      </c>
      <c r="S975" s="35">
        <f t="shared" si="522"/>
        <v>0</v>
      </c>
      <c r="T975" s="35">
        <f t="shared" si="522"/>
        <v>0</v>
      </c>
      <c r="U975" s="35">
        <f t="shared" si="522"/>
        <v>0</v>
      </c>
      <c r="V975" s="35">
        <f t="shared" si="522"/>
        <v>0</v>
      </c>
      <c r="W975" s="35">
        <f t="shared" si="522"/>
        <v>0</v>
      </c>
      <c r="X975" s="77">
        <f t="shared" si="522"/>
        <v>0</v>
      </c>
      <c r="Y975" s="77">
        <f t="shared" si="522"/>
        <v>0</v>
      </c>
      <c r="Z975" s="77">
        <f t="shared" si="522"/>
        <v>0</v>
      </c>
      <c r="AA975" s="82">
        <f>SUM(G975:Z975)</f>
        <v>1325364.3939374278</v>
      </c>
      <c r="AB975" s="79" t="str">
        <f t="shared" si="521"/>
        <v>ok</v>
      </c>
    </row>
    <row r="976" spans="1:28" s="80" customFormat="1">
      <c r="A976" s="19" t="s">
        <v>1198</v>
      </c>
      <c r="B976" s="19"/>
      <c r="C976" s="19"/>
      <c r="D976" s="19" t="s">
        <v>1209</v>
      </c>
      <c r="E976" s="19"/>
      <c r="F976" s="39">
        <f t="shared" ref="F976:N976" si="523">F974+F975</f>
        <v>1341018.0139374277</v>
      </c>
      <c r="G976" s="39">
        <f t="shared" si="523"/>
        <v>917766.92088114901</v>
      </c>
      <c r="H976" s="39">
        <f t="shared" si="523"/>
        <v>276597.07474742323</v>
      </c>
      <c r="I976" s="39">
        <f t="shared" si="523"/>
        <v>9390.92660988233</v>
      </c>
      <c r="J976" s="39">
        <f t="shared" si="523"/>
        <v>74206.482822412479</v>
      </c>
      <c r="K976" s="39">
        <f t="shared" si="523"/>
        <v>19535.55850965207</v>
      </c>
      <c r="L976" s="39">
        <f t="shared" si="523"/>
        <v>11790.338488811858</v>
      </c>
      <c r="M976" s="39">
        <f t="shared" si="523"/>
        <v>12975.326057308243</v>
      </c>
      <c r="N976" s="39">
        <f t="shared" si="523"/>
        <v>304.84616660055252</v>
      </c>
      <c r="O976" s="39">
        <f>O974+O975</f>
        <v>0</v>
      </c>
      <c r="P976" s="39">
        <f t="shared" ref="P976:W976" si="524">P974+P975</f>
        <v>430.92260940269335</v>
      </c>
      <c r="Q976" s="39">
        <f t="shared" si="524"/>
        <v>2340.3555510663523</v>
      </c>
      <c r="R976" s="39">
        <f t="shared" si="524"/>
        <v>25.64149371887093</v>
      </c>
      <c r="S976" s="39">
        <f t="shared" si="524"/>
        <v>15653.62</v>
      </c>
      <c r="T976" s="39">
        <f t="shared" si="524"/>
        <v>0</v>
      </c>
      <c r="U976" s="39">
        <f t="shared" si="524"/>
        <v>0</v>
      </c>
      <c r="V976" s="39">
        <f t="shared" si="524"/>
        <v>0</v>
      </c>
      <c r="W976" s="39">
        <f t="shared" si="524"/>
        <v>0</v>
      </c>
      <c r="X976" s="82">
        <f>X974+X975</f>
        <v>0</v>
      </c>
      <c r="Y976" s="82">
        <f>Y974+Y975</f>
        <v>0</v>
      </c>
      <c r="Z976" s="82">
        <f>Z974+Z975</f>
        <v>0</v>
      </c>
      <c r="AA976" s="82">
        <f>SUM(G976:Z976)</f>
        <v>1341018.0139374279</v>
      </c>
      <c r="AB976" s="79" t="str">
        <f t="shared" si="521"/>
        <v>ok</v>
      </c>
    </row>
    <row r="977" spans="1:29" s="80" customFormat="1">
      <c r="A977" s="19" t="s">
        <v>1199</v>
      </c>
      <c r="B977" s="19"/>
      <c r="C977" s="19"/>
      <c r="D977" s="19" t="s">
        <v>1210</v>
      </c>
      <c r="E977" s="19" t="s">
        <v>1209</v>
      </c>
      <c r="F977" s="45">
        <v>1</v>
      </c>
      <c r="G977" s="42">
        <f t="shared" ref="G977:Z977" si="525">IF(VLOOKUP($E977,$D$6:$AN$1034,3,)=0,0,(VLOOKUP($E977,$D$6:$AN$1034,G$2,)/VLOOKUP($E977,$D$6:$AN$1034,3,))*$F977)</f>
        <v>0.68438075502539242</v>
      </c>
      <c r="H977" s="42">
        <f t="shared" si="525"/>
        <v>0.20625902998520745</v>
      </c>
      <c r="I977" s="42">
        <f t="shared" si="525"/>
        <v>7.0028340501625159E-3</v>
      </c>
      <c r="J977" s="42">
        <f t="shared" si="525"/>
        <v>5.5335932889172192E-2</v>
      </c>
      <c r="K977" s="42">
        <f t="shared" si="525"/>
        <v>1.4567707746365595E-2</v>
      </c>
      <c r="L977" s="42">
        <f t="shared" si="525"/>
        <v>8.7920806180624492E-3</v>
      </c>
      <c r="M977" s="42">
        <f t="shared" si="525"/>
        <v>9.6757283813144034E-3</v>
      </c>
      <c r="N977" s="42">
        <f t="shared" si="525"/>
        <v>2.2732443817475575E-4</v>
      </c>
      <c r="O977" s="42">
        <f t="shared" si="525"/>
        <v>0</v>
      </c>
      <c r="P977" s="42">
        <f t="shared" si="525"/>
        <v>3.2133991111531803E-4</v>
      </c>
      <c r="Q977" s="42">
        <f t="shared" si="525"/>
        <v>1.745208137953883E-3</v>
      </c>
      <c r="R977" s="42">
        <f t="shared" si="525"/>
        <v>1.9120916685961364E-5</v>
      </c>
      <c r="S977" s="42">
        <f t="shared" si="525"/>
        <v>1.1672937900393039E-2</v>
      </c>
      <c r="T977" s="42">
        <f t="shared" si="525"/>
        <v>0</v>
      </c>
      <c r="U977" s="42">
        <f t="shared" si="525"/>
        <v>0</v>
      </c>
      <c r="V977" s="42">
        <f t="shared" si="525"/>
        <v>0</v>
      </c>
      <c r="W977" s="42">
        <f t="shared" si="525"/>
        <v>0</v>
      </c>
      <c r="X977" s="83">
        <f t="shared" si="525"/>
        <v>0</v>
      </c>
      <c r="Y977" s="83">
        <f t="shared" si="525"/>
        <v>0</v>
      </c>
      <c r="Z977" s="83">
        <f t="shared" si="525"/>
        <v>0</v>
      </c>
      <c r="AA977" s="83">
        <f>SUM(G977:Z977)</f>
        <v>0.99999999999999989</v>
      </c>
      <c r="AB977" s="79" t="str">
        <f t="shared" si="521"/>
        <v>ok</v>
      </c>
    </row>
    <row r="978" spans="1:29" s="80" customFormat="1">
      <c r="A978" s="19"/>
      <c r="B978" s="19"/>
      <c r="C978" s="19"/>
      <c r="D978" s="19"/>
      <c r="E978" s="19"/>
      <c r="F978" s="45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83"/>
      <c r="Y978" s="83"/>
      <c r="Z978" s="83"/>
      <c r="AA978" s="83"/>
      <c r="AB978" s="79"/>
    </row>
    <row r="979" spans="1:29" s="80" customFormat="1">
      <c r="A979" s="19" t="s">
        <v>1200</v>
      </c>
      <c r="B979" s="19"/>
      <c r="C979" s="19"/>
      <c r="D979" s="19" t="s">
        <v>1211</v>
      </c>
      <c r="E979" s="19"/>
      <c r="F979" s="38">
        <f>F$944</f>
        <v>34865804.156666666</v>
      </c>
      <c r="G979" s="38">
        <f t="shared" ref="G979:U979" si="526">G$944</f>
        <v>24143308.716666669</v>
      </c>
      <c r="H979" s="38">
        <f t="shared" si="526"/>
        <v>7276323.0116666667</v>
      </c>
      <c r="I979" s="38">
        <f t="shared" si="526"/>
        <v>247043.16</v>
      </c>
      <c r="J979" s="38">
        <f t="shared" si="526"/>
        <v>1952118.76</v>
      </c>
      <c r="K979" s="38">
        <f t="shared" si="526"/>
        <v>513913.72833333327</v>
      </c>
      <c r="L979" s="38">
        <f t="shared" si="526"/>
        <v>310163.48000000004</v>
      </c>
      <c r="M979" s="38">
        <f t="shared" si="526"/>
        <v>341336.45</v>
      </c>
      <c r="N979" s="38">
        <f t="shared" si="526"/>
        <v>8019.46</v>
      </c>
      <c r="O979" s="38">
        <f t="shared" si="526"/>
        <v>0</v>
      </c>
      <c r="P979" s="38">
        <f t="shared" si="526"/>
        <v>11336.1</v>
      </c>
      <c r="Q979" s="38">
        <f t="shared" si="526"/>
        <v>61566.750000000007</v>
      </c>
      <c r="R979" s="38">
        <f t="shared" si="526"/>
        <v>674.54</v>
      </c>
      <c r="S979" s="38">
        <f t="shared" si="526"/>
        <v>0</v>
      </c>
      <c r="T979" s="38">
        <f t="shared" si="526"/>
        <v>0</v>
      </c>
      <c r="U979" s="38">
        <f t="shared" si="526"/>
        <v>0</v>
      </c>
      <c r="V979" s="38">
        <f t="shared" ref="V979:Z979" si="527">V973</f>
        <v>0</v>
      </c>
      <c r="W979" s="38">
        <f t="shared" si="527"/>
        <v>0</v>
      </c>
      <c r="X979" s="76">
        <f t="shared" si="527"/>
        <v>0</v>
      </c>
      <c r="Y979" s="76">
        <f t="shared" si="527"/>
        <v>0</v>
      </c>
      <c r="Z979" s="76">
        <f t="shared" si="527"/>
        <v>0</v>
      </c>
      <c r="AA979" s="76">
        <f>SUM(G979:Z979)</f>
        <v>34865804.156666666</v>
      </c>
      <c r="AB979" s="79" t="str">
        <f t="shared" ref="AB979:AB984" si="528">IF(ABS(F979-AA979)&lt;0.01,"ok","err")</f>
        <v>ok</v>
      </c>
    </row>
    <row r="980" spans="1:29" s="80" customFormat="1">
      <c r="A980" s="19" t="s">
        <v>1201</v>
      </c>
      <c r="B980" s="19"/>
      <c r="C980" s="19"/>
      <c r="D980" s="19"/>
      <c r="E980" s="19"/>
      <c r="F980" s="39">
        <f>F505</f>
        <v>328064.77098437666</v>
      </c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AA980" s="82">
        <f>F980</f>
        <v>328064.77098437666</v>
      </c>
      <c r="AB980" s="79" t="str">
        <f t="shared" si="528"/>
        <v>ok</v>
      </c>
    </row>
    <row r="981" spans="1:29" s="80" customFormat="1">
      <c r="A981" s="19" t="s">
        <v>148</v>
      </c>
      <c r="B981" s="19"/>
      <c r="C981" s="19"/>
      <c r="D981" s="19"/>
      <c r="E981" s="19"/>
      <c r="F981" s="39">
        <v>2510.1846571208334</v>
      </c>
      <c r="G981" s="19"/>
      <c r="H981" s="38">
        <v>0</v>
      </c>
      <c r="I981" s="35">
        <v>0</v>
      </c>
      <c r="J981" s="38">
        <v>0</v>
      </c>
      <c r="K981" s="38">
        <v>0</v>
      </c>
      <c r="L981" s="47">
        <v>0</v>
      </c>
      <c r="M981" s="38">
        <v>0</v>
      </c>
      <c r="N981" s="38">
        <v>0</v>
      </c>
      <c r="O981" s="38">
        <v>0</v>
      </c>
      <c r="P981" s="38">
        <v>0</v>
      </c>
      <c r="Q981" s="19"/>
      <c r="R981" s="19"/>
      <c r="S981" s="141">
        <v>2510.1846571208334</v>
      </c>
      <c r="T981" s="38"/>
      <c r="U981" s="140"/>
      <c r="V981" s="38">
        <v>0</v>
      </c>
      <c r="W981" s="38">
        <v>0</v>
      </c>
      <c r="AA981" s="82">
        <f>SUM(G981:Z981)</f>
        <v>2510.1846571208334</v>
      </c>
      <c r="AB981" s="79" t="str">
        <f t="shared" si="528"/>
        <v>ok</v>
      </c>
    </row>
    <row r="982" spans="1:29" s="80" customFormat="1">
      <c r="A982" s="19" t="s">
        <v>1202</v>
      </c>
      <c r="B982" s="19"/>
      <c r="C982" s="19"/>
      <c r="D982" s="19"/>
      <c r="E982" s="19" t="s">
        <v>1211</v>
      </c>
      <c r="F982" s="39">
        <f>F980-F981</f>
        <v>325554.58632725582</v>
      </c>
      <c r="G982" s="35">
        <f t="shared" ref="G982:Z982" si="529">IF(VLOOKUP($E982,$D$6:$AN$1034,3,)=0,0,(VLOOKUP($E982,$D$6:$AN$1034,G$2,)/VLOOKUP($E982,$D$6:$AN$1034,3,))*$F982)</f>
        <v>225434.77977755887</v>
      </c>
      <c r="H982" s="35">
        <f t="shared" si="529"/>
        <v>67941.651866179294</v>
      </c>
      <c r="I982" s="35">
        <f t="shared" si="529"/>
        <v>2306.7310708621608</v>
      </c>
      <c r="J982" s="35">
        <f t="shared" si="529"/>
        <v>18227.636813360521</v>
      </c>
      <c r="K982" s="35">
        <f t="shared" si="529"/>
        <v>4798.5978032709563</v>
      </c>
      <c r="L982" s="35">
        <f t="shared" si="529"/>
        <v>2896.108260446209</v>
      </c>
      <c r="M982" s="35">
        <f t="shared" si="529"/>
        <v>3187.1815225841037</v>
      </c>
      <c r="N982" s="35">
        <f t="shared" si="529"/>
        <v>74.880589907999337</v>
      </c>
      <c r="O982" s="35">
        <f t="shared" si="529"/>
        <v>0</v>
      </c>
      <c r="P982" s="35">
        <f t="shared" si="529"/>
        <v>105.84925359763265</v>
      </c>
      <c r="Q982" s="35">
        <f t="shared" si="529"/>
        <v>574.87094626300495</v>
      </c>
      <c r="R982" s="35">
        <f t="shared" si="529"/>
        <v>6.2984232250727432</v>
      </c>
      <c r="S982" s="35">
        <f t="shared" si="529"/>
        <v>0</v>
      </c>
      <c r="T982" s="35">
        <f t="shared" si="529"/>
        <v>0</v>
      </c>
      <c r="U982" s="35">
        <f t="shared" si="529"/>
        <v>0</v>
      </c>
      <c r="V982" s="35">
        <f t="shared" si="529"/>
        <v>0</v>
      </c>
      <c r="W982" s="35">
        <f t="shared" si="529"/>
        <v>0</v>
      </c>
      <c r="X982" s="77">
        <f t="shared" si="529"/>
        <v>0</v>
      </c>
      <c r="Y982" s="77">
        <f t="shared" si="529"/>
        <v>0</v>
      </c>
      <c r="Z982" s="77">
        <f t="shared" si="529"/>
        <v>0</v>
      </c>
      <c r="AA982" s="82">
        <f>SUM(G982:Z982)</f>
        <v>325554.58632725582</v>
      </c>
      <c r="AB982" s="79" t="str">
        <f t="shared" si="528"/>
        <v>ok</v>
      </c>
    </row>
    <row r="983" spans="1:29" s="80" customFormat="1">
      <c r="A983" s="19" t="s">
        <v>1203</v>
      </c>
      <c r="B983" s="19"/>
      <c r="C983" s="19"/>
      <c r="D983" s="19" t="s">
        <v>1212</v>
      </c>
      <c r="E983" s="19"/>
      <c r="F983" s="39">
        <f t="shared" ref="F983:N983" si="530">F981+F982</f>
        <v>328064.77098437666</v>
      </c>
      <c r="G983" s="39">
        <f t="shared" si="530"/>
        <v>225434.77977755887</v>
      </c>
      <c r="H983" s="39">
        <f t="shared" si="530"/>
        <v>67941.651866179294</v>
      </c>
      <c r="I983" s="39">
        <f t="shared" si="530"/>
        <v>2306.7310708621608</v>
      </c>
      <c r="J983" s="39">
        <f t="shared" si="530"/>
        <v>18227.636813360521</v>
      </c>
      <c r="K983" s="39">
        <f t="shared" si="530"/>
        <v>4798.5978032709563</v>
      </c>
      <c r="L983" s="39">
        <f t="shared" si="530"/>
        <v>2896.108260446209</v>
      </c>
      <c r="M983" s="39">
        <f t="shared" si="530"/>
        <v>3187.1815225841037</v>
      </c>
      <c r="N983" s="39">
        <f t="shared" si="530"/>
        <v>74.880589907999337</v>
      </c>
      <c r="O983" s="39">
        <f>O981+O982</f>
        <v>0</v>
      </c>
      <c r="P983" s="39">
        <f t="shared" ref="P983:W983" si="531">P981+P982</f>
        <v>105.84925359763265</v>
      </c>
      <c r="Q983" s="39">
        <f t="shared" si="531"/>
        <v>574.87094626300495</v>
      </c>
      <c r="R983" s="39">
        <f t="shared" si="531"/>
        <v>6.2984232250727432</v>
      </c>
      <c r="S983" s="39">
        <f t="shared" si="531"/>
        <v>2510.1846571208334</v>
      </c>
      <c r="T983" s="39">
        <f t="shared" si="531"/>
        <v>0</v>
      </c>
      <c r="U983" s="39">
        <f t="shared" si="531"/>
        <v>0</v>
      </c>
      <c r="V983" s="39">
        <f t="shared" si="531"/>
        <v>0</v>
      </c>
      <c r="W983" s="39">
        <f t="shared" si="531"/>
        <v>0</v>
      </c>
      <c r="X983" s="82">
        <f>X981+X982</f>
        <v>0</v>
      </c>
      <c r="Y983" s="82">
        <f>Y981+Y982</f>
        <v>0</v>
      </c>
      <c r="Z983" s="82">
        <f>Z981+Z982</f>
        <v>0</v>
      </c>
      <c r="AA983" s="82">
        <f>SUM(G983:Z983)</f>
        <v>328064.77098437666</v>
      </c>
      <c r="AB983" s="79" t="str">
        <f t="shared" si="528"/>
        <v>ok</v>
      </c>
    </row>
    <row r="984" spans="1:29" s="80" customFormat="1">
      <c r="A984" s="19" t="s">
        <v>1204</v>
      </c>
      <c r="B984" s="19"/>
      <c r="C984" s="19"/>
      <c r="D984" s="19" t="s">
        <v>1213</v>
      </c>
      <c r="E984" s="19" t="s">
        <v>1212</v>
      </c>
      <c r="F984" s="45">
        <v>1</v>
      </c>
      <c r="G984" s="42">
        <f t="shared" ref="G984:Z984" si="532">IF(VLOOKUP($E984,$D$6:$AN$1034,3,)=0,0,(VLOOKUP($E984,$D$6:$AN$1034,G$2,)/VLOOKUP($E984,$D$6:$AN$1034,3,))*$F984)</f>
        <v>0.68716546156763259</v>
      </c>
      <c r="H984" s="42">
        <f t="shared" si="532"/>
        <v>0.20709828629973456</v>
      </c>
      <c r="I984" s="42">
        <f t="shared" si="532"/>
        <v>7.0313281854088912E-3</v>
      </c>
      <c r="J984" s="42">
        <f t="shared" si="532"/>
        <v>5.5561091666951862E-2</v>
      </c>
      <c r="K984" s="42">
        <f t="shared" si="532"/>
        <v>1.4626982924355138E-2</v>
      </c>
      <c r="L984" s="42">
        <f t="shared" si="532"/>
        <v>8.8278550962856348E-3</v>
      </c>
      <c r="M984" s="42">
        <f t="shared" si="532"/>
        <v>9.7150983722537089E-3</v>
      </c>
      <c r="N984" s="42">
        <f t="shared" si="532"/>
        <v>2.2824940844247293E-4</v>
      </c>
      <c r="O984" s="42">
        <f t="shared" si="532"/>
        <v>0</v>
      </c>
      <c r="P984" s="42">
        <f t="shared" si="532"/>
        <v>3.2264742501923038E-4</v>
      </c>
      <c r="Q984" s="42">
        <f t="shared" si="532"/>
        <v>1.7523092910527167E-3</v>
      </c>
      <c r="R984" s="42">
        <f t="shared" si="532"/>
        <v>1.9198718613321303E-5</v>
      </c>
      <c r="S984" s="42">
        <f t="shared" si="532"/>
        <v>7.6514910442498415E-3</v>
      </c>
      <c r="T984" s="42">
        <f t="shared" si="532"/>
        <v>0</v>
      </c>
      <c r="U984" s="42">
        <f t="shared" si="532"/>
        <v>0</v>
      </c>
      <c r="V984" s="42">
        <f t="shared" si="532"/>
        <v>0</v>
      </c>
      <c r="W984" s="42">
        <f t="shared" si="532"/>
        <v>0</v>
      </c>
      <c r="X984" s="83">
        <f t="shared" si="532"/>
        <v>0</v>
      </c>
      <c r="Y984" s="83">
        <f t="shared" si="532"/>
        <v>0</v>
      </c>
      <c r="Z984" s="83">
        <f t="shared" si="532"/>
        <v>0</v>
      </c>
      <c r="AA984" s="83">
        <f>SUM(G984:Z984)</f>
        <v>1</v>
      </c>
      <c r="AB984" s="79" t="str">
        <f t="shared" si="528"/>
        <v>ok</v>
      </c>
    </row>
    <row r="985" spans="1:29" s="86" customFormat="1">
      <c r="A985" s="19"/>
      <c r="B985" s="19"/>
      <c r="C985" s="19"/>
      <c r="D985" s="19"/>
      <c r="E985" s="19"/>
      <c r="F985" s="45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92"/>
      <c r="X985" s="92"/>
      <c r="Y985" s="92"/>
      <c r="Z985" s="92"/>
      <c r="AA985" s="92"/>
      <c r="AB985" s="88"/>
    </row>
    <row r="986" spans="1:29" s="80" customFormat="1">
      <c r="A986" s="24" t="s">
        <v>639</v>
      </c>
      <c r="B986" s="19"/>
      <c r="C986" s="19"/>
      <c r="D986" s="19"/>
      <c r="E986" s="19"/>
      <c r="F986" s="45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83"/>
      <c r="Y986" s="83"/>
      <c r="Z986" s="83"/>
      <c r="AA986" s="83"/>
      <c r="AB986" s="79"/>
    </row>
    <row r="987" spans="1:29" s="86" customFormat="1">
      <c r="A987" s="19"/>
      <c r="B987" s="19"/>
      <c r="C987" s="19"/>
      <c r="D987" s="19"/>
      <c r="E987" s="19"/>
      <c r="F987" s="38"/>
      <c r="G987" s="38"/>
      <c r="H987" s="38"/>
      <c r="I987" s="38"/>
      <c r="J987" s="38"/>
      <c r="K987" s="38"/>
      <c r="L987" s="38"/>
      <c r="M987" s="38"/>
      <c r="N987" s="38"/>
      <c r="O987" s="42"/>
      <c r="P987" s="42"/>
      <c r="Q987" s="42"/>
      <c r="R987" s="42"/>
      <c r="S987" s="38"/>
      <c r="T987" s="38"/>
      <c r="U987" s="38"/>
      <c r="V987" s="42"/>
      <c r="W987" s="92"/>
      <c r="X987" s="92"/>
      <c r="Y987" s="92"/>
      <c r="Z987" s="92"/>
      <c r="AA987" s="93"/>
      <c r="AB987" s="88"/>
    </row>
    <row r="988" spans="1:29" s="86" customFormat="1">
      <c r="A988" s="19" t="s">
        <v>664</v>
      </c>
      <c r="B988" s="19"/>
      <c r="C988" s="19"/>
      <c r="D988" s="19" t="s">
        <v>665</v>
      </c>
      <c r="E988" s="19"/>
      <c r="F988" s="38">
        <v>2821711.04</v>
      </c>
      <c r="G988" s="38">
        <v>2279602.73</v>
      </c>
      <c r="H988" s="38">
        <v>218748.51</v>
      </c>
      <c r="I988" s="38">
        <f>(I860/($I$860+$J$860+$K$860+$L$860+$M$860))*(56000.7+254463.8+12747.68)</f>
        <v>5764.021704095112</v>
      </c>
      <c r="J988" s="38">
        <f>(J860/($I$860+$J$860+$K$860+$L$860+$M$860))*(56000.7+254463.8+12747.68)</f>
        <v>264779.02875636914</v>
      </c>
      <c r="K988" s="38">
        <f>(K860/($I$860+$J$860+$K$860+$L$860+$M$860))*(56000.7+254463.8+12747.68)</f>
        <v>11726.276958860162</v>
      </c>
      <c r="L988" s="38">
        <f>(L860/($I$860+$J$860+$K$860+$L$860+$M$860))*(56000.7+254463.8+12747.68)</f>
        <v>39753.451276655971</v>
      </c>
      <c r="M988" s="38">
        <f>(M860/($I$860+$J$860+$K$860+$L$860+$M$860))*(56000.7+254463.8+12747.68)</f>
        <v>1189.4013040196264</v>
      </c>
      <c r="N988" s="38">
        <v>0</v>
      </c>
      <c r="O988" s="38">
        <v>147.62</v>
      </c>
      <c r="P988" s="38">
        <v>0</v>
      </c>
      <c r="Q988" s="38">
        <v>0</v>
      </c>
      <c r="R988" s="38">
        <v>0</v>
      </c>
      <c r="S988" s="38">
        <v>0</v>
      </c>
      <c r="T988" s="38">
        <v>0</v>
      </c>
      <c r="U988" s="38">
        <v>0</v>
      </c>
      <c r="V988" s="38"/>
      <c r="W988" s="87"/>
      <c r="X988" s="87"/>
      <c r="Y988" s="87"/>
      <c r="Z988" s="87"/>
      <c r="AA988" s="90">
        <f t="shared" ref="AA988:AA992" si="533">SUM(G988:Z988)</f>
        <v>2821711.04</v>
      </c>
      <c r="AB988" s="88" t="str">
        <f>IF(ABS(F988-AA988)&lt;0.01,"ok","err")</f>
        <v>ok</v>
      </c>
    </row>
    <row r="989" spans="1:29" s="19" customFormat="1">
      <c r="A989" s="19" t="s">
        <v>1091</v>
      </c>
      <c r="D989" s="19" t="s">
        <v>166</v>
      </c>
      <c r="F989" s="38">
        <f>883652+91968.85+1425+183144</f>
        <v>1160189.8500000001</v>
      </c>
      <c r="G989" s="38">
        <f>(870156+218.55+1425+179864)</f>
        <v>1051663.55</v>
      </c>
      <c r="H989" s="38">
        <f>(5404+91604.6+980)</f>
        <v>97988.6</v>
      </c>
      <c r="I989" s="38">
        <f>(I860/($I$860+$J$860+$K$860+$L$860+$M$860))*(-28+7756+336+145.7+2300)</f>
        <v>187.42529722589168</v>
      </c>
      <c r="J989" s="38">
        <f>(J860/($I$860+$J$860+$K$860+$L$860+$M$860))*(-28+7756+336+145.7+2300)</f>
        <v>8609.6636535195339</v>
      </c>
      <c r="K989" s="38">
        <f>(K860/($I$860+$J$860+$K$860+$L$860+$M$860))*(-28+7756+336+145.7+2300)</f>
        <v>381.29643800717122</v>
      </c>
      <c r="L989" s="38">
        <f>(L860/($I$860+$J$860+$K$860+$L$860+$M$860))*(-28+7756+336+145.7+2300)</f>
        <v>1292.6395499150783</v>
      </c>
      <c r="M989" s="38">
        <f>(M860/($I$860+$J$860+$K$860+$L$860+$M$860))*(-28+7756+336+145.7+2300)</f>
        <v>38.675061332326855</v>
      </c>
      <c r="N989" s="38">
        <v>0</v>
      </c>
      <c r="O989" s="38">
        <f>28</f>
        <v>28</v>
      </c>
      <c r="P989" s="38">
        <v>0</v>
      </c>
      <c r="Q989" s="38">
        <v>0</v>
      </c>
      <c r="R989" s="38">
        <v>0</v>
      </c>
      <c r="S989" s="38">
        <v>0</v>
      </c>
      <c r="T989" s="38">
        <v>0</v>
      </c>
      <c r="U989" s="38">
        <v>0</v>
      </c>
      <c r="V989" s="38"/>
      <c r="W989" s="38"/>
      <c r="X989" s="38"/>
      <c r="Y989" s="38"/>
      <c r="Z989" s="38"/>
      <c r="AA989" s="47">
        <f t="shared" si="533"/>
        <v>1160189.8499999999</v>
      </c>
      <c r="AB989" s="88" t="str">
        <f>IF(ABS(F989-AA989)&lt;0.01,"ok","err")</f>
        <v>ok</v>
      </c>
      <c r="AC989" s="75"/>
    </row>
    <row r="990" spans="1:29" s="86" customFormat="1" hidden="1">
      <c r="A990" s="19" t="s">
        <v>1073</v>
      </c>
      <c r="B990" s="19"/>
      <c r="C990" s="19"/>
      <c r="D990" s="19" t="s">
        <v>1074</v>
      </c>
      <c r="E990" s="19"/>
      <c r="F990" s="39">
        <f>SUM(F751:F752)-SUM(F772:F772)</f>
        <v>0</v>
      </c>
      <c r="G990" s="39">
        <f>SUM(G751:G752)-SUM(G772:G772)</f>
        <v>0</v>
      </c>
      <c r="H990" s="39">
        <f>SUM(H751:H752)-SUM(H772:H772)</f>
        <v>0</v>
      </c>
      <c r="I990" s="39">
        <v>0</v>
      </c>
      <c r="J990" s="39">
        <f>SUM(J751:J752)-SUM(J772:J772)</f>
        <v>0</v>
      </c>
      <c r="K990" s="39">
        <f>SUM(K751:K752)-SUM(K772:K772)</f>
        <v>0</v>
      </c>
      <c r="L990" s="39">
        <f>SUM(L751:L752)-SUM(L772:L772)</f>
        <v>0</v>
      </c>
      <c r="M990" s="39">
        <v>0</v>
      </c>
      <c r="N990" s="39">
        <f t="shared" ref="N990:Z990" si="534">SUM(N751:N752)-SUM(N772:N772)</f>
        <v>0</v>
      </c>
      <c r="O990" s="39">
        <f t="shared" si="534"/>
        <v>0</v>
      </c>
      <c r="P990" s="39">
        <f t="shared" si="534"/>
        <v>0</v>
      </c>
      <c r="Q990" s="39">
        <f t="shared" si="534"/>
        <v>0</v>
      </c>
      <c r="R990" s="39">
        <f t="shared" si="534"/>
        <v>0</v>
      </c>
      <c r="S990" s="39">
        <f t="shared" si="534"/>
        <v>0</v>
      </c>
      <c r="T990" s="39">
        <f t="shared" si="534"/>
        <v>0</v>
      </c>
      <c r="U990" s="39">
        <f t="shared" si="534"/>
        <v>0</v>
      </c>
      <c r="V990" s="39">
        <f t="shared" si="534"/>
        <v>0</v>
      </c>
      <c r="W990" s="93">
        <f t="shared" si="534"/>
        <v>0</v>
      </c>
      <c r="X990" s="93">
        <f t="shared" si="534"/>
        <v>0</v>
      </c>
      <c r="Y990" s="93">
        <f t="shared" si="534"/>
        <v>0</v>
      </c>
      <c r="Z990" s="93">
        <f t="shared" si="534"/>
        <v>0</v>
      </c>
      <c r="AA990" s="89">
        <f t="shared" si="533"/>
        <v>0</v>
      </c>
      <c r="AB990" s="88" t="str">
        <f>IF(ABS(F990-AA990)&lt;0.01,"ok","err")</f>
        <v>ok</v>
      </c>
    </row>
    <row r="991" spans="1:29" s="86" customFormat="1">
      <c r="A991" s="19" t="s">
        <v>1217</v>
      </c>
      <c r="B991" s="19"/>
      <c r="C991" s="19"/>
      <c r="D991" s="19" t="s">
        <v>1219</v>
      </c>
      <c r="E991" s="19"/>
      <c r="F991" s="38">
        <v>2546668612.3472333</v>
      </c>
      <c r="G991" s="38">
        <f t="shared" ref="G991:R991" si="535">G176</f>
        <v>1356499920.5731411</v>
      </c>
      <c r="H991" s="38">
        <f t="shared" si="535"/>
        <v>298181087.27219707</v>
      </c>
      <c r="I991" s="38">
        <f t="shared" si="535"/>
        <v>14680999.626981152</v>
      </c>
      <c r="J991" s="38">
        <f t="shared" si="535"/>
        <v>274810099.70613962</v>
      </c>
      <c r="K991" s="38">
        <f t="shared" si="535"/>
        <v>247890133.82229167</v>
      </c>
      <c r="L991" s="38">
        <f t="shared" si="535"/>
        <v>172588952.1792506</v>
      </c>
      <c r="M991" s="38">
        <f t="shared" si="535"/>
        <v>92553893.45447132</v>
      </c>
      <c r="N991" s="38">
        <f t="shared" si="535"/>
        <v>6588621.6476110416</v>
      </c>
      <c r="O991" s="38">
        <f t="shared" si="535"/>
        <v>82099362.869561702</v>
      </c>
      <c r="P991" s="38">
        <f t="shared" si="535"/>
        <v>313496.79077524081</v>
      </c>
      <c r="Q991" s="38">
        <f t="shared" si="535"/>
        <v>438519.84780116437</v>
      </c>
      <c r="R991" s="38">
        <f t="shared" si="535"/>
        <v>23524.557011240551</v>
      </c>
      <c r="S991" s="38">
        <v>0</v>
      </c>
      <c r="T991" s="38">
        <v>0</v>
      </c>
      <c r="U991" s="38">
        <v>0</v>
      </c>
      <c r="V991" s="38"/>
      <c r="W991" s="38"/>
      <c r="X991" s="87"/>
      <c r="Y991" s="87"/>
      <c r="Z991" s="87"/>
      <c r="AA991" s="87">
        <f t="shared" si="533"/>
        <v>2546668612.3472328</v>
      </c>
      <c r="AB991" s="88" t="str">
        <f>IF(ABS(F991-AA991)&lt;0.01,"ok","err")</f>
        <v>ok</v>
      </c>
    </row>
    <row r="992" spans="1:29" s="86" customFormat="1">
      <c r="A992" s="19" t="s">
        <v>1218</v>
      </c>
      <c r="B992" s="19"/>
      <c r="C992" s="19"/>
      <c r="D992" s="19" t="s">
        <v>1220</v>
      </c>
      <c r="E992" s="19"/>
      <c r="F992" s="38">
        <v>2546668612.3472333</v>
      </c>
      <c r="G992" s="38">
        <f t="shared" ref="G992:R992" si="536">G991</f>
        <v>1356499920.5731411</v>
      </c>
      <c r="H992" s="38">
        <f t="shared" si="536"/>
        <v>298181087.27219707</v>
      </c>
      <c r="I992" s="38">
        <f t="shared" si="536"/>
        <v>14680999.626981152</v>
      </c>
      <c r="J992" s="38">
        <f t="shared" si="536"/>
        <v>274810099.70613962</v>
      </c>
      <c r="K992" s="38">
        <f t="shared" si="536"/>
        <v>247890133.82229167</v>
      </c>
      <c r="L992" s="38">
        <f t="shared" si="536"/>
        <v>172588952.1792506</v>
      </c>
      <c r="M992" s="38">
        <f t="shared" si="536"/>
        <v>92553893.45447132</v>
      </c>
      <c r="N992" s="38">
        <f t="shared" si="536"/>
        <v>6588621.6476110416</v>
      </c>
      <c r="O992" s="38">
        <f t="shared" si="536"/>
        <v>82099362.869561702</v>
      </c>
      <c r="P992" s="38">
        <f t="shared" si="536"/>
        <v>313496.79077524081</v>
      </c>
      <c r="Q992" s="38">
        <f t="shared" si="536"/>
        <v>438519.84780116437</v>
      </c>
      <c r="R992" s="38">
        <f t="shared" si="536"/>
        <v>23524.557011240551</v>
      </c>
      <c r="S992" s="38"/>
      <c r="T992" s="38"/>
      <c r="U992" s="38"/>
      <c r="V992" s="38"/>
      <c r="W992" s="38"/>
      <c r="X992" s="87"/>
      <c r="Y992" s="87"/>
      <c r="Z992" s="87"/>
      <c r="AA992" s="87">
        <f t="shared" si="533"/>
        <v>2546668612.3472328</v>
      </c>
      <c r="AB992" s="88" t="str">
        <f t="shared" ref="AB992:AB994" si="537">IF(ABS(F992-AA992)&lt;0.01,"ok","err")</f>
        <v>ok</v>
      </c>
    </row>
    <row r="993" spans="1:29" s="19" customFormat="1" hidden="1">
      <c r="A993" s="19" t="s">
        <v>595</v>
      </c>
      <c r="D993" s="19" t="s">
        <v>638</v>
      </c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>
        <v>0</v>
      </c>
      <c r="W993" s="38">
        <v>0</v>
      </c>
      <c r="X993" s="38"/>
      <c r="Y993" s="38"/>
      <c r="Z993" s="38"/>
      <c r="AA993" s="38">
        <f t="shared" ref="AA993" si="538">SUM(G993:Z993)</f>
        <v>0</v>
      </c>
      <c r="AB993" s="43" t="str">
        <f t="shared" si="537"/>
        <v>ok</v>
      </c>
    </row>
    <row r="994" spans="1:29" s="80" customFormat="1" hidden="1">
      <c r="A994" s="19" t="s">
        <v>1071</v>
      </c>
      <c r="B994" s="19"/>
      <c r="C994" s="19"/>
      <c r="D994" s="19" t="s">
        <v>1070</v>
      </c>
      <c r="E994" s="19"/>
      <c r="F994" s="38">
        <v>0</v>
      </c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76"/>
      <c r="Y994" s="76"/>
      <c r="Z994" s="76"/>
      <c r="AA994" s="76">
        <f>SUM(G994:Z994)</f>
        <v>0</v>
      </c>
      <c r="AB994" s="79" t="str">
        <f t="shared" si="537"/>
        <v>ok</v>
      </c>
    </row>
    <row r="995" spans="1:29" s="86" customFormat="1">
      <c r="A995" s="19"/>
      <c r="B995" s="19"/>
      <c r="C995" s="19"/>
      <c r="D995" s="19"/>
      <c r="E995" s="19"/>
      <c r="F995" s="45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92"/>
      <c r="X995" s="92"/>
      <c r="Y995" s="92"/>
      <c r="Z995" s="92"/>
      <c r="AA995" s="92"/>
      <c r="AB995" s="88"/>
    </row>
    <row r="996" spans="1:29" s="86" customFormat="1">
      <c r="A996" s="19"/>
      <c r="B996" s="19"/>
      <c r="C996" s="19"/>
      <c r="D996" s="19"/>
      <c r="E996" s="19"/>
      <c r="F996" s="45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92"/>
      <c r="X996" s="92"/>
      <c r="Y996" s="92"/>
      <c r="Z996" s="92"/>
      <c r="AA996" s="92"/>
      <c r="AB996" s="88"/>
    </row>
    <row r="997" spans="1:29" s="80" customFormat="1">
      <c r="A997" s="24" t="s">
        <v>640</v>
      </c>
      <c r="B997" s="19"/>
      <c r="C997" s="19"/>
      <c r="D997" s="19"/>
      <c r="E997" s="19"/>
      <c r="F997" s="45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83"/>
      <c r="Y997" s="83"/>
      <c r="Z997" s="83"/>
      <c r="AA997" s="83"/>
      <c r="AB997" s="79"/>
    </row>
    <row r="998" spans="1:29" s="80" customFormat="1">
      <c r="A998" s="19" t="s">
        <v>1229</v>
      </c>
      <c r="B998" s="19"/>
      <c r="C998" s="19"/>
      <c r="D998" s="19" t="s">
        <v>645</v>
      </c>
      <c r="E998" s="19"/>
      <c r="F998" s="38">
        <v>2596559703.7655473</v>
      </c>
      <c r="G998" s="38">
        <f t="shared" ref="G998:R998" si="539">G9</f>
        <v>1252828590.7759347</v>
      </c>
      <c r="H998" s="38">
        <f t="shared" si="539"/>
        <v>303441405.12662959</v>
      </c>
      <c r="I998" s="38">
        <f t="shared" si="539"/>
        <v>18501995.935625363</v>
      </c>
      <c r="J998" s="38">
        <f t="shared" si="539"/>
        <v>335057900.86949521</v>
      </c>
      <c r="K998" s="38">
        <f t="shared" si="539"/>
        <v>321225639.52562779</v>
      </c>
      <c r="L998" s="38">
        <f t="shared" si="539"/>
        <v>218949370.29416087</v>
      </c>
      <c r="M998" s="38">
        <f t="shared" si="539"/>
        <v>137547613.62645388</v>
      </c>
      <c r="N998" s="38">
        <f t="shared" si="539"/>
        <v>7498907.807306462</v>
      </c>
      <c r="O998" s="38">
        <f t="shared" si="539"/>
        <v>1069758.1799785986</v>
      </c>
      <c r="P998" s="38">
        <f t="shared" si="539"/>
        <v>42821.868995635807</v>
      </c>
      <c r="Q998" s="38">
        <f t="shared" si="539"/>
        <v>394025.07495726761</v>
      </c>
      <c r="R998" s="38">
        <f t="shared" si="539"/>
        <v>1674.680382220565</v>
      </c>
      <c r="S998" s="38">
        <v>0</v>
      </c>
      <c r="T998" s="38">
        <v>0</v>
      </c>
      <c r="U998" s="38">
        <v>0</v>
      </c>
      <c r="V998" s="38">
        <f>V10+V11</f>
        <v>0</v>
      </c>
      <c r="W998" s="38">
        <f>W10+W11</f>
        <v>0</v>
      </c>
      <c r="X998" s="76">
        <f>X10+X11</f>
        <v>0</v>
      </c>
      <c r="Y998" s="76">
        <f>Y10+Y11</f>
        <v>0</v>
      </c>
      <c r="Z998" s="76">
        <f>Z10+Z11</f>
        <v>0</v>
      </c>
      <c r="AA998" s="82">
        <f>SUM(G998:Z998)</f>
        <v>2596559703.7655473</v>
      </c>
      <c r="AB998" s="79" t="str">
        <f>IF(ABS(F998-AA998)&lt;0.01,"ok","err")</f>
        <v>ok</v>
      </c>
    </row>
    <row r="999" spans="1:29" s="80" customFormat="1">
      <c r="A999" s="19" t="s">
        <v>646</v>
      </c>
      <c r="B999" s="19"/>
      <c r="C999" s="19"/>
      <c r="D999" s="19" t="s">
        <v>647</v>
      </c>
      <c r="E999" s="19"/>
      <c r="F999" s="38">
        <f t="shared" ref="F999:Z999" si="540">F233-F185</f>
        <v>229967001.82027918</v>
      </c>
      <c r="G999" s="38">
        <f t="shared" si="540"/>
        <v>130435132.56242177</v>
      </c>
      <c r="H999" s="38">
        <f t="shared" si="540"/>
        <v>30060787.122622497</v>
      </c>
      <c r="I999" s="38">
        <f t="shared" si="540"/>
        <v>1269783.2636055509</v>
      </c>
      <c r="J999" s="38">
        <f t="shared" si="540"/>
        <v>22883332.373258166</v>
      </c>
      <c r="K999" s="38">
        <f t="shared" si="540"/>
        <v>19923028.164177507</v>
      </c>
      <c r="L999" s="38">
        <f t="shared" si="540"/>
        <v>14067421.01856038</v>
      </c>
      <c r="M999" s="38">
        <f t="shared" si="540"/>
        <v>7474646.1399258971</v>
      </c>
      <c r="N999" s="38">
        <f t="shared" si="540"/>
        <v>525101.96205546148</v>
      </c>
      <c r="O999" s="38">
        <f t="shared" si="540"/>
        <v>3173426.7869398445</v>
      </c>
      <c r="P999" s="38">
        <f t="shared" si="540"/>
        <v>28711.361747793475</v>
      </c>
      <c r="Q999" s="38">
        <f t="shared" si="540"/>
        <v>61144.916325520186</v>
      </c>
      <c r="R999" s="38">
        <f t="shared" si="540"/>
        <v>2387.018638754626</v>
      </c>
      <c r="S999" s="38">
        <f t="shared" si="540"/>
        <v>8436</v>
      </c>
      <c r="T999" s="38">
        <f t="shared" si="540"/>
        <v>53663.130000000005</v>
      </c>
      <c r="U999" s="41">
        <f t="shared" si="540"/>
        <v>0</v>
      </c>
      <c r="V999" s="41">
        <f t="shared" si="540"/>
        <v>0</v>
      </c>
      <c r="W999" s="41">
        <f t="shared" si="540"/>
        <v>0</v>
      </c>
      <c r="X999" s="84">
        <f t="shared" si="540"/>
        <v>0</v>
      </c>
      <c r="Y999" s="84">
        <f t="shared" si="540"/>
        <v>0</v>
      </c>
      <c r="Z999" s="84">
        <f t="shared" si="540"/>
        <v>0</v>
      </c>
      <c r="AA999" s="82">
        <f>SUM(G999:Z999)</f>
        <v>229967001.82027915</v>
      </c>
      <c r="AB999" s="79" t="str">
        <f>IF(ABS(F999-AA999)&lt;0.01,"ok","err")</f>
        <v>ok</v>
      </c>
    </row>
    <row r="1000" spans="1:29" s="80" customFormat="1">
      <c r="A1000" s="19" t="s">
        <v>784</v>
      </c>
      <c r="B1000" s="19"/>
      <c r="C1000" s="19"/>
      <c r="D1000" s="19"/>
      <c r="E1000" s="19"/>
      <c r="F1000" s="38">
        <v>968972525.26000011</v>
      </c>
      <c r="G1000" s="38">
        <v>387783189.22000003</v>
      </c>
      <c r="H1000" s="38">
        <v>133562579</v>
      </c>
      <c r="I1000" s="38">
        <v>7870664.6300000008</v>
      </c>
      <c r="J1000" s="38">
        <v>145748335.83000001</v>
      </c>
      <c r="K1000" s="38">
        <v>128374674.07000001</v>
      </c>
      <c r="L1000" s="38">
        <v>83539672.089999989</v>
      </c>
      <c r="M1000" s="38">
        <v>59071972.179999992</v>
      </c>
      <c r="N1000" s="38">
        <v>3255770</v>
      </c>
      <c r="O1000" s="38">
        <v>19068090</v>
      </c>
      <c r="P1000" s="38">
        <v>245695</v>
      </c>
      <c r="Q1000" s="38">
        <v>284053</v>
      </c>
      <c r="R1000" s="38">
        <v>7865</v>
      </c>
      <c r="S1000" s="38">
        <v>2609</v>
      </c>
      <c r="T1000" s="38">
        <v>147420.24</v>
      </c>
      <c r="U1000" s="38">
        <v>9936</v>
      </c>
      <c r="V1000" s="38">
        <v>0</v>
      </c>
      <c r="W1000" s="38">
        <v>0</v>
      </c>
      <c r="X1000" s="76">
        <v>0</v>
      </c>
      <c r="Y1000" s="76">
        <v>0</v>
      </c>
      <c r="Z1000" s="76">
        <v>0</v>
      </c>
      <c r="AA1000" s="76">
        <f>SUM(G1000:Z1000)</f>
        <v>968972525.26000011</v>
      </c>
      <c r="AB1000" s="79" t="str">
        <f>IF(ABS(F1000-AA1000)&lt;0.01,"ok","err")</f>
        <v>ok</v>
      </c>
    </row>
    <row r="1001" spans="1:29" s="80" customFormat="1">
      <c r="A1001" s="19"/>
      <c r="B1001" s="19"/>
      <c r="C1001" s="19"/>
      <c r="D1001" s="19"/>
      <c r="E1001" s="19"/>
      <c r="F1001" s="45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83"/>
      <c r="Y1001" s="83"/>
      <c r="Z1001" s="83"/>
      <c r="AA1001" s="83"/>
      <c r="AB1001" s="79"/>
    </row>
    <row r="1002" spans="1:29" s="19" customFormat="1">
      <c r="A1002" s="24" t="s">
        <v>791</v>
      </c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114"/>
      <c r="AB1002" s="43"/>
    </row>
    <row r="1003" spans="1:29" s="19" customFormat="1">
      <c r="A1003" s="19" t="s">
        <v>792</v>
      </c>
      <c r="F1003" s="38">
        <f>SUM(G1003:Z1003)</f>
        <v>1086408</v>
      </c>
      <c r="G1003" s="45"/>
      <c r="H1003" s="45"/>
      <c r="I1003" s="45"/>
      <c r="J1003" s="45"/>
      <c r="K1003" s="38">
        <v>364032</v>
      </c>
      <c r="L1003" s="45"/>
      <c r="M1003" s="38">
        <f>M1005/M1004</f>
        <v>722376</v>
      </c>
      <c r="N1003" s="38"/>
      <c r="O1003" s="38"/>
      <c r="P1003" s="38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114"/>
      <c r="AB1003" s="43"/>
    </row>
    <row r="1004" spans="1:29" s="19" customFormat="1">
      <c r="A1004" s="19" t="s">
        <v>793</v>
      </c>
      <c r="F1004" s="38"/>
      <c r="G1004" s="45"/>
      <c r="H1004" s="45"/>
      <c r="I1004" s="45"/>
      <c r="J1004" s="45"/>
      <c r="K1004" s="117">
        <f>K1005/K1003</f>
        <v>5.6669672995780589</v>
      </c>
      <c r="L1004" s="45"/>
      <c r="M1004" s="117">
        <v>5.9</v>
      </c>
      <c r="N1004" s="117"/>
      <c r="O1004" s="117"/>
      <c r="P1004" s="117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114"/>
      <c r="AB1004" s="43"/>
    </row>
    <row r="1005" spans="1:29" s="19" customFormat="1">
      <c r="A1005" s="19" t="s">
        <v>794</v>
      </c>
      <c r="F1005" s="38">
        <f>SUM(G1005:Z1005)</f>
        <v>6324975.8399999999</v>
      </c>
      <c r="G1005" s="45"/>
      <c r="H1005" s="45"/>
      <c r="I1005" s="45"/>
      <c r="J1005" s="45"/>
      <c r="K1005" s="38">
        <v>2062957.44</v>
      </c>
      <c r="L1005" s="45"/>
      <c r="M1005" s="38">
        <v>4262018.4000000004</v>
      </c>
      <c r="N1005" s="38"/>
      <c r="O1005" s="38"/>
      <c r="P1005" s="38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114"/>
      <c r="AB1005" s="43"/>
    </row>
    <row r="1006" spans="1:29">
      <c r="D1006" s="78"/>
      <c r="F1006" s="38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8"/>
      <c r="AB1006" s="43"/>
      <c r="AC1006" s="34"/>
    </row>
    <row r="1007" spans="1:29">
      <c r="A1007" s="53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8"/>
      <c r="Y1007" s="28"/>
      <c r="Z1007" s="28"/>
      <c r="AA1007" s="28"/>
      <c r="AB1007" s="28"/>
    </row>
    <row r="1008" spans="1:29">
      <c r="A1008" s="53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8"/>
      <c r="Y1008" s="28"/>
      <c r="Z1008" s="28"/>
      <c r="AA1008" s="28"/>
      <c r="AB1008" s="28"/>
    </row>
    <row r="1009" spans="1:28">
      <c r="A1009" s="53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8"/>
      <c r="Y1009" s="28"/>
      <c r="Z1009" s="28"/>
      <c r="AA1009" s="28"/>
      <c r="AB1009" s="28"/>
    </row>
    <row r="1010" spans="1:28">
      <c r="A1010" s="29"/>
      <c r="B1010" s="29"/>
      <c r="C1010" s="29"/>
      <c r="D1010" s="29"/>
      <c r="E1010" s="29"/>
      <c r="F1010" s="65"/>
      <c r="G1010" s="65"/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T1010" s="65"/>
      <c r="U1010" s="65"/>
      <c r="V1010" s="65"/>
      <c r="W1010" s="65"/>
      <c r="X1010" s="118"/>
      <c r="Y1010" s="118"/>
      <c r="Z1010" s="118"/>
      <c r="AA1010" s="118"/>
      <c r="AB1010" s="107"/>
    </row>
    <row r="1011" spans="1:28">
      <c r="A1011" s="29"/>
      <c r="B1011" s="29"/>
      <c r="C1011" s="29"/>
      <c r="D1011" s="29"/>
      <c r="E1011" s="29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  <c r="T1011" s="65"/>
      <c r="U1011" s="65"/>
      <c r="V1011" s="65"/>
      <c r="W1011" s="65"/>
      <c r="X1011" s="118"/>
      <c r="Y1011" s="118"/>
      <c r="Z1011" s="118"/>
      <c r="AA1011" s="118"/>
      <c r="AB1011" s="107"/>
    </row>
    <row r="1012" spans="1:28">
      <c r="A1012" s="29"/>
      <c r="B1012" s="29"/>
      <c r="C1012" s="29"/>
      <c r="D1012" s="29"/>
      <c r="E1012" s="29"/>
      <c r="F1012" s="65"/>
      <c r="G1012" s="65"/>
      <c r="H1012" s="65"/>
      <c r="I1012" s="65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  <c r="T1012" s="65"/>
      <c r="U1012" s="65"/>
      <c r="V1012" s="65"/>
      <c r="W1012" s="65"/>
      <c r="X1012" s="118"/>
      <c r="Y1012" s="118"/>
      <c r="Z1012" s="118"/>
      <c r="AA1012" s="118"/>
      <c r="AB1012" s="107"/>
    </row>
    <row r="1013" spans="1:28">
      <c r="A1013" s="29"/>
      <c r="B1013" s="29"/>
      <c r="C1013" s="29"/>
      <c r="D1013" s="29"/>
      <c r="E1013" s="29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118"/>
      <c r="Y1013" s="118"/>
      <c r="Z1013" s="118"/>
      <c r="AA1013" s="118"/>
      <c r="AB1013" s="107"/>
    </row>
    <row r="1014" spans="1:28">
      <c r="A1014" s="29"/>
      <c r="B1014" s="29"/>
      <c r="C1014" s="29"/>
      <c r="D1014" s="29"/>
      <c r="E1014" s="29"/>
      <c r="F1014" s="65"/>
      <c r="G1014" s="65"/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  <c r="T1014" s="65"/>
      <c r="U1014" s="65"/>
      <c r="V1014" s="65"/>
      <c r="W1014" s="65"/>
      <c r="X1014" s="118"/>
      <c r="Y1014" s="118"/>
      <c r="Z1014" s="118"/>
      <c r="AA1014" s="118"/>
      <c r="AB1014" s="107"/>
    </row>
    <row r="1015" spans="1:28">
      <c r="A1015" s="29"/>
      <c r="B1015" s="29"/>
      <c r="C1015" s="29"/>
      <c r="D1015" s="29"/>
      <c r="E1015" s="29"/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T1015" s="65"/>
      <c r="U1015" s="65"/>
      <c r="V1015" s="65"/>
      <c r="W1015" s="65"/>
      <c r="X1015" s="118"/>
      <c r="Y1015" s="118"/>
      <c r="Z1015" s="118"/>
      <c r="AA1015" s="118"/>
      <c r="AB1015" s="107"/>
    </row>
    <row r="1016" spans="1:28">
      <c r="A1016" s="29"/>
      <c r="B1016" s="29"/>
      <c r="C1016" s="29"/>
      <c r="D1016" s="29"/>
      <c r="E1016" s="29"/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T1016" s="65"/>
      <c r="U1016" s="65"/>
      <c r="V1016" s="65"/>
      <c r="W1016" s="65"/>
      <c r="X1016" s="118"/>
      <c r="Y1016" s="118"/>
      <c r="Z1016" s="118"/>
      <c r="AA1016" s="118"/>
      <c r="AB1016" s="107"/>
    </row>
    <row r="1017" spans="1:28">
      <c r="A1017" s="29"/>
      <c r="B1017" s="29"/>
      <c r="C1017" s="29"/>
      <c r="D1017" s="29"/>
      <c r="E1017" s="29"/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  <c r="T1017" s="65"/>
      <c r="U1017" s="65"/>
      <c r="V1017" s="65"/>
      <c r="W1017" s="65"/>
      <c r="X1017" s="118"/>
      <c r="Y1017" s="118"/>
      <c r="Z1017" s="118"/>
      <c r="AA1017" s="118"/>
      <c r="AB1017" s="107"/>
    </row>
    <row r="1018" spans="1:28">
      <c r="A1018" s="29"/>
      <c r="B1018" s="29"/>
      <c r="C1018" s="29"/>
      <c r="D1018" s="29"/>
      <c r="E1018" s="29"/>
      <c r="F1018" s="119"/>
      <c r="G1018" s="119"/>
      <c r="H1018" s="119"/>
      <c r="I1018" s="119"/>
      <c r="J1018" s="119"/>
      <c r="K1018" s="119"/>
      <c r="L1018" s="119"/>
      <c r="M1018" s="119"/>
      <c r="N1018" s="119"/>
      <c r="O1018" s="119"/>
      <c r="P1018" s="119"/>
      <c r="Q1018" s="119"/>
      <c r="R1018" s="119"/>
      <c r="S1018" s="119"/>
      <c r="T1018" s="119"/>
      <c r="U1018" s="119"/>
      <c r="V1018" s="119"/>
      <c r="W1018" s="119"/>
      <c r="X1018" s="120"/>
      <c r="Y1018" s="120"/>
      <c r="Z1018" s="120"/>
      <c r="AA1018" s="118"/>
      <c r="AB1018" s="107"/>
    </row>
    <row r="1019" spans="1:28">
      <c r="A1019" s="29"/>
      <c r="B1019" s="29"/>
      <c r="C1019" s="29"/>
      <c r="D1019" s="29"/>
      <c r="E1019" s="121"/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  <c r="T1019" s="65"/>
      <c r="U1019" s="65"/>
      <c r="V1019" s="65"/>
      <c r="W1019" s="65"/>
      <c r="X1019" s="118"/>
      <c r="Y1019" s="118"/>
      <c r="Z1019" s="118"/>
      <c r="AA1019" s="118"/>
      <c r="AB1019" s="107"/>
    </row>
    <row r="1020" spans="1:28">
      <c r="A1020" s="29"/>
      <c r="B1020" s="29"/>
      <c r="C1020" s="29"/>
      <c r="D1020" s="29"/>
      <c r="E1020" s="29"/>
      <c r="F1020" s="65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8"/>
      <c r="Y1020" s="28"/>
      <c r="Z1020" s="28"/>
      <c r="AA1020" s="28"/>
      <c r="AB1020" s="28"/>
    </row>
    <row r="1021" spans="1:28">
      <c r="A1021" s="53"/>
      <c r="B1021" s="29"/>
      <c r="C1021" s="29"/>
      <c r="D1021" s="29"/>
      <c r="E1021" s="122"/>
      <c r="F1021" s="65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8"/>
      <c r="Y1021" s="28"/>
      <c r="Z1021" s="28"/>
      <c r="AA1021" s="28"/>
      <c r="AB1021" s="28"/>
    </row>
    <row r="1022" spans="1:28">
      <c r="A1022" s="29"/>
      <c r="B1022" s="29"/>
      <c r="C1022" s="29"/>
      <c r="D1022" s="29"/>
      <c r="E1022" s="121"/>
      <c r="F1022" s="98"/>
      <c r="G1022" s="65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T1022" s="65"/>
      <c r="U1022" s="65"/>
      <c r="V1022" s="65"/>
      <c r="W1022" s="65"/>
      <c r="X1022" s="118"/>
      <c r="Y1022" s="118"/>
      <c r="Z1022" s="118"/>
      <c r="AA1022" s="118"/>
      <c r="AB1022" s="107"/>
    </row>
    <row r="1023" spans="1:28">
      <c r="A1023" s="29"/>
      <c r="B1023" s="29"/>
      <c r="C1023" s="29"/>
      <c r="D1023" s="29"/>
      <c r="E1023" s="29"/>
      <c r="F1023" s="65"/>
      <c r="G1023" s="65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T1023" s="65"/>
      <c r="U1023" s="65"/>
      <c r="V1023" s="65"/>
      <c r="W1023" s="65"/>
      <c r="X1023" s="118"/>
      <c r="Y1023" s="118"/>
      <c r="Z1023" s="118"/>
      <c r="AA1023" s="118"/>
      <c r="AB1023" s="107"/>
    </row>
    <row r="1024" spans="1:28">
      <c r="A1024" s="29"/>
      <c r="B1024" s="29"/>
      <c r="C1024" s="29"/>
      <c r="D1024" s="29"/>
      <c r="E1024" s="29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118"/>
      <c r="Y1024" s="118"/>
      <c r="Z1024" s="118"/>
      <c r="AA1024" s="118"/>
      <c r="AB1024" s="107"/>
    </row>
    <row r="1025" spans="1:29">
      <c r="A1025" s="29"/>
      <c r="B1025" s="29"/>
      <c r="C1025" s="29"/>
      <c r="D1025" s="29"/>
      <c r="E1025" s="29"/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T1025" s="65"/>
      <c r="U1025" s="65"/>
      <c r="V1025" s="65"/>
      <c r="W1025" s="65"/>
      <c r="X1025" s="118"/>
      <c r="Y1025" s="118"/>
      <c r="Z1025" s="118"/>
      <c r="AA1025" s="118"/>
      <c r="AB1025" s="107"/>
    </row>
    <row r="1026" spans="1:29">
      <c r="A1026" s="29"/>
      <c r="B1026" s="29"/>
      <c r="C1026" s="29"/>
      <c r="D1026" s="29"/>
      <c r="E1026" s="29"/>
      <c r="F1026" s="65"/>
      <c r="G1026" s="65"/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  <c r="T1026" s="65"/>
      <c r="U1026" s="65"/>
      <c r="V1026" s="65"/>
      <c r="W1026" s="65"/>
      <c r="X1026" s="118"/>
      <c r="Y1026" s="118"/>
      <c r="Z1026" s="118"/>
      <c r="AA1026" s="118"/>
      <c r="AB1026" s="107"/>
    </row>
    <row r="1027" spans="1:29">
      <c r="A1027" s="29"/>
      <c r="B1027" s="29"/>
      <c r="C1027" s="29"/>
      <c r="D1027" s="29"/>
      <c r="E1027" s="29"/>
      <c r="F1027" s="65"/>
      <c r="G1027" s="65"/>
      <c r="H1027" s="65"/>
      <c r="I1027" s="65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  <c r="T1027" s="65"/>
      <c r="U1027" s="65"/>
      <c r="V1027" s="65"/>
      <c r="W1027" s="65"/>
      <c r="X1027" s="118"/>
      <c r="Y1027" s="118"/>
      <c r="Z1027" s="118"/>
      <c r="AA1027" s="118"/>
      <c r="AB1027" s="107"/>
    </row>
    <row r="1028" spans="1:29">
      <c r="A1028" s="29"/>
      <c r="B1028" s="29"/>
      <c r="C1028" s="29"/>
      <c r="D1028" s="29"/>
      <c r="E1028" s="29"/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  <c r="T1028" s="65"/>
      <c r="U1028" s="65"/>
      <c r="V1028" s="65"/>
      <c r="W1028" s="65"/>
      <c r="X1028" s="118"/>
      <c r="Y1028" s="118"/>
      <c r="Z1028" s="118"/>
      <c r="AA1028" s="118"/>
      <c r="AB1028" s="107"/>
      <c r="AC1028" s="23"/>
    </row>
    <row r="1029" spans="1:29">
      <c r="A1029" s="29"/>
      <c r="B1029" s="29"/>
      <c r="C1029" s="29"/>
      <c r="D1029" s="29"/>
      <c r="E1029" s="29"/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T1029" s="65"/>
      <c r="U1029" s="65"/>
      <c r="V1029" s="65"/>
      <c r="W1029" s="65"/>
      <c r="X1029" s="118"/>
      <c r="Y1029" s="118"/>
      <c r="Z1029" s="118"/>
      <c r="AA1029" s="118"/>
      <c r="AB1029" s="107"/>
    </row>
    <row r="1030" spans="1:29">
      <c r="A1030" s="29"/>
      <c r="B1030" s="29"/>
      <c r="C1030" s="29"/>
      <c r="D1030" s="29"/>
      <c r="E1030" s="29"/>
      <c r="F1030" s="119"/>
      <c r="G1030" s="119"/>
      <c r="H1030" s="119"/>
      <c r="I1030" s="119"/>
      <c r="J1030" s="119"/>
      <c r="K1030" s="119"/>
      <c r="L1030" s="119"/>
      <c r="M1030" s="119"/>
      <c r="N1030" s="119"/>
      <c r="O1030" s="119"/>
      <c r="P1030" s="119"/>
      <c r="Q1030" s="119"/>
      <c r="R1030" s="119"/>
      <c r="S1030" s="119"/>
      <c r="T1030" s="119"/>
      <c r="U1030" s="119"/>
      <c r="V1030" s="119"/>
      <c r="W1030" s="119"/>
      <c r="X1030" s="120"/>
      <c r="Y1030" s="120"/>
      <c r="Z1030" s="120"/>
      <c r="AA1030" s="118"/>
      <c r="AB1030" s="107"/>
    </row>
    <row r="1031" spans="1:29">
      <c r="A1031" s="29"/>
      <c r="B1031" s="29"/>
      <c r="C1031" s="29"/>
      <c r="D1031" s="29"/>
      <c r="E1031" s="29"/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  <c r="T1031" s="65"/>
      <c r="U1031" s="65"/>
      <c r="V1031" s="65"/>
      <c r="W1031" s="65"/>
      <c r="X1031" s="118"/>
      <c r="Y1031" s="118"/>
      <c r="Z1031" s="118"/>
      <c r="AA1031" s="118"/>
      <c r="AB1031" s="107"/>
    </row>
    <row r="1032" spans="1:29">
      <c r="A1032" s="29"/>
      <c r="B1032" s="29"/>
      <c r="C1032" s="29"/>
      <c r="D1032" s="29"/>
      <c r="E1032" s="29"/>
      <c r="F1032" s="65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8"/>
      <c r="Y1032" s="28"/>
      <c r="Z1032" s="28"/>
      <c r="AA1032" s="28"/>
      <c r="AB1032" s="28"/>
    </row>
    <row r="1033" spans="1:29">
      <c r="A1033" s="29"/>
      <c r="B1033" s="29"/>
      <c r="C1033" s="29"/>
      <c r="D1033" s="29"/>
      <c r="E1033" s="29"/>
      <c r="F1033" s="65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8"/>
      <c r="Y1033" s="28"/>
      <c r="Z1033" s="28"/>
      <c r="AA1033" s="28"/>
      <c r="AB1033" s="28"/>
    </row>
    <row r="1034" spans="1:29">
      <c r="A1034" s="53"/>
      <c r="B1034" s="29"/>
      <c r="C1034" s="29"/>
      <c r="D1034" s="29"/>
      <c r="E1034" s="29"/>
      <c r="F1034" s="65"/>
      <c r="G1034" s="65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8"/>
      <c r="Y1034" s="28"/>
      <c r="Z1034" s="28"/>
      <c r="AA1034" s="28"/>
      <c r="AB1034" s="28"/>
    </row>
    <row r="1035" spans="1:29">
      <c r="A1035" s="29"/>
      <c r="B1035" s="29"/>
      <c r="C1035" s="29"/>
      <c r="D1035" s="29"/>
      <c r="E1035" s="29"/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  <c r="AA1035" s="118"/>
      <c r="AB1035" s="107"/>
    </row>
    <row r="1036" spans="1:29">
      <c r="A1036" s="29"/>
      <c r="B1036" s="29"/>
      <c r="C1036" s="29"/>
      <c r="D1036" s="29"/>
      <c r="E1036" s="29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  <c r="AA1036" s="118"/>
      <c r="AB1036" s="107"/>
    </row>
    <row r="1037" spans="1:29">
      <c r="A1037" s="29"/>
      <c r="B1037" s="29"/>
      <c r="C1037" s="29"/>
      <c r="D1037" s="29"/>
      <c r="E1037" s="29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  <c r="AA1037" s="118"/>
      <c r="AB1037" s="107"/>
    </row>
    <row r="1038" spans="1:29">
      <c r="A1038" s="29"/>
      <c r="B1038" s="29"/>
      <c r="C1038" s="29"/>
      <c r="D1038" s="29"/>
      <c r="E1038" s="29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  <c r="AA1038" s="118"/>
      <c r="AB1038" s="107"/>
    </row>
    <row r="1039" spans="1:29">
      <c r="A1039" s="29"/>
      <c r="B1039" s="29"/>
      <c r="C1039" s="29"/>
      <c r="D1039" s="29"/>
      <c r="E1039" s="29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  <c r="AA1039" s="118"/>
      <c r="AB1039" s="107"/>
    </row>
    <row r="1040" spans="1:29">
      <c r="A1040" s="29"/>
      <c r="B1040" s="29"/>
      <c r="C1040" s="29"/>
      <c r="D1040" s="29"/>
      <c r="E1040" s="29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  <c r="AA1040" s="118"/>
      <c r="AB1040" s="107"/>
    </row>
    <row r="1041" spans="1:28">
      <c r="A1041" s="29"/>
      <c r="B1041" s="29"/>
      <c r="C1041" s="29"/>
      <c r="D1041" s="29"/>
      <c r="E1041" s="29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  <c r="AA1041" s="118"/>
      <c r="AB1041" s="107"/>
    </row>
    <row r="1042" spans="1:28">
      <c r="A1042" s="29"/>
      <c r="B1042" s="29"/>
      <c r="C1042" s="29"/>
      <c r="D1042" s="29"/>
      <c r="E1042" s="29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  <c r="T1042" s="65"/>
      <c r="U1042" s="65"/>
      <c r="V1042" s="65"/>
      <c r="W1042" s="65"/>
      <c r="X1042" s="65"/>
      <c r="Y1042" s="65"/>
      <c r="Z1042" s="65"/>
      <c r="AA1042" s="118"/>
      <c r="AB1042" s="107"/>
    </row>
    <row r="1043" spans="1:28">
      <c r="A1043" s="29"/>
      <c r="B1043" s="29"/>
      <c r="C1043" s="29"/>
      <c r="D1043" s="29"/>
      <c r="E1043" s="29"/>
      <c r="F1043" s="119"/>
      <c r="G1043" s="119"/>
      <c r="H1043" s="119"/>
      <c r="I1043" s="119"/>
      <c r="J1043" s="119"/>
      <c r="K1043" s="119"/>
      <c r="L1043" s="119"/>
      <c r="M1043" s="119"/>
      <c r="N1043" s="119"/>
      <c r="O1043" s="119"/>
      <c r="P1043" s="119"/>
      <c r="Q1043" s="119"/>
      <c r="R1043" s="119"/>
      <c r="S1043" s="119"/>
      <c r="T1043" s="119"/>
      <c r="U1043" s="119"/>
      <c r="V1043" s="119"/>
      <c r="W1043" s="119"/>
      <c r="X1043" s="119"/>
      <c r="Y1043" s="119"/>
      <c r="Z1043" s="119"/>
      <c r="AA1043" s="118"/>
      <c r="AB1043" s="107"/>
    </row>
    <row r="1044" spans="1:28">
      <c r="A1044" s="29"/>
      <c r="B1044" s="29"/>
      <c r="C1044" s="29"/>
      <c r="D1044" s="29"/>
      <c r="E1044" s="29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  <c r="T1044" s="65"/>
      <c r="U1044" s="65"/>
      <c r="V1044" s="65"/>
      <c r="W1044" s="65"/>
      <c r="X1044" s="65"/>
      <c r="Y1044" s="65"/>
      <c r="Z1044" s="65"/>
      <c r="AA1044" s="118"/>
      <c r="AB1044" s="107"/>
    </row>
    <row r="1045" spans="1:28">
      <c r="A1045" s="29"/>
      <c r="B1045" s="29"/>
      <c r="C1045" s="29"/>
      <c r="D1045" s="29"/>
      <c r="E1045" s="29"/>
      <c r="F1045" s="65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8"/>
      <c r="Y1045" s="28"/>
      <c r="Z1045" s="28"/>
      <c r="AA1045" s="28"/>
      <c r="AB1045" s="28"/>
    </row>
    <row r="1046" spans="1:28">
      <c r="A1046" s="29"/>
      <c r="B1046" s="29"/>
      <c r="C1046" s="29"/>
      <c r="D1046" s="29"/>
      <c r="E1046" s="29"/>
      <c r="F1046" s="65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8"/>
      <c r="Y1046" s="28"/>
      <c r="Z1046" s="28"/>
      <c r="AA1046" s="28"/>
      <c r="AB1046" s="28"/>
    </row>
    <row r="1047" spans="1:28">
      <c r="A1047" s="53"/>
      <c r="B1047" s="29"/>
      <c r="C1047" s="29"/>
      <c r="D1047" s="29"/>
      <c r="E1047" s="29"/>
      <c r="F1047" s="98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8"/>
      <c r="Y1047" s="28"/>
      <c r="Z1047" s="28"/>
      <c r="AA1047" s="28"/>
      <c r="AB1047" s="28"/>
    </row>
    <row r="1048" spans="1:28">
      <c r="A1048" s="29"/>
      <c r="B1048" s="29"/>
      <c r="C1048" s="29"/>
      <c r="D1048" s="29"/>
      <c r="E1048" s="29"/>
      <c r="F1048" s="29"/>
      <c r="G1048" s="74"/>
      <c r="H1048" s="74"/>
      <c r="I1048" s="123"/>
      <c r="J1048" s="123"/>
      <c r="K1048" s="123"/>
      <c r="L1048" s="123"/>
      <c r="M1048" s="123"/>
      <c r="N1048" s="123"/>
      <c r="O1048" s="123"/>
      <c r="P1048" s="123"/>
      <c r="Q1048" s="123"/>
      <c r="R1048" s="123"/>
      <c r="S1048" s="124"/>
      <c r="T1048" s="124"/>
      <c r="U1048" s="124"/>
      <c r="V1048" s="123"/>
      <c r="W1048" s="123"/>
      <c r="X1048" s="125"/>
      <c r="Y1048" s="125"/>
      <c r="Z1048" s="125"/>
      <c r="AA1048" s="28"/>
      <c r="AB1048" s="28"/>
    </row>
    <row r="1049" spans="1:28" s="19" customFormat="1">
      <c r="A1049" s="29"/>
      <c r="B1049" s="29"/>
      <c r="C1049" s="29"/>
      <c r="D1049" s="29"/>
      <c r="E1049" s="29"/>
      <c r="F1049" s="29"/>
      <c r="G1049" s="74"/>
      <c r="H1049" s="74"/>
      <c r="I1049" s="123"/>
      <c r="J1049" s="123"/>
      <c r="K1049" s="123"/>
      <c r="L1049" s="123"/>
      <c r="M1049" s="123"/>
      <c r="N1049" s="123"/>
      <c r="O1049" s="123"/>
      <c r="P1049" s="123"/>
      <c r="Q1049" s="123"/>
      <c r="R1049" s="123"/>
      <c r="S1049" s="124"/>
      <c r="T1049" s="124"/>
      <c r="U1049" s="124"/>
      <c r="V1049" s="123"/>
      <c r="W1049" s="123"/>
      <c r="X1049" s="29"/>
      <c r="Y1049" s="29"/>
      <c r="Z1049" s="29"/>
      <c r="AA1049" s="29"/>
      <c r="AB1049" s="29"/>
    </row>
    <row r="1050" spans="1:28" s="19" customFormat="1">
      <c r="A1050" s="29"/>
      <c r="B1050" s="29"/>
      <c r="C1050" s="29"/>
      <c r="D1050" s="29"/>
      <c r="E1050" s="29"/>
      <c r="F1050" s="29"/>
      <c r="G1050" s="126"/>
      <c r="H1050" s="126"/>
      <c r="I1050" s="123"/>
      <c r="J1050" s="123"/>
      <c r="K1050" s="123"/>
      <c r="L1050" s="123"/>
      <c r="M1050" s="123"/>
      <c r="N1050" s="123"/>
      <c r="O1050" s="123"/>
      <c r="P1050" s="123"/>
      <c r="Q1050" s="123"/>
      <c r="R1050" s="123"/>
      <c r="S1050" s="124"/>
      <c r="T1050" s="124"/>
      <c r="U1050" s="124"/>
      <c r="V1050" s="123"/>
      <c r="W1050" s="123"/>
      <c r="X1050" s="29"/>
      <c r="Y1050" s="29"/>
      <c r="Z1050" s="29"/>
      <c r="AA1050" s="29"/>
      <c r="AB1050" s="29"/>
    </row>
    <row r="1051" spans="1:28" s="19" customFormat="1">
      <c r="A1051" s="29"/>
      <c r="B1051" s="29"/>
      <c r="C1051" s="29"/>
      <c r="D1051" s="29"/>
      <c r="E1051" s="29"/>
      <c r="F1051" s="29"/>
      <c r="G1051" s="74"/>
      <c r="H1051" s="74"/>
      <c r="I1051" s="123"/>
      <c r="J1051" s="123"/>
      <c r="K1051" s="123"/>
      <c r="L1051" s="123"/>
      <c r="M1051" s="123"/>
      <c r="N1051" s="123"/>
      <c r="O1051" s="123"/>
      <c r="P1051" s="123"/>
      <c r="Q1051" s="123"/>
      <c r="R1051" s="123"/>
      <c r="S1051" s="124"/>
      <c r="T1051" s="124"/>
      <c r="U1051" s="124"/>
      <c r="V1051" s="123"/>
      <c r="W1051" s="123"/>
      <c r="X1051" s="29"/>
      <c r="Y1051" s="29"/>
      <c r="Z1051" s="29"/>
      <c r="AA1051" s="29"/>
      <c r="AB1051" s="29"/>
    </row>
    <row r="1052" spans="1:28" s="19" customFormat="1">
      <c r="A1052" s="29"/>
      <c r="B1052" s="29"/>
      <c r="C1052" s="29"/>
      <c r="D1052" s="29"/>
      <c r="E1052" s="29"/>
      <c r="F1052" s="29"/>
      <c r="G1052" s="74"/>
      <c r="H1052" s="74"/>
      <c r="I1052" s="123"/>
      <c r="J1052" s="123"/>
      <c r="K1052" s="123"/>
      <c r="L1052" s="123"/>
      <c r="M1052" s="123"/>
      <c r="N1052" s="123"/>
      <c r="O1052" s="123"/>
      <c r="P1052" s="123"/>
      <c r="Q1052" s="123"/>
      <c r="R1052" s="123"/>
      <c r="S1052" s="124"/>
      <c r="T1052" s="124"/>
      <c r="U1052" s="124"/>
      <c r="V1052" s="123"/>
      <c r="W1052" s="123"/>
      <c r="X1052" s="29"/>
      <c r="Y1052" s="29"/>
      <c r="Z1052" s="29"/>
      <c r="AA1052" s="29"/>
      <c r="AB1052" s="29"/>
    </row>
    <row r="1053" spans="1:28" s="19" customFormat="1">
      <c r="A1053" s="29"/>
      <c r="B1053" s="29"/>
      <c r="C1053" s="29"/>
      <c r="D1053" s="29"/>
      <c r="E1053" s="29"/>
      <c r="F1053" s="29"/>
      <c r="G1053" s="126"/>
      <c r="H1053" s="126"/>
      <c r="I1053" s="123"/>
      <c r="J1053" s="123"/>
      <c r="K1053" s="123"/>
      <c r="L1053" s="123"/>
      <c r="M1053" s="123"/>
      <c r="N1053" s="123"/>
      <c r="O1053" s="123"/>
      <c r="P1053" s="123"/>
      <c r="Q1053" s="123"/>
      <c r="R1053" s="123"/>
      <c r="S1053" s="124"/>
      <c r="T1053" s="124"/>
      <c r="U1053" s="124"/>
      <c r="V1053" s="123"/>
      <c r="W1053" s="123"/>
      <c r="X1053" s="29"/>
      <c r="Y1053" s="29"/>
      <c r="Z1053" s="29"/>
      <c r="AA1053" s="29"/>
      <c r="AB1053" s="29"/>
    </row>
    <row r="1054" spans="1:28">
      <c r="A1054" s="29"/>
      <c r="B1054" s="29"/>
      <c r="C1054" s="29"/>
      <c r="D1054" s="29"/>
      <c r="E1054" s="29"/>
      <c r="F1054" s="29"/>
      <c r="G1054" s="74"/>
      <c r="H1054" s="74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124"/>
      <c r="T1054" s="124"/>
      <c r="U1054" s="124"/>
      <c r="V1054" s="29"/>
      <c r="W1054" s="29"/>
      <c r="X1054" s="28"/>
      <c r="Y1054" s="28"/>
      <c r="Z1054" s="28"/>
      <c r="AA1054" s="28"/>
      <c r="AB1054" s="28"/>
    </row>
    <row r="1055" spans="1:28">
      <c r="A1055" s="29"/>
      <c r="B1055" s="29"/>
      <c r="C1055" s="29"/>
      <c r="D1055" s="29"/>
      <c r="E1055" s="29"/>
      <c r="F1055" s="29"/>
      <c r="G1055" s="74"/>
      <c r="H1055" s="74"/>
      <c r="I1055" s="123"/>
      <c r="J1055" s="123"/>
      <c r="K1055" s="123"/>
      <c r="L1055" s="123"/>
      <c r="M1055" s="123"/>
      <c r="N1055" s="123"/>
      <c r="O1055" s="123"/>
      <c r="P1055" s="123"/>
      <c r="Q1055" s="123"/>
      <c r="R1055" s="123"/>
      <c r="S1055" s="124"/>
      <c r="T1055" s="124"/>
      <c r="U1055" s="124"/>
      <c r="V1055" s="123"/>
      <c r="W1055" s="123"/>
      <c r="X1055" s="28"/>
      <c r="Y1055" s="28"/>
      <c r="Z1055" s="28"/>
      <c r="AA1055" s="28"/>
      <c r="AB1055" s="28"/>
    </row>
    <row r="1056" spans="1:28">
      <c r="A1056" s="29"/>
      <c r="B1056" s="29"/>
      <c r="C1056" s="29"/>
      <c r="D1056" s="29"/>
      <c r="E1056" s="29"/>
      <c r="F1056" s="29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124"/>
      <c r="U1056" s="124"/>
      <c r="V1056" s="97"/>
      <c r="W1056" s="97"/>
      <c r="X1056" s="127"/>
      <c r="Y1056" s="127"/>
      <c r="Z1056" s="127"/>
      <c r="AA1056" s="28"/>
      <c r="AB1056" s="28"/>
    </row>
    <row r="1057" spans="1:28">
      <c r="A1057" s="29"/>
      <c r="B1057" s="29"/>
      <c r="C1057" s="29"/>
      <c r="D1057" s="29"/>
      <c r="E1057" s="29"/>
      <c r="F1057" s="29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124"/>
      <c r="U1057" s="124"/>
      <c r="V1057" s="97"/>
      <c r="W1057" s="97"/>
      <c r="X1057" s="127"/>
      <c r="Y1057" s="127"/>
      <c r="Z1057" s="127"/>
      <c r="AA1057" s="28"/>
      <c r="AB1057" s="28"/>
    </row>
    <row r="1058" spans="1:28">
      <c r="A1058" s="29"/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8"/>
      <c r="Y1058" s="28"/>
      <c r="Z1058" s="28"/>
      <c r="AA1058" s="28"/>
      <c r="AB1058" s="28"/>
    </row>
    <row r="1059" spans="1:28">
      <c r="A1059" s="29"/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8"/>
      <c r="Y1059" s="28"/>
      <c r="Z1059" s="28"/>
      <c r="AA1059" s="28"/>
      <c r="AB1059" s="28"/>
    </row>
    <row r="1060" spans="1:28">
      <c r="A1060" s="53"/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8"/>
      <c r="Y1060" s="28"/>
      <c r="Z1060" s="28"/>
      <c r="AA1060" s="28"/>
      <c r="AB1060" s="28"/>
    </row>
    <row r="1061" spans="1:28">
      <c r="A1061" s="29"/>
      <c r="B1061" s="29"/>
      <c r="C1061" s="29"/>
      <c r="D1061" s="29"/>
      <c r="E1061" s="29"/>
      <c r="F1061" s="29"/>
      <c r="G1061" s="128"/>
      <c r="H1061" s="128"/>
      <c r="I1061" s="123"/>
      <c r="J1061" s="123"/>
      <c r="K1061" s="123"/>
      <c r="L1061" s="123"/>
      <c r="M1061" s="123"/>
      <c r="N1061" s="123"/>
      <c r="O1061" s="123"/>
      <c r="P1061" s="123"/>
      <c r="Q1061" s="123"/>
      <c r="R1061" s="123"/>
      <c r="S1061" s="128"/>
      <c r="T1061" s="128"/>
      <c r="U1061" s="128"/>
      <c r="V1061" s="123"/>
      <c r="W1061" s="123"/>
      <c r="X1061" s="28"/>
      <c r="Y1061" s="28"/>
      <c r="Z1061" s="28"/>
      <c r="AA1061" s="28"/>
      <c r="AB1061" s="28"/>
    </row>
    <row r="1062" spans="1:28" s="19" customFormat="1">
      <c r="A1062" s="29"/>
      <c r="B1062" s="29"/>
      <c r="C1062" s="29"/>
      <c r="D1062" s="29"/>
      <c r="E1062" s="29"/>
      <c r="F1062" s="29"/>
      <c r="G1062" s="128"/>
      <c r="H1062" s="128"/>
      <c r="I1062" s="123"/>
      <c r="J1062" s="123"/>
      <c r="K1062" s="123"/>
      <c r="L1062" s="123"/>
      <c r="M1062" s="123"/>
      <c r="N1062" s="123"/>
      <c r="O1062" s="123"/>
      <c r="P1062" s="123"/>
      <c r="Q1062" s="123"/>
      <c r="R1062" s="123"/>
      <c r="S1062" s="128"/>
      <c r="T1062" s="129"/>
      <c r="U1062" s="129"/>
      <c r="V1062" s="123"/>
      <c r="W1062" s="123"/>
      <c r="X1062" s="128"/>
      <c r="Y1062" s="128"/>
      <c r="Z1062" s="128"/>
      <c r="AA1062" s="29"/>
      <c r="AB1062" s="29"/>
    </row>
    <row r="1063" spans="1:28" s="19" customFormat="1">
      <c r="A1063" s="29"/>
      <c r="B1063" s="29"/>
      <c r="C1063" s="29"/>
      <c r="D1063" s="29"/>
      <c r="E1063" s="29"/>
      <c r="F1063" s="29"/>
      <c r="G1063" s="128"/>
      <c r="H1063" s="128"/>
      <c r="I1063" s="128"/>
      <c r="J1063" s="128"/>
      <c r="K1063" s="128"/>
      <c r="L1063" s="128"/>
      <c r="M1063" s="128"/>
      <c r="N1063" s="128"/>
      <c r="O1063" s="128"/>
      <c r="P1063" s="128"/>
      <c r="Q1063" s="128"/>
      <c r="R1063" s="128"/>
      <c r="S1063" s="128"/>
      <c r="T1063" s="128"/>
      <c r="U1063" s="128"/>
      <c r="V1063" s="128"/>
      <c r="W1063" s="128"/>
      <c r="X1063" s="128"/>
      <c r="Y1063" s="128"/>
      <c r="Z1063" s="128"/>
      <c r="AA1063" s="29"/>
      <c r="AB1063" s="29"/>
    </row>
    <row r="1064" spans="1:28" s="19" customFormat="1">
      <c r="A1064" s="29"/>
      <c r="B1064" s="29"/>
      <c r="C1064" s="29"/>
      <c r="D1064" s="29"/>
      <c r="E1064" s="29"/>
      <c r="F1064" s="29"/>
      <c r="G1064" s="128"/>
      <c r="H1064" s="128"/>
      <c r="I1064" s="123"/>
      <c r="J1064" s="123"/>
      <c r="K1064" s="123"/>
      <c r="L1064" s="123"/>
      <c r="M1064" s="123"/>
      <c r="N1064" s="123"/>
      <c r="O1064" s="123"/>
      <c r="P1064" s="123"/>
      <c r="Q1064" s="123"/>
      <c r="R1064" s="123"/>
      <c r="S1064" s="128"/>
      <c r="T1064" s="128"/>
      <c r="U1064" s="128"/>
      <c r="V1064" s="123"/>
      <c r="W1064" s="123"/>
      <c r="X1064" s="128"/>
      <c r="Y1064" s="128"/>
      <c r="Z1064" s="128"/>
      <c r="AA1064" s="29"/>
      <c r="AB1064" s="29"/>
    </row>
    <row r="1065" spans="1:28" s="19" customFormat="1">
      <c r="A1065" s="29"/>
      <c r="B1065" s="29"/>
      <c r="C1065" s="29"/>
      <c r="D1065" s="29"/>
      <c r="E1065" s="29"/>
      <c r="F1065" s="29"/>
      <c r="G1065" s="128"/>
      <c r="H1065" s="128"/>
      <c r="I1065" s="123"/>
      <c r="J1065" s="123"/>
      <c r="K1065" s="123"/>
      <c r="L1065" s="123"/>
      <c r="M1065" s="123"/>
      <c r="N1065" s="123"/>
      <c r="O1065" s="123"/>
      <c r="P1065" s="123"/>
      <c r="Q1065" s="123"/>
      <c r="R1065" s="123"/>
      <c r="S1065" s="128"/>
      <c r="T1065" s="128"/>
      <c r="U1065" s="128"/>
      <c r="V1065" s="123"/>
      <c r="W1065" s="123"/>
      <c r="X1065" s="29"/>
      <c r="Y1065" s="29"/>
      <c r="Z1065" s="29"/>
      <c r="AA1065" s="29"/>
      <c r="AB1065" s="29"/>
    </row>
    <row r="1066" spans="1:28" s="19" customFormat="1">
      <c r="A1066" s="29"/>
      <c r="B1066" s="29"/>
      <c r="C1066" s="29"/>
      <c r="D1066" s="29"/>
      <c r="E1066" s="29"/>
      <c r="F1066" s="29"/>
      <c r="G1066" s="128"/>
      <c r="H1066" s="128"/>
      <c r="I1066" s="123"/>
      <c r="J1066" s="123"/>
      <c r="K1066" s="123"/>
      <c r="L1066" s="123"/>
      <c r="M1066" s="123"/>
      <c r="N1066" s="123"/>
      <c r="O1066" s="123"/>
      <c r="P1066" s="123"/>
      <c r="Q1066" s="123"/>
      <c r="R1066" s="123"/>
      <c r="S1066" s="128"/>
      <c r="T1066" s="128"/>
      <c r="U1066" s="128"/>
      <c r="V1066" s="123"/>
      <c r="W1066" s="123"/>
      <c r="X1066" s="29"/>
      <c r="Y1066" s="29"/>
      <c r="Z1066" s="29"/>
      <c r="AA1066" s="29"/>
      <c r="AB1066" s="29"/>
    </row>
    <row r="1067" spans="1:28" s="19" customFormat="1">
      <c r="A1067" s="29"/>
      <c r="B1067" s="29"/>
      <c r="C1067" s="29"/>
      <c r="D1067" s="29"/>
      <c r="E1067" s="29"/>
      <c r="F1067" s="29"/>
      <c r="G1067" s="128"/>
      <c r="H1067" s="128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128"/>
      <c r="T1067" s="128"/>
      <c r="U1067" s="128"/>
      <c r="V1067" s="29"/>
      <c r="W1067" s="29"/>
      <c r="X1067" s="29"/>
      <c r="Y1067" s="29"/>
      <c r="Z1067" s="29"/>
      <c r="AA1067" s="29"/>
      <c r="AB1067" s="29"/>
    </row>
    <row r="1068" spans="1:28" s="19" customFormat="1">
      <c r="A1068" s="29"/>
      <c r="B1068" s="29"/>
      <c r="C1068" s="29"/>
      <c r="D1068" s="29"/>
      <c r="E1068" s="29"/>
      <c r="F1068" s="29"/>
      <c r="G1068" s="128"/>
      <c r="H1068" s="128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8"/>
      <c r="T1068" s="128"/>
      <c r="U1068" s="128"/>
      <c r="V1068" s="121"/>
      <c r="W1068" s="121"/>
      <c r="X1068" s="29"/>
      <c r="Y1068" s="29"/>
      <c r="Z1068" s="29"/>
      <c r="AA1068" s="29"/>
      <c r="AB1068" s="29"/>
    </row>
    <row r="1069" spans="1:28" s="19" customFormat="1">
      <c r="A1069" s="29"/>
      <c r="B1069" s="29"/>
      <c r="C1069" s="29"/>
      <c r="D1069" s="29"/>
      <c r="E1069" s="29"/>
      <c r="F1069" s="29"/>
      <c r="G1069" s="128"/>
      <c r="H1069" s="128"/>
      <c r="I1069" s="128"/>
      <c r="J1069" s="128"/>
      <c r="K1069" s="128"/>
      <c r="L1069" s="128"/>
      <c r="M1069" s="128"/>
      <c r="N1069" s="128"/>
      <c r="O1069" s="128"/>
      <c r="P1069" s="128"/>
      <c r="Q1069" s="128"/>
      <c r="R1069" s="128"/>
      <c r="S1069" s="128"/>
      <c r="T1069" s="128"/>
      <c r="U1069" s="128"/>
      <c r="V1069" s="128"/>
      <c r="W1069" s="128"/>
      <c r="X1069" s="29"/>
      <c r="Y1069" s="29"/>
      <c r="Z1069" s="29"/>
      <c r="AA1069" s="29"/>
      <c r="AB1069" s="29"/>
    </row>
    <row r="1070" spans="1:28">
      <c r="A1070" s="29"/>
      <c r="B1070" s="29"/>
      <c r="C1070" s="29"/>
      <c r="D1070" s="29"/>
      <c r="E1070" s="29"/>
      <c r="F1070" s="29"/>
      <c r="G1070" s="122"/>
      <c r="H1070" s="122"/>
      <c r="I1070" s="122"/>
      <c r="J1070" s="122"/>
      <c r="K1070" s="122"/>
      <c r="L1070" s="122"/>
      <c r="M1070" s="122"/>
      <c r="N1070" s="122"/>
      <c r="O1070" s="122"/>
      <c r="P1070" s="122"/>
      <c r="Q1070" s="122"/>
      <c r="R1070" s="122"/>
      <c r="S1070" s="122"/>
      <c r="T1070" s="122"/>
      <c r="U1070" s="122"/>
      <c r="V1070" s="122"/>
      <c r="W1070" s="122"/>
      <c r="X1070" s="28"/>
      <c r="Y1070" s="28"/>
      <c r="Z1070" s="28"/>
      <c r="AA1070" s="28"/>
      <c r="AB1070" s="28"/>
    </row>
    <row r="1071" spans="1:28">
      <c r="A1071" s="29"/>
      <c r="B1071" s="29"/>
      <c r="C1071" s="29"/>
      <c r="D1071" s="29"/>
      <c r="E1071" s="29"/>
      <c r="F1071" s="29"/>
      <c r="G1071" s="122"/>
      <c r="H1071" s="122"/>
      <c r="I1071" s="122"/>
      <c r="J1071" s="122"/>
      <c r="K1071" s="122"/>
      <c r="L1071" s="122"/>
      <c r="M1071" s="122"/>
      <c r="N1071" s="122"/>
      <c r="O1071" s="122"/>
      <c r="P1071" s="122"/>
      <c r="Q1071" s="122"/>
      <c r="R1071" s="122"/>
      <c r="S1071" s="122"/>
      <c r="T1071" s="122"/>
      <c r="U1071" s="122"/>
      <c r="V1071" s="122"/>
      <c r="W1071" s="122"/>
      <c r="X1071" s="28"/>
      <c r="Y1071" s="28"/>
      <c r="Z1071" s="28"/>
      <c r="AA1071" s="28"/>
      <c r="AB1071" s="28"/>
    </row>
    <row r="1072" spans="1:28">
      <c r="A1072" s="130"/>
      <c r="B1072" s="29"/>
      <c r="C1072" s="29"/>
      <c r="D1072" s="29"/>
      <c r="E1072" s="29"/>
      <c r="F1072" s="29"/>
      <c r="G1072" s="122"/>
      <c r="H1072" s="122"/>
      <c r="I1072" s="122"/>
      <c r="J1072" s="122"/>
      <c r="K1072" s="122"/>
      <c r="L1072" s="122"/>
      <c r="M1072" s="122"/>
      <c r="N1072" s="122"/>
      <c r="O1072" s="122"/>
      <c r="P1072" s="122"/>
      <c r="Q1072" s="122"/>
      <c r="R1072" s="122"/>
      <c r="S1072" s="122"/>
      <c r="T1072" s="122"/>
      <c r="U1072" s="122"/>
      <c r="V1072" s="122"/>
      <c r="W1072" s="122"/>
      <c r="X1072" s="28"/>
      <c r="Y1072" s="28"/>
      <c r="Z1072" s="28"/>
      <c r="AA1072" s="28"/>
      <c r="AB1072" s="28"/>
    </row>
    <row r="1073" spans="1:28">
      <c r="A1073" s="130"/>
      <c r="B1073" s="29"/>
      <c r="C1073" s="29"/>
      <c r="D1073" s="29"/>
      <c r="E1073" s="29"/>
      <c r="F1073" s="29"/>
      <c r="G1073" s="122"/>
      <c r="H1073" s="122"/>
      <c r="I1073" s="122"/>
      <c r="J1073" s="122"/>
      <c r="K1073" s="122"/>
      <c r="L1073" s="122"/>
      <c r="M1073" s="122"/>
      <c r="N1073" s="122"/>
      <c r="O1073" s="122"/>
      <c r="P1073" s="122"/>
      <c r="Q1073" s="122"/>
      <c r="R1073" s="122"/>
      <c r="S1073" s="122"/>
      <c r="T1073" s="122"/>
      <c r="U1073" s="122"/>
      <c r="V1073" s="122"/>
      <c r="W1073" s="122"/>
      <c r="X1073" s="28"/>
      <c r="Y1073" s="28"/>
      <c r="Z1073" s="28"/>
      <c r="AA1073" s="28"/>
      <c r="AB1073" s="28"/>
    </row>
    <row r="1074" spans="1:28">
      <c r="A1074" s="130"/>
      <c r="B1074" s="29"/>
      <c r="C1074" s="29"/>
      <c r="D1074" s="29"/>
      <c r="E1074" s="29"/>
      <c r="F1074" s="29"/>
      <c r="G1074" s="122"/>
      <c r="H1074" s="122"/>
      <c r="I1074" s="122"/>
      <c r="J1074" s="122"/>
      <c r="K1074" s="122"/>
      <c r="L1074" s="122"/>
      <c r="M1074" s="122"/>
      <c r="N1074" s="122"/>
      <c r="O1074" s="122"/>
      <c r="P1074" s="122"/>
      <c r="Q1074" s="122"/>
      <c r="R1074" s="122"/>
      <c r="S1074" s="122"/>
      <c r="T1074" s="122"/>
      <c r="U1074" s="122"/>
      <c r="V1074" s="122"/>
      <c r="W1074" s="122"/>
      <c r="X1074" s="28"/>
      <c r="Y1074" s="28"/>
      <c r="Z1074" s="28"/>
      <c r="AA1074" s="28"/>
      <c r="AB1074" s="28"/>
    </row>
    <row r="1075" spans="1:28">
      <c r="A1075" s="130"/>
      <c r="B1075" s="29"/>
      <c r="C1075" s="29"/>
      <c r="D1075" s="29"/>
      <c r="E1075" s="29"/>
      <c r="F1075" s="29"/>
      <c r="G1075" s="122"/>
      <c r="H1075" s="122"/>
      <c r="I1075" s="122"/>
      <c r="J1075" s="122"/>
      <c r="K1075" s="122"/>
      <c r="L1075" s="122"/>
      <c r="M1075" s="122"/>
      <c r="N1075" s="122"/>
      <c r="O1075" s="122"/>
      <c r="P1075" s="122"/>
      <c r="Q1075" s="122"/>
      <c r="R1075" s="122"/>
      <c r="S1075" s="122"/>
      <c r="T1075" s="122"/>
      <c r="U1075" s="122"/>
      <c r="V1075" s="122"/>
      <c r="W1075" s="122"/>
      <c r="X1075" s="28"/>
      <c r="Y1075" s="28"/>
      <c r="Z1075" s="28"/>
      <c r="AA1075" s="28"/>
      <c r="AB1075" s="28"/>
    </row>
    <row r="1076" spans="1:28">
      <c r="A1076" s="53"/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8"/>
      <c r="Y1076" s="28"/>
      <c r="Z1076" s="28"/>
      <c r="AA1076" s="28"/>
      <c r="AB1076" s="28"/>
    </row>
    <row r="1077" spans="1:28">
      <c r="A1077" s="53"/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8"/>
      <c r="Y1077" s="28"/>
      <c r="Z1077" s="28"/>
      <c r="AA1077" s="28"/>
      <c r="AB1077" s="28"/>
    </row>
    <row r="1078" spans="1:28">
      <c r="A1078" s="53"/>
      <c r="B1078" s="29"/>
      <c r="C1078" s="29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8"/>
      <c r="Y1078" s="28"/>
      <c r="Z1078" s="28"/>
      <c r="AA1078" s="28"/>
      <c r="AB1078" s="28"/>
    </row>
    <row r="1079" spans="1:28">
      <c r="A1079" s="29"/>
      <c r="B1079" s="29"/>
      <c r="C1079" s="29"/>
      <c r="D1079" s="29"/>
      <c r="E1079" s="29"/>
      <c r="F1079" s="29"/>
      <c r="G1079" s="74"/>
      <c r="H1079" s="74"/>
      <c r="I1079" s="74"/>
      <c r="J1079" s="74"/>
      <c r="K1079" s="74"/>
      <c r="L1079" s="74"/>
      <c r="M1079" s="74"/>
      <c r="N1079" s="74"/>
      <c r="O1079" s="74"/>
      <c r="P1079" s="74"/>
      <c r="Q1079" s="74"/>
      <c r="R1079" s="74"/>
      <c r="S1079" s="74"/>
      <c r="T1079" s="74"/>
      <c r="U1079" s="74"/>
      <c r="V1079" s="74"/>
      <c r="W1079" s="74"/>
      <c r="X1079" s="125"/>
      <c r="Y1079" s="125"/>
      <c r="Z1079" s="125"/>
      <c r="AA1079" s="28"/>
      <c r="AB1079" s="28"/>
    </row>
    <row r="1080" spans="1:28" ht="15.6">
      <c r="A1080" s="29"/>
      <c r="B1080" s="29"/>
      <c r="C1080" s="29"/>
      <c r="D1080" s="29"/>
      <c r="E1080" s="29"/>
      <c r="F1080" s="29"/>
      <c r="G1080" s="131"/>
      <c r="H1080" s="131"/>
      <c r="I1080" s="131"/>
      <c r="J1080" s="131"/>
      <c r="K1080" s="131"/>
      <c r="L1080" s="131"/>
      <c r="M1080" s="131"/>
      <c r="N1080" s="131"/>
      <c r="O1080" s="131"/>
      <c r="P1080" s="131"/>
      <c r="Q1080" s="131"/>
      <c r="R1080" s="131"/>
      <c r="S1080" s="131"/>
      <c r="T1080" s="131"/>
      <c r="U1080" s="131"/>
      <c r="V1080" s="131"/>
      <c r="W1080" s="131"/>
      <c r="X1080" s="125"/>
      <c r="Y1080" s="125"/>
      <c r="Z1080" s="125"/>
      <c r="AA1080" s="28"/>
      <c r="AB1080" s="28"/>
    </row>
    <row r="1081" spans="1:28">
      <c r="A1081" s="29"/>
      <c r="B1081" s="29"/>
      <c r="C1081" s="29"/>
      <c r="D1081" s="29"/>
      <c r="E1081" s="29"/>
      <c r="F1081" s="29"/>
      <c r="G1081" s="74"/>
      <c r="H1081" s="74"/>
      <c r="I1081" s="74"/>
      <c r="J1081" s="74"/>
      <c r="K1081" s="74"/>
      <c r="L1081" s="74"/>
      <c r="M1081" s="74"/>
      <c r="N1081" s="74"/>
      <c r="O1081" s="74"/>
      <c r="P1081" s="74"/>
      <c r="Q1081" s="74"/>
      <c r="R1081" s="74"/>
      <c r="S1081" s="74"/>
      <c r="T1081" s="74"/>
      <c r="U1081" s="74"/>
      <c r="V1081" s="74"/>
      <c r="W1081" s="74"/>
      <c r="X1081" s="125"/>
      <c r="Y1081" s="125"/>
      <c r="Z1081" s="125"/>
      <c r="AA1081" s="28"/>
      <c r="AB1081" s="28"/>
    </row>
    <row r="1082" spans="1:28">
      <c r="A1082" s="53"/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8"/>
      <c r="Y1082" s="28"/>
      <c r="Z1082" s="28"/>
      <c r="AA1082" s="28"/>
      <c r="AB1082" s="28"/>
    </row>
    <row r="1083" spans="1:28">
      <c r="A1083" s="53"/>
      <c r="B1083" s="29"/>
      <c r="C1083" s="29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8"/>
      <c r="Y1083" s="28"/>
      <c r="Z1083" s="28"/>
      <c r="AA1083" s="28"/>
      <c r="AB1083" s="28"/>
    </row>
    <row r="1084" spans="1:28">
      <c r="A1084" s="29"/>
      <c r="B1084" s="29"/>
      <c r="C1084" s="29"/>
      <c r="D1084" s="29"/>
      <c r="E1084" s="29"/>
      <c r="F1084" s="29"/>
      <c r="G1084" s="74"/>
      <c r="H1084" s="74"/>
      <c r="I1084" s="74"/>
      <c r="J1084" s="74"/>
      <c r="K1084" s="74"/>
      <c r="L1084" s="74"/>
      <c r="M1084" s="74"/>
      <c r="N1084" s="74"/>
      <c r="O1084" s="74"/>
      <c r="P1084" s="74"/>
      <c r="Q1084" s="74"/>
      <c r="R1084" s="74"/>
      <c r="S1084" s="74"/>
      <c r="T1084" s="74"/>
      <c r="U1084" s="74"/>
      <c r="V1084" s="74"/>
      <c r="W1084" s="74"/>
      <c r="X1084" s="125"/>
      <c r="Y1084" s="125"/>
      <c r="Z1084" s="125"/>
      <c r="AA1084" s="28"/>
      <c r="AB1084" s="28"/>
    </row>
    <row r="1085" spans="1:28" ht="15.6">
      <c r="A1085" s="29"/>
      <c r="B1085" s="29"/>
      <c r="C1085" s="29"/>
      <c r="D1085" s="29"/>
      <c r="E1085" s="29"/>
      <c r="F1085" s="29"/>
      <c r="G1085" s="131"/>
      <c r="H1085" s="131"/>
      <c r="I1085" s="131"/>
      <c r="J1085" s="131"/>
      <c r="K1085" s="131"/>
      <c r="L1085" s="131"/>
      <c r="M1085" s="131"/>
      <c r="N1085" s="131"/>
      <c r="O1085" s="131"/>
      <c r="P1085" s="131"/>
      <c r="Q1085" s="131"/>
      <c r="R1085" s="131"/>
      <c r="S1085" s="131"/>
      <c r="T1085" s="131"/>
      <c r="U1085" s="131"/>
      <c r="V1085" s="131"/>
      <c r="W1085" s="131"/>
      <c r="X1085" s="125"/>
      <c r="Y1085" s="125"/>
      <c r="Z1085" s="125"/>
      <c r="AA1085" s="28"/>
      <c r="AB1085" s="28"/>
    </row>
    <row r="1086" spans="1:28">
      <c r="A1086" s="29"/>
      <c r="B1086" s="29"/>
      <c r="C1086" s="29"/>
      <c r="D1086" s="29"/>
      <c r="E1086" s="29"/>
      <c r="F1086" s="29"/>
      <c r="G1086" s="74"/>
      <c r="H1086" s="74"/>
      <c r="I1086" s="74"/>
      <c r="J1086" s="74"/>
      <c r="K1086" s="74"/>
      <c r="L1086" s="74"/>
      <c r="M1086" s="74"/>
      <c r="N1086" s="74"/>
      <c r="O1086" s="74"/>
      <c r="P1086" s="74"/>
      <c r="Q1086" s="74"/>
      <c r="R1086" s="74"/>
      <c r="S1086" s="74"/>
      <c r="T1086" s="74"/>
      <c r="U1086" s="74"/>
      <c r="V1086" s="74"/>
      <c r="W1086" s="74"/>
      <c r="X1086" s="125"/>
      <c r="Y1086" s="125"/>
      <c r="Z1086" s="125"/>
      <c r="AA1086" s="28"/>
      <c r="AB1086" s="28"/>
    </row>
    <row r="1087" spans="1:28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8"/>
      <c r="Y1087" s="28"/>
      <c r="Z1087" s="28"/>
      <c r="AA1087" s="28"/>
      <c r="AB1087" s="28"/>
    </row>
    <row r="1088" spans="1:28">
      <c r="A1088" s="53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8"/>
      <c r="Y1088" s="28"/>
      <c r="Z1088" s="28"/>
      <c r="AA1088" s="28"/>
      <c r="AB1088" s="28"/>
    </row>
    <row r="1089" spans="1:28">
      <c r="A1089" s="29"/>
      <c r="B1089" s="29"/>
      <c r="C1089" s="29"/>
      <c r="D1089" s="29"/>
      <c r="E1089" s="29"/>
      <c r="F1089" s="29"/>
      <c r="G1089" s="74"/>
      <c r="H1089" s="74"/>
      <c r="I1089" s="74"/>
      <c r="J1089" s="74"/>
      <c r="K1089" s="74"/>
      <c r="L1089" s="74"/>
      <c r="M1089" s="74"/>
      <c r="N1089" s="74"/>
      <c r="O1089" s="74"/>
      <c r="P1089" s="74"/>
      <c r="Q1089" s="74"/>
      <c r="R1089" s="74"/>
      <c r="S1089" s="74"/>
      <c r="T1089" s="74"/>
      <c r="U1089" s="74"/>
      <c r="V1089" s="74"/>
      <c r="W1089" s="74"/>
      <c r="X1089" s="125"/>
      <c r="Y1089" s="125"/>
      <c r="Z1089" s="125"/>
      <c r="AA1089" s="28"/>
      <c r="AB1089" s="28"/>
    </row>
    <row r="1090" spans="1:28" ht="15.6">
      <c r="A1090" s="29"/>
      <c r="B1090" s="29"/>
      <c r="C1090" s="29"/>
      <c r="D1090" s="29"/>
      <c r="E1090" s="29"/>
      <c r="F1090" s="29"/>
      <c r="G1090" s="131"/>
      <c r="H1090" s="131"/>
      <c r="I1090" s="131"/>
      <c r="J1090" s="131"/>
      <c r="K1090" s="131"/>
      <c r="L1090" s="131"/>
      <c r="M1090" s="131"/>
      <c r="N1090" s="131"/>
      <c r="O1090" s="131"/>
      <c r="P1090" s="131"/>
      <c r="Q1090" s="131"/>
      <c r="R1090" s="131"/>
      <c r="S1090" s="131"/>
      <c r="T1090" s="131"/>
      <c r="U1090" s="131"/>
      <c r="V1090" s="131"/>
      <c r="W1090" s="131"/>
      <c r="X1090" s="125"/>
      <c r="Y1090" s="125"/>
      <c r="Z1090" s="125"/>
      <c r="AA1090" s="28"/>
      <c r="AB1090" s="28"/>
    </row>
    <row r="1091" spans="1:28">
      <c r="A1091" s="29"/>
      <c r="B1091" s="29"/>
      <c r="C1091" s="29"/>
      <c r="D1091" s="29"/>
      <c r="E1091" s="29"/>
      <c r="F1091" s="29"/>
      <c r="G1091" s="74"/>
      <c r="H1091" s="74"/>
      <c r="I1091" s="74"/>
      <c r="J1091" s="74"/>
      <c r="K1091" s="74"/>
      <c r="L1091" s="74"/>
      <c r="M1091" s="74"/>
      <c r="N1091" s="74"/>
      <c r="O1091" s="74"/>
      <c r="P1091" s="74"/>
      <c r="Q1091" s="74"/>
      <c r="R1091" s="74"/>
      <c r="S1091" s="74"/>
      <c r="T1091" s="74"/>
      <c r="U1091" s="74"/>
      <c r="V1091" s="74"/>
      <c r="W1091" s="74"/>
      <c r="X1091" s="125"/>
      <c r="Y1091" s="125"/>
      <c r="Z1091" s="125"/>
      <c r="AA1091" s="28"/>
      <c r="AB1091" s="28"/>
    </row>
    <row r="1092" spans="1:28">
      <c r="A1092" s="29"/>
      <c r="B1092" s="29"/>
      <c r="C1092" s="29"/>
      <c r="D1092" s="29"/>
      <c r="E1092" s="29"/>
      <c r="F1092" s="29"/>
      <c r="G1092" s="74"/>
      <c r="H1092" s="74"/>
      <c r="I1092" s="74"/>
      <c r="J1092" s="74"/>
      <c r="K1092" s="74"/>
      <c r="L1092" s="74"/>
      <c r="M1092" s="74"/>
      <c r="N1092" s="74"/>
      <c r="O1092" s="74"/>
      <c r="P1092" s="74"/>
      <c r="Q1092" s="74"/>
      <c r="R1092" s="74"/>
      <c r="S1092" s="74"/>
      <c r="T1092" s="74"/>
      <c r="U1092" s="74"/>
      <c r="V1092" s="74"/>
      <c r="W1092" s="74"/>
      <c r="X1092" s="125"/>
      <c r="Y1092" s="125"/>
      <c r="Z1092" s="125"/>
      <c r="AA1092" s="28"/>
      <c r="AB1092" s="28"/>
    </row>
    <row r="1093" spans="1:28">
      <c r="A1093" s="53"/>
      <c r="B1093" s="29"/>
      <c r="C1093" s="29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8"/>
      <c r="Y1093" s="28"/>
      <c r="Z1093" s="28"/>
      <c r="AA1093" s="28"/>
      <c r="AB1093" s="28"/>
    </row>
    <row r="1094" spans="1:28">
      <c r="A1094" s="29"/>
      <c r="B1094" s="29"/>
      <c r="C1094" s="29"/>
      <c r="D1094" s="29"/>
      <c r="E1094" s="29"/>
      <c r="F1094" s="29"/>
      <c r="G1094" s="74"/>
      <c r="H1094" s="74"/>
      <c r="I1094" s="74"/>
      <c r="J1094" s="74"/>
      <c r="K1094" s="74"/>
      <c r="L1094" s="74"/>
      <c r="M1094" s="74"/>
      <c r="N1094" s="74"/>
      <c r="O1094" s="74"/>
      <c r="P1094" s="74"/>
      <c r="Q1094" s="74"/>
      <c r="R1094" s="74"/>
      <c r="S1094" s="74"/>
      <c r="T1094" s="74"/>
      <c r="U1094" s="74"/>
      <c r="V1094" s="74"/>
      <c r="W1094" s="74"/>
      <c r="X1094" s="125"/>
      <c r="Y1094" s="125"/>
      <c r="Z1094" s="125"/>
      <c r="AA1094" s="28"/>
      <c r="AB1094" s="28"/>
    </row>
    <row r="1095" spans="1:28" ht="15.6">
      <c r="A1095" s="29"/>
      <c r="B1095" s="29"/>
      <c r="C1095" s="29"/>
      <c r="D1095" s="29"/>
      <c r="E1095" s="29"/>
      <c r="F1095" s="29"/>
      <c r="G1095" s="131"/>
      <c r="H1095" s="131"/>
      <c r="I1095" s="131"/>
      <c r="J1095" s="131"/>
      <c r="K1095" s="131"/>
      <c r="L1095" s="131"/>
      <c r="M1095" s="131"/>
      <c r="N1095" s="131"/>
      <c r="O1095" s="131"/>
      <c r="P1095" s="131"/>
      <c r="Q1095" s="131"/>
      <c r="R1095" s="131"/>
      <c r="S1095" s="131"/>
      <c r="T1095" s="131"/>
      <c r="U1095" s="131"/>
      <c r="V1095" s="131"/>
      <c r="W1095" s="131"/>
      <c r="X1095" s="125"/>
      <c r="Y1095" s="125"/>
      <c r="Z1095" s="125"/>
      <c r="AA1095" s="28"/>
      <c r="AB1095" s="28"/>
    </row>
    <row r="1096" spans="1:28">
      <c r="A1096" s="29"/>
      <c r="B1096" s="29"/>
      <c r="C1096" s="29"/>
      <c r="D1096" s="29"/>
      <c r="E1096" s="29"/>
      <c r="F1096" s="29"/>
      <c r="G1096" s="74"/>
      <c r="H1096" s="74"/>
      <c r="I1096" s="74"/>
      <c r="J1096" s="74"/>
      <c r="K1096" s="74"/>
      <c r="L1096" s="74"/>
      <c r="M1096" s="74"/>
      <c r="N1096" s="74"/>
      <c r="O1096" s="74"/>
      <c r="P1096" s="74"/>
      <c r="Q1096" s="74"/>
      <c r="R1096" s="74"/>
      <c r="S1096" s="74"/>
      <c r="T1096" s="74"/>
      <c r="U1096" s="74"/>
      <c r="V1096" s="74"/>
      <c r="W1096" s="74"/>
      <c r="X1096" s="125"/>
      <c r="Y1096" s="125"/>
      <c r="Z1096" s="125"/>
      <c r="AA1096" s="28"/>
      <c r="AB1096" s="28"/>
    </row>
    <row r="1097" spans="1:28">
      <c r="A1097" s="29"/>
      <c r="B1097" s="29"/>
      <c r="C1097" s="29"/>
      <c r="D1097" s="29"/>
      <c r="E1097" s="29"/>
      <c r="F1097" s="29"/>
      <c r="G1097" s="74"/>
      <c r="H1097" s="74"/>
      <c r="I1097" s="74"/>
      <c r="J1097" s="74"/>
      <c r="K1097" s="74"/>
      <c r="L1097" s="74"/>
      <c r="M1097" s="74"/>
      <c r="N1097" s="74"/>
      <c r="O1097" s="74"/>
      <c r="P1097" s="74"/>
      <c r="Q1097" s="74"/>
      <c r="R1097" s="74"/>
      <c r="S1097" s="74"/>
      <c r="T1097" s="74"/>
      <c r="U1097" s="74"/>
      <c r="V1097" s="74"/>
      <c r="W1097" s="74"/>
      <c r="X1097" s="125"/>
      <c r="Y1097" s="125"/>
      <c r="Z1097" s="125"/>
      <c r="AA1097" s="28"/>
      <c r="AB1097" s="28"/>
    </row>
    <row r="1098" spans="1:28">
      <c r="A1098" s="53"/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8"/>
      <c r="Y1098" s="28"/>
      <c r="Z1098" s="28"/>
      <c r="AA1098" s="28"/>
      <c r="AB1098" s="28"/>
    </row>
    <row r="1099" spans="1:28">
      <c r="A1099" s="29"/>
      <c r="B1099" s="29"/>
      <c r="C1099" s="29"/>
      <c r="D1099" s="29"/>
      <c r="E1099" s="29"/>
      <c r="F1099" s="29"/>
      <c r="G1099" s="74"/>
      <c r="H1099" s="74"/>
      <c r="I1099" s="74"/>
      <c r="J1099" s="74"/>
      <c r="K1099" s="74"/>
      <c r="L1099" s="74"/>
      <c r="M1099" s="74"/>
      <c r="N1099" s="74"/>
      <c r="O1099" s="74"/>
      <c r="P1099" s="74"/>
      <c r="Q1099" s="74"/>
      <c r="R1099" s="74"/>
      <c r="S1099" s="74"/>
      <c r="T1099" s="74"/>
      <c r="U1099" s="74"/>
      <c r="V1099" s="74"/>
      <c r="W1099" s="74"/>
      <c r="X1099" s="125"/>
      <c r="Y1099" s="125"/>
      <c r="Z1099" s="125"/>
      <c r="AA1099" s="28"/>
      <c r="AB1099" s="28"/>
    </row>
    <row r="1100" spans="1:28" ht="15.6">
      <c r="A1100" s="29"/>
      <c r="B1100" s="29"/>
      <c r="C1100" s="29"/>
      <c r="D1100" s="29"/>
      <c r="E1100" s="29"/>
      <c r="F1100" s="29"/>
      <c r="G1100" s="131"/>
      <c r="H1100" s="131"/>
      <c r="I1100" s="131"/>
      <c r="J1100" s="131"/>
      <c r="K1100" s="131"/>
      <c r="L1100" s="131"/>
      <c r="M1100" s="131"/>
      <c r="N1100" s="131"/>
      <c r="O1100" s="131"/>
      <c r="P1100" s="131"/>
      <c r="Q1100" s="131"/>
      <c r="R1100" s="131"/>
      <c r="S1100" s="131"/>
      <c r="T1100" s="131"/>
      <c r="U1100" s="131"/>
      <c r="V1100" s="131"/>
      <c r="W1100" s="131"/>
      <c r="X1100" s="125"/>
      <c r="Y1100" s="125"/>
      <c r="Z1100" s="125"/>
      <c r="AA1100" s="28"/>
      <c r="AB1100" s="28"/>
    </row>
    <row r="1101" spans="1:28">
      <c r="A1101" s="29"/>
      <c r="B1101" s="29"/>
      <c r="C1101" s="29"/>
      <c r="D1101" s="29"/>
      <c r="E1101" s="29"/>
      <c r="F1101" s="29"/>
      <c r="G1101" s="74"/>
      <c r="H1101" s="74"/>
      <c r="I1101" s="74"/>
      <c r="J1101" s="74"/>
      <c r="K1101" s="74"/>
      <c r="L1101" s="74"/>
      <c r="M1101" s="74"/>
      <c r="N1101" s="74"/>
      <c r="O1101" s="74"/>
      <c r="P1101" s="74"/>
      <c r="Q1101" s="74"/>
      <c r="R1101" s="74"/>
      <c r="S1101" s="74"/>
      <c r="T1101" s="74"/>
      <c r="U1101" s="74"/>
      <c r="V1101" s="74"/>
      <c r="W1101" s="74"/>
      <c r="X1101" s="125"/>
      <c r="Y1101" s="125"/>
      <c r="Z1101" s="125"/>
      <c r="AA1101" s="28"/>
      <c r="AB1101" s="28"/>
    </row>
    <row r="1102" spans="1:28">
      <c r="A1102" s="29"/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8"/>
      <c r="Y1102" s="28"/>
      <c r="Z1102" s="28"/>
      <c r="AA1102" s="28"/>
      <c r="AB1102" s="28"/>
    </row>
    <row r="1103" spans="1:28">
      <c r="A1103" s="53"/>
      <c r="B1103" s="29"/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8"/>
      <c r="Y1103" s="28"/>
      <c r="Z1103" s="28"/>
      <c r="AA1103" s="28"/>
      <c r="AB1103" s="28"/>
    </row>
    <row r="1104" spans="1:28">
      <c r="A1104" s="29"/>
      <c r="B1104" s="29"/>
      <c r="C1104" s="29"/>
      <c r="D1104" s="29"/>
      <c r="E1104" s="29"/>
      <c r="F1104" s="29"/>
      <c r="G1104" s="74"/>
      <c r="H1104" s="74"/>
      <c r="I1104" s="74"/>
      <c r="J1104" s="74"/>
      <c r="K1104" s="74"/>
      <c r="L1104" s="74"/>
      <c r="M1104" s="74"/>
      <c r="N1104" s="74"/>
      <c r="O1104" s="74"/>
      <c r="P1104" s="74"/>
      <c r="Q1104" s="74"/>
      <c r="R1104" s="74"/>
      <c r="S1104" s="74"/>
      <c r="T1104" s="74"/>
      <c r="U1104" s="74"/>
      <c r="V1104" s="74"/>
      <c r="W1104" s="74"/>
      <c r="X1104" s="125"/>
      <c r="Y1104" s="125"/>
      <c r="Z1104" s="125"/>
      <c r="AA1104" s="28"/>
      <c r="AB1104" s="28"/>
    </row>
    <row r="1105" spans="1:28" ht="15.6">
      <c r="A1105" s="29"/>
      <c r="B1105" s="29"/>
      <c r="C1105" s="29"/>
      <c r="D1105" s="29"/>
      <c r="E1105" s="29"/>
      <c r="F1105" s="29"/>
      <c r="G1105" s="131"/>
      <c r="H1105" s="131"/>
      <c r="I1105" s="131"/>
      <c r="J1105" s="131"/>
      <c r="K1105" s="131"/>
      <c r="L1105" s="131"/>
      <c r="M1105" s="131"/>
      <c r="N1105" s="131"/>
      <c r="O1105" s="131"/>
      <c r="P1105" s="131"/>
      <c r="Q1105" s="131"/>
      <c r="R1105" s="131"/>
      <c r="S1105" s="131"/>
      <c r="T1105" s="131"/>
      <c r="U1105" s="131"/>
      <c r="V1105" s="131"/>
      <c r="W1105" s="131"/>
      <c r="X1105" s="125"/>
      <c r="Y1105" s="125"/>
      <c r="Z1105" s="125"/>
      <c r="AA1105" s="28"/>
      <c r="AB1105" s="28"/>
    </row>
    <row r="1106" spans="1:28">
      <c r="A1106" s="29"/>
      <c r="B1106" s="29"/>
      <c r="C1106" s="29"/>
      <c r="D1106" s="29"/>
      <c r="E1106" s="29"/>
      <c r="F1106" s="29"/>
      <c r="G1106" s="74"/>
      <c r="H1106" s="74"/>
      <c r="I1106" s="74"/>
      <c r="J1106" s="74"/>
      <c r="K1106" s="74"/>
      <c r="L1106" s="74"/>
      <c r="M1106" s="74"/>
      <c r="N1106" s="74"/>
      <c r="O1106" s="74"/>
      <c r="P1106" s="74"/>
      <c r="Q1106" s="74"/>
      <c r="R1106" s="74"/>
      <c r="S1106" s="74"/>
      <c r="T1106" s="74"/>
      <c r="U1106" s="74"/>
      <c r="V1106" s="74"/>
      <c r="W1106" s="74"/>
      <c r="X1106" s="125"/>
      <c r="Y1106" s="125"/>
      <c r="Z1106" s="125"/>
      <c r="AA1106" s="28"/>
      <c r="AB1106" s="28"/>
    </row>
    <row r="1107" spans="1:28">
      <c r="A1107" s="29"/>
      <c r="B1107" s="29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8"/>
      <c r="Y1107" s="28"/>
      <c r="Z1107" s="28"/>
      <c r="AA1107" s="28"/>
      <c r="AB1107" s="28"/>
    </row>
    <row r="1108" spans="1:28">
      <c r="A1108" s="53"/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8"/>
      <c r="Y1108" s="28"/>
      <c r="Z1108" s="28"/>
      <c r="AA1108" s="28"/>
      <c r="AB1108" s="28"/>
    </row>
    <row r="1109" spans="1:28">
      <c r="A1109" s="29"/>
      <c r="B1109" s="29"/>
      <c r="C1109" s="29"/>
      <c r="D1109" s="29"/>
      <c r="E1109" s="29"/>
      <c r="F1109" s="29"/>
      <c r="G1109" s="74"/>
      <c r="H1109" s="74"/>
      <c r="I1109" s="74"/>
      <c r="J1109" s="74"/>
      <c r="K1109" s="74"/>
      <c r="L1109" s="74"/>
      <c r="M1109" s="74"/>
      <c r="N1109" s="74"/>
      <c r="O1109" s="74"/>
      <c r="P1109" s="74"/>
      <c r="Q1109" s="74"/>
      <c r="R1109" s="74"/>
      <c r="S1109" s="74"/>
      <c r="T1109" s="74"/>
      <c r="U1109" s="74"/>
      <c r="V1109" s="74"/>
      <c r="W1109" s="74"/>
      <c r="X1109" s="125"/>
      <c r="Y1109" s="125"/>
      <c r="Z1109" s="125"/>
      <c r="AA1109" s="28"/>
      <c r="AB1109" s="28"/>
    </row>
    <row r="1110" spans="1:28" ht="15.6">
      <c r="A1110" s="29"/>
      <c r="B1110" s="29"/>
      <c r="C1110" s="29"/>
      <c r="D1110" s="29"/>
      <c r="E1110" s="29"/>
      <c r="F1110" s="29"/>
      <c r="G1110" s="131"/>
      <c r="H1110" s="131"/>
      <c r="I1110" s="131"/>
      <c r="J1110" s="131"/>
      <c r="K1110" s="131"/>
      <c r="L1110" s="131"/>
      <c r="M1110" s="131"/>
      <c r="N1110" s="131"/>
      <c r="O1110" s="131"/>
      <c r="P1110" s="131"/>
      <c r="Q1110" s="131"/>
      <c r="R1110" s="131"/>
      <c r="S1110" s="131"/>
      <c r="T1110" s="131"/>
      <c r="U1110" s="131"/>
      <c r="V1110" s="131"/>
      <c r="W1110" s="131"/>
      <c r="X1110" s="125"/>
      <c r="Y1110" s="125"/>
      <c r="Z1110" s="125"/>
      <c r="AA1110" s="28"/>
      <c r="AB1110" s="28"/>
    </row>
    <row r="1111" spans="1:28">
      <c r="A1111" s="29"/>
      <c r="B1111" s="29"/>
      <c r="C1111" s="29"/>
      <c r="D1111" s="29"/>
      <c r="E1111" s="29"/>
      <c r="F1111" s="29"/>
      <c r="G1111" s="74"/>
      <c r="H1111" s="74"/>
      <c r="I1111" s="74"/>
      <c r="J1111" s="74"/>
      <c r="K1111" s="74"/>
      <c r="L1111" s="74"/>
      <c r="M1111" s="74"/>
      <c r="N1111" s="74"/>
      <c r="O1111" s="74"/>
      <c r="P1111" s="74"/>
      <c r="Q1111" s="74"/>
      <c r="R1111" s="74"/>
      <c r="S1111" s="74"/>
      <c r="T1111" s="74"/>
      <c r="U1111" s="74"/>
      <c r="V1111" s="74"/>
      <c r="W1111" s="74"/>
      <c r="X1111" s="125"/>
      <c r="Y1111" s="125"/>
      <c r="Z1111" s="125"/>
      <c r="AA1111" s="28"/>
      <c r="AB1111" s="28"/>
    </row>
    <row r="1112" spans="1:28">
      <c r="A1112" s="29"/>
      <c r="B1112" s="29"/>
      <c r="C1112" s="2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8"/>
      <c r="Y1112" s="28"/>
      <c r="Z1112" s="28"/>
      <c r="AA1112" s="28"/>
      <c r="AB1112" s="28"/>
    </row>
    <row r="1113" spans="1:28">
      <c r="A1113" s="53"/>
      <c r="B1113" s="29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8"/>
      <c r="Y1113" s="28"/>
      <c r="Z1113" s="28"/>
      <c r="AA1113" s="28"/>
      <c r="AB1113" s="28"/>
    </row>
    <row r="1114" spans="1:28">
      <c r="A1114" s="29"/>
      <c r="B1114" s="29"/>
      <c r="C1114" s="29"/>
      <c r="D1114" s="29"/>
      <c r="E1114" s="29"/>
      <c r="F1114" s="29"/>
      <c r="G1114" s="74"/>
      <c r="H1114" s="74"/>
      <c r="I1114" s="74"/>
      <c r="J1114" s="74"/>
      <c r="K1114" s="74"/>
      <c r="L1114" s="74"/>
      <c r="M1114" s="74"/>
      <c r="N1114" s="74"/>
      <c r="O1114" s="74"/>
      <c r="P1114" s="74"/>
      <c r="Q1114" s="74"/>
      <c r="R1114" s="74"/>
      <c r="S1114" s="74"/>
      <c r="T1114" s="74"/>
      <c r="U1114" s="74"/>
      <c r="V1114" s="74"/>
      <c r="W1114" s="74"/>
      <c r="X1114" s="125"/>
      <c r="Y1114" s="125"/>
      <c r="Z1114" s="125"/>
      <c r="AA1114" s="28"/>
      <c r="AB1114" s="28"/>
    </row>
    <row r="1115" spans="1:28" ht="15.6">
      <c r="A1115" s="29"/>
      <c r="B1115" s="29"/>
      <c r="C1115" s="29"/>
      <c r="D1115" s="29"/>
      <c r="E1115" s="29"/>
      <c r="F1115" s="29"/>
      <c r="G1115" s="131"/>
      <c r="H1115" s="131"/>
      <c r="I1115" s="131"/>
      <c r="J1115" s="131"/>
      <c r="K1115" s="131"/>
      <c r="L1115" s="131"/>
      <c r="M1115" s="131"/>
      <c r="N1115" s="131"/>
      <c r="O1115" s="131"/>
      <c r="P1115" s="131"/>
      <c r="Q1115" s="131"/>
      <c r="R1115" s="131"/>
      <c r="S1115" s="131"/>
      <c r="T1115" s="131"/>
      <c r="U1115" s="131"/>
      <c r="V1115" s="131"/>
      <c r="W1115" s="131"/>
      <c r="X1115" s="132"/>
      <c r="Y1115" s="132"/>
      <c r="Z1115" s="132"/>
      <c r="AA1115" s="28"/>
      <c r="AB1115" s="28"/>
    </row>
    <row r="1116" spans="1:28">
      <c r="A1116" s="29"/>
      <c r="B1116" s="29"/>
      <c r="C1116" s="29"/>
      <c r="D1116" s="29"/>
      <c r="E1116" s="29"/>
      <c r="F1116" s="29"/>
      <c r="G1116" s="74"/>
      <c r="H1116" s="74"/>
      <c r="I1116" s="74"/>
      <c r="J1116" s="74"/>
      <c r="K1116" s="74"/>
      <c r="L1116" s="74"/>
      <c r="M1116" s="74"/>
      <c r="N1116" s="74"/>
      <c r="O1116" s="74"/>
      <c r="P1116" s="74"/>
      <c r="Q1116" s="74"/>
      <c r="R1116" s="74"/>
      <c r="S1116" s="74"/>
      <c r="T1116" s="74"/>
      <c r="U1116" s="74"/>
      <c r="V1116" s="74"/>
      <c r="W1116" s="74"/>
      <c r="X1116" s="125"/>
      <c r="Y1116" s="125"/>
      <c r="Z1116" s="125"/>
      <c r="AA1116" s="28"/>
      <c r="AB1116" s="28"/>
    </row>
    <row r="1117" spans="1:28">
      <c r="A1117" s="29"/>
      <c r="B1117" s="29"/>
      <c r="C1117" s="29"/>
      <c r="D1117" s="29"/>
      <c r="E1117" s="29"/>
      <c r="F1117" s="29"/>
      <c r="G1117" s="29"/>
      <c r="H1117" s="29"/>
      <c r="I1117" s="29"/>
      <c r="J1117" s="74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8"/>
      <c r="Y1117" s="28"/>
      <c r="Z1117" s="28"/>
      <c r="AA1117" s="28"/>
      <c r="AB1117" s="28"/>
    </row>
    <row r="1118" spans="1:28">
      <c r="A1118" s="53"/>
      <c r="B1118" s="29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8"/>
      <c r="Y1118" s="28"/>
      <c r="Z1118" s="28"/>
      <c r="AA1118" s="28"/>
      <c r="AB1118" s="28"/>
    </row>
    <row r="1119" spans="1:28">
      <c r="A1119" s="29"/>
      <c r="B1119" s="29"/>
      <c r="C1119" s="29"/>
      <c r="D1119" s="29"/>
      <c r="E1119" s="29"/>
      <c r="F1119" s="29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33"/>
      <c r="Y1119" s="133"/>
      <c r="Z1119" s="133"/>
      <c r="AA1119" s="28"/>
      <c r="AB1119" s="28"/>
    </row>
    <row r="1120" spans="1:28" ht="15.6">
      <c r="A1120" s="29"/>
      <c r="B1120" s="29"/>
      <c r="C1120" s="29"/>
      <c r="D1120" s="29"/>
      <c r="E1120" s="29"/>
      <c r="F1120" s="29"/>
      <c r="G1120" s="134"/>
      <c r="H1120" s="134"/>
      <c r="I1120" s="134"/>
      <c r="J1120" s="134"/>
      <c r="K1120" s="134"/>
      <c r="L1120" s="134"/>
      <c r="M1120" s="134"/>
      <c r="N1120" s="134"/>
      <c r="O1120" s="134"/>
      <c r="P1120" s="134"/>
      <c r="Q1120" s="134"/>
      <c r="R1120" s="134"/>
      <c r="S1120" s="134"/>
      <c r="T1120" s="134"/>
      <c r="U1120" s="135"/>
      <c r="V1120" s="134"/>
      <c r="W1120" s="134"/>
      <c r="X1120" s="136"/>
      <c r="Y1120" s="136"/>
      <c r="Z1120" s="136"/>
      <c r="AA1120" s="28"/>
      <c r="AB1120" s="28"/>
    </row>
    <row r="1121" spans="1:28">
      <c r="A1121" s="29"/>
      <c r="B1121" s="29"/>
      <c r="C1121" s="29"/>
      <c r="D1121" s="29"/>
      <c r="E1121" s="29"/>
      <c r="F1121" s="29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33"/>
      <c r="Y1121" s="133"/>
      <c r="Z1121" s="133"/>
      <c r="AA1121" s="28"/>
      <c r="AB1121" s="28"/>
    </row>
    <row r="1122" spans="1:28">
      <c r="A1122" s="29"/>
      <c r="B1122" s="29"/>
      <c r="C1122" s="2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8"/>
      <c r="Y1122" s="28"/>
      <c r="Z1122" s="28"/>
      <c r="AA1122" s="28"/>
      <c r="AB1122" s="28"/>
    </row>
    <row r="1123" spans="1:28">
      <c r="A1123" s="29"/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8"/>
      <c r="Y1123" s="28"/>
      <c r="Z1123" s="28"/>
      <c r="AA1123" s="28"/>
      <c r="AB1123" s="28"/>
    </row>
    <row r="1124" spans="1:28">
      <c r="A1124" s="29"/>
      <c r="B1124" s="29"/>
      <c r="C1124" s="29"/>
      <c r="D1124" s="29"/>
      <c r="E1124" s="29"/>
      <c r="F1124" s="29"/>
      <c r="G1124" s="97"/>
      <c r="H1124" s="29"/>
      <c r="I1124" s="29"/>
      <c r="J1124" s="29"/>
      <c r="K1124" s="97"/>
      <c r="L1124" s="97"/>
      <c r="M1124" s="29"/>
      <c r="N1124" s="29"/>
      <c r="O1124" s="97"/>
      <c r="P1124" s="97"/>
      <c r="Q1124" s="29"/>
      <c r="R1124" s="29"/>
      <c r="S1124" s="98"/>
      <c r="T1124" s="29"/>
      <c r="U1124" s="29"/>
      <c r="V1124" s="29"/>
      <c r="W1124" s="29"/>
      <c r="X1124" s="28"/>
      <c r="Y1124" s="28"/>
      <c r="Z1124" s="28"/>
      <c r="AA1124" s="28"/>
      <c r="AB1124" s="28"/>
    </row>
    <row r="1125" spans="1:28">
      <c r="A1125" s="29"/>
      <c r="B1125" s="29"/>
      <c r="C1125" s="29"/>
      <c r="D1125" s="29"/>
      <c r="E1125" s="29"/>
      <c r="F1125" s="29"/>
      <c r="G1125" s="97"/>
      <c r="H1125" s="29"/>
      <c r="I1125" s="29"/>
      <c r="J1125" s="29"/>
      <c r="K1125" s="97"/>
      <c r="L1125" s="97"/>
      <c r="M1125" s="29"/>
      <c r="N1125" s="29"/>
      <c r="O1125" s="97"/>
      <c r="P1125" s="97"/>
      <c r="Q1125" s="29"/>
      <c r="R1125" s="29"/>
      <c r="S1125" s="98"/>
      <c r="T1125" s="29"/>
      <c r="U1125" s="29"/>
      <c r="V1125" s="29"/>
      <c r="W1125" s="29"/>
      <c r="X1125" s="28"/>
      <c r="Y1125" s="28"/>
      <c r="Z1125" s="28"/>
      <c r="AA1125" s="28"/>
      <c r="AB1125" s="28"/>
    </row>
    <row r="1126" spans="1:28">
      <c r="A1126" s="29"/>
      <c r="B1126" s="29"/>
      <c r="C1126" s="29"/>
      <c r="D1126" s="29"/>
      <c r="E1126" s="29"/>
      <c r="F1126" s="29"/>
      <c r="G1126" s="97"/>
      <c r="H1126" s="29"/>
      <c r="I1126" s="29"/>
      <c r="J1126" s="29"/>
      <c r="K1126" s="97"/>
      <c r="L1126" s="97"/>
      <c r="M1126" s="29"/>
      <c r="N1126" s="29"/>
      <c r="O1126" s="97"/>
      <c r="P1126" s="97"/>
      <c r="Q1126" s="29"/>
      <c r="R1126" s="29"/>
      <c r="S1126" s="98"/>
      <c r="T1126" s="29"/>
      <c r="U1126" s="29"/>
      <c r="V1126" s="29"/>
      <c r="W1126" s="29"/>
      <c r="X1126" s="28"/>
      <c r="Y1126" s="28"/>
      <c r="Z1126" s="28"/>
      <c r="AA1126" s="28"/>
      <c r="AB1126" s="28"/>
    </row>
    <row r="1127" spans="1:28">
      <c r="A1127" s="29"/>
      <c r="B1127" s="29"/>
      <c r="C1127" s="29"/>
      <c r="D1127" s="29"/>
      <c r="E1127" s="29"/>
      <c r="F1127" s="29"/>
      <c r="G1127" s="98"/>
      <c r="H1127" s="29"/>
      <c r="I1127" s="29"/>
      <c r="J1127" s="29"/>
      <c r="K1127" s="98"/>
      <c r="L1127" s="98"/>
      <c r="M1127" s="29"/>
      <c r="N1127" s="29"/>
      <c r="O1127" s="98"/>
      <c r="P1127" s="98"/>
      <c r="Q1127" s="29"/>
      <c r="R1127" s="29"/>
      <c r="S1127" s="65"/>
      <c r="T1127" s="29"/>
      <c r="U1127" s="29"/>
      <c r="V1127" s="29"/>
      <c r="W1127" s="29"/>
      <c r="X1127" s="28"/>
      <c r="Y1127" s="28"/>
      <c r="Z1127" s="28"/>
      <c r="AA1127" s="28"/>
      <c r="AB1127" s="28"/>
    </row>
    <row r="1128" spans="1:28">
      <c r="A1128" s="29"/>
      <c r="B1128" s="29"/>
      <c r="C1128" s="29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121"/>
      <c r="T1128" s="29"/>
      <c r="U1128" s="29"/>
      <c r="V1128" s="29"/>
      <c r="W1128" s="29"/>
      <c r="X1128" s="28"/>
      <c r="Y1128" s="28"/>
      <c r="Z1128" s="28"/>
      <c r="AA1128" s="28"/>
      <c r="AB1128" s="28"/>
    </row>
    <row r="1129" spans="1:28">
      <c r="A1129" s="29"/>
      <c r="B1129" s="29"/>
      <c r="C1129" s="29"/>
      <c r="D1129" s="29"/>
      <c r="E1129" s="29"/>
      <c r="F1129" s="29"/>
      <c r="G1129" s="94"/>
      <c r="H1129" s="29"/>
      <c r="I1129" s="29"/>
      <c r="J1129" s="29"/>
      <c r="K1129" s="94"/>
      <c r="L1129" s="94"/>
      <c r="M1129" s="29"/>
      <c r="N1129" s="29"/>
      <c r="O1129" s="94"/>
      <c r="P1129" s="94"/>
      <c r="Q1129" s="29"/>
      <c r="R1129" s="29"/>
      <c r="S1129" s="65"/>
      <c r="T1129" s="29"/>
      <c r="U1129" s="29"/>
      <c r="V1129" s="29"/>
      <c r="W1129" s="29"/>
      <c r="X1129" s="28"/>
      <c r="Y1129" s="28"/>
      <c r="Z1129" s="28"/>
      <c r="AA1129" s="28"/>
      <c r="AB1129" s="28"/>
    </row>
    <row r="1130" spans="1:28">
      <c r="A1130" s="29"/>
      <c r="B1130" s="29"/>
      <c r="C1130" s="29"/>
      <c r="D1130" s="29"/>
      <c r="E1130" s="29"/>
      <c r="F1130" s="29"/>
      <c r="G1130" s="94"/>
      <c r="H1130" s="29"/>
      <c r="I1130" s="29"/>
      <c r="J1130" s="29"/>
      <c r="K1130" s="94"/>
      <c r="L1130" s="94"/>
      <c r="M1130" s="29"/>
      <c r="N1130" s="29"/>
      <c r="O1130" s="94"/>
      <c r="P1130" s="94"/>
      <c r="Q1130" s="29"/>
      <c r="R1130" s="29"/>
      <c r="S1130" s="97"/>
      <c r="T1130" s="29"/>
      <c r="U1130" s="29"/>
      <c r="V1130" s="29"/>
      <c r="W1130" s="29"/>
      <c r="X1130" s="28"/>
      <c r="Y1130" s="28"/>
      <c r="Z1130" s="28"/>
      <c r="AA1130" s="28"/>
      <c r="AB1130" s="28"/>
    </row>
    <row r="1131" spans="1:28">
      <c r="A1131" s="29"/>
      <c r="B1131" s="29"/>
      <c r="C1131" s="29"/>
      <c r="D1131" s="29"/>
      <c r="E1131" s="29"/>
      <c r="F1131" s="29"/>
      <c r="G1131" s="94"/>
      <c r="H1131" s="29"/>
      <c r="I1131" s="29"/>
      <c r="J1131" s="29"/>
      <c r="K1131" s="94"/>
      <c r="L1131" s="94"/>
      <c r="M1131" s="29"/>
      <c r="N1131" s="29"/>
      <c r="O1131" s="94"/>
      <c r="P1131" s="94"/>
      <c r="Q1131" s="29"/>
      <c r="R1131" s="29"/>
      <c r="S1131" s="29"/>
      <c r="T1131" s="29"/>
      <c r="U1131" s="29"/>
      <c r="V1131" s="29"/>
      <c r="W1131" s="29"/>
      <c r="X1131" s="28"/>
      <c r="Y1131" s="28"/>
      <c r="Z1131" s="28"/>
      <c r="AA1131" s="28"/>
      <c r="AB1131" s="28"/>
    </row>
    <row r="1132" spans="1:28">
      <c r="A1132" s="29"/>
      <c r="B1132" s="29"/>
      <c r="C1132" s="29"/>
      <c r="D1132" s="29"/>
      <c r="E1132" s="29"/>
      <c r="F1132" s="29"/>
      <c r="G1132" s="99"/>
      <c r="H1132" s="29"/>
      <c r="I1132" s="29"/>
      <c r="J1132" s="29"/>
      <c r="K1132" s="99"/>
      <c r="L1132" s="99"/>
      <c r="M1132" s="29"/>
      <c r="N1132" s="29"/>
      <c r="O1132" s="99"/>
      <c r="P1132" s="99"/>
      <c r="Q1132" s="29"/>
      <c r="R1132" s="29"/>
      <c r="S1132" s="29"/>
      <c r="T1132" s="29"/>
      <c r="U1132" s="29"/>
      <c r="V1132" s="29"/>
      <c r="W1132" s="29"/>
      <c r="X1132" s="28"/>
      <c r="Y1132" s="28"/>
      <c r="Z1132" s="28"/>
      <c r="AA1132" s="28"/>
      <c r="AB1132" s="28"/>
    </row>
    <row r="1133" spans="1:28">
      <c r="A1133" s="29"/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137"/>
      <c r="T1133" s="29"/>
      <c r="U1133" s="29"/>
      <c r="V1133" s="29"/>
      <c r="W1133" s="29"/>
      <c r="X1133" s="28"/>
      <c r="Y1133" s="28"/>
      <c r="Z1133" s="28"/>
      <c r="AA1133" s="28"/>
      <c r="AB1133" s="28"/>
    </row>
    <row r="1134" spans="1:28">
      <c r="A1134" s="29"/>
      <c r="B1134" s="29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8"/>
      <c r="Y1134" s="28"/>
      <c r="Z1134" s="28"/>
      <c r="AA1134" s="28"/>
      <c r="AB1134" s="28"/>
    </row>
    <row r="1135" spans="1:28"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23"/>
      <c r="Y1135" s="23"/>
      <c r="Z1135" s="23"/>
      <c r="AA1135" s="23"/>
      <c r="AB1135" s="17"/>
    </row>
    <row r="1136" spans="1:28"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23"/>
      <c r="Y1136" s="23"/>
      <c r="Z1136" s="23"/>
      <c r="AA1136" s="23"/>
      <c r="AB1136" s="17"/>
    </row>
    <row r="1137" spans="6:28"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23"/>
      <c r="Y1137" s="23"/>
      <c r="Z1137" s="23"/>
      <c r="AA1137" s="23"/>
      <c r="AB1137" s="17"/>
    </row>
    <row r="1138" spans="6:28"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23"/>
      <c r="AB1138" s="17"/>
    </row>
    <row r="1139" spans="6:28"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23"/>
      <c r="AB1139" s="17"/>
    </row>
    <row r="1140" spans="6:28"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23"/>
      <c r="AB1140" s="17"/>
    </row>
    <row r="1141" spans="6:28"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R1141" s="47"/>
      <c r="S1141" s="47"/>
      <c r="T1141" s="47"/>
      <c r="U1141" s="47"/>
      <c r="V1141" s="47"/>
      <c r="W1141" s="47"/>
      <c r="X1141" s="47"/>
      <c r="Y1141" s="47"/>
      <c r="Z1141" s="47"/>
      <c r="AA1141" s="23"/>
      <c r="AB1141" s="17"/>
    </row>
    <row r="1142" spans="6:28"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23"/>
      <c r="AB1142" s="17"/>
    </row>
    <row r="1143" spans="6:28"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23"/>
      <c r="AB1143" s="17"/>
    </row>
    <row r="1144" spans="6:28">
      <c r="X1144" s="19"/>
      <c r="Y1144" s="19"/>
      <c r="Z1144" s="19"/>
      <c r="AA1144" s="23"/>
      <c r="AB1144" s="17"/>
    </row>
    <row r="1145" spans="6:28">
      <c r="F1145" s="64"/>
      <c r="G1145" s="64"/>
      <c r="H1145" s="64"/>
      <c r="I1145" s="64"/>
      <c r="J1145" s="64"/>
      <c r="K1145" s="64"/>
      <c r="L1145" s="64"/>
      <c r="M1145" s="64"/>
      <c r="N1145" s="64"/>
      <c r="O1145" s="64"/>
      <c r="P1145" s="64"/>
      <c r="Q1145" s="64"/>
      <c r="R1145" s="64"/>
      <c r="S1145" s="64"/>
      <c r="T1145" s="64"/>
      <c r="U1145" s="64"/>
      <c r="V1145" s="64"/>
      <c r="W1145" s="64"/>
      <c r="X1145" s="33"/>
      <c r="Y1145" s="33"/>
      <c r="Z1145" s="33"/>
      <c r="AA1145" s="23"/>
      <c r="AB1145" s="17"/>
    </row>
    <row r="1146" spans="6:28"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  <c r="AA1146" s="23"/>
      <c r="AB1146" s="17"/>
    </row>
    <row r="1147" spans="6:28"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23"/>
      <c r="AB1147" s="17"/>
    </row>
  </sheetData>
  <autoFilter ref="D2:E1143"/>
  <phoneticPr fontId="0" type="noConversion"/>
  <pageMargins left="0.5" right="0.25" top="1.25" bottom="0.5" header="0.5" footer="0.3"/>
  <pageSetup scale="50" pageOrder="overThenDown" orientation="landscape" r:id="rId1"/>
  <headerFooter alignWithMargins="0">
    <oddHeader>&amp;C&amp;"Times New Roman,Bold"&amp;12LOUISVILLE GAS AND ELECTRIC COMPANY
Cost of Service Study
Class Allocation
12 Months Ended 
April 30, 2020&amp;R&amp;"Times New Roman,Bold"&amp;12Exhibit WSS-29
Page &amp;P of &amp;N</oddHeader>
  </headerFooter>
  <rowBreaks count="22" manualBreakCount="22">
    <brk id="63" max="20" man="1"/>
    <brk id="120" max="20" man="1"/>
    <brk id="177" max="20" man="1"/>
    <brk id="234" max="20" man="1"/>
    <brk id="291" max="20" man="1"/>
    <brk id="348" max="20" man="1"/>
    <brk id="406" max="20" man="1"/>
    <brk id="463" max="20" man="1"/>
    <brk id="520" max="20" man="1"/>
    <brk id="578" max="20" man="1"/>
    <brk id="635" max="20" man="1"/>
    <brk id="692" max="20" man="1"/>
    <brk id="742" max="20" man="1"/>
    <brk id="802" max="20" man="1"/>
    <brk id="840" max="20" man="1"/>
    <brk id="890" max="20" man="1"/>
    <brk id="941" max="16383" man="1"/>
    <brk id="984" max="16383" man="1"/>
    <brk id="1006" max="16383" man="1"/>
    <brk id="1057" max="16383" man="1"/>
    <brk id="1075" max="16383" man="1"/>
    <brk id="1123" max="34" man="1"/>
  </rowBreaks>
  <colBreaks count="2" manualBreakCount="2">
    <brk id="14" max="1114" man="1"/>
    <brk id="21" max="1114" man="1"/>
  </colBreaks>
  <ignoredErrors>
    <ignoredError sqref="AA8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/>
  </sheetViews>
  <sheetFormatPr defaultRowHeight="13.8"/>
  <cols>
    <col min="1" max="1" width="24.109375" customWidth="1"/>
    <col min="2" max="2" width="18.33203125" bestFit="1" customWidth="1"/>
    <col min="3" max="3" width="18.33203125" customWidth="1"/>
    <col min="4" max="4" width="22" bestFit="1" customWidth="1"/>
    <col min="5" max="10" width="18.33203125" customWidth="1"/>
    <col min="11" max="11" width="19" customWidth="1"/>
    <col min="12" max="12" width="19" bestFit="1" customWidth="1"/>
    <col min="13" max="13" width="23.33203125" customWidth="1"/>
    <col min="14" max="14" width="23.109375" bestFit="1" customWidth="1"/>
    <col min="15" max="16" width="20.33203125" bestFit="1" customWidth="1"/>
    <col min="17" max="17" width="18.33203125" customWidth="1"/>
  </cols>
  <sheetData>
    <row r="1" spans="1:17" ht="27.6">
      <c r="B1" s="52" t="s">
        <v>819</v>
      </c>
      <c r="C1" s="30" t="s">
        <v>181</v>
      </c>
      <c r="D1" s="30" t="s">
        <v>1105</v>
      </c>
      <c r="E1" s="31" t="s">
        <v>1065</v>
      </c>
      <c r="F1" s="31" t="s">
        <v>1065</v>
      </c>
      <c r="G1" s="30" t="s">
        <v>1095</v>
      </c>
      <c r="H1" s="31" t="s">
        <v>1095</v>
      </c>
      <c r="I1" s="31" t="s">
        <v>1066</v>
      </c>
      <c r="J1" s="30" t="s">
        <v>559</v>
      </c>
      <c r="K1" s="30" t="s">
        <v>983</v>
      </c>
      <c r="L1" s="31" t="s">
        <v>983</v>
      </c>
      <c r="M1" s="30" t="s">
        <v>817</v>
      </c>
      <c r="N1" s="30" t="s">
        <v>1247</v>
      </c>
      <c r="O1" s="30" t="s">
        <v>1123</v>
      </c>
      <c r="P1" s="30" t="s">
        <v>1125</v>
      </c>
      <c r="Q1" s="31" t="s">
        <v>1126</v>
      </c>
    </row>
    <row r="2" spans="1:17" ht="14.4" thickBot="1">
      <c r="B2" s="32" t="s">
        <v>825</v>
      </c>
      <c r="C2" s="32" t="s">
        <v>1069</v>
      </c>
      <c r="D2" s="32" t="s">
        <v>556</v>
      </c>
      <c r="E2" s="32" t="s">
        <v>557</v>
      </c>
      <c r="F2" s="32" t="s">
        <v>558</v>
      </c>
      <c r="G2" s="32" t="s">
        <v>557</v>
      </c>
      <c r="H2" s="32" t="s">
        <v>558</v>
      </c>
      <c r="I2" s="32" t="s">
        <v>1025</v>
      </c>
      <c r="J2" s="32" t="s">
        <v>828</v>
      </c>
      <c r="K2" s="32" t="s">
        <v>1273</v>
      </c>
      <c r="L2" s="32" t="s">
        <v>1067</v>
      </c>
      <c r="M2" s="32" t="s">
        <v>560</v>
      </c>
      <c r="N2" s="32" t="s">
        <v>1128</v>
      </c>
      <c r="O2" s="32" t="s">
        <v>1124</v>
      </c>
      <c r="P2" s="32" t="s">
        <v>1143</v>
      </c>
      <c r="Q2" s="32" t="s">
        <v>1127</v>
      </c>
    </row>
    <row r="5" spans="1:17">
      <c r="A5" s="144" t="s">
        <v>1277</v>
      </c>
    </row>
    <row r="6" spans="1:17">
      <c r="A6" s="145" t="s">
        <v>862</v>
      </c>
      <c r="B6" s="146">
        <f>SUM(C6:Q6)</f>
        <v>2548077150.5472326</v>
      </c>
      <c r="C6" s="146">
        <f>'WSS-29'!G787</f>
        <v>1356499920.5731411</v>
      </c>
      <c r="D6" s="146">
        <f>'WSS-29'!H787</f>
        <v>298181087.27219707</v>
      </c>
      <c r="E6" s="146">
        <f>'WSS-29'!I787</f>
        <v>14680999.626981152</v>
      </c>
      <c r="F6" s="146">
        <f>'WSS-29'!J787</f>
        <v>274810099.70613962</v>
      </c>
      <c r="G6" s="146">
        <f>'WSS-29'!K787</f>
        <v>247890133.82229167</v>
      </c>
      <c r="H6" s="146">
        <f>'WSS-29'!L787</f>
        <v>172588952.1792506</v>
      </c>
      <c r="I6" s="146">
        <f>'WSS-29'!M787</f>
        <v>92553893.45447132</v>
      </c>
      <c r="J6" s="146">
        <f>'WSS-29'!N787</f>
        <v>6588621.6476110416</v>
      </c>
      <c r="K6" s="146">
        <f>'WSS-29'!O787</f>
        <v>82099362.869561702</v>
      </c>
      <c r="L6" s="146">
        <f>'WSS-29'!P787</f>
        <v>313496.79077524081</v>
      </c>
      <c r="M6" s="146">
        <f>'WSS-29'!Q787</f>
        <v>438519.84780116437</v>
      </c>
      <c r="N6" s="146">
        <f>'WSS-29'!R787</f>
        <v>23524.557011240551</v>
      </c>
      <c r="O6" s="146">
        <f>'WSS-29'!S787</f>
        <v>139008.76999999999</v>
      </c>
      <c r="P6" s="146">
        <f>'WSS-29'!T787</f>
        <v>1193920.19</v>
      </c>
      <c r="Q6" s="146">
        <f>'WSS-29'!U787</f>
        <v>75609.239999999991</v>
      </c>
    </row>
    <row r="7" spans="1:17">
      <c r="A7" s="145" t="s">
        <v>1278</v>
      </c>
      <c r="B7" s="146">
        <f>SUM(C7:Q7)</f>
        <v>171415400.39595294</v>
      </c>
      <c r="C7" s="146">
        <f>'WSS-29'!G783</f>
        <v>36443657.658910692</v>
      </c>
      <c r="D7" s="146">
        <f>'WSS-29'!H783</f>
        <v>34998136.685885534</v>
      </c>
      <c r="E7" s="146">
        <f>'WSS-29'!I783</f>
        <v>1864700.7682197643</v>
      </c>
      <c r="F7" s="146">
        <f>'WSS-29'!J783</f>
        <v>39688736.253786832</v>
      </c>
      <c r="G7" s="146">
        <f>'WSS-29'!K783</f>
        <v>23603613.031898662</v>
      </c>
      <c r="H7" s="146">
        <f>'WSS-29'!L783</f>
        <v>16390796.495628446</v>
      </c>
      <c r="I7" s="146">
        <f>'WSS-29'!M783</f>
        <v>11634125.770938046</v>
      </c>
      <c r="J7" s="146">
        <f>'WSS-29'!N783</f>
        <v>449262.37920694845</v>
      </c>
      <c r="K7" s="146">
        <f>'WSS-29'!O783</f>
        <v>6152175.670380488</v>
      </c>
      <c r="L7" s="146">
        <f>'WSS-29'!P783</f>
        <v>59435.422580699262</v>
      </c>
      <c r="M7" s="146">
        <f>'WSS-29'!Q783</f>
        <v>72954.855554309295</v>
      </c>
      <c r="N7" s="146">
        <f>'WSS-29'!R783</f>
        <v>2976.890177985777</v>
      </c>
      <c r="O7" s="146">
        <f>'WSS-29'!S783</f>
        <v>-10397.030221666937</v>
      </c>
      <c r="P7" s="146">
        <f>'WSS-29'!T783</f>
        <v>59954.524440417183</v>
      </c>
      <c r="Q7" s="146">
        <f>'WSS-29'!U783</f>
        <v>5271.0185657703951</v>
      </c>
    </row>
    <row r="8" spans="1:17">
      <c r="A8" s="145" t="s">
        <v>1017</v>
      </c>
      <c r="B8" s="147">
        <f t="shared" ref="B8:Q8" si="0">B7/B6</f>
        <v>6.7272453017813552E-2</v>
      </c>
      <c r="C8" s="147">
        <f t="shared" si="0"/>
        <v>2.6865948981045801E-2</v>
      </c>
      <c r="D8" s="147">
        <f t="shared" si="0"/>
        <v>0.11737208756616142</v>
      </c>
      <c r="E8" s="147">
        <f t="shared" si="0"/>
        <v>0.12701456410316672</v>
      </c>
      <c r="F8" s="147">
        <f t="shared" si="0"/>
        <v>0.14442240767798148</v>
      </c>
      <c r="G8" s="147">
        <f t="shared" si="0"/>
        <v>9.5218041428061437E-2</v>
      </c>
      <c r="H8" s="147">
        <f t="shared" si="0"/>
        <v>9.497013736200792E-2</v>
      </c>
      <c r="I8" s="147">
        <f t="shared" si="0"/>
        <v>0.12570109518581249</v>
      </c>
      <c r="J8" s="147">
        <f t="shared" si="0"/>
        <v>6.8187612407497378E-2</v>
      </c>
      <c r="K8" s="147">
        <f t="shared" si="0"/>
        <v>7.4935729771191728E-2</v>
      </c>
      <c r="L8" s="147">
        <f t="shared" si="0"/>
        <v>0.18958861567202148</v>
      </c>
      <c r="M8" s="147">
        <f t="shared" si="0"/>
        <v>0.16636614265037511</v>
      </c>
      <c r="N8" s="147">
        <f t="shared" si="0"/>
        <v>0.12654394199913535</v>
      </c>
      <c r="O8" s="147">
        <f t="shared" si="0"/>
        <v>-7.4794059552263772E-2</v>
      </c>
      <c r="P8" s="147">
        <f t="shared" si="0"/>
        <v>5.0216526148550336E-2</v>
      </c>
      <c r="Q8" s="147">
        <f t="shared" si="0"/>
        <v>6.9713947207648105E-2</v>
      </c>
    </row>
    <row r="9" spans="1:17">
      <c r="A9" s="145" t="s">
        <v>1279</v>
      </c>
      <c r="B9" s="148">
        <f t="shared" ref="B9:Q9" si="1">B8/$B8*100</f>
        <v>100</v>
      </c>
      <c r="C9" s="148">
        <f t="shared" si="1"/>
        <v>39.936032916670619</v>
      </c>
      <c r="D9" s="148">
        <f t="shared" si="1"/>
        <v>174.47273334165715</v>
      </c>
      <c r="E9" s="148">
        <f t="shared" si="1"/>
        <v>188.80620284432564</v>
      </c>
      <c r="F9" s="148">
        <f t="shared" si="1"/>
        <v>214.68283257002514</v>
      </c>
      <c r="G9" s="148">
        <f t="shared" si="1"/>
        <v>141.54090888115522</v>
      </c>
      <c r="H9" s="148">
        <f t="shared" si="1"/>
        <v>141.17240133470398</v>
      </c>
      <c r="I9" s="148">
        <f t="shared" si="1"/>
        <v>186.8537410885362</v>
      </c>
      <c r="J9" s="148">
        <f t="shared" si="1"/>
        <v>101.36037761168228</v>
      </c>
      <c r="K9" s="148">
        <f t="shared" si="1"/>
        <v>111.39140377614736</v>
      </c>
      <c r="L9" s="148">
        <f t="shared" si="1"/>
        <v>281.82206410968689</v>
      </c>
      <c r="M9" s="148">
        <f t="shared" si="1"/>
        <v>247.30203105024552</v>
      </c>
      <c r="N9" s="148">
        <f t="shared" si="1"/>
        <v>188.10662659443514</v>
      </c>
      <c r="O9" s="148">
        <f t="shared" si="1"/>
        <v>-111.18081205164098</v>
      </c>
      <c r="P9" s="148">
        <f t="shared" si="1"/>
        <v>74.646491834113945</v>
      </c>
      <c r="Q9" s="148">
        <f t="shared" si="1"/>
        <v>103.62926291566632</v>
      </c>
    </row>
    <row r="10" spans="1:17">
      <c r="A10" s="145" t="s">
        <v>1280</v>
      </c>
      <c r="B10" s="146">
        <f>SUM(C10:Q10)</f>
        <v>-4.7147835857686005E-8</v>
      </c>
      <c r="C10" s="146">
        <f t="shared" ref="C10:Q10" si="2">(C7-(C6*$B8))*Tax_Factor</f>
        <v>-73313233.419991046</v>
      </c>
      <c r="D10" s="146">
        <f t="shared" si="2"/>
        <v>19981402.876573734</v>
      </c>
      <c r="E10" s="146">
        <f t="shared" si="2"/>
        <v>1173133.7173640153</v>
      </c>
      <c r="F10" s="146">
        <f t="shared" si="2"/>
        <v>28358267.1403821</v>
      </c>
      <c r="G10" s="146">
        <f t="shared" si="2"/>
        <v>9265819.2644153461</v>
      </c>
      <c r="H10" s="146">
        <f t="shared" si="2"/>
        <v>6393928.5383095508</v>
      </c>
      <c r="I10" s="146">
        <f t="shared" si="2"/>
        <v>7233222.2766591962</v>
      </c>
      <c r="J10" s="146">
        <f t="shared" si="2"/>
        <v>8064.9677173757855</v>
      </c>
      <c r="K10" s="146">
        <f t="shared" si="2"/>
        <v>841522.28494707239</v>
      </c>
      <c r="L10" s="146">
        <f t="shared" si="2"/>
        <v>51289.477123719291</v>
      </c>
      <c r="M10" s="146">
        <f t="shared" si="2"/>
        <v>58122.80676371805</v>
      </c>
      <c r="N10" s="146">
        <f t="shared" si="2"/>
        <v>1864.9990543681408</v>
      </c>
      <c r="O10" s="146">
        <f t="shared" si="2"/>
        <v>-26414.673359141842</v>
      </c>
      <c r="P10" s="146">
        <f t="shared" si="2"/>
        <v>-27237.167786638231</v>
      </c>
      <c r="Q10" s="146">
        <f t="shared" si="2"/>
        <v>246.91182658515427</v>
      </c>
    </row>
    <row r="13" spans="1:17">
      <c r="A13" s="144" t="s">
        <v>1281</v>
      </c>
    </row>
    <row r="14" spans="1:17">
      <c r="A14" s="145" t="s">
        <v>862</v>
      </c>
      <c r="B14" s="146">
        <f>SUM(C14:Q14)</f>
        <v>2548077150.5472326</v>
      </c>
      <c r="C14" s="146">
        <f>'WSS-29'!G836</f>
        <v>1356499920.5731411</v>
      </c>
      <c r="D14" s="146">
        <f>'WSS-29'!H836</f>
        <v>298181087.27219707</v>
      </c>
      <c r="E14" s="146">
        <f>'WSS-29'!I836</f>
        <v>14680999.626981152</v>
      </c>
      <c r="F14" s="146">
        <f>'WSS-29'!J836</f>
        <v>274810099.70613962</v>
      </c>
      <c r="G14" s="146">
        <f>'WSS-29'!K836</f>
        <v>247890133.82229167</v>
      </c>
      <c r="H14" s="146">
        <f>'WSS-29'!L836</f>
        <v>172588952.1792506</v>
      </c>
      <c r="I14" s="146">
        <f>'WSS-29'!M836</f>
        <v>92553893.45447132</v>
      </c>
      <c r="J14" s="146">
        <f>'WSS-29'!N836</f>
        <v>6588621.6476110416</v>
      </c>
      <c r="K14" s="146">
        <f>'WSS-29'!O836</f>
        <v>82099362.869561702</v>
      </c>
      <c r="L14" s="146">
        <f>'WSS-29'!P836</f>
        <v>313496.79077524081</v>
      </c>
      <c r="M14" s="146">
        <f>'WSS-29'!Q836</f>
        <v>438519.84780116437</v>
      </c>
      <c r="N14" s="146">
        <f>'WSS-29'!R836</f>
        <v>23524.557011240551</v>
      </c>
      <c r="O14" s="146">
        <f>'WSS-29'!S836</f>
        <v>139008.76999999999</v>
      </c>
      <c r="P14" s="146">
        <f>'WSS-29'!T836</f>
        <v>1193920.19</v>
      </c>
      <c r="Q14" s="146">
        <f>'WSS-29'!U836</f>
        <v>75609.239999999991</v>
      </c>
    </row>
    <row r="15" spans="1:17">
      <c r="A15" s="145" t="s">
        <v>1278</v>
      </c>
      <c r="B15" s="146">
        <f>SUM(C15:Q15)</f>
        <v>197565805.3668586</v>
      </c>
      <c r="C15" s="146">
        <f>'WSS-29'!G834</f>
        <v>50305604.028861582</v>
      </c>
      <c r="D15" s="146">
        <f>'WSS-29'!H834</f>
        <v>38275760.068283215</v>
      </c>
      <c r="E15" s="146">
        <f>'WSS-29'!I834</f>
        <v>2046835.7454843959</v>
      </c>
      <c r="F15" s="146">
        <f>'WSS-29'!J834</f>
        <v>43018949.443429768</v>
      </c>
      <c r="G15" s="146">
        <f>'WSS-29'!K834</f>
        <v>25918681.384125635</v>
      </c>
      <c r="H15" s="146">
        <f>'WSS-29'!L834</f>
        <v>17905410.201145887</v>
      </c>
      <c r="I15" s="146">
        <f>'WSS-29'!M834</f>
        <v>12699524.753773704</v>
      </c>
      <c r="J15" s="146">
        <f>'WSS-29'!N834</f>
        <v>522935.00732839014</v>
      </c>
      <c r="K15" s="146">
        <f>'WSS-29'!O834</f>
        <v>6627383.4111689329</v>
      </c>
      <c r="L15" s="146">
        <f>'WSS-29'!P834</f>
        <v>59432.795648909843</v>
      </c>
      <c r="M15" s="146">
        <f>'WSS-29'!Q834</f>
        <v>72946.695199083624</v>
      </c>
      <c r="N15" s="146">
        <f>'WSS-29'!R834</f>
        <v>3180.0492555335395</v>
      </c>
      <c r="O15" s="146">
        <f>'WSS-29'!S834</f>
        <v>10773.180121030964</v>
      </c>
      <c r="P15" s="146">
        <f>'WSS-29'!T834</f>
        <v>92528.898171717185</v>
      </c>
      <c r="Q15" s="146">
        <f>'WSS-29'!U834</f>
        <v>5859.7048608363939</v>
      </c>
    </row>
    <row r="16" spans="1:17">
      <c r="A16" s="145" t="s">
        <v>1017</v>
      </c>
      <c r="B16" s="147">
        <f t="shared" ref="B16:Q16" si="3">B15/B14</f>
        <v>7.753525254305145E-2</v>
      </c>
      <c r="C16" s="147">
        <f t="shared" si="3"/>
        <v>3.7084855860224988E-2</v>
      </c>
      <c r="D16" s="147">
        <f t="shared" si="3"/>
        <v>0.1283641441462143</v>
      </c>
      <c r="E16" s="147">
        <f t="shared" si="3"/>
        <v>0.13942073411150177</v>
      </c>
      <c r="F16" s="147">
        <f t="shared" si="3"/>
        <v>0.1565406420267336</v>
      </c>
      <c r="G16" s="147">
        <f t="shared" si="3"/>
        <v>0.1045571317602592</v>
      </c>
      <c r="H16" s="147">
        <f t="shared" si="3"/>
        <v>0.10374598127549531</v>
      </c>
      <c r="I16" s="147">
        <f t="shared" si="3"/>
        <v>0.13721221528104374</v>
      </c>
      <c r="J16" s="147">
        <f t="shared" si="3"/>
        <v>7.9369409156769585E-2</v>
      </c>
      <c r="K16" s="147">
        <f t="shared" si="3"/>
        <v>8.0723932312342372E-2</v>
      </c>
      <c r="L16" s="147">
        <f t="shared" si="3"/>
        <v>0.18958023621849368</v>
      </c>
      <c r="M16" s="147">
        <f t="shared" si="3"/>
        <v>0.16634753378861758</v>
      </c>
      <c r="N16" s="147">
        <f t="shared" si="3"/>
        <v>0.1351799846438784</v>
      </c>
      <c r="O16" s="147">
        <f t="shared" si="3"/>
        <v>7.7500003208653412E-2</v>
      </c>
      <c r="P16" s="147">
        <f t="shared" si="3"/>
        <v>7.7500069893044685E-2</v>
      </c>
      <c r="Q16" s="147">
        <f t="shared" si="3"/>
        <v>7.749985135198284E-2</v>
      </c>
    </row>
    <row r="17" spans="1:17">
      <c r="A17" s="145" t="s">
        <v>1279</v>
      </c>
      <c r="B17" s="148">
        <f t="shared" ref="B17:Q17" si="4">B16/$B16*100</f>
        <v>100</v>
      </c>
      <c r="C17" s="148">
        <f t="shared" si="4"/>
        <v>47.829670561314828</v>
      </c>
      <c r="D17" s="148">
        <f t="shared" si="4"/>
        <v>165.55584709669978</v>
      </c>
      <c r="E17" s="148">
        <f t="shared" si="4"/>
        <v>179.81592828899139</v>
      </c>
      <c r="F17" s="148">
        <f t="shared" si="4"/>
        <v>201.89608841451107</v>
      </c>
      <c r="G17" s="148">
        <f t="shared" si="4"/>
        <v>134.85108815787225</v>
      </c>
      <c r="H17" s="148">
        <f t="shared" si="4"/>
        <v>133.80491824398243</v>
      </c>
      <c r="I17" s="148">
        <f t="shared" si="4"/>
        <v>176.96752223107376</v>
      </c>
      <c r="J17" s="148">
        <f t="shared" si="4"/>
        <v>102.36557766120606</v>
      </c>
      <c r="K17" s="148">
        <f t="shared" si="4"/>
        <v>104.11255482468495</v>
      </c>
      <c r="L17" s="148">
        <f t="shared" si="4"/>
        <v>244.50843971034882</v>
      </c>
      <c r="M17" s="148">
        <f t="shared" si="4"/>
        <v>214.54438894908239</v>
      </c>
      <c r="N17" s="148">
        <f t="shared" si="4"/>
        <v>174.34648138770129</v>
      </c>
      <c r="O17" s="148">
        <f t="shared" si="4"/>
        <v>99.954537667393978</v>
      </c>
      <c r="P17" s="148">
        <f t="shared" si="4"/>
        <v>99.954623672648481</v>
      </c>
      <c r="Q17" s="148">
        <f t="shared" si="4"/>
        <v>99.954341812391789</v>
      </c>
    </row>
    <row r="18" spans="1:17">
      <c r="A18" s="145" t="s">
        <v>1280</v>
      </c>
      <c r="B18" s="146">
        <f>SUM(C18:Q18)</f>
        <v>-2.645788921284975E-9</v>
      </c>
      <c r="C18" s="146">
        <f t="shared" ref="C18:Q18" si="5">(C15-(C14*$B16))*Tax_Factor</f>
        <v>-73392871.881239623</v>
      </c>
      <c r="D18" s="146">
        <f t="shared" si="5"/>
        <v>20272254.878673274</v>
      </c>
      <c r="E18" s="146">
        <f>(E15-(E14*$B16))*Tax_Factor</f>
        <v>1215222.2900114008</v>
      </c>
      <c r="F18" s="146">
        <f t="shared" si="5"/>
        <v>29040275.530646913</v>
      </c>
      <c r="G18" s="146">
        <f t="shared" si="5"/>
        <v>8959548.2956333719</v>
      </c>
      <c r="H18" s="146">
        <f t="shared" si="5"/>
        <v>6050669.2317544166</v>
      </c>
      <c r="I18" s="146">
        <f t="shared" si="5"/>
        <v>7387759.1582339192</v>
      </c>
      <c r="J18" s="146">
        <f t="shared" si="5"/>
        <v>16163.75687666683</v>
      </c>
      <c r="K18" s="146">
        <f t="shared" si="5"/>
        <v>350156.35892770044</v>
      </c>
      <c r="L18" s="146">
        <f t="shared" si="5"/>
        <v>46982.577791418276</v>
      </c>
      <c r="M18" s="146">
        <f t="shared" si="5"/>
        <v>52092.308604329257</v>
      </c>
      <c r="N18" s="146">
        <f t="shared" si="5"/>
        <v>1813.812554822536</v>
      </c>
      <c r="O18" s="146">
        <f t="shared" si="5"/>
        <v>-6.5539699497586961</v>
      </c>
      <c r="P18" s="146">
        <f t="shared" si="5"/>
        <v>-56.184325176699879</v>
      </c>
      <c r="Q18" s="146">
        <f t="shared" si="5"/>
        <v>-3.580173480009099</v>
      </c>
    </row>
    <row r="21" spans="1:17">
      <c r="A21" s="145" t="s">
        <v>1282</v>
      </c>
      <c r="B21" s="149">
        <v>1.3375539999999999</v>
      </c>
      <c r="C21" s="145" t="s">
        <v>1294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30"/>
  <sheetViews>
    <sheetView tabSelected="1" view="pageLayout" zoomScaleNormal="100" workbookViewId="0">
      <selection sqref="A1:I1"/>
    </sheetView>
  </sheetViews>
  <sheetFormatPr defaultRowHeight="13.8"/>
  <cols>
    <col min="1" max="1" width="5.77734375" customWidth="1"/>
    <col min="2" max="2" width="5.77734375" hidden="1" customWidth="1"/>
    <col min="3" max="3" width="43.77734375" customWidth="1"/>
    <col min="4" max="4" width="9.77734375" customWidth="1"/>
    <col min="5" max="5" width="7.77734375" customWidth="1"/>
    <col min="6" max="6" width="10.77734375" customWidth="1"/>
    <col min="7" max="7" width="9.77734375" customWidth="1"/>
    <col min="8" max="8" width="7.77734375" customWidth="1"/>
    <col min="9" max="9" width="10.77734375" customWidth="1"/>
  </cols>
  <sheetData>
    <row r="1" spans="1:9" ht="17.399999999999999">
      <c r="A1" s="158" t="s">
        <v>1293</v>
      </c>
      <c r="B1" s="158"/>
      <c r="C1" s="158"/>
      <c r="D1" s="158"/>
      <c r="E1" s="158"/>
      <c r="F1" s="158"/>
      <c r="G1" s="158"/>
      <c r="H1" s="158"/>
      <c r="I1" s="158"/>
    </row>
    <row r="2" spans="1:9">
      <c r="A2" s="145"/>
      <c r="B2" s="145"/>
      <c r="C2" s="145"/>
      <c r="D2" s="145"/>
      <c r="E2" s="145"/>
      <c r="F2" s="145"/>
      <c r="G2" s="145"/>
      <c r="H2" s="145"/>
      <c r="I2" s="145"/>
    </row>
    <row r="3" spans="1:9" ht="15.6">
      <c r="A3" s="159" t="s">
        <v>1283</v>
      </c>
      <c r="B3" s="159"/>
      <c r="C3" s="159"/>
      <c r="D3" s="159"/>
      <c r="E3" s="159"/>
      <c r="F3" s="159"/>
      <c r="G3" s="159"/>
      <c r="H3" s="159"/>
      <c r="I3" s="159"/>
    </row>
    <row r="4" spans="1:9" ht="15.6">
      <c r="A4" s="159" t="s">
        <v>1309</v>
      </c>
      <c r="B4" s="159"/>
      <c r="C4" s="159"/>
      <c r="D4" s="159"/>
      <c r="E4" s="159"/>
      <c r="F4" s="159"/>
      <c r="G4" s="159"/>
      <c r="H4" s="159"/>
      <c r="I4" s="159"/>
    </row>
    <row r="5" spans="1:9" ht="15.6">
      <c r="A5" s="160" t="s">
        <v>1284</v>
      </c>
      <c r="B5" s="160"/>
      <c r="C5" s="160"/>
      <c r="D5" s="160"/>
      <c r="E5" s="160"/>
      <c r="F5" s="160"/>
      <c r="G5" s="160"/>
      <c r="H5" s="160"/>
      <c r="I5" s="160"/>
    </row>
    <row r="6" spans="1:9">
      <c r="A6" s="145"/>
      <c r="B6" s="145"/>
      <c r="C6" s="145"/>
      <c r="D6" s="145"/>
      <c r="E6" s="145"/>
      <c r="F6" s="145"/>
      <c r="G6" s="145"/>
      <c r="H6" s="145"/>
      <c r="I6" s="145"/>
    </row>
    <row r="7" spans="1:9">
      <c r="A7" s="145"/>
      <c r="B7" s="145"/>
      <c r="C7" s="145"/>
      <c r="D7" s="145"/>
      <c r="E7" s="145"/>
      <c r="F7" s="145"/>
      <c r="G7" s="145"/>
      <c r="H7" s="145"/>
      <c r="I7" s="145"/>
    </row>
    <row r="8" spans="1:9">
      <c r="A8" s="145"/>
      <c r="B8" s="145"/>
      <c r="C8" s="145"/>
      <c r="D8" s="145"/>
      <c r="E8" s="145"/>
      <c r="F8" s="145"/>
      <c r="G8" s="145"/>
      <c r="H8" s="145"/>
      <c r="I8" s="145"/>
    </row>
    <row r="9" spans="1:9">
      <c r="A9" s="145"/>
      <c r="B9" s="145"/>
      <c r="C9" s="145"/>
      <c r="D9" s="161" t="s">
        <v>1285</v>
      </c>
      <c r="E9" s="161"/>
      <c r="F9" s="161"/>
      <c r="G9" s="161" t="s">
        <v>1286</v>
      </c>
      <c r="H9" s="161"/>
      <c r="I9" s="161"/>
    </row>
    <row r="10" spans="1:9">
      <c r="A10" s="162"/>
      <c r="B10" s="162"/>
      <c r="C10" s="162"/>
      <c r="D10" s="162" t="s">
        <v>1287</v>
      </c>
      <c r="E10" s="162"/>
      <c r="F10" s="162" t="s">
        <v>1280</v>
      </c>
      <c r="G10" s="162" t="s">
        <v>1287</v>
      </c>
      <c r="H10" s="162"/>
      <c r="I10" s="162" t="s">
        <v>1280</v>
      </c>
    </row>
    <row r="11" spans="1:9">
      <c r="A11" s="163" t="s">
        <v>1288</v>
      </c>
      <c r="B11" s="163"/>
      <c r="C11" s="171" t="s">
        <v>1289</v>
      </c>
      <c r="D11" s="163" t="s">
        <v>1290</v>
      </c>
      <c r="E11" s="163" t="s">
        <v>1279</v>
      </c>
      <c r="F11" s="164" t="s">
        <v>1291</v>
      </c>
      <c r="G11" s="163" t="s">
        <v>1290</v>
      </c>
      <c r="H11" s="163" t="s">
        <v>1279</v>
      </c>
      <c r="I11" s="164" t="s">
        <v>1291</v>
      </c>
    </row>
    <row r="12" spans="1:9">
      <c r="A12" s="163"/>
      <c r="B12" s="163"/>
      <c r="C12" s="163"/>
      <c r="D12" s="165">
        <v>-1</v>
      </c>
      <c r="E12" s="165">
        <v>-2</v>
      </c>
      <c r="F12" s="165">
        <v>-3</v>
      </c>
      <c r="G12" s="165">
        <v>-4</v>
      </c>
      <c r="H12" s="165">
        <v>-5</v>
      </c>
      <c r="I12" s="165">
        <v>-6</v>
      </c>
    </row>
    <row r="13" spans="1:9">
      <c r="A13" s="145"/>
      <c r="B13" s="145"/>
      <c r="C13" s="145"/>
      <c r="D13" s="145"/>
      <c r="E13" s="145"/>
      <c r="F13" s="145"/>
      <c r="G13" s="145"/>
      <c r="H13" s="145"/>
      <c r="I13" s="145"/>
    </row>
    <row r="14" spans="1:9">
      <c r="A14" s="162">
        <v>1</v>
      </c>
      <c r="B14" s="162">
        <v>1</v>
      </c>
      <c r="C14" s="145" t="s">
        <v>1299</v>
      </c>
      <c r="D14" s="166">
        <f ca="1">OFFSET('Subsidy Calcs'!$B$8,0,$B14)</f>
        <v>2.6865948981045801E-2</v>
      </c>
      <c r="E14" s="167">
        <f ca="1">D14/D$30*100</f>
        <v>39.936032916670619</v>
      </c>
      <c r="F14" s="168">
        <f ca="1">OFFSET('Subsidy Calcs'!$B$10,0,$B14)/1000</f>
        <v>-73313.23341999104</v>
      </c>
      <c r="G14" s="166">
        <f ca="1">OFFSET('Subsidy Calcs'!$B$16,0,$B14)</f>
        <v>3.7084855860224988E-2</v>
      </c>
      <c r="H14" s="167">
        <f ca="1">G14/G$30*100</f>
        <v>47.829670561314828</v>
      </c>
      <c r="I14" s="168">
        <f ca="1">OFFSET('Subsidy Calcs'!$B$18,0,$B14)/1000</f>
        <v>-73392.871881239626</v>
      </c>
    </row>
    <row r="15" spans="1:9">
      <c r="A15" s="162">
        <f>A14+1</f>
        <v>2</v>
      </c>
      <c r="B15" s="162">
        <f>B14+1</f>
        <v>2</v>
      </c>
      <c r="C15" s="145" t="s">
        <v>1295</v>
      </c>
      <c r="D15" s="166">
        <f ca="1">OFFSET('Subsidy Calcs'!$B$8,0,$B15)</f>
        <v>0.11737208756616142</v>
      </c>
      <c r="E15" s="167">
        <f t="shared" ref="E15:E30" ca="1" si="0">D15/D$30*100</f>
        <v>174.47273334165715</v>
      </c>
      <c r="F15" s="169">
        <f ca="1">OFFSET('Subsidy Calcs'!$B$10,0,$B15)/1000</f>
        <v>19981.402876573735</v>
      </c>
      <c r="G15" s="166">
        <f ca="1">OFFSET('Subsidy Calcs'!$B$16,0,$B15)</f>
        <v>0.1283641441462143</v>
      </c>
      <c r="H15" s="167">
        <f t="shared" ref="H15:H30" ca="1" si="1">G15/G$30*100</f>
        <v>165.55584709669978</v>
      </c>
      <c r="I15" s="169">
        <f ca="1">OFFSET('Subsidy Calcs'!$B$18,0,$B15)/1000</f>
        <v>20272.254878673273</v>
      </c>
    </row>
    <row r="16" spans="1:9">
      <c r="A16" s="162">
        <f t="shared" ref="A16:A28" si="2">A15+1</f>
        <v>3</v>
      </c>
      <c r="B16" s="162">
        <v>4</v>
      </c>
      <c r="C16" s="145" t="s">
        <v>1300</v>
      </c>
      <c r="D16" s="166">
        <f ca="1">OFFSET('Subsidy Calcs'!$B$8,0,$B16)</f>
        <v>0.14442240767798148</v>
      </c>
      <c r="E16" s="167">
        <f t="shared" ca="1" si="0"/>
        <v>214.68283257002514</v>
      </c>
      <c r="F16" s="169">
        <f ca="1">OFFSET('Subsidy Calcs'!$B$10,0,$B16)/1000</f>
        <v>28358.2671403821</v>
      </c>
      <c r="G16" s="166">
        <f ca="1">OFFSET('Subsidy Calcs'!$B$16,0,$B16)</f>
        <v>0.1565406420267336</v>
      </c>
      <c r="H16" s="167">
        <f t="shared" ca="1" si="1"/>
        <v>201.89608841451107</v>
      </c>
      <c r="I16" s="169">
        <f ca="1">OFFSET('Subsidy Calcs'!$B$18,0,$B16)/1000</f>
        <v>29040.275530646912</v>
      </c>
    </row>
    <row r="17" spans="1:9">
      <c r="A17" s="162">
        <f t="shared" si="2"/>
        <v>4</v>
      </c>
      <c r="B17" s="162">
        <v>3</v>
      </c>
      <c r="C17" s="145" t="s">
        <v>1301</v>
      </c>
      <c r="D17" s="166">
        <f ca="1">OFFSET('Subsidy Calcs'!$B$8,0,$B17)</f>
        <v>0.12701456410316672</v>
      </c>
      <c r="E17" s="167">
        <f t="shared" ca="1" si="0"/>
        <v>188.80620284432564</v>
      </c>
      <c r="F17" s="169">
        <f ca="1">OFFSET('Subsidy Calcs'!$B$10,0,$B17)/1000</f>
        <v>1173.1337173640152</v>
      </c>
      <c r="G17" s="166">
        <f ca="1">OFFSET('Subsidy Calcs'!$B$16,0,$B17)</f>
        <v>0.13942073411150177</v>
      </c>
      <c r="H17" s="167">
        <f t="shared" ca="1" si="1"/>
        <v>179.81592828899139</v>
      </c>
      <c r="I17" s="169">
        <f ca="1">OFFSET('Subsidy Calcs'!$B$18,0,$B17)/1000</f>
        <v>1215.2222900114009</v>
      </c>
    </row>
    <row r="18" spans="1:9">
      <c r="A18" s="162">
        <f t="shared" si="2"/>
        <v>5</v>
      </c>
      <c r="B18" s="162">
        <v>6</v>
      </c>
      <c r="C18" s="145" t="s">
        <v>1302</v>
      </c>
      <c r="D18" s="166">
        <f ca="1">OFFSET('Subsidy Calcs'!$B$8,0,$B18)</f>
        <v>9.497013736200792E-2</v>
      </c>
      <c r="E18" s="167">
        <f t="shared" ca="1" si="0"/>
        <v>141.17240133470398</v>
      </c>
      <c r="F18" s="169">
        <f ca="1">OFFSET('Subsidy Calcs'!$B$10,0,$B18)/1000</f>
        <v>6393.9285383095512</v>
      </c>
      <c r="G18" s="166">
        <f ca="1">OFFSET('Subsidy Calcs'!$B$16,0,$B18)</f>
        <v>0.10374598127549531</v>
      </c>
      <c r="H18" s="167">
        <f t="shared" ca="1" si="1"/>
        <v>133.80491824398243</v>
      </c>
      <c r="I18" s="169">
        <f ca="1">OFFSET('Subsidy Calcs'!$B$18,0,$B18)/1000</f>
        <v>6050.6692317544166</v>
      </c>
    </row>
    <row r="19" spans="1:9">
      <c r="A19" s="162">
        <f t="shared" si="2"/>
        <v>6</v>
      </c>
      <c r="B19" s="162">
        <v>5</v>
      </c>
      <c r="C19" s="145" t="s">
        <v>1303</v>
      </c>
      <c r="D19" s="166">
        <f ca="1">OFFSET('Subsidy Calcs'!$B$8,0,$B19)</f>
        <v>9.5218041428061437E-2</v>
      </c>
      <c r="E19" s="167">
        <f t="shared" ca="1" si="0"/>
        <v>141.54090888115522</v>
      </c>
      <c r="F19" s="169">
        <f ca="1">OFFSET('Subsidy Calcs'!$B$10,0,$B19)/1000</f>
        <v>9265.819264415346</v>
      </c>
      <c r="G19" s="166">
        <f ca="1">OFFSET('Subsidy Calcs'!$B$16,0,$B19)</f>
        <v>0.1045571317602592</v>
      </c>
      <c r="H19" s="167">
        <f t="shared" ca="1" si="1"/>
        <v>134.85108815787225</v>
      </c>
      <c r="I19" s="169">
        <f ca="1">OFFSET('Subsidy Calcs'!$B$18,0,$B19)/1000</f>
        <v>8959.5482956333726</v>
      </c>
    </row>
    <row r="20" spans="1:9">
      <c r="A20" s="162">
        <f t="shared" si="2"/>
        <v>7</v>
      </c>
      <c r="B20" s="162">
        <v>7</v>
      </c>
      <c r="C20" s="145" t="s">
        <v>1304</v>
      </c>
      <c r="D20" s="166">
        <f ca="1">OFFSET('Subsidy Calcs'!$B$8,0,$B20)</f>
        <v>0.12570109518581249</v>
      </c>
      <c r="E20" s="167">
        <f t="shared" ca="1" si="0"/>
        <v>186.8537410885362</v>
      </c>
      <c r="F20" s="169">
        <f ca="1">OFFSET('Subsidy Calcs'!$B$10,0,$B20)/1000</f>
        <v>7233.2222766591958</v>
      </c>
      <c r="G20" s="166">
        <f ca="1">OFFSET('Subsidy Calcs'!$B$16,0,$B20)</f>
        <v>0.13721221528104374</v>
      </c>
      <c r="H20" s="167">
        <f t="shared" ca="1" si="1"/>
        <v>176.96752223107376</v>
      </c>
      <c r="I20" s="169">
        <f ca="1">OFFSET('Subsidy Calcs'!$B$18,0,$B20)/1000</f>
        <v>7387.7591582339192</v>
      </c>
    </row>
    <row r="21" spans="1:9">
      <c r="A21" s="162">
        <f t="shared" si="2"/>
        <v>8</v>
      </c>
      <c r="B21" s="162">
        <f t="shared" ref="B21:B28" si="3">B20+1</f>
        <v>8</v>
      </c>
      <c r="C21" s="145" t="s">
        <v>559</v>
      </c>
      <c r="D21" s="166">
        <f ca="1">OFFSET('Subsidy Calcs'!$B$8,0,$B21)</f>
        <v>6.8187612407497378E-2</v>
      </c>
      <c r="E21" s="167">
        <f t="shared" ca="1" si="0"/>
        <v>101.36037761168228</v>
      </c>
      <c r="F21" s="169">
        <f ca="1">OFFSET('Subsidy Calcs'!$B$10,0,$B21)/1000</f>
        <v>8.0649677173757848</v>
      </c>
      <c r="G21" s="166">
        <f ca="1">OFFSET('Subsidy Calcs'!$B$16,0,$B21)</f>
        <v>7.9369409156769585E-2</v>
      </c>
      <c r="H21" s="167">
        <f t="shared" ca="1" si="1"/>
        <v>102.36557766120606</v>
      </c>
      <c r="I21" s="169">
        <f ca="1">OFFSET('Subsidy Calcs'!$B$18,0,$B21)/1000</f>
        <v>16.163756876666831</v>
      </c>
    </row>
    <row r="22" spans="1:9">
      <c r="A22" s="162">
        <f t="shared" si="2"/>
        <v>9</v>
      </c>
      <c r="B22" s="162">
        <f t="shared" si="3"/>
        <v>9</v>
      </c>
      <c r="C22" s="145" t="s">
        <v>1308</v>
      </c>
      <c r="D22" s="166">
        <f ca="1">OFFSET('Subsidy Calcs'!$B$8,0,$B22)</f>
        <v>7.4935729771191728E-2</v>
      </c>
      <c r="E22" s="167">
        <f t="shared" ca="1" si="0"/>
        <v>111.39140377614736</v>
      </c>
      <c r="F22" s="169">
        <f ca="1">OFFSET('Subsidy Calcs'!$B$10,0,$B22)/1000</f>
        <v>841.52228494707242</v>
      </c>
      <c r="G22" s="166">
        <f ca="1">OFFSET('Subsidy Calcs'!$B$16,0,$B22)</f>
        <v>8.0723932312342372E-2</v>
      </c>
      <c r="H22" s="167">
        <f t="shared" ca="1" si="1"/>
        <v>104.11255482468495</v>
      </c>
      <c r="I22" s="169">
        <f ca="1">OFFSET('Subsidy Calcs'!$B$18,0,$B22)/1000</f>
        <v>350.15635892770041</v>
      </c>
    </row>
    <row r="23" spans="1:9">
      <c r="A23" s="162">
        <f t="shared" si="2"/>
        <v>10</v>
      </c>
      <c r="B23" s="162">
        <f t="shared" si="3"/>
        <v>10</v>
      </c>
      <c r="C23" s="145" t="s">
        <v>1305</v>
      </c>
      <c r="D23" s="166">
        <f ca="1">OFFSET('Subsidy Calcs'!$B$8,0,$B23)</f>
        <v>0.18958861567202148</v>
      </c>
      <c r="E23" s="167">
        <f t="shared" ca="1" si="0"/>
        <v>281.82206410968689</v>
      </c>
      <c r="F23" s="169">
        <f ca="1">OFFSET('Subsidy Calcs'!$B$10,0,$B23)/1000</f>
        <v>51.289477123719294</v>
      </c>
      <c r="G23" s="166">
        <f ca="1">OFFSET('Subsidy Calcs'!$B$16,0,$B23)</f>
        <v>0.18958023621849368</v>
      </c>
      <c r="H23" s="167">
        <f t="shared" ca="1" si="1"/>
        <v>244.50843971034882</v>
      </c>
      <c r="I23" s="169">
        <f ca="1">OFFSET('Subsidy Calcs'!$B$18,0,$B23)/1000</f>
        <v>46.982577791418279</v>
      </c>
    </row>
    <row r="24" spans="1:9">
      <c r="A24" s="162">
        <f t="shared" si="2"/>
        <v>11</v>
      </c>
      <c r="B24" s="162">
        <f t="shared" si="3"/>
        <v>11</v>
      </c>
      <c r="C24" s="145" t="s">
        <v>1306</v>
      </c>
      <c r="D24" s="166">
        <f ca="1">OFFSET('Subsidy Calcs'!$B$8,0,$B24)</f>
        <v>0.16636614265037511</v>
      </c>
      <c r="E24" s="167">
        <f t="shared" ca="1" si="0"/>
        <v>247.30203105024552</v>
      </c>
      <c r="F24" s="169">
        <f ca="1">OFFSET('Subsidy Calcs'!$B$10,0,$B24)/1000</f>
        <v>58.122806763718053</v>
      </c>
      <c r="G24" s="166">
        <f ca="1">OFFSET('Subsidy Calcs'!$B$16,0,$B24)</f>
        <v>0.16634753378861758</v>
      </c>
      <c r="H24" s="167">
        <f t="shared" ca="1" si="1"/>
        <v>214.54438894908239</v>
      </c>
      <c r="I24" s="169">
        <f ca="1">OFFSET('Subsidy Calcs'!$B$18,0,$B24)/1000</f>
        <v>52.092308604329254</v>
      </c>
    </row>
    <row r="25" spans="1:9">
      <c r="A25" s="162">
        <f t="shared" si="2"/>
        <v>12</v>
      </c>
      <c r="B25" s="162">
        <f t="shared" si="3"/>
        <v>12</v>
      </c>
      <c r="C25" s="145" t="s">
        <v>1307</v>
      </c>
      <c r="D25" s="166">
        <f ca="1">OFFSET('Subsidy Calcs'!$B$8,0,$B25)</f>
        <v>0.12654394199913535</v>
      </c>
      <c r="E25" s="167">
        <f t="shared" ca="1" si="0"/>
        <v>188.10662659443514</v>
      </c>
      <c r="F25" s="169">
        <f ca="1">OFFSET('Subsidy Calcs'!$B$10,0,$B25)/1000</f>
        <v>1.8649990543681407</v>
      </c>
      <c r="G25" s="166">
        <f ca="1">OFFSET('Subsidy Calcs'!$B$16,0,$B25)</f>
        <v>0.1351799846438784</v>
      </c>
      <c r="H25" s="167">
        <f t="shared" ca="1" si="1"/>
        <v>174.34648138770129</v>
      </c>
      <c r="I25" s="169">
        <f ca="1">OFFSET('Subsidy Calcs'!$B$18,0,$B25)/1000</f>
        <v>1.8138125548225359</v>
      </c>
    </row>
    <row r="26" spans="1:9">
      <c r="A26" s="162">
        <f t="shared" si="2"/>
        <v>13</v>
      </c>
      <c r="B26" s="162">
        <f t="shared" si="3"/>
        <v>13</v>
      </c>
      <c r="C26" s="145" t="s">
        <v>1296</v>
      </c>
      <c r="D26" s="166">
        <f ca="1">OFFSET('Subsidy Calcs'!$B$8,0,$B26)</f>
        <v>-7.4794059552263772E-2</v>
      </c>
      <c r="E26" s="167">
        <f t="shared" ca="1" si="0"/>
        <v>-111.18081205164098</v>
      </c>
      <c r="F26" s="169">
        <f ca="1">OFFSET('Subsidy Calcs'!$B$10,0,$B26)/1000</f>
        <v>-26.41467335914184</v>
      </c>
      <c r="G26" s="166">
        <f ca="1">OFFSET('Subsidy Calcs'!$B$16,0,$B26)</f>
        <v>7.7500003208653412E-2</v>
      </c>
      <c r="H26" s="167">
        <f t="shared" ca="1" si="1"/>
        <v>99.954537667393978</v>
      </c>
      <c r="I26" s="169">
        <f ca="1">OFFSET('Subsidy Calcs'!$B$18,0,$B26)/1000</f>
        <v>-6.5539699497586959E-3</v>
      </c>
    </row>
    <row r="27" spans="1:9">
      <c r="A27" s="162">
        <f t="shared" si="2"/>
        <v>14</v>
      </c>
      <c r="B27" s="162">
        <f t="shared" si="3"/>
        <v>14</v>
      </c>
      <c r="C27" s="145" t="s">
        <v>1297</v>
      </c>
      <c r="D27" s="166">
        <f ca="1">OFFSET('Subsidy Calcs'!$B$8,0,$B27)</f>
        <v>5.0216526148550336E-2</v>
      </c>
      <c r="E27" s="167">
        <f t="shared" ca="1" si="0"/>
        <v>74.646491834113945</v>
      </c>
      <c r="F27" s="169">
        <f ca="1">OFFSET('Subsidy Calcs'!$B$10,0,$B27)/1000</f>
        <v>-27.237167786638231</v>
      </c>
      <c r="G27" s="166">
        <f ca="1">OFFSET('Subsidy Calcs'!$B$16,0,$B27)</f>
        <v>7.7500069893044685E-2</v>
      </c>
      <c r="H27" s="167">
        <f t="shared" ca="1" si="1"/>
        <v>99.954623672648481</v>
      </c>
      <c r="I27" s="169">
        <f ca="1">OFFSET('Subsidy Calcs'!$B$18,0,$B27)/1000</f>
        <v>-5.6184325176699877E-2</v>
      </c>
    </row>
    <row r="28" spans="1:9" ht="15.6">
      <c r="A28" s="162">
        <f t="shared" si="2"/>
        <v>15</v>
      </c>
      <c r="B28" s="162">
        <f t="shared" si="3"/>
        <v>15</v>
      </c>
      <c r="C28" s="145" t="s">
        <v>1298</v>
      </c>
      <c r="D28" s="166">
        <f ca="1">OFFSET('Subsidy Calcs'!$B$8,0,$B28)</f>
        <v>6.9713947207648105E-2</v>
      </c>
      <c r="E28" s="167">
        <f t="shared" ca="1" si="0"/>
        <v>103.62926291566632</v>
      </c>
      <c r="F28" s="170">
        <f ca="1">OFFSET('Subsidy Calcs'!$B$10,0,$B28)/1000</f>
        <v>0.24691182658515426</v>
      </c>
      <c r="G28" s="166">
        <f ca="1">OFFSET('Subsidy Calcs'!$B$16,0,$B28)</f>
        <v>7.749985135198284E-2</v>
      </c>
      <c r="H28" s="167">
        <f t="shared" ca="1" si="1"/>
        <v>99.954341812391789</v>
      </c>
      <c r="I28" s="170">
        <f ca="1">OFFSET('Subsidy Calcs'!$B$18,0,$B28)/1000</f>
        <v>-3.5801734800090992E-3</v>
      </c>
    </row>
    <row r="29" spans="1:9">
      <c r="A29" s="145"/>
      <c r="B29" s="145"/>
      <c r="C29" s="145"/>
      <c r="D29" s="145"/>
      <c r="E29" s="145"/>
      <c r="F29" s="145"/>
      <c r="G29" s="145"/>
      <c r="H29" s="145"/>
      <c r="I29" s="145"/>
    </row>
    <row r="30" spans="1:9">
      <c r="A30" s="162">
        <v>16</v>
      </c>
      <c r="B30" s="162"/>
      <c r="C30" s="145" t="s">
        <v>1292</v>
      </c>
      <c r="D30" s="166">
        <f ca="1">OFFSET('Subsidy Calcs'!$B$8,0,0)</f>
        <v>6.7272453017813552E-2</v>
      </c>
      <c r="E30" s="167">
        <f t="shared" ca="1" si="0"/>
        <v>100</v>
      </c>
      <c r="F30" s="168">
        <f ca="1">SUM(F14:F29)</f>
        <v>-3.9027170384287047E-11</v>
      </c>
      <c r="G30" s="166">
        <f ca="1">OFFSET('Subsidy Calcs'!$B$16,0,0)</f>
        <v>7.753525254305145E-2</v>
      </c>
      <c r="H30" s="167">
        <f t="shared" ca="1" si="1"/>
        <v>100</v>
      </c>
      <c r="I30" s="168">
        <f ca="1">SUM(I14:I29)</f>
        <v>-3.9687680225553024E-12</v>
      </c>
    </row>
  </sheetData>
  <mergeCells count="6">
    <mergeCell ref="A1:I1"/>
    <mergeCell ref="A3:I3"/>
    <mergeCell ref="A5:I5"/>
    <mergeCell ref="D9:F9"/>
    <mergeCell ref="G9:I9"/>
    <mergeCell ref="A4:I4"/>
  </mergeCells>
  <printOptions horizontalCentered="1"/>
  <pageMargins left="0.5" right="0.5" top="1.25" bottom="0.75" header="0.5" footer="0.3"/>
  <pageSetup scale="91" orientation="portrait" r:id="rId1"/>
  <headerFooter scaleWithDoc="0">
    <oddHeader>&amp;R&amp;"Times New Roman,Bold"&amp;A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WSS-27</vt:lpstr>
      <vt:lpstr>WSS-29</vt:lpstr>
      <vt:lpstr>Subsidy Calcs</vt:lpstr>
      <vt:lpstr>Exhibit JTS-2</vt:lpstr>
      <vt:lpstr>'WSS-27'!Print_Area</vt:lpstr>
      <vt:lpstr>'WSS-29'!Print_Area</vt:lpstr>
      <vt:lpstr>'WSS-27'!Print_Titles</vt:lpstr>
      <vt:lpstr>'WSS-29'!Print_Titles</vt:lpstr>
      <vt:lpstr>Tax_Factor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2018-09-27T19:39:53Z</dcterms:created>
  <dcterms:modified xsi:type="dcterms:W3CDTF">2019-01-09T20:03:52Z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{0294BC4B-EEFD-4A3A-B1EF-D8003954B598}</vt:lpwstr>
  </property>
</Properties>
</file>