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Ligthing\2018 Rate Cases\"/>
    </mc:Choice>
  </mc:AlternateContent>
  <bookViews>
    <workbookView xWindow="90" yWindow="-75" windowWidth="18990" windowHeight="10635"/>
  </bookViews>
  <sheets>
    <sheet name="Contract" sheetId="7" r:id="rId1"/>
    <sheet name="Additional Facilities" sheetId="10" r:id="rId2"/>
    <sheet name="Light Descriptions-Rate Codes" sheetId="16" r:id="rId3"/>
    <sheet name="DATA SHEET" sheetId="11" state="hidden" r:id="rId4"/>
  </sheets>
  <definedNames>
    <definedName name="_xlnm.Print_Area" localSheetId="2">'Light Descriptions-Rate Codes'!$A$1:$G$101</definedName>
  </definedNames>
  <calcPr calcId="152511"/>
</workbook>
</file>

<file path=xl/calcChain.xml><?xml version="1.0" encoding="utf-8"?>
<calcChain xmlns="http://schemas.openxmlformats.org/spreadsheetml/2006/main">
  <c r="G5" i="16" l="1"/>
  <c r="G6" i="16"/>
  <c r="G7" i="16"/>
  <c r="G8" i="16"/>
  <c r="G9" i="16"/>
  <c r="G10" i="16"/>
  <c r="G11" i="16"/>
  <c r="G12" i="16"/>
  <c r="G13" i="16"/>
  <c r="G14" i="16"/>
  <c r="G15" i="16"/>
  <c r="G16" i="16"/>
  <c r="G17" i="16"/>
  <c r="G18" i="16"/>
  <c r="G19" i="16"/>
  <c r="G20" i="16"/>
  <c r="G21" i="16"/>
  <c r="G23" i="16"/>
  <c r="G24" i="16"/>
  <c r="G25" i="16"/>
  <c r="G26" i="16"/>
  <c r="G27" i="16"/>
  <c r="G28" i="16"/>
  <c r="G29" i="16"/>
  <c r="G30" i="16"/>
  <c r="G31" i="16"/>
  <c r="G32" i="16"/>
  <c r="G33" i="16"/>
  <c r="G34" i="16"/>
  <c r="G35" i="16"/>
  <c r="G36" i="16"/>
  <c r="G37" i="16"/>
  <c r="G38" i="16"/>
  <c r="G39" i="16"/>
  <c r="G40" i="16"/>
  <c r="G41" i="16"/>
  <c r="G42" i="16"/>
  <c r="G43" i="16"/>
  <c r="G44" i="16"/>
  <c r="O30" i="16"/>
  <c r="O31" i="16"/>
  <c r="G46" i="16"/>
  <c r="G63" i="16"/>
  <c r="G64" i="16"/>
  <c r="G65" i="16"/>
  <c r="G66" i="16"/>
  <c r="G67" i="16"/>
  <c r="G68" i="16"/>
  <c r="G69" i="16"/>
  <c r="G70" i="16"/>
  <c r="G71" i="16"/>
  <c r="G72" i="16"/>
  <c r="G73" i="16"/>
  <c r="G74" i="16"/>
  <c r="G75" i="16"/>
  <c r="G76" i="16"/>
  <c r="G77" i="16"/>
  <c r="G78" i="16"/>
  <c r="G79" i="16"/>
  <c r="G80" i="16"/>
  <c r="G81" i="16"/>
  <c r="G82" i="16"/>
  <c r="G83" i="16"/>
  <c r="G84" i="16"/>
  <c r="G85" i="16"/>
  <c r="G86" i="16"/>
  <c r="G88" i="16"/>
  <c r="G89" i="16"/>
  <c r="G90" i="16"/>
  <c r="G91" i="16"/>
  <c r="G92" i="16"/>
  <c r="G93" i="16"/>
  <c r="G94" i="16"/>
  <c r="G95" i="16"/>
  <c r="G96" i="16"/>
  <c r="G99" i="16"/>
  <c r="G101" i="16"/>
  <c r="W100" i="11" l="1"/>
  <c r="W99" i="11"/>
  <c r="W98" i="11"/>
  <c r="W97" i="11"/>
  <c r="AE96" i="11"/>
  <c r="AD96" i="11"/>
  <c r="Y96" i="11"/>
  <c r="W96" i="11"/>
  <c r="W93" i="11"/>
  <c r="AE92" i="11"/>
  <c r="AD92" i="11"/>
  <c r="Y92" i="11"/>
  <c r="W92" i="11"/>
  <c r="X92" i="11" s="1"/>
  <c r="AE89" i="11"/>
  <c r="AD89" i="11"/>
  <c r="AE86" i="11"/>
  <c r="AD86" i="11"/>
  <c r="AE83" i="11"/>
  <c r="AD83" i="11"/>
  <c r="Y83" i="11"/>
  <c r="X83" i="11"/>
  <c r="AE81" i="11"/>
  <c r="AD81" i="11"/>
  <c r="Y81" i="11"/>
  <c r="X81" i="11"/>
  <c r="AE79" i="11"/>
  <c r="AD79" i="11"/>
  <c r="Y79" i="11"/>
  <c r="X79" i="11"/>
  <c r="W77" i="11"/>
  <c r="W76" i="11"/>
  <c r="AE75" i="11"/>
  <c r="AD75" i="11"/>
  <c r="Y75" i="11"/>
  <c r="W75" i="11"/>
  <c r="AE72" i="11"/>
  <c r="AD72" i="11"/>
  <c r="Y72" i="11"/>
  <c r="W72" i="11"/>
  <c r="X72" i="11" s="1"/>
  <c r="AE71" i="11"/>
  <c r="AD71" i="11"/>
  <c r="Y71" i="11"/>
  <c r="W71" i="11"/>
  <c r="X71" i="11" s="1"/>
  <c r="AE70" i="11"/>
  <c r="AD70" i="11"/>
  <c r="Y70" i="11"/>
  <c r="W70" i="11"/>
  <c r="X70" i="11" s="1"/>
  <c r="AE69" i="11"/>
  <c r="AD69" i="11"/>
  <c r="Y69" i="11"/>
  <c r="W69" i="11"/>
  <c r="X69" i="11" s="1"/>
  <c r="AE65" i="11"/>
  <c r="AD65" i="11"/>
  <c r="Y65" i="11"/>
  <c r="W65" i="11"/>
  <c r="X65" i="11" s="1"/>
  <c r="AE61" i="11"/>
  <c r="AD61" i="11"/>
  <c r="Y61" i="11"/>
  <c r="W61" i="11"/>
  <c r="X61" i="11" s="1"/>
  <c r="AE57" i="11"/>
  <c r="AD57" i="11"/>
  <c r="Y57" i="11"/>
  <c r="W57" i="11"/>
  <c r="X57" i="11" s="1"/>
  <c r="AE51" i="11"/>
  <c r="AD51" i="11"/>
  <c r="Y51" i="11"/>
  <c r="W51" i="11"/>
  <c r="X51" i="11" s="1"/>
  <c r="AE46" i="11"/>
  <c r="AD46" i="11"/>
  <c r="Y46" i="11"/>
  <c r="W46" i="11"/>
  <c r="X46" i="11" s="1"/>
  <c r="AE32" i="11"/>
  <c r="AD32" i="11"/>
  <c r="Y32" i="11"/>
  <c r="W32" i="11"/>
  <c r="X32" i="11" s="1"/>
  <c r="AE23" i="11"/>
  <c r="AD23" i="11"/>
  <c r="Y23" i="11"/>
  <c r="W23" i="11"/>
  <c r="X23" i="11" s="1"/>
  <c r="AE13" i="11"/>
  <c r="AD13" i="11"/>
  <c r="Y13" i="11"/>
  <c r="X13" i="11"/>
  <c r="AE11" i="11"/>
  <c r="AD11" i="11"/>
  <c r="Y11" i="11"/>
  <c r="X11" i="11"/>
  <c r="AE9" i="11"/>
  <c r="AD9" i="11"/>
  <c r="Y9" i="11"/>
  <c r="X9" i="11"/>
  <c r="O45" i="10"/>
  <c r="W38" i="10" s="1"/>
  <c r="AP38" i="10"/>
  <c r="AP37" i="10"/>
  <c r="AP36" i="10"/>
  <c r="AP35" i="10"/>
  <c r="AP34" i="10"/>
  <c r="AI2" i="10"/>
  <c r="A2" i="10"/>
  <c r="Y24" i="7"/>
  <c r="AM21" i="7"/>
  <c r="AD21" i="7"/>
  <c r="V21" i="7"/>
  <c r="Q21" i="7"/>
  <c r="M21" i="7"/>
  <c r="E21" i="7"/>
  <c r="AM20" i="7"/>
  <c r="AD20" i="7"/>
  <c r="V20" i="7"/>
  <c r="Q20" i="7"/>
  <c r="M20" i="7"/>
  <c r="E20" i="7"/>
  <c r="AM19" i="7"/>
  <c r="AD19" i="7"/>
  <c r="V19" i="7"/>
  <c r="Q19" i="7"/>
  <c r="M19" i="7"/>
  <c r="E19" i="7"/>
  <c r="AM18" i="7"/>
  <c r="AD18" i="7"/>
  <c r="V18" i="7"/>
  <c r="Q18" i="7"/>
  <c r="M18" i="7"/>
  <c r="E18" i="7"/>
  <c r="X96" i="11" l="1"/>
  <c r="Z96" i="11" s="1"/>
  <c r="AF32" i="11"/>
  <c r="Z11" i="11"/>
  <c r="AF51" i="11"/>
  <c r="AF79" i="11"/>
  <c r="AF83" i="11"/>
  <c r="AF61" i="11"/>
  <c r="AF69" i="11"/>
  <c r="Z9" i="11"/>
  <c r="Z13" i="11"/>
  <c r="X75" i="11"/>
  <c r="Z75" i="11" s="1"/>
  <c r="AF81" i="11"/>
  <c r="AF89" i="11"/>
  <c r="AH89" i="11" s="1"/>
  <c r="AI29" i="10" s="1"/>
  <c r="W29" i="10" s="1"/>
  <c r="AF9" i="11"/>
  <c r="AF11" i="11"/>
  <c r="AF13" i="11"/>
  <c r="AF71" i="11"/>
  <c r="Z69" i="11"/>
  <c r="Z23" i="11"/>
  <c r="AF46" i="11"/>
  <c r="Z57" i="11"/>
  <c r="AF65" i="11"/>
  <c r="Z70" i="11"/>
  <c r="AF72" i="11"/>
  <c r="AF92" i="11"/>
  <c r="Z51" i="11"/>
  <c r="Z32" i="11"/>
  <c r="Z61" i="11"/>
  <c r="Z71" i="11"/>
  <c r="AF75" i="11"/>
  <c r="Z79" i="11"/>
  <c r="Z81" i="11"/>
  <c r="Z83" i="11"/>
  <c r="AF86" i="11"/>
  <c r="AH86" i="11" s="1"/>
  <c r="AI27" i="10" s="1"/>
  <c r="W27" i="10" s="1"/>
  <c r="AF23" i="11"/>
  <c r="AH23" i="11" s="1"/>
  <c r="AI10" i="10" s="1"/>
  <c r="AP10" i="10" s="1"/>
  <c r="Z46" i="11"/>
  <c r="AF57" i="11"/>
  <c r="Z65" i="11"/>
  <c r="AF70" i="11"/>
  <c r="Z72" i="11"/>
  <c r="Z92" i="11"/>
  <c r="AF96" i="11"/>
  <c r="W37" i="10"/>
  <c r="W35" i="10"/>
  <c r="W34" i="10"/>
  <c r="W36" i="10"/>
  <c r="AM22" i="7"/>
  <c r="AH70" i="11" l="1"/>
  <c r="AI18" i="10" s="1"/>
  <c r="W18" i="10" s="1"/>
  <c r="AH75" i="11"/>
  <c r="AH83" i="11"/>
  <c r="AI24" i="10" s="1"/>
  <c r="AP24" i="10" s="1"/>
  <c r="AH61" i="11"/>
  <c r="AH11" i="11"/>
  <c r="AI8" i="10" s="1"/>
  <c r="W8" i="10" s="1"/>
  <c r="AH51" i="11"/>
  <c r="AI13" i="10" s="1"/>
  <c r="W13" i="10" s="1"/>
  <c r="AH92" i="11"/>
  <c r="AI31" i="10" s="1"/>
  <c r="W31" i="10" s="1"/>
  <c r="AH71" i="11"/>
  <c r="AI19" i="10" s="1"/>
  <c r="AP19" i="10" s="1"/>
  <c r="AP27" i="10"/>
  <c r="AH79" i="11"/>
  <c r="AI22" i="10" s="1"/>
  <c r="W22" i="10" s="1"/>
  <c r="AP29" i="10"/>
  <c r="AH72" i="11"/>
  <c r="AI20" i="10" s="1"/>
  <c r="AP20" i="10" s="1"/>
  <c r="AH46" i="11"/>
  <c r="AI12" i="10" s="1"/>
  <c r="W12" i="10" s="1"/>
  <c r="AH96" i="11"/>
  <c r="AI32" i="10" s="1"/>
  <c r="AP32" i="10" s="1"/>
  <c r="AH65" i="11"/>
  <c r="AI15" i="10" s="1"/>
  <c r="AP15" i="10" s="1"/>
  <c r="AH69" i="11"/>
  <c r="AI17" i="10" s="1"/>
  <c r="W17" i="10" s="1"/>
  <c r="AH9" i="11"/>
  <c r="AI7" i="10" s="1"/>
  <c r="AP7" i="10" s="1"/>
  <c r="AH13" i="11"/>
  <c r="AI9" i="10" s="1"/>
  <c r="AP9" i="10" s="1"/>
  <c r="AH32" i="11"/>
  <c r="AI11" i="10" s="1"/>
  <c r="W11" i="10" s="1"/>
  <c r="AH81" i="11"/>
  <c r="AI23" i="10" s="1"/>
  <c r="W23" i="10" s="1"/>
  <c r="AH57" i="11"/>
  <c r="AI14" i="10" s="1"/>
  <c r="W14" i="10" s="1"/>
  <c r="W10" i="10"/>
  <c r="AP18" i="10"/>
  <c r="AP13" i="10" l="1"/>
  <c r="W24" i="10"/>
  <c r="AP31" i="10"/>
  <c r="AP8" i="10"/>
  <c r="W9" i="10"/>
  <c r="AP22" i="10"/>
  <c r="AP12" i="10"/>
  <c r="W19" i="10"/>
  <c r="W15" i="10"/>
  <c r="W32" i="10"/>
  <c r="AP11" i="10"/>
  <c r="W20" i="10"/>
  <c r="AP17" i="10"/>
  <c r="W7" i="10"/>
  <c r="AP14" i="10"/>
  <c r="AP23" i="10"/>
  <c r="AP39" i="10" l="1"/>
  <c r="AU17" i="7" s="1"/>
  <c r="O43" i="10"/>
  <c r="O47" i="10" s="1"/>
  <c r="AU19" i="7" s="1"/>
  <c r="AU22" i="7" s="1"/>
  <c r="AP45" i="10" s="1"/>
  <c r="AP47" i="10" s="1"/>
</calcChain>
</file>

<file path=xl/sharedStrings.xml><?xml version="1.0" encoding="utf-8"?>
<sst xmlns="http://schemas.openxmlformats.org/spreadsheetml/2006/main" count="1102" uniqueCount="317">
  <si>
    <t>CONTRACT FOR OUTDOOR LIGHTING SERVICE</t>
  </si>
  <si>
    <t>State</t>
  </si>
  <si>
    <t>,</t>
  </si>
  <si>
    <t>Lumens</t>
  </si>
  <si>
    <t>Lights</t>
  </si>
  <si>
    <t>Additional Facilities</t>
  </si>
  <si>
    <t>Account #</t>
  </si>
  <si>
    <t>Work Request #</t>
  </si>
  <si>
    <t>Customer</t>
  </si>
  <si>
    <t>Mailing Address:</t>
  </si>
  <si>
    <t>Site Address:</t>
  </si>
  <si>
    <t>Street Address</t>
  </si>
  <si>
    <t>City</t>
  </si>
  <si>
    <t>Zip Code</t>
  </si>
  <si>
    <t>The tariff rate per month for the above lighting unit(s) is</t>
  </si>
  <si>
    <t xml:space="preserve">adjusted by PSC_approved credits or surcharges. </t>
  </si>
  <si>
    <t>Bulb Type</t>
  </si>
  <si>
    <t>Installed Cost</t>
  </si>
  <si>
    <t>Monthly Rate</t>
  </si>
  <si>
    <t>Pole Type</t>
  </si>
  <si>
    <t xml:space="preserve"> Customer's monthly bill will reflect the monthly tariff rate</t>
  </si>
  <si>
    <t>Account Number</t>
  </si>
  <si>
    <t>Price Each</t>
  </si>
  <si>
    <t>Quantity</t>
  </si>
  <si>
    <t>Per Unit Cost</t>
  </si>
  <si>
    <t>Poles:</t>
  </si>
  <si>
    <t>Wire:</t>
  </si>
  <si>
    <t>Spans</t>
  </si>
  <si>
    <t>150' Duplex OH (#4 al)</t>
  </si>
  <si>
    <t>150' Triplex OH (#2 al)</t>
  </si>
  <si>
    <t>200' UG (#6 al)</t>
  </si>
  <si>
    <t>Conduit</t>
  </si>
  <si>
    <t>Elbow and Riser</t>
  </si>
  <si>
    <t>Misc.:</t>
  </si>
  <si>
    <t>Concrete base</t>
  </si>
  <si>
    <t>Down guy and anchor</t>
  </si>
  <si>
    <t>Successor Customers</t>
  </si>
  <si>
    <t>Customer Signature</t>
  </si>
  <si>
    <t>Date Signed</t>
  </si>
  <si>
    <t>Contract Effective Date</t>
  </si>
  <si>
    <t>1)</t>
  </si>
  <si>
    <t>2)</t>
  </si>
  <si>
    <t>3)</t>
  </si>
  <si>
    <t>4)</t>
  </si>
  <si>
    <t>By</t>
  </si>
  <si>
    <t>Official Capacity</t>
  </si>
  <si>
    <t>Attest:</t>
  </si>
  <si>
    <t>Type or Print Name of Signer</t>
  </si>
  <si>
    <t>Additional Material:</t>
  </si>
  <si>
    <t>Capital Investment</t>
  </si>
  <si>
    <t>30 Foot</t>
  </si>
  <si>
    <t>Wood Pole - Class 6</t>
  </si>
  <si>
    <t>35 Foot</t>
  </si>
  <si>
    <t>Wood Pole - Class 5</t>
  </si>
  <si>
    <t>40 Foot</t>
  </si>
  <si>
    <t>Wood Pole - Class 4</t>
  </si>
  <si>
    <t>25 Foot</t>
  </si>
  <si>
    <t>Brushed Aluminum</t>
  </si>
  <si>
    <t>Black Aluminum</t>
  </si>
  <si>
    <t>12 Foot</t>
  </si>
  <si>
    <t>14 Foot</t>
  </si>
  <si>
    <t>Directional</t>
  </si>
  <si>
    <t>Bracket</t>
  </si>
  <si>
    <t>Ground level</t>
  </si>
  <si>
    <t>36" above ground</t>
  </si>
  <si>
    <t>15kva transformer</t>
  </si>
  <si>
    <t>Total Monthly Facility Charge</t>
  </si>
  <si>
    <t>Enter Number of Months Remaining on Contract</t>
  </si>
  <si>
    <t>Customer Early Termination Lump Sum Payment</t>
  </si>
  <si>
    <t>Total</t>
  </si>
  <si>
    <t>Additional material</t>
  </si>
  <si>
    <t>not listed above</t>
  </si>
  <si>
    <t>Early Termination Information</t>
  </si>
  <si>
    <t>Installation Information</t>
  </si>
  <si>
    <t>Multiplier for Excess Facilities *</t>
  </si>
  <si>
    <t>*The Monthly Facility Charge is derived by multiplying the Installed Cost by the Monthly Charge for Leased Facilities found under the Excess Facility Tariff Sheet No. 60.</t>
  </si>
  <si>
    <t>.</t>
  </si>
  <si>
    <t>Total Monthly Charges</t>
  </si>
  <si>
    <t>KENTUCKY UTILITIES</t>
  </si>
  <si>
    <t>Fixture Style</t>
  </si>
  <si>
    <t>Bulb Wattage</t>
  </si>
  <si>
    <t>Rate Code</t>
  </si>
  <si>
    <t>Cobra Head</t>
  </si>
  <si>
    <t>HPS</t>
  </si>
  <si>
    <t>Fixture Only</t>
  </si>
  <si>
    <t>Ornamental</t>
  </si>
  <si>
    <t>MH</t>
  </si>
  <si>
    <t>350/400</t>
  </si>
  <si>
    <t>Open Bottom</t>
  </si>
  <si>
    <t>Acorn</t>
  </si>
  <si>
    <t>Dec. Smooth</t>
  </si>
  <si>
    <t>Historic Fluted</t>
  </si>
  <si>
    <t>Colonial</t>
  </si>
  <si>
    <t>Contemporary</t>
  </si>
  <si>
    <t>Dark Sky Lantern</t>
  </si>
  <si>
    <t>Victorian</t>
  </si>
  <si>
    <t>Monthly Rate Each</t>
  </si>
  <si>
    <t>Fixture Type</t>
  </si>
  <si>
    <t>Monthly Rate Per Light Type</t>
  </si>
  <si>
    <t>Total Monthly Cost of Lights:&gt;</t>
  </si>
  <si>
    <t>Total Monthly Rate Lights/Add'l. Facilities</t>
  </si>
  <si>
    <t>Add'l Facilities Mo. Rate</t>
  </si>
  <si>
    <t>Kentucky Utilities</t>
  </si>
  <si>
    <t>Overhead System</t>
  </si>
  <si>
    <t>Underground System</t>
  </si>
  <si>
    <t>Facility Charge</t>
  </si>
  <si>
    <t>RLS - Restricted Lighting Service</t>
  </si>
  <si>
    <t>MV</t>
  </si>
  <si>
    <t>Metal</t>
  </si>
  <si>
    <t>Incandescent</t>
  </si>
  <si>
    <t>INC</t>
  </si>
  <si>
    <t>Acorn Historic</t>
  </si>
  <si>
    <t>Decorative</t>
  </si>
  <si>
    <t>Coach (Victorian)</t>
  </si>
  <si>
    <t>Coach</t>
  </si>
  <si>
    <t>Restricted to Installations and Configurations for the
Cities of Lexington and London</t>
  </si>
  <si>
    <t>Granville</t>
  </si>
  <si>
    <t>Wadsworth</t>
  </si>
  <si>
    <r>
      <t xml:space="preserve">AVAILABILITY OF SERVICE
</t>
    </r>
    <r>
      <rPr>
        <sz val="10"/>
        <color rgb="FF000000"/>
        <rFont val="Calibri"/>
        <family val="2"/>
        <scheme val="minor"/>
      </rPr>
      <t xml:space="preserve">Service under this rate schedule is restricted to those lighting fixtures/poles in service as of August 1, 2012, except where a spot replacement maintains the continuity of multiple fixtures/poles comprising a neighborhood lighting system. Spot placement of restricted fixtures/poles is contingent on the restricted fixtures/poles being available from manufacturers. Spot replacement of restricted units will be made under the terms and conditions provided for under non-restricted Lighting Service Rate LS.
In the event restricted fixtures/poles fail and replacements are unavailable, Customer will be given the choice of having Company remove the failed fixture/pole or replacing the failed fixture/pole with other available fixture/pole.
</t>
    </r>
    <r>
      <rPr>
        <b/>
        <sz val="11"/>
        <color rgb="FF000000"/>
        <rFont val="Calibri"/>
        <family val="2"/>
        <scheme val="minor"/>
      </rPr>
      <t xml:space="preserve">
</t>
    </r>
  </si>
  <si>
    <t>RLS-446</t>
  </si>
  <si>
    <t>RLS-456</t>
  </si>
  <si>
    <t>RLS-447</t>
  </si>
  <si>
    <t>RLS-457</t>
  </si>
  <si>
    <t>RLS-448</t>
  </si>
  <si>
    <t>RLS-458</t>
  </si>
  <si>
    <t>RLS-461</t>
  </si>
  <si>
    <t>RLS-471</t>
  </si>
  <si>
    <t>RLS-409</t>
  </si>
  <si>
    <t>RLS-454</t>
  </si>
  <si>
    <t>RLS-455</t>
  </si>
  <si>
    <t>RLS-459</t>
  </si>
  <si>
    <t>RLS-460</t>
  </si>
  <si>
    <t>RLS-469</t>
  </si>
  <si>
    <t>RLS-470</t>
  </si>
  <si>
    <t>RLS-421</t>
  </si>
  <si>
    <t>RLS-422</t>
  </si>
  <si>
    <t>RLS-424</t>
  </si>
  <si>
    <t>RLS-434</t>
  </si>
  <si>
    <t>RLS-425</t>
  </si>
  <si>
    <t>RLS-404</t>
  </si>
  <si>
    <t>RLS-426</t>
  </si>
  <si>
    <t>RLS-410</t>
  </si>
  <si>
    <t>RLS-440</t>
  </si>
  <si>
    <t>RLS-412</t>
  </si>
  <si>
    <t>RLS-413</t>
  </si>
  <si>
    <t>RLS-466</t>
  </si>
  <si>
    <t>RLS-360</t>
  </si>
  <si>
    <r>
      <rPr>
        <b/>
        <sz val="11"/>
        <color theme="1"/>
        <rFont val="Calibri"/>
        <family val="2"/>
        <scheme val="minor"/>
      </rPr>
      <t>LS-Lighting Service and RLS-Restricted Lighted Service</t>
    </r>
    <r>
      <rPr>
        <sz val="11"/>
        <color theme="1"/>
        <rFont val="Calibri"/>
        <family val="2"/>
        <scheme val="minor"/>
      </rPr>
      <t xml:space="preserve">
Found on Sheet No. 35 through Sheet No. 37 in the Tariff</t>
    </r>
  </si>
  <si>
    <t>Updated:</t>
  </si>
  <si>
    <t>To differentiate between LS and RLS rates I added RLS to the rate codes of restricted lighting. This should make it noticable that you are choosing a light that is not normally available but make it available for those few circumstances that it should be.</t>
  </si>
  <si>
    <t>IIN #</t>
  </si>
  <si>
    <t>Material Cost</t>
  </si>
  <si>
    <t>Base Mounted</t>
  </si>
  <si>
    <t>Direct Buried</t>
  </si>
  <si>
    <t>7001411</t>
  </si>
  <si>
    <t>7001415</t>
  </si>
  <si>
    <t>7001413</t>
  </si>
  <si>
    <t>7001417</t>
  </si>
  <si>
    <t>7001418</t>
  </si>
  <si>
    <t>7003222</t>
  </si>
  <si>
    <t>7010305</t>
  </si>
  <si>
    <t>7003218</t>
  </si>
  <si>
    <t>7003221</t>
  </si>
  <si>
    <t>7003250</t>
  </si>
  <si>
    <t>7001421</t>
  </si>
  <si>
    <t>7010288</t>
  </si>
  <si>
    <t>3008584</t>
  </si>
  <si>
    <t>Black Historic Fiberglass</t>
  </si>
  <si>
    <t>200' UG (#2 AL Triplex)</t>
  </si>
  <si>
    <t>200' UG (#6 AL Duplex)</t>
  </si>
  <si>
    <t>anchor (8")</t>
  </si>
  <si>
    <t>On Wood pole - double</t>
  </si>
  <si>
    <t>guy wire, 30ft average</t>
  </si>
  <si>
    <t>On metal pole, single (black)</t>
  </si>
  <si>
    <t>On metal pole - single(brushed al.)</t>
  </si>
  <si>
    <t>Ell</t>
  </si>
  <si>
    <t>Guy guard</t>
  </si>
  <si>
    <t>Cutout</t>
  </si>
  <si>
    <t>Lightning Arrestor</t>
  </si>
  <si>
    <t>MIF</t>
  </si>
  <si>
    <t>Ground Rod</t>
  </si>
  <si>
    <t>Average</t>
  </si>
  <si>
    <t xml:space="preserve">Total each </t>
  </si>
  <si>
    <t>Average or Total Price</t>
  </si>
  <si>
    <t>Material</t>
  </si>
  <si>
    <t>Labor</t>
  </si>
  <si>
    <t>sum</t>
  </si>
  <si>
    <t>Contract price includes material and labor</t>
  </si>
  <si>
    <t>Labor Cost contractor 1</t>
  </si>
  <si>
    <t>Labor cost contractor 2</t>
  </si>
  <si>
    <t>1" conduit, sched 40, 20ft</t>
  </si>
  <si>
    <t>1" conduit, sched 80, 10ft</t>
  </si>
  <si>
    <t>Metal pole (orn.) - single</t>
  </si>
  <si>
    <t>Metal pole (contemp) - single</t>
  </si>
  <si>
    <t>Wood Pole - double bracket</t>
  </si>
  <si>
    <t>TOTAL CAPITAL RATE</t>
  </si>
  <si>
    <t>Labor
Straight Time</t>
  </si>
  <si>
    <t>Labor OT/DT/Other</t>
  </si>
  <si>
    <t>Warehouse Material</t>
  </si>
  <si>
    <t>Purchased Material/Outside Services</t>
  </si>
  <si>
    <t>Date Updated</t>
  </si>
  <si>
    <t>Burdens</t>
  </si>
  <si>
    <t>Average contr. labor price</t>
  </si>
  <si>
    <t>Total Material Cost</t>
  </si>
  <si>
    <t>Total Labor Cost</t>
  </si>
  <si>
    <t>Total Unit
Cost</t>
  </si>
  <si>
    <t>Directional Bracket</t>
  </si>
  <si>
    <t>Burden Rates</t>
  </si>
  <si>
    <t>Found on Sheet No. 60 in the Tariff</t>
  </si>
  <si>
    <t>Excess Facilities</t>
  </si>
  <si>
    <t>Additional Facilities Worksheet Calculations for "Per Unit Cost" (Column AI)</t>
  </si>
  <si>
    <t>DHE</t>
  </si>
  <si>
    <t>Pike</t>
  </si>
  <si>
    <t>Wilhod</t>
  </si>
  <si>
    <t>Reed</t>
  </si>
  <si>
    <t>Material prices are from the latest Material Usage Report from supply Chain</t>
  </si>
  <si>
    <t>Labor costs are from DHE, Pike, Wilhod and Reed Utilities contracts</t>
  </si>
  <si>
    <t>Travel&amp;Mat.</t>
  </si>
  <si>
    <t>Updated</t>
  </si>
  <si>
    <t>Work Request Number</t>
  </si>
  <si>
    <t>Update material and labor prices that are highlighted in yellow. Also need to update the Burden Rate box on this worksheet.</t>
  </si>
  <si>
    <t>PW</t>
  </si>
  <si>
    <t>light</t>
  </si>
  <si>
    <t>send do AROM distribution list</t>
  </si>
  <si>
    <t>RLS-490</t>
  </si>
  <si>
    <t>Move to RLS 7-2017</t>
  </si>
  <si>
    <t>RLS-493</t>
  </si>
  <si>
    <t>RLS-494</t>
  </si>
  <si>
    <t>RLS-496</t>
  </si>
  <si>
    <t>RLS-450</t>
  </si>
  <si>
    <t>RLS-452</t>
  </si>
  <si>
    <t>LED 390</t>
  </si>
  <si>
    <t>LED 391</t>
  </si>
  <si>
    <t>LED</t>
  </si>
  <si>
    <t>LED 392</t>
  </si>
  <si>
    <t>LED 393</t>
  </si>
  <si>
    <t>LED 396</t>
  </si>
  <si>
    <t>LED 397</t>
  </si>
  <si>
    <t>LED 398</t>
  </si>
  <si>
    <t>LED 399</t>
  </si>
  <si>
    <t>Fixtures Only</t>
  </si>
  <si>
    <t>4500-6000</t>
  </si>
  <si>
    <t>6000-8200</t>
  </si>
  <si>
    <t>13000-16500</t>
  </si>
  <si>
    <t>22000-29000</t>
  </si>
  <si>
    <t>1000-7000</t>
  </si>
  <si>
    <t>RLS-401</t>
  </si>
  <si>
    <t>RLS-411</t>
  </si>
  <si>
    <t>RLS-420</t>
  </si>
  <si>
    <t>RLS-428</t>
  </si>
  <si>
    <t>RLS-430</t>
  </si>
  <si>
    <t>RLS-451</t>
  </si>
  <si>
    <t>RLS-462</t>
  </si>
  <si>
    <t>RLS-463</t>
  </si>
  <si>
    <t>RLS-464</t>
  </si>
  <si>
    <t>RLS-465</t>
  </si>
  <si>
    <t>RLS-467</t>
  </si>
  <si>
    <t>RLS-468</t>
  </si>
  <si>
    <t>RLS-472</t>
  </si>
  <si>
    <t>RLS-473</t>
  </si>
  <si>
    <t>RLS-474</t>
  </si>
  <si>
    <t>RLS-475</t>
  </si>
  <si>
    <t>RLS-476</t>
  </si>
  <si>
    <t>RLS-477</t>
  </si>
  <si>
    <t>RLS-478</t>
  </si>
  <si>
    <t>RLS-479</t>
  </si>
  <si>
    <t>RLS-487</t>
  </si>
  <si>
    <t>RLS-488</t>
  </si>
  <si>
    <t>RLS-489</t>
  </si>
  <si>
    <t>RLS-491</t>
  </si>
  <si>
    <t>RLS-492</t>
  </si>
  <si>
    <t>RLS-495</t>
  </si>
  <si>
    <t>RLS-497</t>
  </si>
  <si>
    <t>RLS-498</t>
  </si>
  <si>
    <t>RLS-499</t>
  </si>
  <si>
    <t>KC1</t>
  </si>
  <si>
    <t>2500-4000</t>
  </si>
  <si>
    <t>KF1</t>
  </si>
  <si>
    <t>Flood</t>
  </si>
  <si>
    <t>KF2</t>
  </si>
  <si>
    <t>14000-17500</t>
  </si>
  <si>
    <t>KF3</t>
  </si>
  <si>
    <t>22000-28000</t>
  </si>
  <si>
    <t>KF4</t>
  </si>
  <si>
    <t>35000-50000</t>
  </si>
  <si>
    <t>KA1</t>
  </si>
  <si>
    <t>4000-7000</t>
  </si>
  <si>
    <t>Ac2</t>
  </si>
  <si>
    <t>Acorn (Historic)</t>
  </si>
  <si>
    <t>KN1</t>
  </si>
  <si>
    <t>KN2</t>
  </si>
  <si>
    <t>8000-11000</t>
  </si>
  <si>
    <t>KN3</t>
  </si>
  <si>
    <t>13500-16500</t>
  </si>
  <si>
    <t>KN4</t>
  </si>
  <si>
    <t>21000-28000</t>
  </si>
  <si>
    <t>KN5</t>
  </si>
  <si>
    <t>45000-50000</t>
  </si>
  <si>
    <t>KC2</t>
  </si>
  <si>
    <t>KF5</t>
  </si>
  <si>
    <t>KF6</t>
  </si>
  <si>
    <t>KF7</t>
  </si>
  <si>
    <t>KF8</t>
  </si>
  <si>
    <t>LS-414</t>
  </si>
  <si>
    <t>LS-415</t>
  </si>
  <si>
    <t xml:space="preserve">Coach </t>
  </si>
  <si>
    <t>6000-8000</t>
  </si>
  <si>
    <t>OH</t>
  </si>
  <si>
    <t>UG</t>
  </si>
  <si>
    <t>RLS-300</t>
  </si>
  <si>
    <t>RLS-301</t>
  </si>
  <si>
    <t>HPS Equivalent</t>
  </si>
  <si>
    <t>70-100</t>
  </si>
  <si>
    <t>150-200</t>
  </si>
  <si>
    <t>200-250</t>
  </si>
  <si>
    <t>MOVING TO RLS - Lighting Service 2019</t>
  </si>
  <si>
    <t>PROPOSED LED LIGHTING SERVICE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</si>
</sst>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164" formatCode="\(&quot;$&quot;?0.00\)"/>
    <numFmt numFmtId="165" formatCode="&quot;$&quot;#,##0.00"/>
    <numFmt numFmtId="166" formatCode="0.000%"/>
  </numFmts>
  <fonts count="26" x14ac:knownFonts="1">
    <font>
      <sz val="11"/>
      <color theme="1"/>
      <name val="Calibri"/>
      <family val="2"/>
      <scheme val="minor"/>
    </font>
    <font>
      <sz val="9"/>
      <color theme="1"/>
      <name val="Arial"/>
      <family val="2"/>
    </font>
    <font>
      <sz val="8"/>
      <color theme="1"/>
      <name val="Calibri"/>
      <family val="2"/>
      <scheme val="minor"/>
    </font>
    <font>
      <sz val="7"/>
      <color theme="1"/>
      <name val="Calibri"/>
      <family val="2"/>
      <scheme val="minor"/>
    </font>
    <font>
      <sz val="10"/>
      <color theme="1"/>
      <name val="Calibri"/>
      <family val="2"/>
      <scheme val="minor"/>
    </font>
    <font>
      <sz val="8"/>
      <color theme="1"/>
      <name val="Arial"/>
      <family val="2"/>
    </font>
    <font>
      <b/>
      <sz val="9"/>
      <color theme="1"/>
      <name val="Arial"/>
      <family val="2"/>
    </font>
    <font>
      <b/>
      <sz val="10"/>
      <color theme="1"/>
      <name val="Calibri"/>
      <family val="2"/>
      <scheme val="minor"/>
    </font>
    <font>
      <b/>
      <sz val="12"/>
      <color theme="1"/>
      <name val="Calibri"/>
      <family val="2"/>
      <scheme val="minor"/>
    </font>
    <font>
      <sz val="20"/>
      <color theme="1"/>
      <name val="Arial"/>
      <family val="2"/>
    </font>
    <font>
      <sz val="7"/>
      <color theme="1"/>
      <name val="Arial"/>
      <family val="2"/>
    </font>
    <font>
      <b/>
      <u/>
      <sz val="9"/>
      <color theme="1"/>
      <name val="Arial"/>
      <family val="2"/>
    </font>
    <font>
      <b/>
      <sz val="11"/>
      <color theme="1"/>
      <name val="Calibri"/>
      <family val="2"/>
      <scheme val="minor"/>
    </font>
    <font>
      <b/>
      <sz val="16"/>
      <color theme="1"/>
      <name val="Calibri"/>
      <family val="2"/>
      <scheme val="minor"/>
    </font>
    <font>
      <b/>
      <sz val="14"/>
      <color theme="1"/>
      <name val="Calibri"/>
      <family val="2"/>
      <scheme val="minor"/>
    </font>
    <font>
      <b/>
      <sz val="11"/>
      <color rgb="FF000000"/>
      <name val="Calibri"/>
      <family val="2"/>
      <scheme val="minor"/>
    </font>
    <font>
      <sz val="10"/>
      <color rgb="FF000000"/>
      <name val="Calibri"/>
      <family val="2"/>
      <scheme val="minor"/>
    </font>
    <font>
      <sz val="10"/>
      <color indexed="8"/>
      <name val="Arial"/>
      <family val="2"/>
    </font>
    <font>
      <sz val="10"/>
      <color indexed="8"/>
      <name val="Tahoma"/>
      <family val="2"/>
    </font>
    <font>
      <sz val="10"/>
      <name val="Tahoma"/>
      <family val="2"/>
    </font>
    <font>
      <b/>
      <sz val="10"/>
      <color theme="1"/>
      <name val="Arial"/>
      <family val="2"/>
    </font>
    <font>
      <sz val="10"/>
      <color theme="1"/>
      <name val="Arial"/>
      <family val="2"/>
    </font>
    <font>
      <sz val="11"/>
      <color theme="1"/>
      <name val="Calibri"/>
      <family val="2"/>
      <scheme val="minor"/>
    </font>
    <font>
      <b/>
      <sz val="11"/>
      <color theme="0"/>
      <name val="Calibri"/>
      <family val="2"/>
      <scheme val="minor"/>
    </font>
    <font>
      <b/>
      <sz val="14"/>
      <name val="Calibri"/>
      <family val="2"/>
      <scheme val="minor"/>
    </font>
    <font>
      <sz val="12"/>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6969"/>
        <bgColor indexed="64"/>
      </patternFill>
    </fill>
    <fill>
      <patternFill patternType="solid">
        <fgColor rgb="FFFFD9D9"/>
        <bgColor indexed="64"/>
      </patternFill>
    </fill>
    <fill>
      <patternFill patternType="solid">
        <fgColor rgb="FFF8ED5E"/>
        <bgColor indexed="64"/>
      </patternFill>
    </fill>
    <fill>
      <patternFill patternType="solid">
        <fgColor rgb="FFA5A5A5"/>
      </patternFill>
    </fill>
    <fill>
      <patternFill patternType="solid">
        <fgColor rgb="FFFFFF00"/>
        <bgColor indexed="64"/>
      </patternFill>
    </fill>
    <fill>
      <patternFill patternType="solid">
        <fgColor rgb="FFFCDBD8"/>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s>
  <cellStyleXfs count="4">
    <xf numFmtId="0" fontId="0" fillId="0" borderId="0"/>
    <xf numFmtId="0" fontId="17" fillId="0" borderId="0"/>
    <xf numFmtId="9" fontId="22" fillId="0" borderId="0" applyFont="0" applyFill="0" applyBorder="0" applyAlignment="0" applyProtection="0"/>
    <xf numFmtId="0" fontId="23" fillId="6" borderId="13" applyNumberFormat="0" applyAlignment="0" applyProtection="0"/>
  </cellStyleXfs>
  <cellXfs count="370">
    <xf numFmtId="0" fontId="0" fillId="0" borderId="0" xfId="0"/>
    <xf numFmtId="0" fontId="4" fillId="0" borderId="0" xfId="0" applyFont="1"/>
    <xf numFmtId="0" fontId="1" fillId="0" borderId="0" xfId="0" applyFont="1" applyProtection="1"/>
    <xf numFmtId="0" fontId="2" fillId="0" borderId="0" xfId="0" applyFont="1" applyFill="1" applyAlignment="1">
      <alignment horizontal="left" wrapText="1" indent="1"/>
    </xf>
    <xf numFmtId="0" fontId="2" fillId="0" borderId="0" xfId="0" applyFont="1" applyFill="1" applyAlignment="1">
      <alignment horizontal="center" wrapText="1"/>
    </xf>
    <xf numFmtId="0" fontId="2" fillId="0" borderId="0" xfId="0" applyFont="1" applyFill="1" applyAlignment="1">
      <alignment wrapText="1"/>
    </xf>
    <xf numFmtId="0" fontId="4" fillId="0" borderId="2" xfId="0" applyFont="1" applyFill="1" applyBorder="1" applyAlignment="1">
      <alignment horizontal="left" indent="1"/>
    </xf>
    <xf numFmtId="0" fontId="4" fillId="0" borderId="2" xfId="0" applyFont="1" applyFill="1" applyBorder="1" applyAlignment="1">
      <alignment horizontal="center"/>
    </xf>
    <xf numFmtId="0" fontId="4" fillId="0" borderId="2" xfId="0" applyFont="1" applyFill="1" applyBorder="1"/>
    <xf numFmtId="0" fontId="4" fillId="0" borderId="2" xfId="0" applyFont="1" applyFill="1" applyBorder="1" applyAlignment="1">
      <alignment horizontal="left"/>
    </xf>
    <xf numFmtId="0" fontId="4" fillId="0" borderId="1" xfId="0" applyFont="1" applyFill="1" applyBorder="1" applyAlignment="1">
      <alignment horizontal="left" indent="1"/>
    </xf>
    <xf numFmtId="44" fontId="2" fillId="0" borderId="2" xfId="0" applyNumberFormat="1" applyFont="1" applyBorder="1"/>
    <xf numFmtId="44" fontId="0" fillId="0" borderId="0" xfId="0" applyNumberFormat="1"/>
    <xf numFmtId="0" fontId="4" fillId="0" borderId="0" xfId="0" applyFont="1" applyBorder="1" applyAlignment="1">
      <alignment vertical="center"/>
    </xf>
    <xf numFmtId="44" fontId="2" fillId="0" borderId="1" xfId="0" applyNumberFormat="1" applyFont="1" applyBorder="1"/>
    <xf numFmtId="0" fontId="2" fillId="0" borderId="2" xfId="0" applyFont="1" applyFill="1" applyBorder="1" applyAlignment="1">
      <alignment horizontal="center" wrapText="1"/>
    </xf>
    <xf numFmtId="0" fontId="2" fillId="0" borderId="2" xfId="0" applyFont="1" applyFill="1" applyBorder="1" applyAlignment="1">
      <alignment horizontal="left" wrapText="1" indent="1"/>
    </xf>
    <xf numFmtId="0" fontId="2" fillId="0" borderId="2" xfId="0" applyFont="1" applyFill="1" applyBorder="1" applyAlignment="1">
      <alignment wrapText="1"/>
    </xf>
    <xf numFmtId="10" fontId="0" fillId="0" borderId="0" xfId="0" applyNumberFormat="1" applyBorder="1"/>
    <xf numFmtId="0" fontId="0" fillId="0" borderId="0" xfId="0" applyBorder="1"/>
    <xf numFmtId="14" fontId="0" fillId="0" borderId="0" xfId="0" applyNumberFormat="1" applyAlignment="1">
      <alignment horizontal="center"/>
    </xf>
    <xf numFmtId="0" fontId="4" fillId="0" borderId="0" xfId="0" applyFont="1" applyFill="1" applyBorder="1" applyAlignment="1">
      <alignment horizontal="center"/>
    </xf>
    <xf numFmtId="44" fontId="4" fillId="0" borderId="0" xfId="0" applyNumberFormat="1" applyFont="1" applyAlignment="1">
      <alignment horizontal="center"/>
    </xf>
    <xf numFmtId="0" fontId="4" fillId="0" borderId="0" xfId="0" applyFont="1" applyAlignment="1">
      <alignment horizontal="center"/>
    </xf>
    <xf numFmtId="44" fontId="0" fillId="0" borderId="0" xfId="0" applyNumberFormat="1" applyBorder="1"/>
    <xf numFmtId="0" fontId="18" fillId="0" borderId="0" xfId="1" applyFont="1" applyFill="1" applyBorder="1" applyAlignment="1">
      <alignment horizontal="center" wrapText="1"/>
    </xf>
    <xf numFmtId="165" fontId="18" fillId="0" borderId="0" xfId="1" applyNumberFormat="1" applyFont="1" applyFill="1" applyBorder="1" applyAlignment="1">
      <alignment horizontal="center" wrapText="1"/>
    </xf>
    <xf numFmtId="165" fontId="19" fillId="0" borderId="0" xfId="1" applyNumberFormat="1" applyFont="1" applyFill="1" applyBorder="1" applyAlignment="1">
      <alignment horizontal="center" wrapText="1"/>
    </xf>
    <xf numFmtId="0" fontId="4" fillId="0" borderId="0" xfId="0" applyFont="1" applyBorder="1" applyAlignment="1">
      <alignment horizontal="left"/>
    </xf>
    <xf numFmtId="44" fontId="4" fillId="0" borderId="0" xfId="0" applyNumberFormat="1" applyFont="1"/>
    <xf numFmtId="0" fontId="4" fillId="0" borderId="0" xfId="0" applyNumberFormat="1" applyFont="1"/>
    <xf numFmtId="0" fontId="4" fillId="0" borderId="0" xfId="0" applyFont="1" applyBorder="1"/>
    <xf numFmtId="0" fontId="4" fillId="0" borderId="0" xfId="0" applyFont="1" applyBorder="1" applyAlignment="1">
      <alignment horizontal="center"/>
    </xf>
    <xf numFmtId="44" fontId="4" fillId="0" borderId="0" xfId="0" applyNumberFormat="1" applyFont="1" applyBorder="1"/>
    <xf numFmtId="0" fontId="4" fillId="0" borderId="0" xfId="0" applyNumberFormat="1" applyFont="1" applyBorder="1"/>
    <xf numFmtId="165" fontId="4" fillId="0" borderId="0" xfId="0" applyNumberFormat="1" applyFont="1" applyBorder="1"/>
    <xf numFmtId="0" fontId="20" fillId="0" borderId="0" xfId="0" applyFont="1" applyBorder="1" applyAlignment="1"/>
    <xf numFmtId="0" fontId="21" fillId="0" borderId="0" xfId="0" applyFont="1" applyBorder="1" applyAlignment="1"/>
    <xf numFmtId="165" fontId="4" fillId="0" borderId="0" xfId="0" applyNumberFormat="1" applyFont="1" applyBorder="1" applyAlignment="1">
      <alignment horizontal="center"/>
    </xf>
    <xf numFmtId="165" fontId="4" fillId="0" borderId="0" xfId="0" applyNumberFormat="1" applyFont="1" applyAlignment="1">
      <alignment horizontal="center"/>
    </xf>
    <xf numFmtId="0" fontId="21" fillId="0" borderId="0" xfId="0" applyFont="1" applyBorder="1"/>
    <xf numFmtId="0" fontId="21" fillId="0" borderId="0" xfId="0" applyFont="1" applyBorder="1" applyAlignment="1">
      <alignment horizontal="left"/>
    </xf>
    <xf numFmtId="165" fontId="4" fillId="0" borderId="6" xfId="0" applyNumberFormat="1" applyFont="1" applyBorder="1" applyAlignment="1">
      <alignment horizontal="center"/>
    </xf>
    <xf numFmtId="165" fontId="4" fillId="0" borderId="1" xfId="0" applyNumberFormat="1" applyFont="1" applyBorder="1" applyAlignment="1">
      <alignment horizontal="center"/>
    </xf>
    <xf numFmtId="0" fontId="21" fillId="0" borderId="0" xfId="0" applyFont="1"/>
    <xf numFmtId="165" fontId="4" fillId="0" borderId="0" xfId="0" applyNumberFormat="1" applyFont="1"/>
    <xf numFmtId="44" fontId="4" fillId="2" borderId="0" xfId="0" applyNumberFormat="1" applyFont="1" applyFill="1" applyBorder="1"/>
    <xf numFmtId="165" fontId="4" fillId="2" borderId="0" xfId="0" applyNumberFormat="1" applyFont="1" applyFill="1" applyBorder="1"/>
    <xf numFmtId="165" fontId="4" fillId="2" borderId="0" xfId="0" applyNumberFormat="1" applyFont="1" applyFill="1" applyAlignment="1">
      <alignment horizontal="center"/>
    </xf>
    <xf numFmtId="165" fontId="4" fillId="2" borderId="0" xfId="0" applyNumberFormat="1" applyFont="1" applyFill="1" applyBorder="1" applyAlignment="1">
      <alignment horizontal="center"/>
    </xf>
    <xf numFmtId="44" fontId="7" fillId="2" borderId="0" xfId="0" applyNumberFormat="1" applyFont="1" applyFill="1" applyBorder="1" applyAlignment="1">
      <alignment horizontal="center"/>
    </xf>
    <xf numFmtId="0" fontId="4" fillId="2" borderId="0" xfId="0" applyFont="1" applyFill="1" applyBorder="1" applyAlignment="1">
      <alignment vertical="center"/>
    </xf>
    <xf numFmtId="0" fontId="4" fillId="2" borderId="0" xfId="0" applyFont="1" applyFill="1" applyBorder="1"/>
    <xf numFmtId="0" fontId="21" fillId="2" borderId="0" xfId="0" applyFont="1" applyFill="1" applyBorder="1" applyAlignment="1"/>
    <xf numFmtId="0" fontId="21" fillId="2" borderId="0" xfId="0" applyFont="1" applyFill="1" applyBorder="1" applyAlignment="1">
      <alignment horizontal="left"/>
    </xf>
    <xf numFmtId="10" fontId="4" fillId="0" borderId="0" xfId="0" applyNumberFormat="1" applyFont="1" applyAlignment="1">
      <alignment horizontal="center"/>
    </xf>
    <xf numFmtId="10" fontId="4" fillId="0" borderId="0" xfId="0" applyNumberFormat="1" applyFont="1" applyBorder="1" applyAlignment="1">
      <alignment horizontal="center"/>
    </xf>
    <xf numFmtId="166" fontId="4" fillId="0" borderId="0" xfId="2" applyNumberFormat="1" applyFont="1" applyBorder="1"/>
    <xf numFmtId="0" fontId="4" fillId="0" borderId="2" xfId="0" applyFont="1" applyBorder="1" applyAlignment="1">
      <alignment horizontal="center"/>
    </xf>
    <xf numFmtId="10" fontId="4" fillId="0" borderId="1" xfId="0" applyNumberFormat="1" applyFont="1" applyBorder="1" applyAlignment="1">
      <alignment horizontal="center"/>
    </xf>
    <xf numFmtId="0" fontId="4" fillId="0" borderId="1" xfId="0" applyFont="1" applyBorder="1" applyAlignment="1">
      <alignment horizontal="center"/>
    </xf>
    <xf numFmtId="0" fontId="21" fillId="0" borderId="6" xfId="0" applyFont="1" applyBorder="1" applyAlignment="1"/>
    <xf numFmtId="0" fontId="21" fillId="2" borderId="6" xfId="0" applyFont="1" applyFill="1" applyBorder="1" applyAlignment="1"/>
    <xf numFmtId="0" fontId="4" fillId="0" borderId="6" xfId="0" applyFont="1" applyBorder="1" applyAlignment="1">
      <alignment horizontal="center"/>
    </xf>
    <xf numFmtId="10" fontId="4" fillId="0" borderId="6" xfId="0" applyNumberFormat="1" applyFont="1" applyBorder="1" applyAlignment="1">
      <alignment horizontal="center"/>
    </xf>
    <xf numFmtId="165" fontId="4" fillId="2" borderId="6" xfId="0" applyNumberFormat="1" applyFont="1" applyFill="1" applyBorder="1" applyAlignment="1">
      <alignment horizontal="center"/>
    </xf>
    <xf numFmtId="165" fontId="4" fillId="0" borderId="6" xfId="0" applyNumberFormat="1" applyFont="1" applyBorder="1"/>
    <xf numFmtId="166" fontId="4" fillId="0" borderId="6" xfId="2" applyNumberFormat="1" applyFont="1" applyBorder="1"/>
    <xf numFmtId="165" fontId="4" fillId="2" borderId="6" xfId="0" applyNumberFormat="1" applyFont="1" applyFill="1" applyBorder="1"/>
    <xf numFmtId="0" fontId="4" fillId="0" borderId="6" xfId="0" applyNumberFormat="1" applyFont="1" applyBorder="1"/>
    <xf numFmtId="0" fontId="21" fillId="0" borderId="1" xfId="0" applyFont="1" applyBorder="1" applyAlignment="1">
      <alignment horizontal="left"/>
    </xf>
    <xf numFmtId="0" fontId="21" fillId="2" borderId="1" xfId="0" applyFont="1" applyFill="1" applyBorder="1" applyAlignment="1">
      <alignment horizontal="left"/>
    </xf>
    <xf numFmtId="165" fontId="4" fillId="2" borderId="1" xfId="0" applyNumberFormat="1" applyFont="1" applyFill="1" applyBorder="1" applyAlignment="1">
      <alignment horizontal="center"/>
    </xf>
    <xf numFmtId="165" fontId="4" fillId="0" borderId="1" xfId="0" applyNumberFormat="1" applyFont="1" applyBorder="1"/>
    <xf numFmtId="166" fontId="4" fillId="0" borderId="1" xfId="2" applyNumberFormat="1" applyFont="1" applyBorder="1"/>
    <xf numFmtId="165" fontId="4" fillId="2" borderId="1" xfId="0" applyNumberFormat="1" applyFont="1" applyFill="1" applyBorder="1"/>
    <xf numFmtId="0" fontId="4" fillId="0" borderId="1" xfId="0" applyNumberFormat="1" applyFont="1" applyBorder="1"/>
    <xf numFmtId="0" fontId="18" fillId="0" borderId="1" xfId="1" applyFont="1" applyFill="1" applyBorder="1" applyAlignment="1">
      <alignment horizontal="center" wrapText="1"/>
    </xf>
    <xf numFmtId="165" fontId="18" fillId="0" borderId="1" xfId="1" applyNumberFormat="1" applyFont="1" applyFill="1" applyBorder="1" applyAlignment="1">
      <alignment horizontal="center" wrapText="1"/>
    </xf>
    <xf numFmtId="0" fontId="21" fillId="0" borderId="1" xfId="0" applyFont="1" applyBorder="1" applyAlignment="1"/>
    <xf numFmtId="0" fontId="21" fillId="2" borderId="1" xfId="0" applyFont="1" applyFill="1" applyBorder="1" applyAlignment="1"/>
    <xf numFmtId="0" fontId="21" fillId="0" borderId="6" xfId="0" applyFont="1" applyBorder="1" applyAlignment="1">
      <alignment horizontal="left"/>
    </xf>
    <xf numFmtId="0" fontId="4" fillId="0" borderId="6" xfId="0" applyFont="1" applyBorder="1"/>
    <xf numFmtId="0" fontId="21" fillId="2" borderId="6" xfId="0" applyFont="1" applyFill="1" applyBorder="1" applyAlignment="1">
      <alignment horizontal="left"/>
    </xf>
    <xf numFmtId="0" fontId="18" fillId="0" borderId="6" xfId="1" applyFont="1" applyFill="1" applyBorder="1" applyAlignment="1">
      <alignment horizontal="center" wrapText="1"/>
    </xf>
    <xf numFmtId="165" fontId="18" fillId="0" borderId="6" xfId="1" applyNumberFormat="1" applyFont="1" applyFill="1" applyBorder="1" applyAlignment="1">
      <alignment horizontal="center" wrapText="1"/>
    </xf>
    <xf numFmtId="0" fontId="21" fillId="0" borderId="2" xfId="0" applyFont="1" applyBorder="1" applyAlignment="1"/>
    <xf numFmtId="0" fontId="21" fillId="2" borderId="2" xfId="0" applyFont="1" applyFill="1" applyBorder="1" applyAlignment="1"/>
    <xf numFmtId="165" fontId="4" fillId="0" borderId="2" xfId="0" applyNumberFormat="1" applyFont="1" applyBorder="1" applyAlignment="1">
      <alignment horizontal="center"/>
    </xf>
    <xf numFmtId="10" fontId="4" fillId="0" borderId="2" xfId="0" applyNumberFormat="1" applyFont="1" applyBorder="1" applyAlignment="1">
      <alignment horizontal="center"/>
    </xf>
    <xf numFmtId="165" fontId="4" fillId="2" borderId="2" xfId="0" applyNumberFormat="1" applyFont="1" applyFill="1" applyBorder="1" applyAlignment="1">
      <alignment horizontal="center"/>
    </xf>
    <xf numFmtId="165" fontId="4" fillId="0" borderId="2" xfId="0" applyNumberFormat="1" applyFont="1" applyBorder="1"/>
    <xf numFmtId="166" fontId="4" fillId="0" borderId="2" xfId="2" applyNumberFormat="1" applyFont="1" applyBorder="1"/>
    <xf numFmtId="165" fontId="4" fillId="2" borderId="2" xfId="0" applyNumberFormat="1" applyFont="1" applyFill="1" applyBorder="1"/>
    <xf numFmtId="0" fontId="21" fillId="0" borderId="2" xfId="0" applyFont="1" applyBorder="1" applyAlignment="1">
      <alignment horizontal="left"/>
    </xf>
    <xf numFmtId="0" fontId="21" fillId="2" borderId="2" xfId="0" applyFont="1" applyFill="1" applyBorder="1" applyAlignment="1">
      <alignment horizontal="left"/>
    </xf>
    <xf numFmtId="0" fontId="21" fillId="0" borderId="1" xfId="0" applyFont="1" applyBorder="1" applyAlignment="1">
      <alignment horizontal="left" indent="2"/>
    </xf>
    <xf numFmtId="0" fontId="21" fillId="2" borderId="1" xfId="0" applyFont="1" applyFill="1" applyBorder="1" applyAlignment="1">
      <alignment horizontal="left" indent="2"/>
    </xf>
    <xf numFmtId="0" fontId="4" fillId="0" borderId="1" xfId="0" applyFont="1" applyBorder="1"/>
    <xf numFmtId="0" fontId="4" fillId="0" borderId="1" xfId="0" applyFont="1" applyBorder="1" applyAlignment="1">
      <alignment horizontal="left"/>
    </xf>
    <xf numFmtId="0" fontId="4" fillId="2" borderId="1" xfId="0" applyFont="1" applyFill="1" applyBorder="1"/>
    <xf numFmtId="0" fontId="0" fillId="0" borderId="11" xfId="0" applyBorder="1"/>
    <xf numFmtId="166" fontId="0" fillId="0" borderId="0" xfId="0" applyNumberFormat="1" applyBorder="1"/>
    <xf numFmtId="166" fontId="0" fillId="0" borderId="12" xfId="0" applyNumberFormat="1" applyBorder="1"/>
    <xf numFmtId="0" fontId="0" fillId="0" borderId="9" xfId="0" applyBorder="1"/>
    <xf numFmtId="0" fontId="0" fillId="0" borderId="1" xfId="0" applyBorder="1"/>
    <xf numFmtId="0" fontId="0" fillId="0" borderId="10" xfId="0" applyBorder="1"/>
    <xf numFmtId="0" fontId="12" fillId="0" borderId="0" xfId="0" applyFont="1" applyBorder="1" applyAlignment="1">
      <alignment horizontal="center"/>
    </xf>
    <xf numFmtId="10" fontId="12" fillId="0" borderId="0" xfId="2" applyNumberFormat="1" applyFont="1" applyBorder="1" applyAlignment="1">
      <alignment horizontal="center"/>
    </xf>
    <xf numFmtId="0" fontId="0" fillId="0" borderId="7" xfId="0" applyBorder="1"/>
    <xf numFmtId="0" fontId="0" fillId="0" borderId="6" xfId="0" applyBorder="1" applyAlignment="1">
      <alignment horizontal="center" wrapText="1"/>
    </xf>
    <xf numFmtId="0" fontId="0" fillId="0" borderId="8" xfId="0" applyBorder="1" applyAlignment="1">
      <alignment horizontal="center" wrapText="1"/>
    </xf>
    <xf numFmtId="0" fontId="12" fillId="0" borderId="12" xfId="0" applyFont="1" applyBorder="1" applyAlignment="1">
      <alignment horizontal="center"/>
    </xf>
    <xf numFmtId="0" fontId="0" fillId="0" borderId="8" xfId="0" applyBorder="1"/>
    <xf numFmtId="0" fontId="0" fillId="0" borderId="12" xfId="0" applyBorder="1" applyAlignment="1">
      <alignment wrapText="1"/>
    </xf>
    <xf numFmtId="0" fontId="0" fillId="0" borderId="12" xfId="0" applyBorder="1" applyAlignment="1">
      <alignment horizontal="center" wrapText="1"/>
    </xf>
    <xf numFmtId="10" fontId="12" fillId="0" borderId="1" xfId="2" applyNumberFormat="1" applyFont="1" applyBorder="1" applyAlignment="1">
      <alignment horizontal="center"/>
    </xf>
    <xf numFmtId="0" fontId="0" fillId="0" borderId="1" xfId="0" applyBorder="1" applyAlignment="1">
      <alignment horizontal="center" wrapText="1"/>
    </xf>
    <xf numFmtId="0" fontId="0" fillId="0" borderId="10" xfId="0" applyBorder="1" applyAlignment="1">
      <alignment horizontal="center" wrapText="1"/>
    </xf>
    <xf numFmtId="0" fontId="19" fillId="0" borderId="0" xfId="1" applyFont="1" applyFill="1" applyBorder="1" applyAlignment="1">
      <alignment horizontal="center" wrapText="1"/>
    </xf>
    <xf numFmtId="0" fontId="21" fillId="0" borderId="0" xfId="0" applyFont="1" applyBorder="1" applyAlignment="1">
      <alignment horizontal="center"/>
    </xf>
    <xf numFmtId="44" fontId="4" fillId="0" borderId="0" xfId="0" applyNumberFormat="1" applyFont="1" applyBorder="1" applyAlignment="1">
      <alignment horizontal="center" vertical="center" wrapText="1"/>
    </xf>
    <xf numFmtId="44" fontId="4" fillId="2" borderId="0" xfId="0" applyNumberFormat="1" applyFont="1" applyFill="1" applyBorder="1" applyAlignment="1">
      <alignment horizontal="center" vertical="center" wrapText="1"/>
    </xf>
    <xf numFmtId="0" fontId="0" fillId="0" borderId="0" xfId="0" applyBorder="1" applyAlignment="1">
      <alignment horizontal="center" wrapText="1"/>
    </xf>
    <xf numFmtId="0" fontId="7" fillId="0" borderId="0" xfId="0" applyFont="1" applyBorder="1" applyAlignment="1">
      <alignment horizontal="center"/>
    </xf>
    <xf numFmtId="44" fontId="7" fillId="0" borderId="0" xfId="0" applyNumberFormat="1" applyFont="1" applyBorder="1" applyAlignment="1">
      <alignment horizontal="center"/>
    </xf>
    <xf numFmtId="165" fontId="4" fillId="5" borderId="0" xfId="0" applyNumberFormat="1" applyFont="1" applyFill="1" applyBorder="1"/>
    <xf numFmtId="165" fontId="4" fillId="5" borderId="6" xfId="0" applyNumberFormat="1" applyFont="1" applyFill="1" applyBorder="1" applyAlignment="1">
      <alignment horizontal="center"/>
    </xf>
    <xf numFmtId="165" fontId="4" fillId="5" borderId="1" xfId="0" applyNumberFormat="1" applyFont="1" applyFill="1" applyBorder="1" applyAlignment="1">
      <alignment horizontal="center"/>
    </xf>
    <xf numFmtId="165" fontId="4" fillId="5" borderId="0" xfId="0" applyNumberFormat="1" applyFont="1" applyFill="1" applyBorder="1" applyAlignment="1">
      <alignment horizontal="center"/>
    </xf>
    <xf numFmtId="165" fontId="4" fillId="5" borderId="2" xfId="0" applyNumberFormat="1" applyFont="1" applyFill="1" applyBorder="1" applyAlignment="1">
      <alignment horizontal="center"/>
    </xf>
    <xf numFmtId="0" fontId="14" fillId="0" borderId="0" xfId="0" applyFont="1" applyBorder="1" applyAlignment="1">
      <alignment vertical="center"/>
    </xf>
    <xf numFmtId="44" fontId="4" fillId="0" borderId="1" xfId="0" applyNumberFormat="1" applyFont="1" applyBorder="1" applyAlignment="1">
      <alignment horizontal="center" vertical="center" wrapText="1"/>
    </xf>
    <xf numFmtId="44" fontId="1" fillId="0" borderId="0" xfId="0" applyNumberFormat="1" applyFont="1" applyAlignment="1" applyProtection="1">
      <alignment horizontal="center"/>
    </xf>
    <xf numFmtId="44" fontId="1" fillId="0" borderId="0" xfId="0" applyNumberFormat="1" applyFont="1" applyProtection="1"/>
    <xf numFmtId="44" fontId="1" fillId="0" borderId="0" xfId="0" applyNumberFormat="1" applyFont="1" applyBorder="1" applyAlignment="1" applyProtection="1">
      <alignment horizontal="center"/>
    </xf>
    <xf numFmtId="0" fontId="14" fillId="0" borderId="0" xfId="0" applyFont="1" applyBorder="1" applyAlignment="1"/>
    <xf numFmtId="14" fontId="7" fillId="0" borderId="0" xfId="0" applyNumberFormat="1" applyFont="1" applyBorder="1" applyAlignment="1">
      <alignment horizontal="center"/>
    </xf>
    <xf numFmtId="0" fontId="12" fillId="0" borderId="11" xfId="0" applyFont="1" applyBorder="1" applyAlignment="1">
      <alignment horizontal="center"/>
    </xf>
    <xf numFmtId="14" fontId="12" fillId="0" borderId="0" xfId="0" applyNumberFormat="1" applyFont="1" applyBorder="1" applyAlignment="1">
      <alignment horizontal="center"/>
    </xf>
    <xf numFmtId="0" fontId="7" fillId="0" borderId="0" xfId="0" applyFont="1" applyBorder="1" applyAlignment="1">
      <alignment horizontal="center" vertical="center"/>
    </xf>
    <xf numFmtId="0" fontId="5" fillId="0" borderId="0" xfId="0" applyFont="1" applyAlignment="1" applyProtection="1"/>
    <xf numFmtId="0" fontId="6" fillId="0" borderId="0" xfId="0" applyFont="1" applyAlignment="1" applyProtection="1"/>
    <xf numFmtId="0" fontId="6" fillId="0" borderId="0" xfId="0" applyFont="1" applyProtection="1"/>
    <xf numFmtId="0" fontId="6" fillId="0" borderId="0" xfId="0" applyFont="1" applyAlignment="1" applyProtection="1">
      <alignment horizontal="center"/>
    </xf>
    <xf numFmtId="44" fontId="1" fillId="0" borderId="0" xfId="0" applyNumberFormat="1" applyFont="1" applyAlignment="1" applyProtection="1"/>
    <xf numFmtId="0" fontId="1" fillId="0" borderId="0" xfId="0" applyFont="1" applyAlignment="1" applyProtection="1">
      <alignment horizontal="left"/>
    </xf>
    <xf numFmtId="0" fontId="1" fillId="0" borderId="0" xfId="0" applyFont="1" applyAlignment="1" applyProtection="1"/>
    <xf numFmtId="0" fontId="1" fillId="0" borderId="0" xfId="0" applyFont="1" applyAlignment="1" applyProtection="1">
      <alignment vertical="center" wrapText="1"/>
    </xf>
    <xf numFmtId="0" fontId="10" fillId="0" borderId="0" xfId="0" applyFont="1" applyProtection="1"/>
    <xf numFmtId="0" fontId="1" fillId="0" borderId="0" xfId="0" applyFont="1" applyBorder="1" applyAlignment="1" applyProtection="1"/>
    <xf numFmtId="0" fontId="1" fillId="0" borderId="0" xfId="0" applyFont="1" applyBorder="1" applyProtection="1"/>
    <xf numFmtId="0" fontId="4" fillId="0" borderId="0" xfId="0" applyFont="1" applyProtection="1"/>
    <xf numFmtId="49" fontId="4" fillId="0" borderId="0" xfId="0" applyNumberFormat="1" applyFont="1" applyAlignment="1" applyProtection="1"/>
    <xf numFmtId="49" fontId="4" fillId="0" borderId="0" xfId="0" applyNumberFormat="1" applyFont="1" applyBorder="1" applyAlignment="1" applyProtection="1"/>
    <xf numFmtId="49" fontId="4" fillId="0" borderId="0" xfId="0" applyNumberFormat="1" applyFont="1" applyProtection="1"/>
    <xf numFmtId="0" fontId="2" fillId="0" borderId="0" xfId="0" applyFont="1" applyBorder="1" applyAlignment="1" applyProtection="1"/>
    <xf numFmtId="0" fontId="2" fillId="0" borderId="0" xfId="0" applyFont="1" applyProtection="1"/>
    <xf numFmtId="0" fontId="4" fillId="0" borderId="0" xfId="0" applyFont="1" applyAlignment="1" applyProtection="1"/>
    <xf numFmtId="0" fontId="3" fillId="0" borderId="0" xfId="0" applyFont="1" applyAlignment="1" applyProtection="1">
      <alignment horizontal="left"/>
    </xf>
    <xf numFmtId="0" fontId="3" fillId="0" borderId="0" xfId="0" applyFont="1" applyProtection="1"/>
    <xf numFmtId="0" fontId="3" fillId="0" borderId="0" xfId="0" applyFont="1" applyAlignment="1" applyProtection="1"/>
    <xf numFmtId="0" fontId="4" fillId="0" borderId="0" xfId="0" applyFont="1" applyBorder="1" applyAlignment="1" applyProtection="1">
      <alignment vertical="center"/>
    </xf>
    <xf numFmtId="44" fontId="4" fillId="0" borderId="0" xfId="0" applyNumberFormat="1" applyFont="1" applyBorder="1" applyAlignment="1" applyProtection="1"/>
    <xf numFmtId="0" fontId="4" fillId="0" borderId="1" xfId="0" applyFont="1" applyBorder="1" applyAlignment="1" applyProtection="1"/>
    <xf numFmtId="0" fontId="2" fillId="0" borderId="0" xfId="0" applyFont="1" applyAlignment="1" applyProtection="1">
      <alignment vertical="center"/>
    </xf>
    <xf numFmtId="0" fontId="0" fillId="0" borderId="11" xfId="0" applyBorder="1" applyAlignment="1">
      <alignment horizontal="center" wrapText="1"/>
    </xf>
    <xf numFmtId="0" fontId="2" fillId="0" borderId="0" xfId="0" applyFont="1" applyFill="1" applyBorder="1" applyAlignment="1" applyProtection="1">
      <alignment horizontal="right" indent="1"/>
    </xf>
    <xf numFmtId="0" fontId="0" fillId="0" borderId="0" xfId="0" applyProtection="1"/>
    <xf numFmtId="14" fontId="4" fillId="0" borderId="0" xfId="0" applyNumberFormat="1" applyFont="1" applyProtection="1"/>
    <xf numFmtId="0" fontId="2" fillId="0" borderId="0" xfId="0" applyFont="1" applyFill="1" applyBorder="1" applyAlignment="1" applyProtection="1">
      <alignment horizontal="left" indent="1"/>
    </xf>
    <xf numFmtId="44" fontId="0" fillId="0" borderId="0" xfId="0" applyNumberFormat="1" applyProtection="1"/>
    <xf numFmtId="0" fontId="2" fillId="4" borderId="0" xfId="0" applyFont="1" applyFill="1" applyAlignment="1" applyProtection="1">
      <alignment horizontal="left"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44" fontId="4" fillId="4" borderId="0" xfId="0" applyNumberFormat="1" applyFont="1" applyFill="1" applyAlignment="1" applyProtection="1">
      <alignment horizontal="center"/>
    </xf>
    <xf numFmtId="44" fontId="0" fillId="4" borderId="0" xfId="0" applyNumberFormat="1" applyFill="1" applyProtection="1"/>
    <xf numFmtId="0" fontId="4" fillId="4" borderId="2" xfId="0" applyFont="1" applyFill="1" applyBorder="1" applyAlignment="1" applyProtection="1">
      <alignment horizontal="left" indent="1"/>
    </xf>
    <xf numFmtId="0" fontId="4" fillId="4" borderId="2" xfId="0" applyFont="1" applyFill="1" applyBorder="1" applyAlignment="1" applyProtection="1">
      <alignment horizontal="center"/>
    </xf>
    <xf numFmtId="0" fontId="4" fillId="4" borderId="2" xfId="0" applyFont="1" applyFill="1" applyBorder="1" applyProtection="1"/>
    <xf numFmtId="44" fontId="0" fillId="4" borderId="2" xfId="0" applyNumberFormat="1" applyFill="1" applyBorder="1" applyProtection="1"/>
    <xf numFmtId="0" fontId="4" fillId="4" borderId="2" xfId="0" applyFont="1" applyFill="1" applyBorder="1" applyAlignment="1" applyProtection="1">
      <alignment horizontal="left"/>
    </xf>
    <xf numFmtId="0" fontId="0" fillId="4" borderId="0" xfId="0" applyFill="1" applyProtection="1"/>
    <xf numFmtId="0" fontId="2" fillId="4" borderId="0" xfId="0" applyFont="1" applyFill="1" applyBorder="1" applyAlignment="1" applyProtection="1">
      <alignment horizontal="left" indent="1"/>
    </xf>
    <xf numFmtId="0" fontId="4" fillId="4" borderId="0" xfId="0" applyFont="1" applyFill="1" applyProtection="1"/>
    <xf numFmtId="14" fontId="4" fillId="4" borderId="0" xfId="0" applyNumberFormat="1" applyFont="1" applyFill="1" applyProtection="1"/>
    <xf numFmtId="0" fontId="0" fillId="0" borderId="0" xfId="0" applyProtection="1">
      <protection locked="0"/>
    </xf>
    <xf numFmtId="44" fontId="0" fillId="0" borderId="0" xfId="0" applyNumberFormat="1" applyProtection="1">
      <protection locked="0"/>
    </xf>
    <xf numFmtId="0" fontId="0" fillId="0" borderId="0" xfId="0" applyFill="1"/>
    <xf numFmtId="44" fontId="4" fillId="0" borderId="0" xfId="0" applyNumberFormat="1" applyFont="1" applyFill="1" applyBorder="1" applyAlignment="1">
      <alignment horizontal="center"/>
    </xf>
    <xf numFmtId="44" fontId="0" fillId="0" borderId="0" xfId="0" applyNumberFormat="1" applyAlignment="1">
      <alignment horizontal="center"/>
    </xf>
    <xf numFmtId="44" fontId="4" fillId="0" borderId="2" xfId="0" applyNumberFormat="1" applyFont="1" applyFill="1" applyBorder="1" applyAlignment="1">
      <alignment horizontal="center"/>
    </xf>
    <xf numFmtId="44" fontId="0" fillId="0" borderId="2" xfId="0" applyNumberFormat="1" applyBorder="1" applyAlignment="1">
      <alignment horizontal="center"/>
    </xf>
    <xf numFmtId="0" fontId="2" fillId="0" borderId="0" xfId="0" applyFont="1" applyBorder="1" applyAlignment="1">
      <alignment horizontal="center" wrapText="1"/>
    </xf>
    <xf numFmtId="0" fontId="2" fillId="0" borderId="12" xfId="0" applyFont="1" applyBorder="1" applyAlignment="1">
      <alignment horizontal="center" wrapText="1"/>
    </xf>
    <xf numFmtId="0" fontId="4" fillId="0" borderId="0" xfId="0" applyFont="1" applyFill="1" applyBorder="1"/>
    <xf numFmtId="0" fontId="4" fillId="0" borderId="0" xfId="0" applyFont="1" applyFill="1" applyBorder="1" applyAlignment="1">
      <alignment horizontal="left" indent="1"/>
    </xf>
    <xf numFmtId="0" fontId="4" fillId="7" borderId="2" xfId="0" applyFont="1" applyFill="1" applyBorder="1" applyAlignment="1">
      <alignment horizontal="center"/>
    </xf>
    <xf numFmtId="0" fontId="4" fillId="7" borderId="2" xfId="0" applyFont="1" applyFill="1" applyBorder="1" applyAlignment="1">
      <alignment horizontal="left" indent="1"/>
    </xf>
    <xf numFmtId="0" fontId="4" fillId="7" borderId="2" xfId="0" applyFont="1" applyFill="1" applyBorder="1"/>
    <xf numFmtId="44" fontId="4" fillId="7" borderId="2" xfId="0" applyNumberFormat="1" applyFont="1" applyFill="1" applyBorder="1" applyAlignment="1">
      <alignment horizontal="center"/>
    </xf>
    <xf numFmtId="0" fontId="4" fillId="7" borderId="2" xfId="0" applyFont="1" applyFill="1" applyBorder="1" applyAlignment="1">
      <alignment horizontal="left"/>
    </xf>
    <xf numFmtId="0" fontId="0" fillId="7" borderId="0" xfId="0" applyFill="1"/>
    <xf numFmtId="0" fontId="0" fillId="0" borderId="0" xfId="0" applyFill="1" applyBorder="1"/>
    <xf numFmtId="0" fontId="4" fillId="0" borderId="6" xfId="0" applyFont="1" applyFill="1" applyBorder="1" applyAlignment="1">
      <alignment horizontal="center"/>
    </xf>
    <xf numFmtId="0" fontId="4" fillId="0" borderId="6" xfId="0" applyFont="1" applyFill="1" applyBorder="1"/>
    <xf numFmtId="44" fontId="4" fillId="0" borderId="6" xfId="0" applyNumberFormat="1" applyFont="1" applyFill="1" applyBorder="1" applyAlignment="1">
      <alignment horizontal="center"/>
    </xf>
    <xf numFmtId="0" fontId="23" fillId="0" borderId="13" xfId="3" applyFill="1"/>
    <xf numFmtId="0" fontId="4" fillId="8" borderId="2" xfId="0" applyFont="1" applyFill="1" applyBorder="1" applyAlignment="1" applyProtection="1">
      <alignment horizontal="left" indent="1"/>
    </xf>
    <xf numFmtId="0" fontId="4" fillId="8" borderId="2" xfId="0" applyFont="1" applyFill="1" applyBorder="1" applyAlignment="1" applyProtection="1">
      <alignment horizontal="center"/>
    </xf>
    <xf numFmtId="0" fontId="4" fillId="8" borderId="2" xfId="0" applyFont="1" applyFill="1" applyBorder="1" applyProtection="1"/>
    <xf numFmtId="44" fontId="4" fillId="8" borderId="2" xfId="0" applyNumberFormat="1" applyFont="1" applyFill="1" applyBorder="1" applyAlignment="1" applyProtection="1">
      <alignment horizontal="center"/>
    </xf>
    <xf numFmtId="44" fontId="0" fillId="8" borderId="2" xfId="0" applyNumberFormat="1" applyFill="1" applyBorder="1" applyProtection="1"/>
    <xf numFmtId="0" fontId="4" fillId="8" borderId="2" xfId="0" applyFont="1" applyFill="1" applyBorder="1" applyAlignment="1" applyProtection="1">
      <alignment horizontal="left"/>
    </xf>
    <xf numFmtId="0" fontId="0" fillId="0" borderId="6"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4" fillId="0" borderId="0" xfId="0" applyFont="1" applyFill="1" applyBorder="1" applyAlignment="1" applyProtection="1">
      <alignment horizontal="center"/>
      <protection locked="0"/>
    </xf>
    <xf numFmtId="0" fontId="0" fillId="0" borderId="0" xfId="0" applyFill="1" applyBorder="1" applyProtection="1">
      <protection locked="0"/>
    </xf>
    <xf numFmtId="0" fontId="0" fillId="0" borderId="0" xfId="0" applyFill="1" applyBorder="1" applyAlignment="1" applyProtection="1">
      <alignment vertical="center"/>
      <protection locked="0"/>
    </xf>
    <xf numFmtId="0" fontId="2" fillId="4" borderId="0" xfId="0" applyFont="1" applyFill="1" applyAlignment="1" applyProtection="1">
      <alignment horizontal="left" wrapText="1" indent="1"/>
    </xf>
    <xf numFmtId="0" fontId="2" fillId="4" borderId="0" xfId="0" applyFont="1" applyFill="1" applyAlignment="1" applyProtection="1">
      <alignment horizontal="center" wrapText="1"/>
    </xf>
    <xf numFmtId="0" fontId="2" fillId="4" borderId="0" xfId="0" applyFont="1" applyFill="1" applyAlignment="1" applyProtection="1">
      <alignment wrapText="1"/>
    </xf>
    <xf numFmtId="44" fontId="2" fillId="4" borderId="0" xfId="0" applyNumberFormat="1" applyFont="1" applyFill="1" applyAlignment="1" applyProtection="1">
      <alignment horizontal="center"/>
    </xf>
    <xf numFmtId="0" fontId="4" fillId="4" borderId="2" xfId="0" applyFont="1" applyFill="1" applyBorder="1" applyAlignment="1" applyProtection="1">
      <alignment horizontal="left" wrapText="1"/>
    </xf>
    <xf numFmtId="0" fontId="4" fillId="4" borderId="2" xfId="0" applyFont="1" applyFill="1" applyBorder="1" applyAlignment="1" applyProtection="1">
      <alignment horizontal="center" wrapText="1"/>
    </xf>
    <xf numFmtId="44" fontId="4" fillId="4" borderId="2" xfId="0" applyNumberFormat="1" applyFont="1" applyFill="1" applyBorder="1" applyProtection="1"/>
    <xf numFmtId="44" fontId="4" fillId="4" borderId="2" xfId="0" applyNumberFormat="1" applyFont="1" applyFill="1" applyBorder="1" applyAlignment="1" applyProtection="1">
      <alignment horizontal="center"/>
    </xf>
    <xf numFmtId="0" fontId="4" fillId="4" borderId="1" xfId="0" applyFont="1" applyFill="1" applyBorder="1" applyAlignment="1" applyProtection="1">
      <alignment horizontal="left" indent="1"/>
    </xf>
    <xf numFmtId="0" fontId="0" fillId="4" borderId="2" xfId="0" applyFill="1" applyBorder="1" applyProtection="1"/>
    <xf numFmtId="0" fontId="2" fillId="4" borderId="0" xfId="0" applyFont="1" applyFill="1" applyBorder="1" applyAlignment="1" applyProtection="1">
      <alignment horizontal="right" indent="1"/>
    </xf>
    <xf numFmtId="0" fontId="0" fillId="0" borderId="3" xfId="0" applyFont="1" applyFill="1" applyBorder="1" applyAlignment="1">
      <alignment horizontal="left" wrapText="1" indent="1"/>
    </xf>
    <xf numFmtId="0" fontId="0" fillId="0" borderId="3" xfId="0" applyFont="1" applyFill="1" applyBorder="1" applyAlignment="1">
      <alignment horizontal="center" wrapText="1"/>
    </xf>
    <xf numFmtId="0" fontId="0" fillId="0" borderId="3" xfId="0" applyFont="1" applyFill="1" applyBorder="1" applyAlignment="1">
      <alignment wrapText="1"/>
    </xf>
    <xf numFmtId="44" fontId="0" fillId="0" borderId="3" xfId="0" applyNumberFormat="1" applyFont="1" applyBorder="1"/>
    <xf numFmtId="0" fontId="0" fillId="0" borderId="3" xfId="0" applyFont="1" applyFill="1" applyBorder="1" applyAlignment="1">
      <alignment horizontal="left" indent="1"/>
    </xf>
    <xf numFmtId="0" fontId="0" fillId="0" borderId="3" xfId="0" applyFont="1" applyFill="1" applyBorder="1" applyAlignment="1">
      <alignment horizontal="center"/>
    </xf>
    <xf numFmtId="0" fontId="0" fillId="0" borderId="3" xfId="0" applyFont="1" applyFill="1" applyBorder="1"/>
    <xf numFmtId="44" fontId="0" fillId="0" borderId="3" xfId="0" applyNumberFormat="1" applyFont="1" applyFill="1" applyBorder="1" applyAlignment="1">
      <alignment horizontal="center"/>
    </xf>
    <xf numFmtId="0" fontId="0" fillId="0" borderId="3" xfId="0" applyFont="1" applyBorder="1" applyAlignment="1">
      <alignment horizontal="center"/>
    </xf>
    <xf numFmtId="0" fontId="2" fillId="0" borderId="0" xfId="0" applyFont="1" applyFill="1" applyBorder="1" applyAlignment="1">
      <alignment horizontal="center" wrapText="1"/>
    </xf>
    <xf numFmtId="0" fontId="4" fillId="2" borderId="3" xfId="0" applyFont="1" applyFill="1" applyBorder="1" applyAlignment="1" applyProtection="1">
      <alignment horizontal="left" indent="1"/>
    </xf>
    <xf numFmtId="0" fontId="4" fillId="2" borderId="3" xfId="0" applyFont="1" applyFill="1" applyBorder="1" applyAlignment="1" applyProtection="1">
      <alignment horizontal="center"/>
    </xf>
    <xf numFmtId="0" fontId="4" fillId="2" borderId="3" xfId="0" applyFont="1" applyFill="1" applyBorder="1" applyProtection="1"/>
    <xf numFmtId="44" fontId="0" fillId="2" borderId="3" xfId="0" applyNumberFormat="1" applyFill="1" applyBorder="1" applyProtection="1"/>
    <xf numFmtId="0" fontId="0" fillId="0" borderId="3" xfId="0" applyBorder="1" applyAlignment="1" applyProtection="1">
      <alignment horizontal="center" vertical="center" wrapText="1"/>
      <protection locked="0"/>
    </xf>
    <xf numFmtId="0" fontId="0" fillId="0" borderId="3" xfId="0" applyBorder="1" applyProtection="1">
      <protection locked="0"/>
    </xf>
    <xf numFmtId="0" fontId="0" fillId="0" borderId="3" xfId="0" applyBorder="1" applyAlignment="1" applyProtection="1">
      <alignment horizontal="center" vertical="center"/>
      <protection locked="0"/>
    </xf>
    <xf numFmtId="0" fontId="0" fillId="2" borderId="3" xfId="0" applyFill="1" applyBorder="1" applyProtection="1">
      <protection locked="0"/>
    </xf>
    <xf numFmtId="165" fontId="0" fillId="5" borderId="0" xfId="0" applyNumberFormat="1" applyFill="1"/>
    <xf numFmtId="0" fontId="0" fillId="0" borderId="0" xfId="0" applyFill="1" applyBorder="1" applyAlignment="1">
      <alignment horizontal="center" vertical="center"/>
    </xf>
    <xf numFmtId="0" fontId="4" fillId="0" borderId="1" xfId="0" applyFont="1" applyBorder="1" applyAlignment="1" applyProtection="1">
      <alignment horizontal="center"/>
      <protection locked="0"/>
    </xf>
    <xf numFmtId="0" fontId="4" fillId="0" borderId="0" xfId="0" applyFont="1" applyAlignment="1" applyProtection="1">
      <alignment horizontal="center"/>
    </xf>
    <xf numFmtId="0" fontId="2" fillId="0" borderId="6" xfId="0" applyFont="1" applyBorder="1" applyAlignment="1" applyProtection="1">
      <alignment horizontal="center"/>
    </xf>
    <xf numFmtId="0" fontId="7" fillId="0" borderId="1" xfId="0" applyFont="1" applyBorder="1" applyAlignment="1" applyProtection="1">
      <alignment horizontal="left"/>
      <protection locked="0"/>
    </xf>
    <xf numFmtId="0" fontId="2" fillId="0" borderId="0" xfId="0" applyFont="1" applyAlignment="1" applyProtection="1">
      <alignment horizontal="center" vertical="center"/>
    </xf>
    <xf numFmtId="0" fontId="7" fillId="0" borderId="0" xfId="0" applyFont="1" applyAlignment="1" applyProtection="1">
      <alignment horizontal="center"/>
    </xf>
    <xf numFmtId="0" fontId="7" fillId="0" borderId="0" xfId="0" applyFont="1" applyAlignment="1" applyProtection="1">
      <alignment horizontal="left"/>
    </xf>
    <xf numFmtId="0" fontId="8" fillId="0" borderId="0" xfId="0" applyFont="1" applyAlignment="1" applyProtection="1">
      <alignment horizontal="center"/>
    </xf>
    <xf numFmtId="0" fontId="7" fillId="0" borderId="0" xfId="0" applyFont="1" applyBorder="1" applyAlignment="1" applyProtection="1">
      <alignment horizontal="left"/>
    </xf>
    <xf numFmtId="0" fontId="2" fillId="0" borderId="6" xfId="0" applyFont="1" applyBorder="1" applyAlignment="1" applyProtection="1">
      <alignment horizontal="center" vertical="center"/>
    </xf>
    <xf numFmtId="0" fontId="2" fillId="0" borderId="0" xfId="0" applyFont="1" applyAlignment="1" applyProtection="1">
      <alignment horizontal="center"/>
    </xf>
    <xf numFmtId="0" fontId="3" fillId="0" borderId="6" xfId="0" applyFont="1" applyBorder="1" applyAlignment="1" applyProtection="1">
      <alignment horizontal="center"/>
    </xf>
    <xf numFmtId="49" fontId="4" fillId="0" borderId="1" xfId="0" applyNumberFormat="1" applyFont="1" applyBorder="1" applyAlignment="1" applyProtection="1">
      <alignment horizontal="center"/>
      <protection locked="0"/>
    </xf>
    <xf numFmtId="0" fontId="4" fillId="0" borderId="0" xfId="0" applyFont="1" applyAlignment="1" applyProtection="1">
      <alignment horizontal="left"/>
    </xf>
    <xf numFmtId="10" fontId="4" fillId="0" borderId="1" xfId="0" applyNumberFormat="1" applyFont="1" applyBorder="1" applyAlignment="1" applyProtection="1">
      <alignment horizontal="center"/>
    </xf>
    <xf numFmtId="0" fontId="1" fillId="0" borderId="3" xfId="0" applyFont="1" applyBorder="1" applyAlignment="1" applyProtection="1">
      <alignment horizontal="center"/>
      <protection locked="0"/>
    </xf>
    <xf numFmtId="0" fontId="4" fillId="0" borderId="3" xfId="0" applyFont="1" applyBorder="1" applyAlignment="1" applyProtection="1">
      <alignment horizontal="center"/>
    </xf>
    <xf numFmtId="0" fontId="2"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44" fontId="4" fillId="0" borderId="3" xfId="0" applyNumberFormat="1" applyFont="1" applyBorder="1" applyAlignment="1" applyProtection="1">
      <alignment horizontal="center"/>
    </xf>
    <xf numFmtId="0" fontId="2" fillId="0" borderId="3" xfId="0" applyFont="1" applyBorder="1" applyAlignment="1" applyProtection="1">
      <alignment horizontal="center" vertical="center"/>
    </xf>
    <xf numFmtId="3" fontId="4" fillId="0" borderId="3" xfId="0" applyNumberFormat="1" applyFont="1" applyBorder="1" applyAlignment="1" applyProtection="1">
      <alignment horizontal="center"/>
    </xf>
    <xf numFmtId="0" fontId="4" fillId="0" borderId="4" xfId="0" applyFont="1" applyBorder="1" applyAlignment="1" applyProtection="1">
      <alignment horizontal="center"/>
    </xf>
    <xf numFmtId="0" fontId="4" fillId="0" borderId="2" xfId="0" applyFont="1" applyBorder="1" applyAlignment="1" applyProtection="1">
      <alignment horizontal="center"/>
    </xf>
    <xf numFmtId="0" fontId="2" fillId="0" borderId="3" xfId="0" applyFont="1" applyBorder="1" applyAlignment="1" applyProtection="1">
      <alignment horizontal="center"/>
    </xf>
    <xf numFmtId="0" fontId="4" fillId="0" borderId="4"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2" fillId="0" borderId="7"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44" fontId="4" fillId="0" borderId="4" xfId="0" applyNumberFormat="1" applyFont="1" applyBorder="1" applyAlignment="1" applyProtection="1">
      <alignment horizontal="right"/>
    </xf>
    <xf numFmtId="44" fontId="4" fillId="0" borderId="2" xfId="0" applyNumberFormat="1" applyFont="1" applyBorder="1" applyAlignment="1" applyProtection="1">
      <alignment horizontal="right"/>
    </xf>
    <xf numFmtId="44" fontId="4" fillId="0" borderId="5" xfId="0" applyNumberFormat="1" applyFont="1" applyBorder="1" applyAlignment="1" applyProtection="1">
      <alignment horizontal="right"/>
    </xf>
    <xf numFmtId="0" fontId="2" fillId="0" borderId="7"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 xfId="0" applyFont="1" applyBorder="1" applyAlignment="1" applyProtection="1">
      <alignment horizontal="center" vertical="center"/>
    </xf>
    <xf numFmtId="3" fontId="2" fillId="0" borderId="3" xfId="0" applyNumberFormat="1" applyFont="1" applyBorder="1" applyAlignment="1" applyProtection="1">
      <alignment horizontal="center" vertical="center" wrapText="1"/>
    </xf>
    <xf numFmtId="44" fontId="12" fillId="0" borderId="3" xfId="0" applyNumberFormat="1" applyFont="1" applyBorder="1" applyAlignment="1" applyProtection="1">
      <alignment horizontal="center"/>
    </xf>
    <xf numFmtId="0" fontId="2" fillId="0" borderId="6" xfId="0" applyFont="1" applyBorder="1" applyAlignment="1" applyProtection="1">
      <alignment horizontal="right"/>
    </xf>
    <xf numFmtId="0" fontId="2" fillId="0" borderId="8" xfId="0" applyFont="1" applyBorder="1" applyAlignment="1" applyProtection="1">
      <alignment horizontal="right"/>
    </xf>
    <xf numFmtId="44" fontId="4" fillId="0" borderId="4" xfId="0" applyNumberFormat="1" applyFont="1" applyBorder="1" applyAlignment="1" applyProtection="1">
      <alignment horizontal="center"/>
    </xf>
    <xf numFmtId="44" fontId="4" fillId="0" borderId="2" xfId="0" applyNumberFormat="1" applyFont="1" applyBorder="1" applyAlignment="1" applyProtection="1">
      <alignment horizontal="center"/>
    </xf>
    <xf numFmtId="44" fontId="4" fillId="0" borderId="5" xfId="0" applyNumberFormat="1" applyFont="1" applyBorder="1" applyAlignment="1" applyProtection="1">
      <alignment horizontal="center"/>
    </xf>
    <xf numFmtId="0" fontId="7" fillId="0" borderId="3" xfId="0" applyFont="1" applyBorder="1" applyAlignment="1" applyProtection="1">
      <alignment horizontal="center" vertical="center" wrapText="1"/>
    </xf>
    <xf numFmtId="0" fontId="1" fillId="0" borderId="0" xfId="0" applyFont="1" applyAlignment="1" applyProtection="1">
      <alignment horizontal="left"/>
    </xf>
    <xf numFmtId="164" fontId="1" fillId="0" borderId="0" xfId="0" applyNumberFormat="1" applyFont="1" applyAlignment="1" applyProtection="1">
      <alignment horizontal="center"/>
    </xf>
    <xf numFmtId="0" fontId="1" fillId="0" borderId="2" xfId="0" applyFont="1" applyBorder="1" applyAlignment="1" applyProtection="1">
      <alignment horizontal="center"/>
      <protection locked="0"/>
    </xf>
    <xf numFmtId="44" fontId="1" fillId="0" borderId="0" xfId="0" applyNumberFormat="1" applyFont="1" applyAlignment="1" applyProtection="1">
      <alignment horizontal="center"/>
    </xf>
    <xf numFmtId="44" fontId="1" fillId="0" borderId="2" xfId="0" applyNumberFormat="1" applyFont="1" applyBorder="1" applyAlignment="1" applyProtection="1">
      <alignment horizontal="center"/>
    </xf>
    <xf numFmtId="0" fontId="6" fillId="0" borderId="0" xfId="0" applyFont="1" applyAlignment="1" applyProtection="1">
      <alignment horizontal="left"/>
    </xf>
    <xf numFmtId="0" fontId="1" fillId="0" borderId="1" xfId="0" applyFont="1" applyBorder="1" applyAlignment="1" applyProtection="1">
      <alignment horizontal="center"/>
      <protection locked="0"/>
    </xf>
    <xf numFmtId="44" fontId="1" fillId="0" borderId="1" xfId="0" applyNumberFormat="1" applyFont="1" applyBorder="1" applyAlignment="1" applyProtection="1">
      <alignment horizontal="center"/>
    </xf>
    <xf numFmtId="0" fontId="9" fillId="0" borderId="0" xfId="0" applyFont="1" applyAlignment="1" applyProtection="1">
      <alignment horizontal="center"/>
    </xf>
    <xf numFmtId="49" fontId="1" fillId="0" borderId="1" xfId="0" applyNumberFormat="1" applyFont="1" applyBorder="1" applyAlignment="1" applyProtection="1">
      <alignment horizontal="center"/>
    </xf>
    <xf numFmtId="0" fontId="1" fillId="0" borderId="1" xfId="0" applyNumberFormat="1" applyFont="1" applyBorder="1" applyAlignment="1" applyProtection="1">
      <alignment horizontal="center"/>
    </xf>
    <xf numFmtId="0" fontId="10" fillId="0" borderId="0" xfId="0" applyFont="1" applyAlignment="1" applyProtection="1">
      <alignment horizontal="center"/>
    </xf>
    <xf numFmtId="0" fontId="6" fillId="0" borderId="0" xfId="0" applyFont="1" applyAlignment="1" applyProtection="1">
      <alignment horizontal="center"/>
    </xf>
    <xf numFmtId="16" fontId="1" fillId="0" borderId="1" xfId="0" applyNumberFormat="1" applyFont="1" applyBorder="1" applyAlignment="1" applyProtection="1">
      <alignment horizontal="center"/>
    </xf>
    <xf numFmtId="44" fontId="1" fillId="0" borderId="0" xfId="0" applyNumberFormat="1" applyFont="1" applyBorder="1" applyAlignment="1" applyProtection="1">
      <alignment horizontal="center"/>
    </xf>
    <xf numFmtId="0" fontId="1" fillId="0" borderId="0" xfId="0" applyFont="1" applyBorder="1" applyAlignment="1" applyProtection="1">
      <alignment horizontal="center"/>
    </xf>
    <xf numFmtId="0" fontId="1" fillId="0" borderId="0" xfId="0" applyFont="1" applyAlignment="1" applyProtection="1">
      <alignment horizontal="left" indent="2"/>
    </xf>
    <xf numFmtId="0" fontId="1" fillId="0" borderId="1" xfId="0" applyFont="1" applyBorder="1" applyAlignment="1" applyProtection="1">
      <alignment horizontal="left"/>
      <protection locked="0"/>
    </xf>
    <xf numFmtId="44" fontId="1" fillId="0" borderId="1" xfId="0" applyNumberFormat="1" applyFont="1" applyBorder="1" applyAlignment="1" applyProtection="1">
      <alignment horizontal="center"/>
      <protection locked="0"/>
    </xf>
    <xf numFmtId="0" fontId="1" fillId="0" borderId="2" xfId="0" applyFont="1" applyBorder="1" applyAlignment="1" applyProtection="1">
      <alignment horizontal="left"/>
      <protection locked="0"/>
    </xf>
    <xf numFmtId="0" fontId="6" fillId="0" borderId="0" xfId="0" applyFont="1" applyAlignment="1" applyProtection="1">
      <alignment horizontal="left" vertical="center" wrapText="1"/>
    </xf>
    <xf numFmtId="44" fontId="1" fillId="0" borderId="3" xfId="0" applyNumberFormat="1" applyFont="1" applyBorder="1" applyAlignment="1" applyProtection="1">
      <alignment horizontal="center" vertical="center"/>
    </xf>
    <xf numFmtId="44" fontId="1" fillId="0" borderId="3" xfId="0" applyNumberFormat="1" applyFont="1" applyBorder="1" applyAlignment="1" applyProtection="1">
      <alignment horizontal="center"/>
    </xf>
    <xf numFmtId="0" fontId="1" fillId="0" borderId="3" xfId="0" applyFont="1" applyBorder="1" applyAlignment="1" applyProtection="1">
      <alignment horizontal="center"/>
    </xf>
    <xf numFmtId="0" fontId="6" fillId="0" borderId="0" xfId="0" applyFont="1" applyAlignment="1" applyProtection="1">
      <alignment horizontal="left" vertical="center"/>
    </xf>
    <xf numFmtId="0" fontId="11" fillId="2" borderId="0" xfId="0" applyFont="1" applyFill="1" applyAlignment="1" applyProtection="1">
      <alignment horizontal="center" vertical="center"/>
    </xf>
    <xf numFmtId="10" fontId="1" fillId="0" borderId="7" xfId="0" applyNumberFormat="1" applyFont="1" applyBorder="1" applyAlignment="1" applyProtection="1">
      <alignment horizontal="right" vertical="center"/>
    </xf>
    <xf numFmtId="8" fontId="1" fillId="0" borderId="6" xfId="0" applyNumberFormat="1" applyFont="1" applyBorder="1" applyAlignment="1" applyProtection="1">
      <alignment horizontal="right" vertical="center"/>
    </xf>
    <xf numFmtId="8" fontId="1" fillId="0" borderId="8" xfId="0" applyNumberFormat="1" applyFont="1" applyBorder="1" applyAlignment="1" applyProtection="1">
      <alignment horizontal="right" vertical="center"/>
    </xf>
    <xf numFmtId="8" fontId="1" fillId="0" borderId="9" xfId="0" applyNumberFormat="1" applyFont="1" applyBorder="1" applyAlignment="1" applyProtection="1">
      <alignment horizontal="right" vertical="center"/>
    </xf>
    <xf numFmtId="8" fontId="1" fillId="0" borderId="1" xfId="0" applyNumberFormat="1" applyFont="1" applyBorder="1" applyAlignment="1" applyProtection="1">
      <alignment horizontal="right" vertical="center"/>
    </xf>
    <xf numFmtId="8" fontId="1" fillId="0" borderId="10" xfId="0" applyNumberFormat="1" applyFont="1" applyBorder="1" applyAlignment="1" applyProtection="1">
      <alignment horizontal="right" vertical="center"/>
    </xf>
    <xf numFmtId="0" fontId="1" fillId="0" borderId="0" xfId="0" applyFont="1" applyAlignment="1" applyProtection="1">
      <alignment horizontal="center"/>
    </xf>
    <xf numFmtId="44" fontId="1" fillId="0" borderId="6" xfId="0" applyNumberFormat="1" applyFont="1" applyBorder="1" applyAlignment="1" applyProtection="1">
      <alignment horizontal="center"/>
    </xf>
    <xf numFmtId="0" fontId="1" fillId="0" borderId="3" xfId="0" applyFont="1" applyFill="1" applyBorder="1" applyAlignment="1" applyProtection="1">
      <alignment horizontal="right" vertical="center"/>
      <protection locked="0"/>
    </xf>
    <xf numFmtId="0" fontId="1" fillId="0" borderId="6" xfId="0" applyFont="1" applyBorder="1" applyAlignment="1" applyProtection="1">
      <alignment horizontal="center"/>
      <protection locked="0"/>
    </xf>
    <xf numFmtId="0" fontId="1" fillId="0" borderId="0" xfId="0" applyFont="1" applyAlignment="1" applyProtection="1">
      <alignment horizontal="center"/>
      <protection locked="0"/>
    </xf>
    <xf numFmtId="0" fontId="8" fillId="4" borderId="2" xfId="0" applyFont="1" applyFill="1" applyBorder="1" applyAlignment="1" applyProtection="1">
      <alignment horizontal="center"/>
    </xf>
    <xf numFmtId="0" fontId="8" fillId="4" borderId="0" xfId="0" applyFont="1" applyFill="1" applyAlignment="1" applyProtection="1">
      <alignment horizontal="center" wrapText="1"/>
    </xf>
    <xf numFmtId="0" fontId="8" fillId="4" borderId="2" xfId="0" applyFont="1" applyFill="1" applyBorder="1" applyAlignment="1" applyProtection="1">
      <alignment horizontal="center" wrapText="1"/>
    </xf>
    <xf numFmtId="0" fontId="14" fillId="3" borderId="0" xfId="0" applyFont="1" applyFill="1" applyAlignment="1" applyProtection="1">
      <alignment horizontal="center" vertical="top"/>
    </xf>
    <xf numFmtId="0" fontId="13" fillId="0" borderId="0" xfId="0" applyFont="1" applyFill="1" applyAlignment="1" applyProtection="1">
      <alignment horizontal="center"/>
    </xf>
    <xf numFmtId="0" fontId="15" fillId="4" borderId="0" xfId="0" applyFont="1" applyFill="1" applyAlignment="1" applyProtection="1">
      <alignment horizontal="left" vertical="top" wrapText="1"/>
    </xf>
    <xf numFmtId="0" fontId="13" fillId="0" borderId="0" xfId="0" applyFont="1" applyAlignment="1" applyProtection="1">
      <alignment horizontal="center"/>
      <protection locked="0"/>
    </xf>
    <xf numFmtId="0" fontId="24" fillId="3" borderId="0" xfId="0" applyFont="1" applyFill="1" applyAlignment="1" applyProtection="1">
      <alignment horizontal="center" vertical="top"/>
    </xf>
    <xf numFmtId="0" fontId="8" fillId="4" borderId="1" xfId="0" applyFont="1" applyFill="1" applyBorder="1" applyAlignment="1" applyProtection="1">
      <alignment horizontal="center"/>
    </xf>
    <xf numFmtId="0" fontId="0" fillId="0" borderId="0" xfId="0" applyBorder="1" applyAlignment="1">
      <alignment horizontal="center" wrapText="1"/>
    </xf>
    <xf numFmtId="0" fontId="0" fillId="0" borderId="0" xfId="0" applyBorder="1" applyAlignment="1">
      <alignment horizontal="center"/>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44" fontId="4" fillId="5" borderId="0"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7" fillId="0" borderId="0" xfId="0" applyFont="1" applyBorder="1" applyAlignment="1">
      <alignment horizontal="center"/>
    </xf>
    <xf numFmtId="44" fontId="4" fillId="0" borderId="0" xfId="0" applyNumberFormat="1" applyFont="1" applyBorder="1" applyAlignment="1">
      <alignment horizontal="center" vertical="center" wrapText="1"/>
    </xf>
    <xf numFmtId="0" fontId="14" fillId="0" borderId="6"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wrapText="1"/>
    </xf>
    <xf numFmtId="0" fontId="2" fillId="0" borderId="12" xfId="0" applyFont="1" applyBorder="1" applyAlignment="1">
      <alignment horizontal="center" wrapText="1"/>
    </xf>
    <xf numFmtId="44" fontId="4" fillId="2" borderId="0" xfId="0" applyNumberFormat="1" applyFont="1" applyFill="1" applyBorder="1" applyAlignment="1">
      <alignment horizontal="center" vertical="center" wrapText="1"/>
    </xf>
    <xf numFmtId="0" fontId="14" fillId="0" borderId="11" xfId="0" applyFont="1" applyBorder="1" applyAlignment="1">
      <alignment horizontal="center"/>
    </xf>
    <xf numFmtId="0" fontId="14" fillId="0" borderId="0" xfId="0" applyFont="1" applyBorder="1" applyAlignment="1">
      <alignment horizontal="center"/>
    </xf>
    <xf numFmtId="0" fontId="14" fillId="0" borderId="12" xfId="0" applyFont="1" applyBorder="1" applyAlignment="1">
      <alignment horizontal="center"/>
    </xf>
    <xf numFmtId="0" fontId="14" fillId="0" borderId="0" xfId="0" applyFont="1" applyBorder="1" applyAlignment="1">
      <alignment horizontal="center" vertical="center"/>
    </xf>
    <xf numFmtId="0" fontId="21" fillId="0" borderId="6"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 xfId="0" applyFont="1" applyBorder="1" applyAlignment="1">
      <alignment horizontal="center" vertical="center" wrapText="1"/>
    </xf>
    <xf numFmtId="0" fontId="7" fillId="0" borderId="0" xfId="0" applyNumberFormat="1" applyFont="1" applyBorder="1" applyAlignment="1">
      <alignment horizontal="center" vertical="top" wrapText="1"/>
    </xf>
    <xf numFmtId="44" fontId="7" fillId="0" borderId="0" xfId="0" applyNumberFormat="1" applyFont="1" applyBorder="1" applyAlignment="1">
      <alignment horizontal="center"/>
    </xf>
    <xf numFmtId="0" fontId="0" fillId="0" borderId="0" xfId="0" applyFont="1" applyFill="1" applyBorder="1" applyProtection="1">
      <protection locked="0"/>
    </xf>
    <xf numFmtId="0" fontId="25" fillId="0" borderId="0" xfId="0" applyFont="1" applyAlignment="1" applyProtection="1">
      <alignment horizontal="center" vertical="top"/>
    </xf>
  </cellXfs>
  <cellStyles count="4">
    <cellStyle name="Check Cell" xfId="3" builtinId="23"/>
    <cellStyle name="Normal" xfId="0" builtinId="0"/>
    <cellStyle name="Normal_KLX" xfId="1"/>
    <cellStyle name="Percent" xfId="2" builtinId="5"/>
  </cellStyles>
  <dxfs count="0"/>
  <tableStyles count="0" defaultTableStyle="TableStyleMedium9" defaultPivotStyle="PivotStyleLight16"/>
  <colors>
    <mruColors>
      <color rgb="FFF8ED5E"/>
      <color rgb="FFFFD9D9"/>
      <color rgb="FFFF6969"/>
      <color rgb="FFFCDBD8"/>
      <color rgb="FF9EE2E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xdr:colOff>
      <xdr:row>8</xdr:row>
      <xdr:rowOff>9524</xdr:rowOff>
    </xdr:from>
    <xdr:to>
      <xdr:col>55</xdr:col>
      <xdr:colOff>104775</xdr:colOff>
      <xdr:row>13</xdr:row>
      <xdr:rowOff>114299</xdr:rowOff>
    </xdr:to>
    <xdr:sp macro="" textlink="">
      <xdr:nvSpPr>
        <xdr:cNvPr id="3" name="TextBox 2"/>
        <xdr:cNvSpPr txBox="1"/>
      </xdr:nvSpPr>
      <xdr:spPr>
        <a:xfrm>
          <a:off x="1" y="1590674"/>
          <a:ext cx="6915149"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just"/>
          <a:r>
            <a:rPr lang="en-US" sz="1000"/>
            <a:t>This contract</a:t>
          </a:r>
          <a:r>
            <a:rPr lang="en-US" sz="1000" baseline="0"/>
            <a:t> is made and entered into and between Kentucky Utilities Company ("Company") and the customer ("Customer") identified above. Company agrees to install, provide routine maintenance and provide electric service to the outdoor lighting units described below for Customer at the location designated above. Customer agrees to receive, accept and pay for electric service in accordance with Company's Rate and Company's rules and regulations, as from time to time approved by and on file with the Public Service Commission of Kentucky. The term of this agreement shall be for a period of </a:t>
          </a:r>
          <a:r>
            <a:rPr lang="en-US" sz="1000" b="1" baseline="0"/>
            <a:t>five (5)</a:t>
          </a:r>
          <a:r>
            <a:rPr lang="en-US" sz="1000" baseline="0"/>
            <a:t> years beginning on the date service is first provided to the lighting units.</a:t>
          </a:r>
          <a:endParaRPr lang="en-US" sz="1000"/>
        </a:p>
      </xdr:txBody>
    </xdr:sp>
    <xdr:clientData/>
  </xdr:twoCellAnchor>
  <xdr:twoCellAnchor>
    <xdr:from>
      <xdr:col>0</xdr:col>
      <xdr:colOff>28575</xdr:colOff>
      <xdr:row>25</xdr:row>
      <xdr:rowOff>9522</xdr:rowOff>
    </xdr:from>
    <xdr:to>
      <xdr:col>55</xdr:col>
      <xdr:colOff>85726</xdr:colOff>
      <xdr:row>43</xdr:row>
      <xdr:rowOff>171449</xdr:rowOff>
    </xdr:to>
    <xdr:sp macro="" textlink="">
      <xdr:nvSpPr>
        <xdr:cNvPr id="4" name="TextBox 3"/>
        <xdr:cNvSpPr txBox="1"/>
      </xdr:nvSpPr>
      <xdr:spPr>
        <a:xfrm>
          <a:off x="28575" y="4295772"/>
          <a:ext cx="6867526" cy="35337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just"/>
          <a:r>
            <a:rPr lang="en-US" sz="1000">
              <a:solidFill>
                <a:schemeClr val="dk1"/>
              </a:solidFill>
              <a:effectLst/>
              <a:latin typeface="+mn-lt"/>
              <a:ea typeface="+mn-ea"/>
              <a:cs typeface="+mn-cs"/>
            </a:rPr>
            <a:t>Prior to installation of underground service to the lighting units, Company may require a non-refundable contribution from Customer for the difference in costs required to provide underground as opposed to overhead service. If Customer cancels this contract  prior to </a:t>
          </a:r>
          <a:r>
            <a:rPr lang="en-US" sz="1000" b="1">
              <a:solidFill>
                <a:schemeClr val="dk1"/>
              </a:solidFill>
              <a:effectLst/>
              <a:latin typeface="+mn-lt"/>
              <a:ea typeface="+mn-ea"/>
              <a:cs typeface="+mn-cs"/>
            </a:rPr>
            <a:t>five (5) years</a:t>
          </a:r>
          <a:r>
            <a:rPr lang="en-US" sz="1000">
              <a:solidFill>
                <a:schemeClr val="dk1"/>
              </a:solidFill>
              <a:effectLst/>
              <a:latin typeface="+mn-lt"/>
              <a:ea typeface="+mn-ea"/>
              <a:cs typeface="+mn-cs"/>
            </a:rPr>
            <a:t> from the date service is first provided to the lighting units, payment for the months remaining under the contract will be billed to Customer and will be immediately due and payable.  If Customer fails to make any payment due hereunder, Company may proceed with the collection thereof; and in addition Company may remove the lighting units from Customer’s premises.  If another party, acceptable to the Company, enters into a Contract with the Company agreeing to pay for service to the lighting units for the remainder of the term of this Contract, then Customer shall be relieved of further responsibility. </a:t>
          </a:r>
          <a:endParaRPr lang="en-US" sz="400">
            <a:solidFill>
              <a:schemeClr val="dk1"/>
            </a:solidFill>
            <a:effectLst/>
            <a:latin typeface="+mn-lt"/>
            <a:ea typeface="+mn-ea"/>
            <a:cs typeface="+mn-cs"/>
          </a:endParaRPr>
        </a:p>
        <a:p>
          <a:pPr algn="just"/>
          <a:endParaRPr lang="en-US" sz="400">
            <a:solidFill>
              <a:schemeClr val="dk1"/>
            </a:solidFill>
            <a:effectLst/>
            <a:latin typeface="+mn-lt"/>
            <a:ea typeface="+mn-ea"/>
            <a:cs typeface="+mn-cs"/>
          </a:endParaRPr>
        </a:p>
        <a:p>
          <a:pPr algn="just"/>
          <a:r>
            <a:rPr lang="en-US" sz="1000">
              <a:solidFill>
                <a:schemeClr val="dk1"/>
              </a:solidFill>
              <a:effectLst/>
              <a:latin typeface="+mn-lt"/>
              <a:ea typeface="+mn-ea"/>
              <a:cs typeface="+mn-cs"/>
            </a:rPr>
            <a:t>Customer hereby grants Company permisson, and customer shall provide a permit if required by law, to enter Customer’s property for the purpose of installing, repairing, maintaining, replacing or removing the lighting units and all associated equipment and performing all associated work. Customer understands and agrees that the lighting units installed under this Contract remain the property of Company. Customer agrees not to attach any object or to allow any object to be attached to the lighting units. Customer agrees to exercise proper care to protect the lighting units.  Company may decline to install or remove lighting units and to provide service thereto in locations where, in Company’s judgment, such equipment will be subject to unusual hazards or risk of damage. In the event of loss or damage to the lighting units arising from the negligence of Customer or acts of vandalism, Customer agrees to pay</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Company’s regular labor and material costs for the necessary repair or replacement.</a:t>
          </a:r>
          <a:endParaRPr lang="en-US" sz="400">
            <a:solidFill>
              <a:schemeClr val="dk1"/>
            </a:solidFill>
            <a:effectLst/>
            <a:latin typeface="+mn-lt"/>
            <a:ea typeface="+mn-ea"/>
            <a:cs typeface="+mn-cs"/>
          </a:endParaRPr>
        </a:p>
        <a:p>
          <a:pPr algn="just"/>
          <a:r>
            <a:rPr lang="en-US" sz="400">
              <a:solidFill>
                <a:schemeClr val="dk1"/>
              </a:solidFill>
              <a:effectLst/>
              <a:latin typeface="+mn-lt"/>
              <a:ea typeface="+mn-ea"/>
              <a:cs typeface="+mn-cs"/>
            </a:rPr>
            <a:t> </a:t>
          </a:r>
        </a:p>
        <a:p>
          <a:pPr algn="just"/>
          <a:r>
            <a:rPr lang="en-US" sz="1000" b="1">
              <a:solidFill>
                <a:schemeClr val="dk1"/>
              </a:solidFill>
              <a:effectLst/>
              <a:latin typeface="+mn-lt"/>
              <a:ea typeface="+mn-ea"/>
              <a:cs typeface="+mn-cs"/>
            </a:rPr>
            <a:t>CUSTOMER ACKNOWLEDGES THAT COMPANY HAS NO PRACTICAL WAY OF DETERMINING THE LOCATION OF UNDERGROUND LINES AND FACILITIES OWNED BY THE CUSTOMER (E.G., WATER AND SEWER LINES, FIRE ALARM LINES, SPRINKLER SYSTEM LINES, ETC.).  UNLESS CUSTOMER ACCURATELY COMMUNICATES TO THE COMPANY IN WRITING OR PHYSICALLY MARKS THE LOCATION OF SUCH LINES, CUSTOMER HEREBY RELEASES AND INDEMNIFIES THE COMPANY FROM AND AGAINST ANY DAMAGES OF ANY NATURE WHATSOEVER WHICH ARISE IN CONNECTION WITH THE COMPANY MAKING CONTACT WITH OR DAMAGING SUCH LINES AND FACILITIES.</a:t>
          </a:r>
        </a:p>
        <a:p>
          <a:pPr algn="just"/>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3"/>
  <sheetViews>
    <sheetView showGridLines="0" showRowColHeaders="0" tabSelected="1" showRuler="0" view="pageLayout" zoomScaleNormal="100" workbookViewId="0">
      <selection sqref="A1:BD1"/>
    </sheetView>
  </sheetViews>
  <sheetFormatPr defaultColWidth="1.7109375" defaultRowHeight="15" customHeight="1" x14ac:dyDescent="0.2"/>
  <cols>
    <col min="1" max="16384" width="1.7109375" style="152"/>
  </cols>
  <sheetData>
    <row r="1" spans="1:56" ht="15" customHeight="1" x14ac:dyDescent="0.2">
      <c r="A1" s="369" t="s">
        <v>0</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69"/>
      <c r="AU1" s="369"/>
      <c r="AV1" s="369"/>
      <c r="AW1" s="369"/>
      <c r="AX1" s="369"/>
      <c r="AY1" s="369"/>
      <c r="AZ1" s="369"/>
      <c r="BA1" s="369"/>
      <c r="BB1" s="369"/>
      <c r="BC1" s="369"/>
      <c r="BD1" s="369"/>
    </row>
    <row r="2" spans="1:56" ht="6.75" customHeight="1" x14ac:dyDescent="0.2"/>
    <row r="3" spans="1:56" s="155" customFormat="1" ht="15" customHeight="1" x14ac:dyDescent="0.2">
      <c r="A3" s="263"/>
      <c r="B3" s="263"/>
      <c r="C3" s="263"/>
      <c r="D3" s="263"/>
      <c r="E3" s="263"/>
      <c r="F3" s="263"/>
      <c r="G3" s="263"/>
      <c r="H3" s="263"/>
      <c r="I3" s="263"/>
      <c r="J3" s="263"/>
      <c r="K3" s="263"/>
      <c r="L3" s="263"/>
      <c r="M3" s="263"/>
      <c r="N3" s="263"/>
      <c r="O3" s="263"/>
      <c r="P3" s="263"/>
      <c r="Q3" s="263"/>
      <c r="R3" s="263"/>
      <c r="S3" s="263"/>
      <c r="T3" s="263"/>
      <c r="U3" s="263"/>
      <c r="V3" s="263"/>
      <c r="W3" s="263"/>
      <c r="X3" s="263"/>
      <c r="Y3" s="153"/>
      <c r="Z3" s="153"/>
      <c r="AA3" s="153"/>
      <c r="AB3" s="153"/>
      <c r="AC3" s="153"/>
      <c r="AD3" s="153"/>
      <c r="AE3" s="153"/>
      <c r="AF3" s="153"/>
      <c r="AG3" s="154"/>
      <c r="AH3" s="263"/>
      <c r="AI3" s="263"/>
      <c r="AJ3" s="263"/>
      <c r="AK3" s="263"/>
      <c r="AL3" s="263"/>
      <c r="AM3" s="263"/>
      <c r="AN3" s="263"/>
      <c r="AO3" s="263"/>
      <c r="AP3" s="263"/>
      <c r="AQ3" s="263"/>
      <c r="AR3" s="263"/>
      <c r="AT3" s="263"/>
      <c r="AU3" s="263"/>
      <c r="AV3" s="263"/>
      <c r="AW3" s="263"/>
      <c r="AX3" s="263"/>
      <c r="AY3" s="263"/>
      <c r="AZ3" s="263"/>
      <c r="BA3" s="263"/>
      <c r="BB3" s="263"/>
      <c r="BC3" s="263"/>
      <c r="BD3" s="263"/>
    </row>
    <row r="4" spans="1:56" s="157" customFormat="1" ht="10.7" customHeight="1" x14ac:dyDescent="0.2">
      <c r="A4" s="261" t="s">
        <v>8</v>
      </c>
      <c r="B4" s="261"/>
      <c r="C4" s="261"/>
      <c r="D4" s="261"/>
      <c r="E4" s="261"/>
      <c r="F4" s="261"/>
      <c r="G4" s="261"/>
      <c r="H4" s="261"/>
      <c r="I4" s="261"/>
      <c r="J4" s="261"/>
      <c r="K4" s="261"/>
      <c r="L4" s="261"/>
      <c r="M4" s="261"/>
      <c r="N4" s="261"/>
      <c r="O4" s="261"/>
      <c r="P4" s="261"/>
      <c r="Q4" s="261"/>
      <c r="R4" s="261"/>
      <c r="S4" s="261"/>
      <c r="T4" s="261"/>
      <c r="U4" s="261"/>
      <c r="V4" s="261"/>
      <c r="W4" s="261"/>
      <c r="X4" s="261"/>
      <c r="Y4" s="156"/>
      <c r="Z4" s="156"/>
      <c r="AA4" s="156"/>
      <c r="AB4" s="156"/>
      <c r="AC4" s="156"/>
      <c r="AD4" s="156"/>
      <c r="AE4" s="156"/>
      <c r="AF4" s="156"/>
      <c r="AG4" s="156"/>
      <c r="AH4" s="253" t="s">
        <v>6</v>
      </c>
      <c r="AI4" s="253"/>
      <c r="AJ4" s="253"/>
      <c r="AK4" s="253"/>
      <c r="AL4" s="253"/>
      <c r="AM4" s="253"/>
      <c r="AN4" s="253"/>
      <c r="AO4" s="253"/>
      <c r="AP4" s="253"/>
      <c r="AQ4" s="253"/>
      <c r="AR4" s="253"/>
      <c r="AT4" s="253" t="s">
        <v>7</v>
      </c>
      <c r="AU4" s="253"/>
      <c r="AV4" s="253"/>
      <c r="AW4" s="253"/>
      <c r="AX4" s="253"/>
      <c r="AY4" s="253"/>
      <c r="AZ4" s="253"/>
      <c r="BA4" s="253"/>
      <c r="BB4" s="253"/>
      <c r="BC4" s="253"/>
      <c r="BD4" s="253"/>
    </row>
    <row r="5" spans="1:56" ht="15" customHeight="1" x14ac:dyDescent="0.2">
      <c r="A5" s="264" t="s">
        <v>10</v>
      </c>
      <c r="B5" s="264"/>
      <c r="C5" s="264"/>
      <c r="D5" s="264"/>
      <c r="E5" s="264"/>
      <c r="F5" s="264"/>
      <c r="G5" s="264"/>
      <c r="H5" s="264"/>
      <c r="I5" s="251"/>
      <c r="J5" s="251"/>
      <c r="K5" s="251"/>
      <c r="L5" s="251"/>
      <c r="M5" s="251"/>
      <c r="N5" s="251"/>
      <c r="O5" s="251"/>
      <c r="P5" s="251"/>
      <c r="Q5" s="251"/>
      <c r="R5" s="251"/>
      <c r="S5" s="251"/>
      <c r="T5" s="251"/>
      <c r="U5" s="251"/>
      <c r="V5" s="251"/>
      <c r="W5" s="251"/>
      <c r="X5" s="251"/>
      <c r="Y5" s="251"/>
      <c r="Z5" s="251"/>
      <c r="AA5" s="251"/>
      <c r="AB5" s="251"/>
      <c r="AC5" s="251"/>
      <c r="AD5" s="152" t="s">
        <v>2</v>
      </c>
      <c r="AE5" s="251"/>
      <c r="AF5" s="251"/>
      <c r="AG5" s="251"/>
      <c r="AH5" s="251"/>
      <c r="AI5" s="251"/>
      <c r="AJ5" s="251"/>
      <c r="AK5" s="251"/>
      <c r="AL5" s="251"/>
      <c r="AM5" s="251"/>
      <c r="AN5" s="251"/>
      <c r="AO5" s="251"/>
      <c r="AP5" s="251"/>
      <c r="AQ5" s="251"/>
      <c r="AR5" s="251"/>
      <c r="AS5" s="251"/>
      <c r="AT5" s="158" t="s">
        <v>2</v>
      </c>
      <c r="AU5" s="251"/>
      <c r="AV5" s="251"/>
      <c r="AW5" s="251"/>
      <c r="AY5" s="251"/>
      <c r="AZ5" s="251"/>
      <c r="BA5" s="251"/>
      <c r="BB5" s="251"/>
      <c r="BC5" s="251"/>
      <c r="BD5" s="251"/>
    </row>
    <row r="6" spans="1:56" s="160" customFormat="1" ht="10.5" customHeight="1" x14ac:dyDescent="0.15">
      <c r="A6" s="159"/>
      <c r="B6" s="159"/>
      <c r="C6" s="159"/>
      <c r="D6" s="159"/>
      <c r="E6" s="159"/>
      <c r="F6" s="159"/>
      <c r="G6" s="159"/>
      <c r="H6" s="159"/>
      <c r="I6" s="262" t="s">
        <v>11</v>
      </c>
      <c r="J6" s="262"/>
      <c r="K6" s="262"/>
      <c r="L6" s="262"/>
      <c r="M6" s="262"/>
      <c r="N6" s="262"/>
      <c r="O6" s="262"/>
      <c r="P6" s="262"/>
      <c r="Q6" s="262"/>
      <c r="R6" s="262"/>
      <c r="S6" s="262"/>
      <c r="T6" s="262"/>
      <c r="U6" s="262"/>
      <c r="V6" s="262"/>
      <c r="W6" s="262"/>
      <c r="X6" s="262"/>
      <c r="Y6" s="262"/>
      <c r="Z6" s="262"/>
      <c r="AA6" s="262"/>
      <c r="AB6" s="262"/>
      <c r="AC6" s="262"/>
      <c r="AE6" s="262" t="s">
        <v>12</v>
      </c>
      <c r="AF6" s="262"/>
      <c r="AG6" s="262"/>
      <c r="AH6" s="262"/>
      <c r="AI6" s="262"/>
      <c r="AJ6" s="262"/>
      <c r="AK6" s="262"/>
      <c r="AL6" s="262"/>
      <c r="AM6" s="262"/>
      <c r="AN6" s="262"/>
      <c r="AO6" s="262"/>
      <c r="AP6" s="262"/>
      <c r="AQ6" s="262"/>
      <c r="AR6" s="262"/>
      <c r="AS6" s="262"/>
      <c r="AT6" s="161"/>
      <c r="AU6" s="262" t="s">
        <v>1</v>
      </c>
      <c r="AV6" s="262"/>
      <c r="AW6" s="262"/>
      <c r="AY6" s="262" t="s">
        <v>13</v>
      </c>
      <c r="AZ6" s="262"/>
      <c r="BA6" s="262"/>
      <c r="BB6" s="262"/>
      <c r="BC6" s="262"/>
      <c r="BD6" s="262"/>
    </row>
    <row r="7" spans="1:56" ht="15" customHeight="1" x14ac:dyDescent="0.2">
      <c r="A7" s="264" t="s">
        <v>9</v>
      </c>
      <c r="B7" s="264"/>
      <c r="C7" s="264"/>
      <c r="D7" s="264"/>
      <c r="E7" s="264"/>
      <c r="F7" s="264"/>
      <c r="G7" s="264"/>
      <c r="H7" s="264"/>
      <c r="I7" s="251"/>
      <c r="J7" s="251"/>
      <c r="K7" s="251"/>
      <c r="L7" s="251"/>
      <c r="M7" s="251"/>
      <c r="N7" s="251"/>
      <c r="O7" s="251"/>
      <c r="P7" s="251"/>
      <c r="Q7" s="251"/>
      <c r="R7" s="251"/>
      <c r="S7" s="251"/>
      <c r="T7" s="251"/>
      <c r="U7" s="251"/>
      <c r="V7" s="251"/>
      <c r="W7" s="251"/>
      <c r="X7" s="251"/>
      <c r="Y7" s="251"/>
      <c r="Z7" s="251"/>
      <c r="AA7" s="251"/>
      <c r="AB7" s="251"/>
      <c r="AC7" s="251"/>
      <c r="AD7" s="152" t="s">
        <v>2</v>
      </c>
      <c r="AE7" s="251"/>
      <c r="AF7" s="251"/>
      <c r="AG7" s="251"/>
      <c r="AH7" s="251"/>
      <c r="AI7" s="251"/>
      <c r="AJ7" s="251"/>
      <c r="AK7" s="251"/>
      <c r="AL7" s="251"/>
      <c r="AM7" s="251"/>
      <c r="AN7" s="251"/>
      <c r="AO7" s="251"/>
      <c r="AP7" s="251"/>
      <c r="AQ7" s="251"/>
      <c r="AR7" s="251"/>
      <c r="AS7" s="251"/>
      <c r="AT7" s="158" t="s">
        <v>2</v>
      </c>
      <c r="AU7" s="251"/>
      <c r="AV7" s="251"/>
      <c r="AW7" s="251"/>
      <c r="AY7" s="251"/>
      <c r="AZ7" s="251"/>
      <c r="BA7" s="251"/>
      <c r="BB7" s="251"/>
      <c r="BC7" s="251"/>
      <c r="BD7" s="251"/>
    </row>
    <row r="8" spans="1:56" s="160" customFormat="1" ht="10.5" customHeight="1" x14ac:dyDescent="0.15">
      <c r="A8" s="159"/>
      <c r="B8" s="159"/>
      <c r="C8" s="159"/>
      <c r="D8" s="159"/>
      <c r="E8" s="159"/>
      <c r="F8" s="159"/>
      <c r="G8" s="159"/>
      <c r="H8" s="159"/>
      <c r="I8" s="262" t="s">
        <v>11</v>
      </c>
      <c r="J8" s="262"/>
      <c r="K8" s="262"/>
      <c r="L8" s="262"/>
      <c r="M8" s="262"/>
      <c r="N8" s="262"/>
      <c r="O8" s="262"/>
      <c r="P8" s="262"/>
      <c r="Q8" s="262"/>
      <c r="R8" s="262"/>
      <c r="S8" s="262"/>
      <c r="T8" s="262"/>
      <c r="U8" s="262"/>
      <c r="V8" s="262"/>
      <c r="W8" s="262"/>
      <c r="X8" s="262"/>
      <c r="Y8" s="262"/>
      <c r="Z8" s="262"/>
      <c r="AA8" s="262"/>
      <c r="AB8" s="262"/>
      <c r="AC8" s="262"/>
      <c r="AE8" s="262" t="s">
        <v>12</v>
      </c>
      <c r="AF8" s="262"/>
      <c r="AG8" s="262"/>
      <c r="AH8" s="262"/>
      <c r="AI8" s="262"/>
      <c r="AJ8" s="262"/>
      <c r="AK8" s="262"/>
      <c r="AL8" s="262"/>
      <c r="AM8" s="262"/>
      <c r="AN8" s="262"/>
      <c r="AO8" s="262"/>
      <c r="AP8" s="262"/>
      <c r="AQ8" s="262"/>
      <c r="AR8" s="262"/>
      <c r="AS8" s="262"/>
      <c r="AT8" s="161"/>
      <c r="AU8" s="262" t="s">
        <v>1</v>
      </c>
      <c r="AV8" s="262"/>
      <c r="AW8" s="262"/>
      <c r="AY8" s="262" t="s">
        <v>13</v>
      </c>
      <c r="AZ8" s="262"/>
      <c r="BA8" s="262"/>
      <c r="BB8" s="262"/>
      <c r="BC8" s="262"/>
      <c r="BD8" s="262"/>
    </row>
    <row r="14" spans="1:56" ht="10.5" customHeight="1" x14ac:dyDescent="0.2"/>
    <row r="15" spans="1:56" ht="15" customHeight="1" x14ac:dyDescent="0.2">
      <c r="A15" s="269" t="s">
        <v>4</v>
      </c>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1"/>
      <c r="AS15" s="162"/>
      <c r="AU15" s="267" t="s">
        <v>5</v>
      </c>
      <c r="AV15" s="267"/>
      <c r="AW15" s="267"/>
      <c r="AX15" s="267"/>
      <c r="AY15" s="267"/>
      <c r="AZ15" s="267"/>
      <c r="BA15" s="267"/>
      <c r="BB15" s="267"/>
      <c r="BC15" s="267"/>
      <c r="BD15" s="267"/>
    </row>
    <row r="16" spans="1:56" ht="15" customHeight="1" x14ac:dyDescent="0.2">
      <c r="A16" s="268" t="s">
        <v>81</v>
      </c>
      <c r="B16" s="268"/>
      <c r="C16" s="268"/>
      <c r="D16" s="268"/>
      <c r="E16" s="289" t="s">
        <v>97</v>
      </c>
      <c r="F16" s="260"/>
      <c r="G16" s="260"/>
      <c r="H16" s="260"/>
      <c r="I16" s="260"/>
      <c r="J16" s="260"/>
      <c r="K16" s="260"/>
      <c r="L16" s="260"/>
      <c r="M16" s="268" t="s">
        <v>16</v>
      </c>
      <c r="N16" s="268"/>
      <c r="O16" s="268"/>
      <c r="P16" s="268"/>
      <c r="Q16" s="292" t="s">
        <v>3</v>
      </c>
      <c r="R16" s="268"/>
      <c r="S16" s="268"/>
      <c r="T16" s="268"/>
      <c r="U16" s="268"/>
      <c r="V16" s="273" t="s">
        <v>19</v>
      </c>
      <c r="W16" s="273"/>
      <c r="X16" s="273"/>
      <c r="Y16" s="273"/>
      <c r="Z16" s="273"/>
      <c r="AA16" s="273"/>
      <c r="AB16" s="273"/>
      <c r="AC16" s="273"/>
      <c r="AD16" s="268" t="s">
        <v>96</v>
      </c>
      <c r="AE16" s="268"/>
      <c r="AF16" s="268"/>
      <c r="AG16" s="268"/>
      <c r="AH16" s="268"/>
      <c r="AI16" s="280" t="s">
        <v>23</v>
      </c>
      <c r="AJ16" s="281"/>
      <c r="AK16" s="281"/>
      <c r="AL16" s="281"/>
      <c r="AM16" s="280" t="s">
        <v>98</v>
      </c>
      <c r="AN16" s="281"/>
      <c r="AO16" s="281"/>
      <c r="AP16" s="281"/>
      <c r="AQ16" s="281"/>
      <c r="AR16" s="282"/>
      <c r="AU16" s="277" t="s">
        <v>17</v>
      </c>
      <c r="AV16" s="277"/>
      <c r="AW16" s="277"/>
      <c r="AX16" s="277"/>
      <c r="AY16" s="277"/>
      <c r="AZ16" s="277"/>
      <c r="BA16" s="277"/>
      <c r="BB16" s="277"/>
      <c r="BC16" s="277"/>
      <c r="BD16" s="277"/>
    </row>
    <row r="17" spans="1:56" ht="15" customHeight="1" x14ac:dyDescent="0.2">
      <c r="A17" s="268"/>
      <c r="B17" s="268"/>
      <c r="C17" s="268"/>
      <c r="D17" s="268"/>
      <c r="E17" s="290"/>
      <c r="F17" s="291"/>
      <c r="G17" s="291"/>
      <c r="H17" s="291"/>
      <c r="I17" s="291"/>
      <c r="J17" s="291"/>
      <c r="K17" s="291"/>
      <c r="L17" s="291"/>
      <c r="M17" s="268"/>
      <c r="N17" s="268"/>
      <c r="O17" s="268"/>
      <c r="P17" s="268"/>
      <c r="Q17" s="268"/>
      <c r="R17" s="268"/>
      <c r="S17" s="268"/>
      <c r="T17" s="268"/>
      <c r="U17" s="268"/>
      <c r="V17" s="273"/>
      <c r="W17" s="273"/>
      <c r="X17" s="273"/>
      <c r="Y17" s="273"/>
      <c r="Z17" s="273"/>
      <c r="AA17" s="273"/>
      <c r="AB17" s="273"/>
      <c r="AC17" s="273"/>
      <c r="AD17" s="268"/>
      <c r="AE17" s="268"/>
      <c r="AF17" s="268"/>
      <c r="AG17" s="268"/>
      <c r="AH17" s="268"/>
      <c r="AI17" s="283"/>
      <c r="AJ17" s="284"/>
      <c r="AK17" s="284"/>
      <c r="AL17" s="284"/>
      <c r="AM17" s="283"/>
      <c r="AN17" s="284"/>
      <c r="AO17" s="284"/>
      <c r="AP17" s="284"/>
      <c r="AQ17" s="284"/>
      <c r="AR17" s="285"/>
      <c r="AU17" s="272">
        <f>'Additional Facilities'!AP39</f>
        <v>0</v>
      </c>
      <c r="AV17" s="272"/>
      <c r="AW17" s="272"/>
      <c r="AX17" s="272"/>
      <c r="AY17" s="272"/>
      <c r="AZ17" s="272"/>
      <c r="BA17" s="272"/>
      <c r="BB17" s="272"/>
      <c r="BC17" s="272"/>
      <c r="BD17" s="272"/>
    </row>
    <row r="18" spans="1:56" ht="15" customHeight="1" x14ac:dyDescent="0.2">
      <c r="A18" s="266"/>
      <c r="B18" s="266"/>
      <c r="C18" s="266"/>
      <c r="D18" s="266"/>
      <c r="E18" s="275" t="str">
        <f>IF((ISBLANK(A18))," ",(VLOOKUP(A18,'DATA SHEET'!$A$11:$G$103,2,FALSE)))</f>
        <v xml:space="preserve"> </v>
      </c>
      <c r="F18" s="276"/>
      <c r="G18" s="276"/>
      <c r="H18" s="276"/>
      <c r="I18" s="276"/>
      <c r="J18" s="276"/>
      <c r="K18" s="276"/>
      <c r="L18" s="276"/>
      <c r="M18" s="267" t="str">
        <f>IF((ISBLANK(A18))," ",(VLOOKUP(A18,'DATA SHEET'!$A$11:$G$103,3,FALSE)))</f>
        <v xml:space="preserve"> </v>
      </c>
      <c r="N18" s="267"/>
      <c r="O18" s="267"/>
      <c r="P18" s="267"/>
      <c r="Q18" s="274" t="str">
        <f>IF((ISBLANK(A18))," ",(VLOOKUP(A18,'DATA SHEET'!$A$11:$G$103,5,FALSE)))</f>
        <v xml:space="preserve"> </v>
      </c>
      <c r="R18" s="274"/>
      <c r="S18" s="274"/>
      <c r="T18" s="274"/>
      <c r="U18" s="274"/>
      <c r="V18" s="267" t="str">
        <f>IF((ISBLANK(A18))," ",(VLOOKUP(A18,'DATA SHEET'!$A$11:$G$103,6,FALSE)))</f>
        <v xml:space="preserve"> </v>
      </c>
      <c r="W18" s="267"/>
      <c r="X18" s="267"/>
      <c r="Y18" s="267"/>
      <c r="Z18" s="267"/>
      <c r="AA18" s="267"/>
      <c r="AB18" s="267"/>
      <c r="AC18" s="267"/>
      <c r="AD18" s="272" t="str">
        <f>IF((ISBLANK(A18))," ",(VLOOKUP(A18,'DATA SHEET'!$A$11:$G$103,7,FALSE)))</f>
        <v xml:space="preserve"> </v>
      </c>
      <c r="AE18" s="272"/>
      <c r="AF18" s="272"/>
      <c r="AG18" s="272"/>
      <c r="AH18" s="272"/>
      <c r="AI18" s="278"/>
      <c r="AJ18" s="279"/>
      <c r="AK18" s="279"/>
      <c r="AL18" s="279"/>
      <c r="AM18" s="286" t="str">
        <f>IF(ISBLANK(AI18)," ",AD18*AI18)</f>
        <v xml:space="preserve"> </v>
      </c>
      <c r="AN18" s="287"/>
      <c r="AO18" s="287"/>
      <c r="AP18" s="287"/>
      <c r="AQ18" s="287"/>
      <c r="AR18" s="288"/>
      <c r="AU18" s="277" t="s">
        <v>101</v>
      </c>
      <c r="AV18" s="277"/>
      <c r="AW18" s="277"/>
      <c r="AX18" s="277"/>
      <c r="AY18" s="277"/>
      <c r="AZ18" s="277"/>
      <c r="BA18" s="277"/>
      <c r="BB18" s="277"/>
      <c r="BC18" s="277"/>
      <c r="BD18" s="277"/>
    </row>
    <row r="19" spans="1:56" ht="15" customHeight="1" x14ac:dyDescent="0.2">
      <c r="A19" s="266"/>
      <c r="B19" s="266"/>
      <c r="C19" s="266"/>
      <c r="D19" s="266"/>
      <c r="E19" s="275" t="str">
        <f>IF((ISBLANK(A19))," ",(VLOOKUP(A19,'DATA SHEET'!$A$11:$G$103,2,FALSE)))</f>
        <v xml:space="preserve"> </v>
      </c>
      <c r="F19" s="276"/>
      <c r="G19" s="276"/>
      <c r="H19" s="276"/>
      <c r="I19" s="276"/>
      <c r="J19" s="276"/>
      <c r="K19" s="276"/>
      <c r="L19" s="276"/>
      <c r="M19" s="267" t="str">
        <f>IF((ISBLANK(A19))," ",(VLOOKUP(A19,'DATA SHEET'!$A$11:$G$103,3,FALSE)))</f>
        <v xml:space="preserve"> </v>
      </c>
      <c r="N19" s="267"/>
      <c r="O19" s="267"/>
      <c r="P19" s="267"/>
      <c r="Q19" s="274" t="str">
        <f>IF((ISBLANK(A19))," ",(VLOOKUP(A19,'DATA SHEET'!$A$11:$G$103,5,FALSE)))</f>
        <v xml:space="preserve"> </v>
      </c>
      <c r="R19" s="274"/>
      <c r="S19" s="274"/>
      <c r="T19" s="274"/>
      <c r="U19" s="274"/>
      <c r="V19" s="267" t="str">
        <f>IF((ISBLANK(A19))," ",(VLOOKUP(A19,'DATA SHEET'!$A$11:$G$103,6,FALSE)))</f>
        <v xml:space="preserve"> </v>
      </c>
      <c r="W19" s="267"/>
      <c r="X19" s="267"/>
      <c r="Y19" s="267"/>
      <c r="Z19" s="267"/>
      <c r="AA19" s="267"/>
      <c r="AB19" s="267"/>
      <c r="AC19" s="267"/>
      <c r="AD19" s="272" t="str">
        <f>IF((ISBLANK(A19))," ",(VLOOKUP(A19,'DATA SHEET'!$A$11:$G$103,7,FALSE)))</f>
        <v xml:space="preserve"> </v>
      </c>
      <c r="AE19" s="272"/>
      <c r="AF19" s="272"/>
      <c r="AG19" s="272"/>
      <c r="AH19" s="272"/>
      <c r="AI19" s="278"/>
      <c r="AJ19" s="279"/>
      <c r="AK19" s="279"/>
      <c r="AL19" s="279"/>
      <c r="AM19" s="286" t="str">
        <f>IF(ISBLANK(AI19)," ",AD19*AI19)</f>
        <v xml:space="preserve"> </v>
      </c>
      <c r="AN19" s="287"/>
      <c r="AO19" s="287"/>
      <c r="AP19" s="287"/>
      <c r="AQ19" s="287"/>
      <c r="AR19" s="288"/>
      <c r="AU19" s="272">
        <f>'Additional Facilities'!O47</f>
        <v>0</v>
      </c>
      <c r="AV19" s="272"/>
      <c r="AW19" s="272"/>
      <c r="AX19" s="272"/>
      <c r="AY19" s="272"/>
      <c r="AZ19" s="272"/>
      <c r="BA19" s="272"/>
      <c r="BB19" s="272"/>
      <c r="BC19" s="272"/>
      <c r="BD19" s="272"/>
    </row>
    <row r="20" spans="1:56" ht="15" customHeight="1" x14ac:dyDescent="0.2">
      <c r="A20" s="266"/>
      <c r="B20" s="266"/>
      <c r="C20" s="266"/>
      <c r="D20" s="266"/>
      <c r="E20" s="275" t="str">
        <f>IF((ISBLANK(A20))," ",(VLOOKUP(A20,'DATA SHEET'!$A$11:$G$103,2,FALSE)))</f>
        <v xml:space="preserve"> </v>
      </c>
      <c r="F20" s="276"/>
      <c r="G20" s="276"/>
      <c r="H20" s="276"/>
      <c r="I20" s="276"/>
      <c r="J20" s="276"/>
      <c r="K20" s="276"/>
      <c r="L20" s="276"/>
      <c r="M20" s="267" t="str">
        <f>IF((ISBLANK(A20))," ",(VLOOKUP(A20,'DATA SHEET'!$A$11:$G$103,3,FALSE)))</f>
        <v xml:space="preserve"> </v>
      </c>
      <c r="N20" s="267"/>
      <c r="O20" s="267"/>
      <c r="P20" s="267"/>
      <c r="Q20" s="274" t="str">
        <f>IF((ISBLANK(A20))," ",(VLOOKUP(A20,'DATA SHEET'!$A$11:$G$103,5,FALSE)))</f>
        <v xml:space="preserve"> </v>
      </c>
      <c r="R20" s="274"/>
      <c r="S20" s="274"/>
      <c r="T20" s="274"/>
      <c r="U20" s="274"/>
      <c r="V20" s="267" t="str">
        <f>IF((ISBLANK(A20))," ",(VLOOKUP(A20,'DATA SHEET'!$A$11:$G$103,6,FALSE)))</f>
        <v xml:space="preserve"> </v>
      </c>
      <c r="W20" s="267"/>
      <c r="X20" s="267"/>
      <c r="Y20" s="267"/>
      <c r="Z20" s="267"/>
      <c r="AA20" s="267"/>
      <c r="AB20" s="267"/>
      <c r="AC20" s="267"/>
      <c r="AD20" s="272" t="str">
        <f>IF((ISBLANK(A20))," ",(VLOOKUP(A20,'DATA SHEET'!$A$11:$G$103,7,FALSE)))</f>
        <v xml:space="preserve"> </v>
      </c>
      <c r="AE20" s="272"/>
      <c r="AF20" s="272"/>
      <c r="AG20" s="272"/>
      <c r="AH20" s="272"/>
      <c r="AI20" s="278"/>
      <c r="AJ20" s="279"/>
      <c r="AK20" s="279"/>
      <c r="AL20" s="279"/>
      <c r="AM20" s="286" t="str">
        <f>IF(ISBLANK(AI20)," ",AD20*AI20)</f>
        <v xml:space="preserve"> </v>
      </c>
      <c r="AN20" s="287"/>
      <c r="AO20" s="287"/>
      <c r="AP20" s="287"/>
      <c r="AQ20" s="287"/>
      <c r="AR20" s="288"/>
      <c r="AU20" s="299" t="s">
        <v>100</v>
      </c>
      <c r="AV20" s="299"/>
      <c r="AW20" s="299"/>
      <c r="AX20" s="299"/>
      <c r="AY20" s="299"/>
      <c r="AZ20" s="299"/>
      <c r="BA20" s="299"/>
      <c r="BB20" s="299"/>
      <c r="BC20" s="299"/>
      <c r="BD20" s="299"/>
    </row>
    <row r="21" spans="1:56" ht="15" customHeight="1" x14ac:dyDescent="0.2">
      <c r="A21" s="266"/>
      <c r="B21" s="266"/>
      <c r="C21" s="266"/>
      <c r="D21" s="266"/>
      <c r="E21" s="275" t="str">
        <f>IF((ISBLANK(A21))," ",(VLOOKUP(A21,'DATA SHEET'!$A$11:$G$103,2,FALSE)))</f>
        <v xml:space="preserve"> </v>
      </c>
      <c r="F21" s="276"/>
      <c r="G21" s="276"/>
      <c r="H21" s="276"/>
      <c r="I21" s="276"/>
      <c r="J21" s="276"/>
      <c r="K21" s="276"/>
      <c r="L21" s="276"/>
      <c r="M21" s="267" t="str">
        <f>IF((ISBLANK(A21))," ",(VLOOKUP(A21,'DATA SHEET'!$A$11:$G$103,3,FALSE)))</f>
        <v xml:space="preserve"> </v>
      </c>
      <c r="N21" s="267"/>
      <c r="O21" s="267"/>
      <c r="P21" s="267"/>
      <c r="Q21" s="274" t="str">
        <f>IF((ISBLANK(A21))," ",(VLOOKUP(A21,'DATA SHEET'!$A$11:$G$103,5,FALSE)))</f>
        <v xml:space="preserve"> </v>
      </c>
      <c r="R21" s="274"/>
      <c r="S21" s="274"/>
      <c r="T21" s="274"/>
      <c r="U21" s="274"/>
      <c r="V21" s="267" t="str">
        <f>IF((ISBLANK(A21))," ",(VLOOKUP(A21,'DATA SHEET'!$A$11:$G$103,6,FALSE)))</f>
        <v xml:space="preserve"> </v>
      </c>
      <c r="W21" s="267"/>
      <c r="X21" s="267"/>
      <c r="Y21" s="267"/>
      <c r="Z21" s="267"/>
      <c r="AA21" s="267"/>
      <c r="AB21" s="267"/>
      <c r="AC21" s="267"/>
      <c r="AD21" s="272" t="str">
        <f>IF((ISBLANK(A21))," ",(VLOOKUP(A21,'DATA SHEET'!$A$11:$G$103,7,FALSE)))</f>
        <v xml:space="preserve"> </v>
      </c>
      <c r="AE21" s="272"/>
      <c r="AF21" s="272"/>
      <c r="AG21" s="272"/>
      <c r="AH21" s="272"/>
      <c r="AI21" s="278"/>
      <c r="AJ21" s="279"/>
      <c r="AK21" s="279"/>
      <c r="AL21" s="279"/>
      <c r="AM21" s="286" t="str">
        <f>IF(ISBLANK(AI21)," ",AD21*AI21)</f>
        <v xml:space="preserve"> </v>
      </c>
      <c r="AN21" s="287"/>
      <c r="AO21" s="287"/>
      <c r="AP21" s="287"/>
      <c r="AQ21" s="287"/>
      <c r="AR21" s="288"/>
      <c r="AU21" s="299"/>
      <c r="AV21" s="299"/>
      <c r="AW21" s="299"/>
      <c r="AX21" s="299"/>
      <c r="AY21" s="299"/>
      <c r="AZ21" s="299"/>
      <c r="BA21" s="299"/>
      <c r="BB21" s="299"/>
      <c r="BC21" s="299"/>
      <c r="BD21" s="299"/>
    </row>
    <row r="22" spans="1:56" ht="15" customHeight="1" x14ac:dyDescent="0.25">
      <c r="A22" s="294" t="s">
        <v>99</v>
      </c>
      <c r="B22" s="294"/>
      <c r="C22" s="294"/>
      <c r="D22" s="294"/>
      <c r="E22" s="294"/>
      <c r="F22" s="294"/>
      <c r="G22" s="294"/>
      <c r="H22" s="294"/>
      <c r="I22" s="294"/>
      <c r="J22" s="294"/>
      <c r="K22" s="294"/>
      <c r="L22" s="294"/>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5"/>
      <c r="AM22" s="296">
        <f>SUM(AM18:AP21)</f>
        <v>0</v>
      </c>
      <c r="AN22" s="297"/>
      <c r="AO22" s="297"/>
      <c r="AP22" s="297"/>
      <c r="AQ22" s="297"/>
      <c r="AR22" s="298"/>
      <c r="AS22" s="163"/>
      <c r="AU22" s="293">
        <f>AM22+AU19</f>
        <v>0</v>
      </c>
      <c r="AV22" s="293"/>
      <c r="AW22" s="293"/>
      <c r="AX22" s="293"/>
      <c r="AY22" s="293"/>
      <c r="AZ22" s="293"/>
      <c r="BA22" s="293"/>
      <c r="BB22" s="293"/>
      <c r="BC22" s="293"/>
      <c r="BD22" s="293"/>
    </row>
    <row r="23" spans="1:56" ht="3.75" customHeight="1" x14ac:dyDescent="0.2"/>
    <row r="24" spans="1:56" ht="15" customHeight="1" x14ac:dyDescent="0.2">
      <c r="A24" s="152" t="s">
        <v>14</v>
      </c>
      <c r="Y24" s="265">
        <f>'DATA SHEET'!K6</f>
        <v>1.24E-2</v>
      </c>
      <c r="Z24" s="265"/>
      <c r="AA24" s="265"/>
      <c r="AB24" s="265"/>
      <c r="AC24" s="265"/>
      <c r="AD24" s="164" t="s">
        <v>76</v>
      </c>
      <c r="AE24" s="252" t="s">
        <v>20</v>
      </c>
      <c r="AF24" s="252"/>
      <c r="AG24" s="252"/>
      <c r="AH24" s="252"/>
      <c r="AI24" s="252"/>
      <c r="AJ24" s="252"/>
      <c r="AK24" s="252"/>
      <c r="AL24" s="252"/>
      <c r="AM24" s="252"/>
      <c r="AN24" s="252"/>
      <c r="AO24" s="252"/>
      <c r="AP24" s="252"/>
      <c r="AQ24" s="252"/>
      <c r="AR24" s="252"/>
      <c r="AS24" s="252"/>
      <c r="AT24" s="252"/>
      <c r="AU24" s="252"/>
      <c r="AV24" s="252"/>
      <c r="AW24" s="252"/>
      <c r="AX24" s="252"/>
      <c r="AY24" s="252"/>
      <c r="AZ24" s="252"/>
      <c r="BA24" s="252"/>
      <c r="BB24" s="252"/>
      <c r="BC24" s="252"/>
      <c r="BD24" s="252"/>
    </row>
    <row r="25" spans="1:56" ht="15" customHeight="1" x14ac:dyDescent="0.2">
      <c r="A25" s="152" t="s">
        <v>15</v>
      </c>
      <c r="AE25" s="252"/>
      <c r="AF25" s="252"/>
      <c r="AG25" s="252"/>
      <c r="AH25" s="252"/>
      <c r="AI25" s="252"/>
      <c r="AJ25" s="252"/>
      <c r="AK25" s="252"/>
      <c r="AL25" s="252"/>
      <c r="AM25" s="252"/>
      <c r="AN25" s="252"/>
      <c r="AO25" s="252"/>
      <c r="AP25" s="252"/>
      <c r="AQ25" s="252"/>
      <c r="AR25" s="252"/>
      <c r="AS25" s="252"/>
      <c r="AT25" s="252"/>
      <c r="AU25" s="252"/>
      <c r="AV25" s="252"/>
      <c r="AW25" s="252"/>
      <c r="AX25" s="252"/>
      <c r="AY25" s="252"/>
      <c r="AZ25" s="252"/>
      <c r="BA25" s="252"/>
      <c r="BB25" s="252"/>
      <c r="BC25" s="252"/>
      <c r="BD25" s="252"/>
    </row>
    <row r="26" spans="1:56" ht="10.5" customHeight="1" x14ac:dyDescent="0.2"/>
    <row r="45" spans="1:56" ht="15" customHeight="1" x14ac:dyDescent="0.25">
      <c r="A45" s="258" t="s">
        <v>78</v>
      </c>
      <c r="B45" s="258"/>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6" t="s">
        <v>8</v>
      </c>
      <c r="BA45" s="256"/>
      <c r="BB45" s="256"/>
      <c r="BC45" s="256"/>
      <c r="BD45" s="256"/>
    </row>
    <row r="46" spans="1:56" ht="6" customHeight="1" x14ac:dyDescent="0.2"/>
    <row r="47" spans="1:56" ht="15" customHeight="1" x14ac:dyDescent="0.2">
      <c r="A47" s="254" t="s">
        <v>44</v>
      </c>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D47" s="254" t="s">
        <v>44</v>
      </c>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row>
    <row r="48" spans="1:56" s="157" customFormat="1" ht="10.5" customHeight="1" x14ac:dyDescent="0.2">
      <c r="A48" s="261"/>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row>
    <row r="49" spans="1:56" ht="15" customHeight="1" x14ac:dyDescent="0.2">
      <c r="A49" s="251"/>
      <c r="B49" s="251"/>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158"/>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row>
    <row r="50" spans="1:56" s="165" customFormat="1" ht="10.5" customHeight="1" x14ac:dyDescent="0.25">
      <c r="A50" s="255" t="s">
        <v>45</v>
      </c>
      <c r="B50" s="255"/>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D50" s="255" t="s">
        <v>47</v>
      </c>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row>
    <row r="51" spans="1:56" ht="15" customHeight="1" x14ac:dyDescent="0.2">
      <c r="A51" s="259" t="s">
        <v>46</v>
      </c>
      <c r="B51" s="259"/>
      <c r="C51" s="259"/>
      <c r="D51" s="259"/>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158"/>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row>
    <row r="52" spans="1:56" s="165" customFormat="1" ht="10.5" customHeight="1" x14ac:dyDescent="0.25">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D52" s="255" t="s">
        <v>45</v>
      </c>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row>
    <row r="53" spans="1:56" ht="15" customHeight="1" x14ac:dyDescent="0.2">
      <c r="AD53" s="257" t="s">
        <v>46</v>
      </c>
      <c r="AE53" s="257"/>
      <c r="AF53" s="257"/>
      <c r="AG53" s="257"/>
      <c r="AH53" s="257"/>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row>
  </sheetData>
  <sheetProtection selectLockedCells="1"/>
  <dataConsolidate link="1"/>
  <mergeCells count="96">
    <mergeCell ref="E16:L17"/>
    <mergeCell ref="Q16:U17"/>
    <mergeCell ref="M16:P17"/>
    <mergeCell ref="AU22:BD22"/>
    <mergeCell ref="A22:AL22"/>
    <mergeCell ref="AM22:AR22"/>
    <mergeCell ref="E21:L21"/>
    <mergeCell ref="E20:L20"/>
    <mergeCell ref="AU20:BD21"/>
    <mergeCell ref="AI20:AL20"/>
    <mergeCell ref="AI21:AL21"/>
    <mergeCell ref="AM20:AR20"/>
    <mergeCell ref="AM21:AR21"/>
    <mergeCell ref="V20:AC20"/>
    <mergeCell ref="V21:AC21"/>
    <mergeCell ref="AI16:AL17"/>
    <mergeCell ref="AI18:AL18"/>
    <mergeCell ref="AI19:AL19"/>
    <mergeCell ref="AM16:AR17"/>
    <mergeCell ref="AM18:AR18"/>
    <mergeCell ref="AM19:AR19"/>
    <mergeCell ref="AU15:BD15"/>
    <mergeCell ref="AU16:BD16"/>
    <mergeCell ref="AU17:BD17"/>
    <mergeCell ref="AU18:BD18"/>
    <mergeCell ref="AU19:BD19"/>
    <mergeCell ref="Q21:U21"/>
    <mergeCell ref="AD19:AH19"/>
    <mergeCell ref="AD20:AH20"/>
    <mergeCell ref="AD21:AH21"/>
    <mergeCell ref="V19:AC19"/>
    <mergeCell ref="V18:AC18"/>
    <mergeCell ref="A20:D20"/>
    <mergeCell ref="Q18:U18"/>
    <mergeCell ref="Q19:U19"/>
    <mergeCell ref="Q20:U20"/>
    <mergeCell ref="E19:L19"/>
    <mergeCell ref="E18:L18"/>
    <mergeCell ref="A7:H7"/>
    <mergeCell ref="Y24:AC24"/>
    <mergeCell ref="A21:D21"/>
    <mergeCell ref="M21:P21"/>
    <mergeCell ref="I7:AC7"/>
    <mergeCell ref="I8:AC8"/>
    <mergeCell ref="A16:D17"/>
    <mergeCell ref="A18:D18"/>
    <mergeCell ref="A19:D19"/>
    <mergeCell ref="M18:P18"/>
    <mergeCell ref="M19:P19"/>
    <mergeCell ref="M20:P20"/>
    <mergeCell ref="A15:AR15"/>
    <mergeCell ref="AD16:AH17"/>
    <mergeCell ref="AD18:AH18"/>
    <mergeCell ref="V16:AC17"/>
    <mergeCell ref="AE7:AS7"/>
    <mergeCell ref="AU7:AW7"/>
    <mergeCell ref="AY7:BD7"/>
    <mergeCell ref="AY5:BD5"/>
    <mergeCell ref="AU5:AW5"/>
    <mergeCell ref="AE5:AS5"/>
    <mergeCell ref="AE8:AS8"/>
    <mergeCell ref="AU8:AW8"/>
    <mergeCell ref="AY8:BD8"/>
    <mergeCell ref="A1:BD1"/>
    <mergeCell ref="AT3:BD3"/>
    <mergeCell ref="AT4:BD4"/>
    <mergeCell ref="AH3:AR3"/>
    <mergeCell ref="AH4:AR4"/>
    <mergeCell ref="A3:X3"/>
    <mergeCell ref="A4:X4"/>
    <mergeCell ref="I6:AC6"/>
    <mergeCell ref="AE6:AS6"/>
    <mergeCell ref="AU6:AW6"/>
    <mergeCell ref="AY6:BD6"/>
    <mergeCell ref="A5:H5"/>
    <mergeCell ref="I5:AC5"/>
    <mergeCell ref="A45:AA45"/>
    <mergeCell ref="A51:D51"/>
    <mergeCell ref="E52:AA52"/>
    <mergeCell ref="E51:AA51"/>
    <mergeCell ref="A50:AA50"/>
    <mergeCell ref="A48:AA48"/>
    <mergeCell ref="A49:AA49"/>
    <mergeCell ref="A47:AA47"/>
    <mergeCell ref="AI53:BD53"/>
    <mergeCell ref="AE24:BD24"/>
    <mergeCell ref="AE25:BD25"/>
    <mergeCell ref="AD48:BD48"/>
    <mergeCell ref="AD47:BD47"/>
    <mergeCell ref="AD49:BD49"/>
    <mergeCell ref="AD50:BD50"/>
    <mergeCell ref="AZ45:BD45"/>
    <mergeCell ref="AD45:AY45"/>
    <mergeCell ref="AD51:BD51"/>
    <mergeCell ref="AD52:BD52"/>
    <mergeCell ref="AD53:AH53"/>
  </mergeCells>
  <pageMargins left="1" right="1" top="1.5" bottom="1" header="0.5" footer="0.5"/>
  <pageSetup scale="86" orientation="portrait" r:id="rId1"/>
  <headerFooter>
    <oddHeader xml:space="preserve">&amp;R&amp;"Times New Roman,Bold"&amp;12 Case No. 2018-00294
Attachment to Response to INTERVENOR-REQUEST## Question No. 14
Page &amp;P of &amp;N
Wolfe
</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 SHEET'!$A$11:$A$69</xm:f>
          </x14:formula1>
          <xm:sqref>A21:D21</xm:sqref>
        </x14:dataValidation>
        <x14:dataValidation type="list" allowBlank="1" showInputMessage="1" showErrorMessage="1">
          <x14:formula1>
            <xm:f>'DATA SHEET'!$A$11:$A$69</xm:f>
          </x14:formula1>
          <xm:sqref>A19:D20</xm:sqref>
        </x14:dataValidation>
        <x14:dataValidation type="list" allowBlank="1" showInputMessage="1" showErrorMessage="1">
          <x14:formula1>
            <xm:f>'DATA SHEET'!$A$11:$A$103</xm:f>
          </x14:formula1>
          <xm:sqref>A18:D18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2"/>
  <sheetViews>
    <sheetView showGridLines="0" showRowColHeaders="0" showRuler="0" view="pageLayout" zoomScaleNormal="100" workbookViewId="0"/>
  </sheetViews>
  <sheetFormatPr defaultColWidth="2" defaultRowHeight="12" x14ac:dyDescent="0.2"/>
  <cols>
    <col min="1" max="16" width="2" style="2" bestFit="1" customWidth="1"/>
    <col min="17" max="17" width="2" style="2" customWidth="1"/>
    <col min="18" max="31" width="2" style="2" bestFit="1" customWidth="1"/>
    <col min="32" max="32" width="2" style="2" customWidth="1"/>
    <col min="33" max="45" width="2" style="2" bestFit="1" customWidth="1"/>
    <col min="46" max="16384" width="2" style="2"/>
  </cols>
  <sheetData>
    <row r="1" spans="1:48" x14ac:dyDescent="0.2">
      <c r="A1" s="141"/>
      <c r="B1" s="141"/>
      <c r="C1" s="141"/>
      <c r="D1" s="141"/>
      <c r="E1" s="141"/>
      <c r="N1" s="308" t="s">
        <v>5</v>
      </c>
      <c r="O1" s="308"/>
      <c r="P1" s="308"/>
      <c r="Q1" s="308"/>
      <c r="R1" s="308"/>
      <c r="S1" s="308"/>
      <c r="T1" s="308"/>
      <c r="U1" s="308"/>
      <c r="V1" s="308"/>
      <c r="W1" s="308"/>
      <c r="X1" s="308"/>
      <c r="Y1" s="308"/>
      <c r="Z1" s="308"/>
      <c r="AA1" s="308"/>
      <c r="AB1" s="308"/>
      <c r="AC1" s="308"/>
      <c r="AD1" s="308"/>
      <c r="AE1" s="308"/>
      <c r="AF1" s="308"/>
      <c r="AG1" s="308"/>
      <c r="AH1" s="308"/>
    </row>
    <row r="2" spans="1:48" x14ac:dyDescent="0.2">
      <c r="A2" s="309">
        <f>Contract!AH3</f>
        <v>0</v>
      </c>
      <c r="B2" s="313"/>
      <c r="C2" s="313"/>
      <c r="D2" s="313"/>
      <c r="E2" s="313"/>
      <c r="F2" s="313"/>
      <c r="G2" s="313"/>
      <c r="H2" s="313"/>
      <c r="I2" s="313"/>
      <c r="J2" s="313"/>
      <c r="N2" s="308"/>
      <c r="O2" s="308"/>
      <c r="P2" s="308"/>
      <c r="Q2" s="308"/>
      <c r="R2" s="308"/>
      <c r="S2" s="308"/>
      <c r="T2" s="308"/>
      <c r="U2" s="308"/>
      <c r="V2" s="308"/>
      <c r="W2" s="308"/>
      <c r="X2" s="308"/>
      <c r="Y2" s="308"/>
      <c r="Z2" s="308"/>
      <c r="AA2" s="308"/>
      <c r="AB2" s="308"/>
      <c r="AC2" s="308"/>
      <c r="AD2" s="308"/>
      <c r="AE2" s="308"/>
      <c r="AF2" s="308"/>
      <c r="AG2" s="308"/>
      <c r="AH2" s="308"/>
      <c r="AI2" s="309">
        <f>Contract!AT3</f>
        <v>0</v>
      </c>
      <c r="AJ2" s="310"/>
      <c r="AK2" s="310"/>
      <c r="AL2" s="310"/>
      <c r="AM2" s="310"/>
      <c r="AN2" s="310"/>
      <c r="AO2" s="310"/>
      <c r="AP2" s="310"/>
      <c r="AQ2" s="310"/>
      <c r="AR2" s="310"/>
      <c r="AS2" s="310"/>
      <c r="AT2" s="310"/>
      <c r="AU2" s="310"/>
    </row>
    <row r="3" spans="1:48" x14ac:dyDescent="0.2">
      <c r="A3" s="311" t="s">
        <v>21</v>
      </c>
      <c r="B3" s="311"/>
      <c r="C3" s="311"/>
      <c r="D3" s="311"/>
      <c r="E3" s="311"/>
      <c r="F3" s="311"/>
      <c r="G3" s="311"/>
      <c r="H3" s="311"/>
      <c r="I3" s="311"/>
      <c r="J3" s="311"/>
      <c r="AI3" s="311" t="s">
        <v>219</v>
      </c>
      <c r="AJ3" s="311"/>
      <c r="AK3" s="311"/>
      <c r="AL3" s="311"/>
      <c r="AM3" s="311"/>
      <c r="AN3" s="311"/>
      <c r="AO3" s="311"/>
      <c r="AP3" s="311"/>
      <c r="AQ3" s="311"/>
      <c r="AR3" s="311"/>
      <c r="AS3" s="311"/>
      <c r="AT3" s="311"/>
      <c r="AU3" s="311"/>
    </row>
    <row r="5" spans="1:48" s="143" customFormat="1" x14ac:dyDescent="0.2">
      <c r="A5" s="312" t="s">
        <v>49</v>
      </c>
      <c r="B5" s="312"/>
      <c r="C5" s="312"/>
      <c r="D5" s="312"/>
      <c r="E5" s="312"/>
      <c r="F5" s="312"/>
      <c r="G5" s="312"/>
      <c r="H5" s="312"/>
      <c r="I5" s="312"/>
      <c r="J5" s="312"/>
      <c r="K5" s="312"/>
      <c r="L5" s="312"/>
      <c r="M5" s="312"/>
      <c r="N5" s="312"/>
      <c r="O5" s="312"/>
      <c r="P5" s="312"/>
      <c r="Q5" s="312"/>
      <c r="R5" s="312"/>
      <c r="S5" s="312"/>
      <c r="T5" s="142"/>
      <c r="U5" s="142"/>
      <c r="W5" s="312" t="s">
        <v>22</v>
      </c>
      <c r="X5" s="312"/>
      <c r="Y5" s="312"/>
      <c r="Z5" s="312"/>
      <c r="AA5" s="312"/>
      <c r="AB5" s="144"/>
      <c r="AC5" s="312" t="s">
        <v>23</v>
      </c>
      <c r="AD5" s="312"/>
      <c r="AE5" s="312"/>
      <c r="AF5" s="312"/>
      <c r="AG5" s="312"/>
      <c r="AH5" s="144"/>
      <c r="AI5" s="312" t="s">
        <v>24</v>
      </c>
      <c r="AJ5" s="312"/>
      <c r="AK5" s="312"/>
      <c r="AL5" s="312"/>
      <c r="AM5" s="312"/>
      <c r="AN5" s="312"/>
      <c r="AO5" s="144"/>
      <c r="AP5" s="312" t="s">
        <v>17</v>
      </c>
      <c r="AQ5" s="312"/>
      <c r="AR5" s="312"/>
      <c r="AS5" s="312"/>
      <c r="AT5" s="312"/>
      <c r="AU5" s="312"/>
      <c r="AV5" s="142"/>
    </row>
    <row r="7" spans="1:48" x14ac:dyDescent="0.2">
      <c r="A7" s="305" t="s">
        <v>25</v>
      </c>
      <c r="B7" s="305"/>
      <c r="C7" s="305"/>
      <c r="E7" s="300" t="s">
        <v>50</v>
      </c>
      <c r="F7" s="300"/>
      <c r="G7" s="300"/>
      <c r="H7" s="300"/>
      <c r="I7" s="300"/>
      <c r="K7" s="300" t="s">
        <v>51</v>
      </c>
      <c r="L7" s="300"/>
      <c r="M7" s="300"/>
      <c r="N7" s="300"/>
      <c r="O7" s="300"/>
      <c r="P7" s="300"/>
      <c r="Q7" s="300"/>
      <c r="R7" s="300"/>
      <c r="S7" s="300"/>
      <c r="T7" s="300"/>
      <c r="U7" s="300"/>
      <c r="W7" s="301">
        <f>AI7*$O$45</f>
        <v>5.3627051449136003</v>
      </c>
      <c r="X7" s="301"/>
      <c r="Y7" s="301"/>
      <c r="Z7" s="301"/>
      <c r="AA7" s="301"/>
      <c r="AC7" s="306"/>
      <c r="AD7" s="306"/>
      <c r="AE7" s="306"/>
      <c r="AF7" s="306"/>
      <c r="AG7" s="306"/>
      <c r="AI7" s="303">
        <f>'DATA SHEET'!AH9</f>
        <v>432.47622136400003</v>
      </c>
      <c r="AJ7" s="303"/>
      <c r="AK7" s="303"/>
      <c r="AL7" s="303"/>
      <c r="AM7" s="303"/>
      <c r="AN7" s="303"/>
      <c r="AP7" s="307">
        <f>AC7*AI7</f>
        <v>0</v>
      </c>
      <c r="AQ7" s="307"/>
      <c r="AR7" s="307"/>
      <c r="AS7" s="307"/>
      <c r="AT7" s="307"/>
      <c r="AU7" s="307"/>
      <c r="AV7" s="145"/>
    </row>
    <row r="8" spans="1:48" x14ac:dyDescent="0.2">
      <c r="E8" s="300" t="s">
        <v>52</v>
      </c>
      <c r="F8" s="300"/>
      <c r="G8" s="300"/>
      <c r="H8" s="300"/>
      <c r="I8" s="300"/>
      <c r="K8" s="300" t="s">
        <v>53</v>
      </c>
      <c r="L8" s="300"/>
      <c r="M8" s="300"/>
      <c r="N8" s="300"/>
      <c r="O8" s="300"/>
      <c r="P8" s="300"/>
      <c r="Q8" s="300"/>
      <c r="R8" s="300"/>
      <c r="S8" s="300"/>
      <c r="T8" s="300"/>
      <c r="U8" s="300"/>
      <c r="W8" s="301">
        <f>AI8*$O$45</f>
        <v>6.1838222329135997</v>
      </c>
      <c r="X8" s="301"/>
      <c r="Y8" s="301"/>
      <c r="Z8" s="301"/>
      <c r="AA8" s="301"/>
      <c r="AC8" s="306"/>
      <c r="AD8" s="306"/>
      <c r="AE8" s="306"/>
      <c r="AF8" s="306"/>
      <c r="AG8" s="306"/>
      <c r="AI8" s="303">
        <f>'DATA SHEET'!AH11</f>
        <v>498.695341364</v>
      </c>
      <c r="AJ8" s="303"/>
      <c r="AK8" s="303"/>
      <c r="AL8" s="303"/>
      <c r="AM8" s="303"/>
      <c r="AN8" s="303"/>
      <c r="AP8" s="307">
        <f t="shared" ref="AP8:AP38" si="0">AC8*AI8</f>
        <v>0</v>
      </c>
      <c r="AQ8" s="307"/>
      <c r="AR8" s="307"/>
      <c r="AS8" s="307"/>
      <c r="AT8" s="307"/>
      <c r="AU8" s="307"/>
    </row>
    <row r="9" spans="1:48" x14ac:dyDescent="0.2">
      <c r="E9" s="300" t="s">
        <v>54</v>
      </c>
      <c r="F9" s="300"/>
      <c r="G9" s="300"/>
      <c r="H9" s="300"/>
      <c r="I9" s="300"/>
      <c r="K9" s="300" t="s">
        <v>55</v>
      </c>
      <c r="L9" s="300"/>
      <c r="M9" s="300"/>
      <c r="N9" s="300"/>
      <c r="O9" s="300"/>
      <c r="P9" s="300"/>
      <c r="Q9" s="300"/>
      <c r="R9" s="300"/>
      <c r="S9" s="300"/>
      <c r="T9" s="300"/>
      <c r="U9" s="300"/>
      <c r="W9" s="301">
        <f t="shared" ref="W9:W15" si="1">AI9*$O$45</f>
        <v>7.5523507129136007</v>
      </c>
      <c r="X9" s="301"/>
      <c r="Y9" s="301"/>
      <c r="Z9" s="301"/>
      <c r="AA9" s="301"/>
      <c r="AC9" s="306"/>
      <c r="AD9" s="306"/>
      <c r="AE9" s="306"/>
      <c r="AF9" s="306"/>
      <c r="AG9" s="306"/>
      <c r="AI9" s="303">
        <f>'DATA SHEET'!AH13</f>
        <v>609.06054136400007</v>
      </c>
      <c r="AJ9" s="303"/>
      <c r="AK9" s="303"/>
      <c r="AL9" s="303"/>
      <c r="AM9" s="303"/>
      <c r="AN9" s="303"/>
      <c r="AP9" s="307">
        <f t="shared" si="0"/>
        <v>0</v>
      </c>
      <c r="AQ9" s="307"/>
      <c r="AR9" s="307"/>
      <c r="AS9" s="307"/>
      <c r="AT9" s="307"/>
      <c r="AU9" s="307"/>
    </row>
    <row r="10" spans="1:48" x14ac:dyDescent="0.2">
      <c r="E10" s="300" t="s">
        <v>56</v>
      </c>
      <c r="F10" s="300"/>
      <c r="G10" s="300"/>
      <c r="H10" s="300"/>
      <c r="I10" s="300"/>
      <c r="K10" s="300" t="s">
        <v>57</v>
      </c>
      <c r="L10" s="300"/>
      <c r="M10" s="300"/>
      <c r="N10" s="300"/>
      <c r="O10" s="300"/>
      <c r="P10" s="300"/>
      <c r="Q10" s="300"/>
      <c r="R10" s="300"/>
      <c r="S10" s="300"/>
      <c r="T10" s="300"/>
      <c r="U10" s="300"/>
      <c r="W10" s="301">
        <f t="shared" si="1"/>
        <v>14.2498891392</v>
      </c>
      <c r="X10" s="301"/>
      <c r="Y10" s="301"/>
      <c r="Z10" s="301"/>
      <c r="AA10" s="301"/>
      <c r="AC10" s="306"/>
      <c r="AD10" s="306"/>
      <c r="AE10" s="306"/>
      <c r="AF10" s="306"/>
      <c r="AG10" s="306"/>
      <c r="AI10" s="303">
        <f>'DATA SHEET'!AH23</f>
        <v>1149.184608</v>
      </c>
      <c r="AJ10" s="303"/>
      <c r="AK10" s="303"/>
      <c r="AL10" s="303"/>
      <c r="AM10" s="303"/>
      <c r="AN10" s="303"/>
      <c r="AP10" s="307">
        <f t="shared" si="0"/>
        <v>0</v>
      </c>
      <c r="AQ10" s="307"/>
      <c r="AR10" s="307"/>
      <c r="AS10" s="307"/>
      <c r="AT10" s="307"/>
      <c r="AU10" s="307"/>
    </row>
    <row r="11" spans="1:48" x14ac:dyDescent="0.2">
      <c r="E11" s="300" t="s">
        <v>50</v>
      </c>
      <c r="F11" s="300"/>
      <c r="G11" s="300"/>
      <c r="H11" s="300"/>
      <c r="I11" s="300"/>
      <c r="K11" s="300" t="s">
        <v>57</v>
      </c>
      <c r="L11" s="300"/>
      <c r="M11" s="300"/>
      <c r="N11" s="300"/>
      <c r="O11" s="300"/>
      <c r="P11" s="300"/>
      <c r="Q11" s="300"/>
      <c r="R11" s="300"/>
      <c r="S11" s="300"/>
      <c r="T11" s="300"/>
      <c r="U11" s="300"/>
      <c r="W11" s="301">
        <f t="shared" si="1"/>
        <v>14.6660447208</v>
      </c>
      <c r="X11" s="301"/>
      <c r="Y11" s="301"/>
      <c r="Z11" s="301"/>
      <c r="AA11" s="301"/>
      <c r="AC11" s="306"/>
      <c r="AD11" s="306"/>
      <c r="AE11" s="306"/>
      <c r="AF11" s="306"/>
      <c r="AG11" s="306"/>
      <c r="AI11" s="303">
        <f>'DATA SHEET'!AH32</f>
        <v>1182.7455420000001</v>
      </c>
      <c r="AJ11" s="303"/>
      <c r="AK11" s="303"/>
      <c r="AL11" s="303"/>
      <c r="AM11" s="303"/>
      <c r="AN11" s="303"/>
      <c r="AP11" s="307">
        <f t="shared" si="0"/>
        <v>0</v>
      </c>
      <c r="AQ11" s="307"/>
      <c r="AR11" s="307"/>
      <c r="AS11" s="307"/>
      <c r="AT11" s="307"/>
      <c r="AU11" s="307"/>
    </row>
    <row r="12" spans="1:48" x14ac:dyDescent="0.2">
      <c r="E12" s="300" t="s">
        <v>56</v>
      </c>
      <c r="F12" s="300"/>
      <c r="G12" s="300"/>
      <c r="H12" s="300"/>
      <c r="I12" s="300"/>
      <c r="K12" s="300" t="s">
        <v>58</v>
      </c>
      <c r="L12" s="300"/>
      <c r="M12" s="300"/>
      <c r="N12" s="300"/>
      <c r="O12" s="300"/>
      <c r="P12" s="300"/>
      <c r="Q12" s="300"/>
      <c r="R12" s="300"/>
      <c r="S12" s="300"/>
      <c r="T12" s="300"/>
      <c r="U12" s="300"/>
      <c r="W12" s="301">
        <f t="shared" si="1"/>
        <v>11.6496850272</v>
      </c>
      <c r="X12" s="301"/>
      <c r="Y12" s="301"/>
      <c r="Z12" s="301"/>
      <c r="AA12" s="301"/>
      <c r="AC12" s="306"/>
      <c r="AD12" s="306"/>
      <c r="AE12" s="306"/>
      <c r="AF12" s="306"/>
      <c r="AG12" s="306"/>
      <c r="AI12" s="303">
        <f>'DATA SHEET'!AH46</f>
        <v>939.49072799999999</v>
      </c>
      <c r="AJ12" s="303"/>
      <c r="AK12" s="303"/>
      <c r="AL12" s="303"/>
      <c r="AM12" s="303"/>
      <c r="AN12" s="303"/>
      <c r="AP12" s="307">
        <f t="shared" si="0"/>
        <v>0</v>
      </c>
      <c r="AQ12" s="307"/>
      <c r="AR12" s="307"/>
      <c r="AS12" s="307"/>
      <c r="AT12" s="307"/>
      <c r="AU12" s="307"/>
    </row>
    <row r="13" spans="1:48" x14ac:dyDescent="0.2">
      <c r="E13" s="300" t="s">
        <v>50</v>
      </c>
      <c r="F13" s="300"/>
      <c r="G13" s="300"/>
      <c r="H13" s="300"/>
      <c r="I13" s="300"/>
      <c r="K13" s="300" t="s">
        <v>58</v>
      </c>
      <c r="L13" s="300"/>
      <c r="M13" s="300"/>
      <c r="N13" s="300"/>
      <c r="O13" s="300"/>
      <c r="P13" s="300"/>
      <c r="Q13" s="300"/>
      <c r="R13" s="300"/>
      <c r="S13" s="300"/>
      <c r="T13" s="300"/>
      <c r="U13" s="300"/>
      <c r="W13" s="301">
        <f t="shared" si="1"/>
        <v>13.7258149688</v>
      </c>
      <c r="X13" s="301"/>
      <c r="Y13" s="301"/>
      <c r="Z13" s="301"/>
      <c r="AA13" s="301"/>
      <c r="AC13" s="306"/>
      <c r="AD13" s="306"/>
      <c r="AE13" s="306"/>
      <c r="AF13" s="306"/>
      <c r="AG13" s="306"/>
      <c r="AI13" s="303">
        <f>'DATA SHEET'!AH51</f>
        <v>1106.920562</v>
      </c>
      <c r="AJ13" s="303"/>
      <c r="AK13" s="303"/>
      <c r="AL13" s="303"/>
      <c r="AM13" s="303"/>
      <c r="AN13" s="303"/>
      <c r="AP13" s="307">
        <f t="shared" si="0"/>
        <v>0</v>
      </c>
      <c r="AQ13" s="307"/>
      <c r="AR13" s="307"/>
      <c r="AS13" s="307"/>
      <c r="AT13" s="307"/>
      <c r="AU13" s="307"/>
    </row>
    <row r="14" spans="1:48" x14ac:dyDescent="0.2">
      <c r="E14" s="300" t="s">
        <v>59</v>
      </c>
      <c r="F14" s="300"/>
      <c r="G14" s="300"/>
      <c r="H14" s="300"/>
      <c r="I14" s="300"/>
      <c r="K14" s="300" t="s">
        <v>58</v>
      </c>
      <c r="L14" s="300"/>
      <c r="M14" s="300"/>
      <c r="N14" s="300"/>
      <c r="O14" s="300"/>
      <c r="P14" s="300"/>
      <c r="Q14" s="300"/>
      <c r="R14" s="300"/>
      <c r="S14" s="300"/>
      <c r="T14" s="300"/>
      <c r="U14" s="300"/>
      <c r="W14" s="301">
        <f t="shared" si="1"/>
        <v>5.3596129399999999</v>
      </c>
      <c r="X14" s="301"/>
      <c r="Y14" s="301"/>
      <c r="Z14" s="301"/>
      <c r="AA14" s="301"/>
      <c r="AC14" s="306"/>
      <c r="AD14" s="306"/>
      <c r="AE14" s="306"/>
      <c r="AF14" s="306"/>
      <c r="AG14" s="306"/>
      <c r="AI14" s="303">
        <f>'DATA SHEET'!AH57</f>
        <v>432.22685000000001</v>
      </c>
      <c r="AJ14" s="303"/>
      <c r="AK14" s="303"/>
      <c r="AL14" s="303"/>
      <c r="AM14" s="303"/>
      <c r="AN14" s="303"/>
      <c r="AP14" s="307">
        <f t="shared" si="0"/>
        <v>0</v>
      </c>
      <c r="AQ14" s="307"/>
      <c r="AR14" s="307"/>
      <c r="AS14" s="307"/>
      <c r="AT14" s="307"/>
      <c r="AU14" s="307"/>
    </row>
    <row r="15" spans="1:48" x14ac:dyDescent="0.2">
      <c r="E15" s="300" t="s">
        <v>60</v>
      </c>
      <c r="F15" s="300"/>
      <c r="G15" s="300"/>
      <c r="H15" s="300"/>
      <c r="I15" s="300"/>
      <c r="K15" s="300" t="s">
        <v>58</v>
      </c>
      <c r="L15" s="300"/>
      <c r="M15" s="300"/>
      <c r="N15" s="300"/>
      <c r="O15" s="300"/>
      <c r="P15" s="300"/>
      <c r="Q15" s="300"/>
      <c r="R15" s="300"/>
      <c r="S15" s="300"/>
      <c r="T15" s="300"/>
      <c r="U15" s="300"/>
      <c r="W15" s="301">
        <f t="shared" si="1"/>
        <v>5.6257156999999998</v>
      </c>
      <c r="X15" s="301"/>
      <c r="Y15" s="301"/>
      <c r="Z15" s="301"/>
      <c r="AA15" s="301"/>
      <c r="AC15" s="302"/>
      <c r="AD15" s="302"/>
      <c r="AE15" s="302"/>
      <c r="AF15" s="302"/>
      <c r="AG15" s="302"/>
      <c r="AI15" s="303">
        <f>'DATA SHEET'!AH65</f>
        <v>453.68675000000002</v>
      </c>
      <c r="AJ15" s="303"/>
      <c r="AK15" s="303"/>
      <c r="AL15" s="303"/>
      <c r="AM15" s="303"/>
      <c r="AN15" s="303"/>
      <c r="AP15" s="304">
        <f t="shared" si="0"/>
        <v>0</v>
      </c>
      <c r="AQ15" s="304"/>
      <c r="AR15" s="304"/>
      <c r="AS15" s="304"/>
      <c r="AT15" s="304"/>
      <c r="AU15" s="304"/>
    </row>
    <row r="16" spans="1:48" x14ac:dyDescent="0.2">
      <c r="E16" s="300"/>
      <c r="F16" s="300"/>
      <c r="G16" s="300"/>
      <c r="H16" s="300"/>
      <c r="I16" s="300"/>
      <c r="K16" s="300"/>
      <c r="L16" s="300"/>
      <c r="M16" s="300"/>
      <c r="N16" s="300"/>
      <c r="O16" s="300"/>
      <c r="P16" s="300"/>
      <c r="Q16" s="300"/>
      <c r="R16" s="300"/>
      <c r="S16" s="300"/>
      <c r="T16" s="300"/>
      <c r="U16" s="300"/>
      <c r="W16" s="301"/>
      <c r="X16" s="301"/>
      <c r="Y16" s="301"/>
      <c r="Z16" s="301"/>
      <c r="AA16" s="301"/>
      <c r="AC16" s="315"/>
      <c r="AD16" s="315"/>
      <c r="AE16" s="315"/>
      <c r="AF16" s="315"/>
      <c r="AG16" s="315"/>
      <c r="AI16" s="133"/>
      <c r="AJ16" s="133"/>
      <c r="AK16" s="133"/>
      <c r="AL16" s="133"/>
      <c r="AM16" s="133"/>
      <c r="AN16" s="133"/>
      <c r="AP16" s="314"/>
      <c r="AQ16" s="314"/>
      <c r="AR16" s="314"/>
      <c r="AS16" s="314"/>
      <c r="AT16" s="314"/>
      <c r="AU16" s="314"/>
    </row>
    <row r="17" spans="1:47" x14ac:dyDescent="0.2">
      <c r="A17" s="305" t="s">
        <v>26</v>
      </c>
      <c r="B17" s="305"/>
      <c r="C17" s="305"/>
      <c r="E17" s="300" t="s">
        <v>27</v>
      </c>
      <c r="F17" s="300"/>
      <c r="G17" s="300"/>
      <c r="H17" s="300"/>
      <c r="I17" s="300"/>
      <c r="K17" s="300" t="s">
        <v>28</v>
      </c>
      <c r="L17" s="300"/>
      <c r="M17" s="300"/>
      <c r="N17" s="300"/>
      <c r="O17" s="300"/>
      <c r="P17" s="300"/>
      <c r="Q17" s="300"/>
      <c r="R17" s="300"/>
      <c r="S17" s="300"/>
      <c r="T17" s="300"/>
      <c r="U17" s="300"/>
      <c r="W17" s="301">
        <f>AI17*$O$45</f>
        <v>2.2870924559999999</v>
      </c>
      <c r="X17" s="301"/>
      <c r="Y17" s="301"/>
      <c r="Z17" s="301"/>
      <c r="AA17" s="301"/>
      <c r="AC17" s="306"/>
      <c r="AD17" s="306"/>
      <c r="AE17" s="306"/>
      <c r="AF17" s="306"/>
      <c r="AG17" s="306"/>
      <c r="AI17" s="303">
        <f>'DATA SHEET'!AH69</f>
        <v>184.44293999999999</v>
      </c>
      <c r="AJ17" s="303"/>
      <c r="AK17" s="303"/>
      <c r="AL17" s="303"/>
      <c r="AM17" s="303"/>
      <c r="AN17" s="303"/>
      <c r="AP17" s="307">
        <f t="shared" si="0"/>
        <v>0</v>
      </c>
      <c r="AQ17" s="307"/>
      <c r="AR17" s="307"/>
      <c r="AS17" s="307"/>
      <c r="AT17" s="307"/>
      <c r="AU17" s="307"/>
    </row>
    <row r="18" spans="1:47" x14ac:dyDescent="0.2">
      <c r="E18" s="300"/>
      <c r="F18" s="300"/>
      <c r="G18" s="300"/>
      <c r="H18" s="300"/>
      <c r="I18" s="300"/>
      <c r="K18" s="300" t="s">
        <v>29</v>
      </c>
      <c r="L18" s="300"/>
      <c r="M18" s="300"/>
      <c r="N18" s="300"/>
      <c r="O18" s="300"/>
      <c r="P18" s="300"/>
      <c r="Q18" s="300"/>
      <c r="R18" s="300"/>
      <c r="S18" s="300"/>
      <c r="T18" s="300"/>
      <c r="U18" s="300"/>
      <c r="W18" s="301">
        <f>AI18*$O$45</f>
        <v>2.8573126559999995</v>
      </c>
      <c r="X18" s="301"/>
      <c r="Y18" s="301"/>
      <c r="Z18" s="301"/>
      <c r="AA18" s="301"/>
      <c r="AC18" s="306"/>
      <c r="AD18" s="306"/>
      <c r="AE18" s="306"/>
      <c r="AF18" s="306"/>
      <c r="AG18" s="306"/>
      <c r="AI18" s="303">
        <f>'DATA SHEET'!AH70</f>
        <v>230.42843999999997</v>
      </c>
      <c r="AJ18" s="303"/>
      <c r="AK18" s="303"/>
      <c r="AL18" s="303"/>
      <c r="AM18" s="303"/>
      <c r="AN18" s="303"/>
      <c r="AP18" s="307">
        <f t="shared" si="0"/>
        <v>0</v>
      </c>
      <c r="AQ18" s="307"/>
      <c r="AR18" s="307"/>
      <c r="AS18" s="307"/>
      <c r="AT18" s="307"/>
      <c r="AU18" s="307"/>
    </row>
    <row r="19" spans="1:47" x14ac:dyDescent="0.2">
      <c r="E19" s="300"/>
      <c r="F19" s="300"/>
      <c r="G19" s="300"/>
      <c r="H19" s="300"/>
      <c r="I19" s="300"/>
      <c r="K19" s="300" t="s">
        <v>30</v>
      </c>
      <c r="L19" s="300"/>
      <c r="M19" s="300"/>
      <c r="N19" s="300"/>
      <c r="O19" s="300"/>
      <c r="P19" s="300"/>
      <c r="Q19" s="300"/>
      <c r="R19" s="300"/>
      <c r="S19" s="300"/>
      <c r="T19" s="300"/>
      <c r="U19" s="300"/>
      <c r="W19" s="301">
        <f>AI19*$O$45</f>
        <v>3.3042681759999994</v>
      </c>
      <c r="X19" s="301"/>
      <c r="Y19" s="301"/>
      <c r="Z19" s="301"/>
      <c r="AA19" s="301"/>
      <c r="AC19" s="306"/>
      <c r="AD19" s="306"/>
      <c r="AE19" s="306"/>
      <c r="AF19" s="306"/>
      <c r="AG19" s="306"/>
      <c r="AI19" s="303">
        <f>'DATA SHEET'!AH71</f>
        <v>266.47323999999998</v>
      </c>
      <c r="AJ19" s="303"/>
      <c r="AK19" s="303"/>
      <c r="AL19" s="303"/>
      <c r="AM19" s="303"/>
      <c r="AN19" s="303"/>
      <c r="AP19" s="307">
        <f t="shared" si="0"/>
        <v>0</v>
      </c>
      <c r="AQ19" s="307"/>
      <c r="AR19" s="307"/>
      <c r="AS19" s="307"/>
      <c r="AT19" s="307"/>
      <c r="AU19" s="307"/>
    </row>
    <row r="20" spans="1:47" x14ac:dyDescent="0.2">
      <c r="E20" s="300" t="s">
        <v>31</v>
      </c>
      <c r="F20" s="300"/>
      <c r="G20" s="300"/>
      <c r="H20" s="300"/>
      <c r="I20" s="300"/>
      <c r="K20" s="300" t="s">
        <v>32</v>
      </c>
      <c r="L20" s="300"/>
      <c r="M20" s="300"/>
      <c r="N20" s="300"/>
      <c r="O20" s="300"/>
      <c r="P20" s="300"/>
      <c r="Q20" s="300"/>
      <c r="R20" s="300"/>
      <c r="S20" s="300"/>
      <c r="T20" s="300"/>
      <c r="U20" s="300"/>
      <c r="W20" s="301">
        <f>AI20*$O$45</f>
        <v>4.3990909599999997</v>
      </c>
      <c r="X20" s="301"/>
      <c r="Y20" s="301"/>
      <c r="Z20" s="301"/>
      <c r="AA20" s="301"/>
      <c r="AC20" s="302"/>
      <c r="AD20" s="302"/>
      <c r="AE20" s="302"/>
      <c r="AF20" s="302"/>
      <c r="AG20" s="302"/>
      <c r="AI20" s="303">
        <f>'DATA SHEET'!AH72</f>
        <v>354.7654</v>
      </c>
      <c r="AJ20" s="303"/>
      <c r="AK20" s="303"/>
      <c r="AL20" s="303"/>
      <c r="AM20" s="303"/>
      <c r="AN20" s="303"/>
      <c r="AP20" s="304">
        <f t="shared" si="0"/>
        <v>0</v>
      </c>
      <c r="AQ20" s="304"/>
      <c r="AR20" s="304"/>
      <c r="AS20" s="304"/>
      <c r="AT20" s="304"/>
      <c r="AU20" s="304"/>
    </row>
    <row r="21" spans="1:47" x14ac:dyDescent="0.2">
      <c r="E21" s="300"/>
      <c r="F21" s="300"/>
      <c r="G21" s="300"/>
      <c r="H21" s="300"/>
      <c r="I21" s="300"/>
      <c r="K21" s="300"/>
      <c r="L21" s="300"/>
      <c r="M21" s="300"/>
      <c r="N21" s="300"/>
      <c r="O21" s="300"/>
      <c r="P21" s="300"/>
      <c r="Q21" s="300"/>
      <c r="R21" s="300"/>
      <c r="S21" s="300"/>
      <c r="T21" s="300"/>
      <c r="U21" s="300"/>
      <c r="W21" s="301"/>
      <c r="X21" s="301"/>
      <c r="Y21" s="301"/>
      <c r="Z21" s="301"/>
      <c r="AA21" s="301"/>
      <c r="AC21" s="315"/>
      <c r="AD21" s="315"/>
      <c r="AE21" s="315"/>
      <c r="AF21" s="315"/>
      <c r="AG21" s="315"/>
      <c r="AI21" s="133"/>
      <c r="AJ21" s="133"/>
      <c r="AK21" s="133"/>
      <c r="AL21" s="133"/>
      <c r="AM21" s="133"/>
      <c r="AN21" s="133"/>
      <c r="AP21" s="314"/>
      <c r="AQ21" s="314"/>
      <c r="AR21" s="314"/>
      <c r="AS21" s="314"/>
      <c r="AT21" s="314"/>
      <c r="AU21" s="314"/>
    </row>
    <row r="22" spans="1:47" x14ac:dyDescent="0.2">
      <c r="A22" s="305" t="s">
        <v>33</v>
      </c>
      <c r="B22" s="305"/>
      <c r="C22" s="305"/>
      <c r="E22" s="300" t="s">
        <v>61</v>
      </c>
      <c r="F22" s="300"/>
      <c r="G22" s="300"/>
      <c r="H22" s="300"/>
      <c r="I22" s="300"/>
      <c r="K22" s="300" t="s">
        <v>192</v>
      </c>
      <c r="L22" s="300"/>
      <c r="M22" s="300"/>
      <c r="N22" s="300"/>
      <c r="O22" s="300"/>
      <c r="P22" s="300"/>
      <c r="Q22" s="300"/>
      <c r="R22" s="300"/>
      <c r="S22" s="300"/>
      <c r="T22" s="300"/>
      <c r="U22" s="300"/>
      <c r="W22" s="301">
        <f>AI22*$O$45</f>
        <v>3.2950379880000003</v>
      </c>
      <c r="X22" s="301"/>
      <c r="Y22" s="301"/>
      <c r="Z22" s="301"/>
      <c r="AA22" s="301"/>
      <c r="AC22" s="306"/>
      <c r="AD22" s="306"/>
      <c r="AE22" s="306"/>
      <c r="AF22" s="306"/>
      <c r="AG22" s="306"/>
      <c r="AI22" s="303">
        <f>'DATA SHEET'!AH79</f>
        <v>265.72887000000003</v>
      </c>
      <c r="AJ22" s="303"/>
      <c r="AK22" s="303"/>
      <c r="AL22" s="303"/>
      <c r="AM22" s="303"/>
      <c r="AN22" s="303"/>
      <c r="AP22" s="307">
        <f t="shared" si="0"/>
        <v>0</v>
      </c>
      <c r="AQ22" s="307"/>
      <c r="AR22" s="307"/>
      <c r="AS22" s="307"/>
      <c r="AT22" s="307"/>
      <c r="AU22" s="307"/>
    </row>
    <row r="23" spans="1:47" x14ac:dyDescent="0.2">
      <c r="E23" s="300" t="s">
        <v>62</v>
      </c>
      <c r="F23" s="300"/>
      <c r="G23" s="300"/>
      <c r="H23" s="300"/>
      <c r="I23" s="300"/>
      <c r="K23" s="300" t="s">
        <v>193</v>
      </c>
      <c r="L23" s="300"/>
      <c r="M23" s="300"/>
      <c r="N23" s="300"/>
      <c r="O23" s="300"/>
      <c r="P23" s="300"/>
      <c r="Q23" s="300"/>
      <c r="R23" s="300"/>
      <c r="S23" s="300"/>
      <c r="T23" s="300"/>
      <c r="U23" s="300"/>
      <c r="W23" s="301">
        <f>AI23*$O$45</f>
        <v>3.5387881161599997</v>
      </c>
      <c r="X23" s="301"/>
      <c r="Y23" s="301"/>
      <c r="Z23" s="301"/>
      <c r="AA23" s="301"/>
      <c r="AC23" s="302"/>
      <c r="AD23" s="302"/>
      <c r="AE23" s="302"/>
      <c r="AF23" s="302"/>
      <c r="AG23" s="302"/>
      <c r="AI23" s="303">
        <f>'DATA SHEET'!AH81</f>
        <v>285.38613839999999</v>
      </c>
      <c r="AJ23" s="303"/>
      <c r="AK23" s="303"/>
      <c r="AL23" s="303"/>
      <c r="AM23" s="303"/>
      <c r="AN23" s="303"/>
      <c r="AP23" s="304">
        <f t="shared" si="0"/>
        <v>0</v>
      </c>
      <c r="AQ23" s="304"/>
      <c r="AR23" s="304"/>
      <c r="AS23" s="304"/>
      <c r="AT23" s="304"/>
      <c r="AU23" s="304"/>
    </row>
    <row r="24" spans="1:47" x14ac:dyDescent="0.2">
      <c r="E24" s="146"/>
      <c r="F24" s="146"/>
      <c r="G24" s="146"/>
      <c r="H24" s="146"/>
      <c r="I24" s="146"/>
      <c r="K24" s="300" t="s">
        <v>194</v>
      </c>
      <c r="L24" s="300"/>
      <c r="M24" s="300"/>
      <c r="N24" s="300"/>
      <c r="O24" s="300"/>
      <c r="P24" s="300"/>
      <c r="Q24" s="300"/>
      <c r="R24" s="300"/>
      <c r="S24" s="300"/>
      <c r="T24" s="300"/>
      <c r="U24" s="300"/>
      <c r="W24" s="301">
        <f>AI24*$O$45</f>
        <v>2.8600659172799996</v>
      </c>
      <c r="X24" s="301"/>
      <c r="Y24" s="301"/>
      <c r="Z24" s="301"/>
      <c r="AA24" s="301"/>
      <c r="AC24" s="302"/>
      <c r="AD24" s="302"/>
      <c r="AE24" s="302"/>
      <c r="AF24" s="302"/>
      <c r="AG24" s="302"/>
      <c r="AI24" s="303">
        <f>'DATA SHEET'!AH83</f>
        <v>230.65047719999998</v>
      </c>
      <c r="AJ24" s="303"/>
      <c r="AK24" s="303"/>
      <c r="AL24" s="303"/>
      <c r="AM24" s="303"/>
      <c r="AN24" s="303"/>
      <c r="AP24" s="304">
        <f>AC24*AI24</f>
        <v>0</v>
      </c>
      <c r="AQ24" s="304"/>
      <c r="AR24" s="304"/>
      <c r="AS24" s="304"/>
      <c r="AT24" s="304"/>
      <c r="AU24" s="304"/>
    </row>
    <row r="25" spans="1:47" x14ac:dyDescent="0.2">
      <c r="E25" s="300"/>
      <c r="F25" s="300"/>
      <c r="G25" s="300"/>
      <c r="H25" s="300"/>
      <c r="I25" s="300"/>
      <c r="K25" s="300"/>
      <c r="L25" s="300"/>
      <c r="M25" s="300"/>
      <c r="N25" s="300"/>
      <c r="O25" s="300"/>
      <c r="P25" s="300"/>
      <c r="Q25" s="300"/>
      <c r="R25" s="300"/>
      <c r="S25" s="300"/>
      <c r="T25" s="300"/>
      <c r="U25" s="300"/>
      <c r="W25" s="301"/>
      <c r="X25" s="301"/>
      <c r="Y25" s="301"/>
      <c r="Z25" s="301"/>
      <c r="AA25" s="301"/>
      <c r="AC25" s="315"/>
      <c r="AD25" s="315"/>
      <c r="AE25" s="315"/>
      <c r="AF25" s="315"/>
      <c r="AG25" s="315"/>
      <c r="AI25" s="133"/>
      <c r="AJ25" s="133"/>
      <c r="AK25" s="133"/>
      <c r="AL25" s="133"/>
      <c r="AM25" s="133"/>
      <c r="AN25" s="133"/>
      <c r="AP25" s="314"/>
      <c r="AQ25" s="314"/>
      <c r="AR25" s="314"/>
      <c r="AS25" s="314"/>
      <c r="AT25" s="314"/>
      <c r="AU25" s="314"/>
    </row>
    <row r="26" spans="1:47" x14ac:dyDescent="0.2">
      <c r="E26" s="300"/>
      <c r="F26" s="300"/>
      <c r="G26" s="300"/>
      <c r="H26" s="300"/>
      <c r="I26" s="300"/>
      <c r="K26" s="300" t="s">
        <v>34</v>
      </c>
      <c r="L26" s="300"/>
      <c r="M26" s="300"/>
      <c r="N26" s="300"/>
      <c r="O26" s="300"/>
      <c r="P26" s="300"/>
      <c r="Q26" s="300"/>
      <c r="R26" s="300"/>
      <c r="S26" s="300"/>
      <c r="T26" s="300"/>
      <c r="U26" s="300"/>
      <c r="W26" s="301"/>
      <c r="X26" s="301"/>
      <c r="Y26" s="301"/>
      <c r="Z26" s="301"/>
      <c r="AA26" s="301"/>
      <c r="AC26" s="315"/>
      <c r="AD26" s="315"/>
      <c r="AE26" s="315"/>
      <c r="AF26" s="315"/>
      <c r="AG26" s="315"/>
      <c r="AI26" s="134"/>
      <c r="AJ26" s="134"/>
      <c r="AK26" s="134"/>
      <c r="AL26" s="134"/>
      <c r="AM26" s="134"/>
      <c r="AN26" s="134"/>
      <c r="AP26" s="314"/>
      <c r="AQ26" s="314"/>
      <c r="AR26" s="314"/>
      <c r="AS26" s="314"/>
      <c r="AT26" s="314"/>
      <c r="AU26" s="314"/>
    </row>
    <row r="27" spans="1:47" x14ac:dyDescent="0.2">
      <c r="E27" s="300"/>
      <c r="F27" s="300"/>
      <c r="G27" s="300"/>
      <c r="H27" s="300"/>
      <c r="I27" s="300"/>
      <c r="K27" s="316" t="s">
        <v>63</v>
      </c>
      <c r="L27" s="316"/>
      <c r="M27" s="316"/>
      <c r="N27" s="316"/>
      <c r="O27" s="316"/>
      <c r="P27" s="316"/>
      <c r="Q27" s="316"/>
      <c r="R27" s="316"/>
      <c r="S27" s="316"/>
      <c r="T27" s="316"/>
      <c r="U27" s="316"/>
      <c r="W27" s="301">
        <f>AI27*$O$45</f>
        <v>4.1103438903999994</v>
      </c>
      <c r="X27" s="301"/>
      <c r="Y27" s="301"/>
      <c r="Z27" s="301"/>
      <c r="AA27" s="301"/>
      <c r="AC27" s="306"/>
      <c r="AD27" s="306"/>
      <c r="AE27" s="306"/>
      <c r="AF27" s="306"/>
      <c r="AG27" s="306"/>
      <c r="AI27" s="303">
        <f>'DATA SHEET'!AH86</f>
        <v>331.47934599999996</v>
      </c>
      <c r="AJ27" s="303"/>
      <c r="AK27" s="303"/>
      <c r="AL27" s="303"/>
      <c r="AM27" s="303"/>
      <c r="AN27" s="303"/>
      <c r="AP27" s="307">
        <f t="shared" si="0"/>
        <v>0</v>
      </c>
      <c r="AQ27" s="307"/>
      <c r="AR27" s="307"/>
      <c r="AS27" s="307"/>
      <c r="AT27" s="307"/>
      <c r="AU27" s="307"/>
    </row>
    <row r="28" spans="1:47" x14ac:dyDescent="0.2">
      <c r="E28" s="300"/>
      <c r="F28" s="300"/>
      <c r="G28" s="300"/>
      <c r="H28" s="300"/>
      <c r="I28" s="300"/>
      <c r="K28" s="300" t="s">
        <v>34</v>
      </c>
      <c r="L28" s="300"/>
      <c r="M28" s="300"/>
      <c r="N28" s="300"/>
      <c r="O28" s="300"/>
      <c r="P28" s="300"/>
      <c r="Q28" s="300"/>
      <c r="R28" s="300"/>
      <c r="S28" s="300"/>
      <c r="T28" s="300"/>
      <c r="U28" s="300"/>
      <c r="W28" s="301"/>
      <c r="X28" s="301"/>
      <c r="Y28" s="301"/>
      <c r="Z28" s="301"/>
      <c r="AA28" s="301"/>
      <c r="AC28" s="315"/>
      <c r="AD28" s="315"/>
      <c r="AE28" s="315"/>
      <c r="AF28" s="315"/>
      <c r="AG28" s="315"/>
      <c r="AI28" s="134"/>
      <c r="AJ28" s="134"/>
      <c r="AK28" s="134"/>
      <c r="AL28" s="134"/>
      <c r="AM28" s="134"/>
      <c r="AN28" s="134"/>
      <c r="AP28" s="314"/>
      <c r="AQ28" s="314"/>
      <c r="AR28" s="314"/>
      <c r="AS28" s="314"/>
      <c r="AT28" s="314"/>
      <c r="AU28" s="314"/>
    </row>
    <row r="29" spans="1:47" x14ac:dyDescent="0.2">
      <c r="E29" s="300"/>
      <c r="F29" s="300"/>
      <c r="G29" s="300"/>
      <c r="H29" s="300"/>
      <c r="I29" s="300"/>
      <c r="K29" s="316" t="s">
        <v>64</v>
      </c>
      <c r="L29" s="316"/>
      <c r="M29" s="316"/>
      <c r="N29" s="316"/>
      <c r="O29" s="316"/>
      <c r="P29" s="316"/>
      <c r="Q29" s="316"/>
      <c r="R29" s="316"/>
      <c r="S29" s="316"/>
      <c r="T29" s="316"/>
      <c r="U29" s="316"/>
      <c r="W29" s="301">
        <f>AI29*$O$45</f>
        <v>6.0924999607999988</v>
      </c>
      <c r="X29" s="301"/>
      <c r="Y29" s="301"/>
      <c r="Z29" s="301"/>
      <c r="AA29" s="301"/>
      <c r="AC29" s="306"/>
      <c r="AD29" s="306"/>
      <c r="AE29" s="306"/>
      <c r="AF29" s="306"/>
      <c r="AG29" s="306"/>
      <c r="AI29" s="303">
        <f>'DATA SHEET'!AH89</f>
        <v>491.33064199999995</v>
      </c>
      <c r="AJ29" s="303"/>
      <c r="AK29" s="303"/>
      <c r="AL29" s="303"/>
      <c r="AM29" s="303"/>
      <c r="AN29" s="303"/>
      <c r="AP29" s="307">
        <f t="shared" si="0"/>
        <v>0</v>
      </c>
      <c r="AQ29" s="307"/>
      <c r="AR29" s="307"/>
      <c r="AS29" s="307"/>
      <c r="AT29" s="307"/>
      <c r="AU29" s="307"/>
    </row>
    <row r="30" spans="1:47" x14ac:dyDescent="0.2">
      <c r="E30" s="300"/>
      <c r="F30" s="300"/>
      <c r="G30" s="300"/>
      <c r="H30" s="300"/>
      <c r="I30" s="300"/>
      <c r="K30" s="300"/>
      <c r="L30" s="300"/>
      <c r="M30" s="300"/>
      <c r="N30" s="300"/>
      <c r="O30" s="300"/>
      <c r="P30" s="300"/>
      <c r="Q30" s="300"/>
      <c r="R30" s="300"/>
      <c r="S30" s="300"/>
      <c r="T30" s="300"/>
      <c r="U30" s="300"/>
      <c r="W30" s="301"/>
      <c r="X30" s="301"/>
      <c r="Y30" s="301"/>
      <c r="Z30" s="301"/>
      <c r="AA30" s="301"/>
      <c r="AC30" s="315"/>
      <c r="AD30" s="315"/>
      <c r="AE30" s="315"/>
      <c r="AF30" s="315"/>
      <c r="AG30" s="315"/>
      <c r="AI30" s="135"/>
      <c r="AJ30" s="135"/>
      <c r="AK30" s="135"/>
      <c r="AL30" s="135"/>
      <c r="AM30" s="135"/>
      <c r="AN30" s="135"/>
      <c r="AP30" s="314"/>
      <c r="AQ30" s="314"/>
      <c r="AR30" s="314"/>
      <c r="AS30" s="314"/>
      <c r="AT30" s="314"/>
      <c r="AU30" s="314"/>
    </row>
    <row r="31" spans="1:47" x14ac:dyDescent="0.2">
      <c r="E31" s="300"/>
      <c r="F31" s="300"/>
      <c r="G31" s="300"/>
      <c r="H31" s="300"/>
      <c r="I31" s="300"/>
      <c r="K31" s="300" t="s">
        <v>35</v>
      </c>
      <c r="L31" s="300"/>
      <c r="M31" s="300"/>
      <c r="N31" s="300"/>
      <c r="O31" s="300"/>
      <c r="P31" s="300"/>
      <c r="Q31" s="300"/>
      <c r="R31" s="300"/>
      <c r="S31" s="300"/>
      <c r="T31" s="300"/>
      <c r="U31" s="300"/>
      <c r="W31" s="301">
        <f>AI31*$O$45</f>
        <v>2.7771207313695991</v>
      </c>
      <c r="X31" s="301"/>
      <c r="Y31" s="301"/>
      <c r="Z31" s="301"/>
      <c r="AA31" s="301"/>
      <c r="AC31" s="306"/>
      <c r="AD31" s="306"/>
      <c r="AE31" s="306"/>
      <c r="AF31" s="306"/>
      <c r="AG31" s="306"/>
      <c r="AI31" s="303">
        <f>'DATA SHEET'!AH92</f>
        <v>223.96134930399995</v>
      </c>
      <c r="AJ31" s="303"/>
      <c r="AK31" s="303"/>
      <c r="AL31" s="303"/>
      <c r="AM31" s="303"/>
      <c r="AN31" s="303"/>
      <c r="AP31" s="307">
        <f t="shared" si="0"/>
        <v>0</v>
      </c>
      <c r="AQ31" s="307"/>
      <c r="AR31" s="307"/>
      <c r="AS31" s="307"/>
      <c r="AT31" s="307"/>
      <c r="AU31" s="307"/>
    </row>
    <row r="32" spans="1:47" x14ac:dyDescent="0.2">
      <c r="E32" s="300"/>
      <c r="F32" s="300"/>
      <c r="G32" s="300"/>
      <c r="H32" s="300"/>
      <c r="I32" s="300"/>
      <c r="K32" s="300" t="s">
        <v>65</v>
      </c>
      <c r="L32" s="300"/>
      <c r="M32" s="300"/>
      <c r="N32" s="300"/>
      <c r="O32" s="300"/>
      <c r="P32" s="300"/>
      <c r="Q32" s="300"/>
      <c r="R32" s="300"/>
      <c r="S32" s="300"/>
      <c r="T32" s="300"/>
      <c r="U32" s="300"/>
      <c r="W32" s="301">
        <f>AI32*$O$45</f>
        <v>15.097336306500798</v>
      </c>
      <c r="X32" s="301"/>
      <c r="Y32" s="301"/>
      <c r="Z32" s="301"/>
      <c r="AA32" s="301"/>
      <c r="AC32" s="302"/>
      <c r="AD32" s="302"/>
      <c r="AE32" s="302"/>
      <c r="AF32" s="302"/>
      <c r="AG32" s="302"/>
      <c r="AI32" s="303">
        <f>'DATA SHEET'!AH96</f>
        <v>1217.5271214919999</v>
      </c>
      <c r="AJ32" s="303"/>
      <c r="AK32" s="303"/>
      <c r="AL32" s="303"/>
      <c r="AM32" s="303"/>
      <c r="AN32" s="303"/>
      <c r="AP32" s="304">
        <f t="shared" si="0"/>
        <v>0</v>
      </c>
      <c r="AQ32" s="304"/>
      <c r="AR32" s="304"/>
      <c r="AS32" s="304"/>
      <c r="AT32" s="304"/>
      <c r="AU32" s="304"/>
    </row>
    <row r="33" spans="1:47" x14ac:dyDescent="0.2">
      <c r="E33" s="300"/>
      <c r="F33" s="300"/>
      <c r="G33" s="300"/>
      <c r="H33" s="300"/>
      <c r="I33" s="300"/>
      <c r="K33" s="300"/>
      <c r="L33" s="300"/>
      <c r="M33" s="300"/>
      <c r="N33" s="300"/>
      <c r="O33" s="300"/>
      <c r="P33" s="300"/>
      <c r="Q33" s="300"/>
      <c r="R33" s="300"/>
      <c r="S33" s="300"/>
      <c r="T33" s="300"/>
      <c r="U33" s="300"/>
      <c r="W33" s="301"/>
      <c r="X33" s="301"/>
      <c r="Y33" s="301"/>
      <c r="Z33" s="301"/>
      <c r="AA33" s="301"/>
      <c r="AC33" s="315"/>
      <c r="AD33" s="315"/>
      <c r="AE33" s="315"/>
      <c r="AF33" s="315"/>
      <c r="AG33" s="315"/>
      <c r="AI33" s="303"/>
      <c r="AJ33" s="303"/>
      <c r="AK33" s="303"/>
      <c r="AL33" s="303"/>
      <c r="AM33" s="303"/>
      <c r="AN33" s="303"/>
      <c r="AP33" s="314"/>
      <c r="AQ33" s="314"/>
      <c r="AR33" s="314"/>
      <c r="AS33" s="314"/>
      <c r="AT33" s="314"/>
      <c r="AU33" s="314"/>
    </row>
    <row r="34" spans="1:47" x14ac:dyDescent="0.2">
      <c r="A34" s="305" t="s">
        <v>48</v>
      </c>
      <c r="B34" s="305"/>
      <c r="C34" s="305"/>
      <c r="D34" s="305"/>
      <c r="E34" s="305"/>
      <c r="F34" s="305"/>
      <c r="G34" s="305"/>
      <c r="H34" s="305"/>
      <c r="I34" s="305"/>
      <c r="K34" s="317"/>
      <c r="L34" s="317"/>
      <c r="M34" s="317"/>
      <c r="N34" s="317"/>
      <c r="O34" s="317"/>
      <c r="P34" s="317"/>
      <c r="Q34" s="317"/>
      <c r="R34" s="317"/>
      <c r="S34" s="317"/>
      <c r="T34" s="317"/>
      <c r="U34" s="317"/>
      <c r="W34" s="301">
        <f>AI34*$O$45</f>
        <v>0</v>
      </c>
      <c r="X34" s="301"/>
      <c r="Y34" s="301"/>
      <c r="Z34" s="301"/>
      <c r="AA34" s="301"/>
      <c r="AC34" s="306"/>
      <c r="AD34" s="306"/>
      <c r="AE34" s="306"/>
      <c r="AF34" s="306"/>
      <c r="AG34" s="306"/>
      <c r="AI34" s="318"/>
      <c r="AJ34" s="318"/>
      <c r="AK34" s="318"/>
      <c r="AL34" s="318"/>
      <c r="AM34" s="318"/>
      <c r="AN34" s="318"/>
      <c r="AP34" s="307">
        <f t="shared" si="0"/>
        <v>0</v>
      </c>
      <c r="AQ34" s="307"/>
      <c r="AR34" s="307"/>
      <c r="AS34" s="307"/>
      <c r="AT34" s="307"/>
      <c r="AU34" s="307"/>
    </row>
    <row r="35" spans="1:47" x14ac:dyDescent="0.2">
      <c r="B35" s="300" t="s">
        <v>70</v>
      </c>
      <c r="C35" s="300"/>
      <c r="D35" s="300"/>
      <c r="E35" s="300"/>
      <c r="F35" s="300"/>
      <c r="G35" s="300"/>
      <c r="H35" s="300"/>
      <c r="I35" s="300"/>
      <c r="K35" s="319"/>
      <c r="L35" s="319"/>
      <c r="M35" s="319"/>
      <c r="N35" s="319"/>
      <c r="O35" s="319"/>
      <c r="P35" s="319"/>
      <c r="Q35" s="319"/>
      <c r="R35" s="319"/>
      <c r="S35" s="319"/>
      <c r="T35" s="319"/>
      <c r="U35" s="319"/>
      <c r="W35" s="301">
        <f>AI35*$O$45</f>
        <v>0</v>
      </c>
      <c r="X35" s="301"/>
      <c r="Y35" s="301"/>
      <c r="Z35" s="301"/>
      <c r="AA35" s="301"/>
      <c r="AC35" s="306"/>
      <c r="AD35" s="306"/>
      <c r="AE35" s="306"/>
      <c r="AF35" s="306"/>
      <c r="AG35" s="306"/>
      <c r="AI35" s="318"/>
      <c r="AJ35" s="318"/>
      <c r="AK35" s="318"/>
      <c r="AL35" s="318"/>
      <c r="AM35" s="318"/>
      <c r="AN35" s="318"/>
      <c r="AP35" s="307">
        <f t="shared" si="0"/>
        <v>0</v>
      </c>
      <c r="AQ35" s="307"/>
      <c r="AR35" s="307"/>
      <c r="AS35" s="307"/>
      <c r="AT35" s="307"/>
      <c r="AU35" s="307"/>
    </row>
    <row r="36" spans="1:47" x14ac:dyDescent="0.2">
      <c r="B36" s="300" t="s">
        <v>71</v>
      </c>
      <c r="C36" s="300"/>
      <c r="D36" s="300"/>
      <c r="E36" s="300"/>
      <c r="F36" s="300"/>
      <c r="G36" s="300"/>
      <c r="H36" s="300"/>
      <c r="I36" s="300"/>
      <c r="K36" s="319"/>
      <c r="L36" s="319"/>
      <c r="M36" s="319"/>
      <c r="N36" s="319"/>
      <c r="O36" s="319"/>
      <c r="P36" s="319"/>
      <c r="Q36" s="319"/>
      <c r="R36" s="319"/>
      <c r="S36" s="319"/>
      <c r="T36" s="319"/>
      <c r="U36" s="319"/>
      <c r="W36" s="301">
        <f>AI36*$O$45</f>
        <v>0</v>
      </c>
      <c r="X36" s="301"/>
      <c r="Y36" s="301"/>
      <c r="Z36" s="301"/>
      <c r="AA36" s="301"/>
      <c r="AC36" s="306"/>
      <c r="AD36" s="306"/>
      <c r="AE36" s="306"/>
      <c r="AF36" s="306"/>
      <c r="AG36" s="306"/>
      <c r="AI36" s="318"/>
      <c r="AJ36" s="318"/>
      <c r="AK36" s="318"/>
      <c r="AL36" s="318"/>
      <c r="AM36" s="318"/>
      <c r="AN36" s="318"/>
      <c r="AP36" s="307">
        <f t="shared" si="0"/>
        <v>0</v>
      </c>
      <c r="AQ36" s="307"/>
      <c r="AR36" s="307"/>
      <c r="AS36" s="307"/>
      <c r="AT36" s="307"/>
      <c r="AU36" s="307"/>
    </row>
    <row r="37" spans="1:47" x14ac:dyDescent="0.2">
      <c r="E37" s="147"/>
      <c r="F37" s="147"/>
      <c r="G37" s="147"/>
      <c r="H37" s="147"/>
      <c r="I37" s="147"/>
      <c r="K37" s="319"/>
      <c r="L37" s="319"/>
      <c r="M37" s="319"/>
      <c r="N37" s="319"/>
      <c r="O37" s="319"/>
      <c r="P37" s="319"/>
      <c r="Q37" s="319"/>
      <c r="R37" s="319"/>
      <c r="S37" s="319"/>
      <c r="T37" s="319"/>
      <c r="U37" s="319"/>
      <c r="W37" s="301">
        <f>AI37*$O$45</f>
        <v>0</v>
      </c>
      <c r="X37" s="301"/>
      <c r="Y37" s="301"/>
      <c r="Z37" s="301"/>
      <c r="AA37" s="301"/>
      <c r="AC37" s="306"/>
      <c r="AD37" s="306"/>
      <c r="AE37" s="306"/>
      <c r="AF37" s="306"/>
      <c r="AG37" s="306"/>
      <c r="AI37" s="318"/>
      <c r="AJ37" s="318"/>
      <c r="AK37" s="318"/>
      <c r="AL37" s="318"/>
      <c r="AM37" s="318"/>
      <c r="AN37" s="318"/>
      <c r="AP37" s="307">
        <f t="shared" si="0"/>
        <v>0</v>
      </c>
      <c r="AQ37" s="307"/>
      <c r="AR37" s="307"/>
      <c r="AS37" s="307"/>
      <c r="AT37" s="307"/>
      <c r="AU37" s="307"/>
    </row>
    <row r="38" spans="1:47" x14ac:dyDescent="0.2">
      <c r="E38" s="147"/>
      <c r="F38" s="147"/>
      <c r="G38" s="147"/>
      <c r="H38" s="147"/>
      <c r="I38" s="147"/>
      <c r="K38" s="319"/>
      <c r="L38" s="319"/>
      <c r="M38" s="319"/>
      <c r="N38" s="319"/>
      <c r="O38" s="319"/>
      <c r="P38" s="319"/>
      <c r="Q38" s="319"/>
      <c r="R38" s="319"/>
      <c r="S38" s="319"/>
      <c r="T38" s="319"/>
      <c r="U38" s="319"/>
      <c r="W38" s="301">
        <f>AI38*$O$45</f>
        <v>0</v>
      </c>
      <c r="X38" s="301"/>
      <c r="Y38" s="301"/>
      <c r="Z38" s="301"/>
      <c r="AA38" s="301"/>
      <c r="AC38" s="306"/>
      <c r="AD38" s="306"/>
      <c r="AE38" s="306"/>
      <c r="AF38" s="306"/>
      <c r="AG38" s="306"/>
      <c r="AI38" s="318"/>
      <c r="AJ38" s="318"/>
      <c r="AK38" s="318"/>
      <c r="AL38" s="318"/>
      <c r="AM38" s="318"/>
      <c r="AN38" s="318"/>
      <c r="AP38" s="307">
        <f t="shared" si="0"/>
        <v>0</v>
      </c>
      <c r="AQ38" s="307"/>
      <c r="AR38" s="307"/>
      <c r="AS38" s="307"/>
      <c r="AT38" s="307"/>
      <c r="AU38" s="307"/>
    </row>
    <row r="39" spans="1:47" x14ac:dyDescent="0.2">
      <c r="AK39" s="332" t="s">
        <v>69</v>
      </c>
      <c r="AL39" s="332"/>
      <c r="AM39" s="332"/>
      <c r="AN39" s="332"/>
      <c r="AO39" s="332"/>
      <c r="AP39" s="333">
        <f>SUM(AP7:AU38)</f>
        <v>0</v>
      </c>
      <c r="AQ39" s="333"/>
      <c r="AR39" s="333"/>
      <c r="AS39" s="333"/>
      <c r="AT39" s="333"/>
      <c r="AU39" s="333"/>
    </row>
    <row r="40" spans="1:47" x14ac:dyDescent="0.2">
      <c r="AC40" s="148"/>
    </row>
    <row r="41" spans="1:47" x14ac:dyDescent="0.2">
      <c r="A41" s="325" t="s">
        <v>73</v>
      </c>
      <c r="B41" s="325"/>
      <c r="C41" s="325"/>
      <c r="D41" s="325"/>
      <c r="E41" s="325"/>
      <c r="F41" s="325"/>
      <c r="G41" s="325"/>
      <c r="H41" s="325"/>
      <c r="I41" s="325"/>
      <c r="J41" s="325"/>
      <c r="K41" s="325"/>
      <c r="L41" s="325"/>
      <c r="M41" s="325"/>
      <c r="N41" s="325"/>
      <c r="O41" s="325"/>
      <c r="P41" s="325"/>
      <c r="Q41" s="325"/>
      <c r="R41" s="325"/>
      <c r="S41" s="325"/>
      <c r="T41" s="325"/>
      <c r="AB41" s="325" t="s">
        <v>72</v>
      </c>
      <c r="AC41" s="325"/>
      <c r="AD41" s="325"/>
      <c r="AE41" s="325"/>
      <c r="AF41" s="325"/>
      <c r="AG41" s="325"/>
      <c r="AH41" s="325"/>
      <c r="AI41" s="325"/>
      <c r="AJ41" s="325"/>
      <c r="AK41" s="325"/>
      <c r="AL41" s="325"/>
      <c r="AM41" s="325"/>
      <c r="AN41" s="325"/>
      <c r="AO41" s="325"/>
      <c r="AP41" s="325"/>
      <c r="AQ41" s="325"/>
      <c r="AR41" s="325"/>
      <c r="AS41" s="325"/>
      <c r="AT41" s="325"/>
      <c r="AU41" s="325"/>
    </row>
    <row r="42" spans="1:47" ht="12" customHeight="1" x14ac:dyDescent="0.2">
      <c r="A42" s="325"/>
      <c r="B42" s="325"/>
      <c r="C42" s="325"/>
      <c r="D42" s="325"/>
      <c r="E42" s="325"/>
      <c r="F42" s="325"/>
      <c r="G42" s="325"/>
      <c r="H42" s="325"/>
      <c r="I42" s="325"/>
      <c r="J42" s="325"/>
      <c r="K42" s="325"/>
      <c r="L42" s="325"/>
      <c r="M42" s="325"/>
      <c r="N42" s="325"/>
      <c r="O42" s="325"/>
      <c r="P42" s="325"/>
      <c r="Q42" s="325"/>
      <c r="R42" s="325"/>
      <c r="S42" s="325"/>
      <c r="T42" s="325"/>
      <c r="AB42" s="325"/>
      <c r="AC42" s="325"/>
      <c r="AD42" s="325"/>
      <c r="AE42" s="325"/>
      <c r="AF42" s="325"/>
      <c r="AG42" s="325"/>
      <c r="AH42" s="325"/>
      <c r="AI42" s="325"/>
      <c r="AJ42" s="325"/>
      <c r="AK42" s="325"/>
      <c r="AL42" s="325"/>
      <c r="AM42" s="325"/>
      <c r="AN42" s="325"/>
      <c r="AO42" s="325"/>
      <c r="AP42" s="325"/>
      <c r="AQ42" s="325"/>
      <c r="AR42" s="325"/>
      <c r="AS42" s="325"/>
      <c r="AT42" s="325"/>
      <c r="AU42" s="325"/>
    </row>
    <row r="43" spans="1:47" ht="15" customHeight="1" x14ac:dyDescent="0.2">
      <c r="A43" s="320" t="s">
        <v>17</v>
      </c>
      <c r="B43" s="320"/>
      <c r="C43" s="320"/>
      <c r="D43" s="320"/>
      <c r="E43" s="320"/>
      <c r="F43" s="320"/>
      <c r="G43" s="320"/>
      <c r="H43" s="320"/>
      <c r="I43" s="320"/>
      <c r="J43" s="320"/>
      <c r="K43" s="320"/>
      <c r="L43" s="320"/>
      <c r="M43" s="320"/>
      <c r="N43" s="320"/>
      <c r="O43" s="321">
        <f>SUM(AP7:AU38)</f>
        <v>0</v>
      </c>
      <c r="P43" s="321"/>
      <c r="Q43" s="321"/>
      <c r="R43" s="321"/>
      <c r="S43" s="321"/>
      <c r="T43" s="321"/>
      <c r="AB43" s="320" t="s">
        <v>67</v>
      </c>
      <c r="AC43" s="320"/>
      <c r="AD43" s="320"/>
      <c r="AE43" s="320"/>
      <c r="AF43" s="320"/>
      <c r="AG43" s="320"/>
      <c r="AH43" s="320"/>
      <c r="AI43" s="320"/>
      <c r="AJ43" s="320"/>
      <c r="AK43" s="320"/>
      <c r="AL43" s="320"/>
      <c r="AM43" s="320"/>
      <c r="AN43" s="320"/>
      <c r="AO43" s="320"/>
      <c r="AP43" s="334"/>
      <c r="AQ43" s="334"/>
      <c r="AR43" s="334"/>
      <c r="AS43" s="334"/>
      <c r="AT43" s="334"/>
      <c r="AU43" s="334"/>
    </row>
    <row r="44" spans="1:47" ht="12" customHeight="1" x14ac:dyDescent="0.2">
      <c r="A44" s="320"/>
      <c r="B44" s="320"/>
      <c r="C44" s="320"/>
      <c r="D44" s="320"/>
      <c r="E44" s="320"/>
      <c r="F44" s="320"/>
      <c r="G44" s="320"/>
      <c r="H44" s="320"/>
      <c r="I44" s="320"/>
      <c r="J44" s="320"/>
      <c r="K44" s="320"/>
      <c r="L44" s="320"/>
      <c r="M44" s="320"/>
      <c r="N44" s="320"/>
      <c r="O44" s="321"/>
      <c r="P44" s="321"/>
      <c r="Q44" s="321"/>
      <c r="R44" s="321"/>
      <c r="S44" s="321"/>
      <c r="T44" s="321"/>
      <c r="AB44" s="320"/>
      <c r="AC44" s="320"/>
      <c r="AD44" s="320"/>
      <c r="AE44" s="320"/>
      <c r="AF44" s="320"/>
      <c r="AG44" s="320"/>
      <c r="AH44" s="320"/>
      <c r="AI44" s="320"/>
      <c r="AJ44" s="320"/>
      <c r="AK44" s="320"/>
      <c r="AL44" s="320"/>
      <c r="AM44" s="320"/>
      <c r="AN44" s="320"/>
      <c r="AO44" s="320"/>
      <c r="AP44" s="334"/>
      <c r="AQ44" s="334"/>
      <c r="AR44" s="334"/>
      <c r="AS44" s="334"/>
      <c r="AT44" s="334"/>
      <c r="AU44" s="334"/>
    </row>
    <row r="45" spans="1:47" x14ac:dyDescent="0.2">
      <c r="A45" s="320" t="s">
        <v>74</v>
      </c>
      <c r="B45" s="320"/>
      <c r="C45" s="320"/>
      <c r="D45" s="320"/>
      <c r="E45" s="320"/>
      <c r="F45" s="320"/>
      <c r="G45" s="320"/>
      <c r="H45" s="320"/>
      <c r="I45" s="320"/>
      <c r="J45" s="320"/>
      <c r="K45" s="320"/>
      <c r="L45" s="320"/>
      <c r="M45" s="320"/>
      <c r="N45" s="320"/>
      <c r="O45" s="326">
        <f>'DATA SHEET'!K6</f>
        <v>1.24E-2</v>
      </c>
      <c r="P45" s="327"/>
      <c r="Q45" s="327"/>
      <c r="R45" s="327"/>
      <c r="S45" s="327"/>
      <c r="T45" s="328"/>
      <c r="AB45" s="324" t="s">
        <v>77</v>
      </c>
      <c r="AC45" s="324"/>
      <c r="AD45" s="324"/>
      <c r="AE45" s="324"/>
      <c r="AF45" s="324"/>
      <c r="AG45" s="324"/>
      <c r="AH45" s="324"/>
      <c r="AI45" s="324"/>
      <c r="AJ45" s="324"/>
      <c r="AK45" s="324"/>
      <c r="AL45" s="324"/>
      <c r="AM45" s="324"/>
      <c r="AN45" s="324"/>
      <c r="AO45" s="324"/>
      <c r="AP45" s="321">
        <f>Contract!AU22</f>
        <v>0</v>
      </c>
      <c r="AQ45" s="321"/>
      <c r="AR45" s="321"/>
      <c r="AS45" s="321"/>
      <c r="AT45" s="321"/>
      <c r="AU45" s="321"/>
    </row>
    <row r="46" spans="1:47" ht="12" customHeight="1" x14ac:dyDescent="0.2">
      <c r="A46" s="320"/>
      <c r="B46" s="320"/>
      <c r="C46" s="320"/>
      <c r="D46" s="320"/>
      <c r="E46" s="320"/>
      <c r="F46" s="320"/>
      <c r="G46" s="320"/>
      <c r="H46" s="320"/>
      <c r="I46" s="320"/>
      <c r="J46" s="320"/>
      <c r="K46" s="320"/>
      <c r="L46" s="320"/>
      <c r="M46" s="320"/>
      <c r="N46" s="320"/>
      <c r="O46" s="329"/>
      <c r="P46" s="330"/>
      <c r="Q46" s="330"/>
      <c r="R46" s="330"/>
      <c r="S46" s="330"/>
      <c r="T46" s="331"/>
      <c r="AB46" s="324"/>
      <c r="AC46" s="324"/>
      <c r="AD46" s="324"/>
      <c r="AE46" s="324"/>
      <c r="AF46" s="324"/>
      <c r="AG46" s="324"/>
      <c r="AH46" s="324"/>
      <c r="AI46" s="324"/>
      <c r="AJ46" s="324"/>
      <c r="AK46" s="324"/>
      <c r="AL46" s="324"/>
      <c r="AM46" s="324"/>
      <c r="AN46" s="324"/>
      <c r="AO46" s="324"/>
      <c r="AP46" s="321"/>
      <c r="AQ46" s="321"/>
      <c r="AR46" s="321"/>
      <c r="AS46" s="321"/>
      <c r="AT46" s="321"/>
      <c r="AU46" s="321"/>
    </row>
    <row r="47" spans="1:47" x14ac:dyDescent="0.2">
      <c r="A47" s="320" t="s">
        <v>66</v>
      </c>
      <c r="B47" s="320"/>
      <c r="C47" s="320"/>
      <c r="D47" s="320"/>
      <c r="E47" s="320"/>
      <c r="F47" s="320"/>
      <c r="G47" s="320"/>
      <c r="H47" s="320"/>
      <c r="I47" s="320"/>
      <c r="J47" s="320"/>
      <c r="K47" s="320"/>
      <c r="L47" s="320"/>
      <c r="M47" s="320"/>
      <c r="N47" s="320"/>
      <c r="O47" s="321">
        <f>O43*O45</f>
        <v>0</v>
      </c>
      <c r="P47" s="321"/>
      <c r="Q47" s="321"/>
      <c r="R47" s="321"/>
      <c r="S47" s="321"/>
      <c r="T47" s="321"/>
      <c r="AB47" s="320" t="s">
        <v>68</v>
      </c>
      <c r="AC47" s="320"/>
      <c r="AD47" s="320"/>
      <c r="AE47" s="320"/>
      <c r="AF47" s="320"/>
      <c r="AG47" s="320"/>
      <c r="AH47" s="320"/>
      <c r="AI47" s="320"/>
      <c r="AJ47" s="320"/>
      <c r="AK47" s="320"/>
      <c r="AL47" s="320"/>
      <c r="AM47" s="320"/>
      <c r="AN47" s="320"/>
      <c r="AO47" s="320"/>
      <c r="AP47" s="322">
        <f>AP43*AP45</f>
        <v>0</v>
      </c>
      <c r="AQ47" s="323"/>
      <c r="AR47" s="323"/>
      <c r="AS47" s="323"/>
      <c r="AT47" s="323"/>
      <c r="AU47" s="323"/>
    </row>
    <row r="48" spans="1:47" x14ac:dyDescent="0.2">
      <c r="A48" s="320"/>
      <c r="B48" s="320"/>
      <c r="C48" s="320"/>
      <c r="D48" s="320"/>
      <c r="E48" s="320"/>
      <c r="F48" s="320"/>
      <c r="G48" s="320"/>
      <c r="H48" s="320"/>
      <c r="I48" s="320"/>
      <c r="J48" s="320"/>
      <c r="K48" s="320"/>
      <c r="L48" s="320"/>
      <c r="M48" s="320"/>
      <c r="N48" s="320"/>
      <c r="O48" s="321"/>
      <c r="P48" s="321"/>
      <c r="Q48" s="321"/>
      <c r="R48" s="321"/>
      <c r="S48" s="321"/>
      <c r="T48" s="321"/>
      <c r="AB48" s="320"/>
      <c r="AC48" s="320"/>
      <c r="AD48" s="320"/>
      <c r="AE48" s="320"/>
      <c r="AF48" s="320"/>
      <c r="AG48" s="320"/>
      <c r="AH48" s="320"/>
      <c r="AI48" s="320"/>
      <c r="AJ48" s="320"/>
      <c r="AK48" s="320"/>
      <c r="AL48" s="320"/>
      <c r="AM48" s="320"/>
      <c r="AN48" s="320"/>
      <c r="AO48" s="320"/>
      <c r="AP48" s="323"/>
      <c r="AQ48" s="323"/>
      <c r="AR48" s="323"/>
      <c r="AS48" s="323"/>
      <c r="AT48" s="323"/>
      <c r="AU48" s="323"/>
    </row>
    <row r="49" spans="1:45" x14ac:dyDescent="0.2">
      <c r="AC49" s="148"/>
    </row>
    <row r="50" spans="1:45" x14ac:dyDescent="0.2">
      <c r="A50" s="149" t="s">
        <v>75</v>
      </c>
    </row>
    <row r="52" spans="1:45" x14ac:dyDescent="0.2">
      <c r="A52" s="143" t="s">
        <v>36</v>
      </c>
    </row>
    <row r="54" spans="1:45" s="143" customFormat="1" x14ac:dyDescent="0.2">
      <c r="D54" s="312" t="s">
        <v>37</v>
      </c>
      <c r="E54" s="312"/>
      <c r="F54" s="312"/>
      <c r="G54" s="312"/>
      <c r="H54" s="312"/>
      <c r="I54" s="312"/>
      <c r="J54" s="312"/>
      <c r="K54" s="312"/>
      <c r="L54" s="312"/>
      <c r="M54" s="312"/>
      <c r="N54" s="312"/>
      <c r="O54" s="312"/>
      <c r="P54" s="312"/>
      <c r="Q54" s="312"/>
      <c r="R54" s="312"/>
      <c r="S54" s="312"/>
      <c r="T54" s="312"/>
      <c r="V54" s="142"/>
      <c r="W54" s="312" t="s">
        <v>38</v>
      </c>
      <c r="X54" s="312"/>
      <c r="Y54" s="312"/>
      <c r="Z54" s="312"/>
      <c r="AA54" s="312"/>
      <c r="AB54" s="312"/>
      <c r="AC54" s="312"/>
      <c r="AD54" s="312"/>
      <c r="AE54" s="312"/>
      <c r="AF54" s="312"/>
      <c r="AI54" s="312" t="s">
        <v>39</v>
      </c>
      <c r="AJ54" s="312"/>
      <c r="AK54" s="312"/>
      <c r="AL54" s="312"/>
      <c r="AM54" s="312"/>
      <c r="AN54" s="312"/>
      <c r="AO54" s="312"/>
      <c r="AP54" s="312"/>
      <c r="AQ54" s="312"/>
      <c r="AR54" s="312"/>
      <c r="AS54" s="142"/>
    </row>
    <row r="55" spans="1:45" x14ac:dyDescent="0.2">
      <c r="E55" s="336"/>
      <c r="F55" s="336"/>
      <c r="G55" s="336"/>
      <c r="H55" s="336"/>
      <c r="I55" s="336"/>
      <c r="J55" s="336"/>
      <c r="K55" s="336"/>
      <c r="L55" s="336"/>
      <c r="M55" s="336"/>
      <c r="N55" s="336"/>
      <c r="O55" s="336"/>
      <c r="P55" s="336"/>
      <c r="Q55" s="336"/>
      <c r="R55" s="336"/>
      <c r="S55" s="336"/>
      <c r="T55" s="336"/>
      <c r="W55" s="336"/>
      <c r="X55" s="336"/>
      <c r="Y55" s="336"/>
      <c r="Z55" s="336"/>
      <c r="AA55" s="336"/>
      <c r="AB55" s="336"/>
      <c r="AC55" s="336"/>
      <c r="AD55" s="336"/>
      <c r="AE55" s="336"/>
      <c r="AF55" s="336"/>
      <c r="AI55" s="336"/>
      <c r="AJ55" s="336"/>
      <c r="AK55" s="336"/>
      <c r="AL55" s="336"/>
      <c r="AM55" s="336"/>
      <c r="AN55" s="336"/>
      <c r="AO55" s="336"/>
      <c r="AP55" s="336"/>
      <c r="AQ55" s="336"/>
      <c r="AR55" s="336"/>
    </row>
    <row r="56" spans="1:45" x14ac:dyDescent="0.2">
      <c r="D56" s="2" t="s">
        <v>40</v>
      </c>
      <c r="E56" s="306"/>
      <c r="F56" s="306"/>
      <c r="G56" s="306"/>
      <c r="H56" s="306"/>
      <c r="I56" s="306"/>
      <c r="J56" s="306"/>
      <c r="K56" s="306"/>
      <c r="L56" s="306"/>
      <c r="M56" s="306"/>
      <c r="N56" s="306"/>
      <c r="O56" s="306"/>
      <c r="P56" s="306"/>
      <c r="Q56" s="306"/>
      <c r="R56" s="306"/>
      <c r="S56" s="306"/>
      <c r="T56" s="306"/>
      <c r="U56" s="150"/>
      <c r="V56" s="150"/>
      <c r="W56" s="306"/>
      <c r="X56" s="306"/>
      <c r="Y56" s="306"/>
      <c r="Z56" s="306"/>
      <c r="AA56" s="306"/>
      <c r="AB56" s="306"/>
      <c r="AC56" s="306"/>
      <c r="AD56" s="306"/>
      <c r="AE56" s="306"/>
      <c r="AF56" s="306"/>
      <c r="AG56" s="151"/>
      <c r="AH56" s="150"/>
      <c r="AI56" s="306"/>
      <c r="AJ56" s="306"/>
      <c r="AK56" s="306"/>
      <c r="AL56" s="306"/>
      <c r="AM56" s="306"/>
      <c r="AN56" s="306"/>
      <c r="AO56" s="306"/>
      <c r="AP56" s="306"/>
      <c r="AQ56" s="306"/>
      <c r="AR56" s="306"/>
    </row>
    <row r="57" spans="1:45" x14ac:dyDescent="0.2">
      <c r="E57" s="335"/>
      <c r="F57" s="335"/>
      <c r="G57" s="335"/>
      <c r="H57" s="335"/>
      <c r="I57" s="335"/>
      <c r="J57" s="335"/>
      <c r="K57" s="335"/>
      <c r="L57" s="335"/>
      <c r="M57" s="335"/>
      <c r="N57" s="335"/>
      <c r="O57" s="335"/>
      <c r="P57" s="335"/>
      <c r="Q57" s="335"/>
      <c r="R57" s="335"/>
      <c r="S57" s="335"/>
      <c r="T57" s="335"/>
      <c r="U57" s="151"/>
      <c r="V57" s="151"/>
      <c r="W57" s="335"/>
      <c r="X57" s="335"/>
      <c r="Y57" s="335"/>
      <c r="Z57" s="335"/>
      <c r="AA57" s="335"/>
      <c r="AB57" s="335"/>
      <c r="AC57" s="335"/>
      <c r="AD57" s="335"/>
      <c r="AE57" s="335"/>
      <c r="AF57" s="335"/>
      <c r="AG57" s="151"/>
      <c r="AH57" s="151"/>
      <c r="AI57" s="335"/>
      <c r="AJ57" s="335"/>
      <c r="AK57" s="335"/>
      <c r="AL57" s="335"/>
      <c r="AM57" s="335"/>
      <c r="AN57" s="335"/>
      <c r="AO57" s="335"/>
      <c r="AP57" s="335"/>
      <c r="AQ57" s="335"/>
      <c r="AR57" s="335"/>
    </row>
    <row r="58" spans="1:45" x14ac:dyDescent="0.2">
      <c r="D58" s="2" t="s">
        <v>41</v>
      </c>
      <c r="E58" s="306"/>
      <c r="F58" s="306"/>
      <c r="G58" s="306"/>
      <c r="H58" s="306"/>
      <c r="I58" s="306"/>
      <c r="J58" s="306"/>
      <c r="K58" s="306"/>
      <c r="L58" s="306"/>
      <c r="M58" s="306"/>
      <c r="N58" s="306"/>
      <c r="O58" s="306"/>
      <c r="P58" s="306"/>
      <c r="Q58" s="306"/>
      <c r="R58" s="306"/>
      <c r="S58" s="306"/>
      <c r="T58" s="306"/>
      <c r="U58" s="150"/>
      <c r="V58" s="150"/>
      <c r="W58" s="306"/>
      <c r="X58" s="306"/>
      <c r="Y58" s="306"/>
      <c r="Z58" s="306"/>
      <c r="AA58" s="306"/>
      <c r="AB58" s="306"/>
      <c r="AC58" s="306"/>
      <c r="AD58" s="306"/>
      <c r="AE58" s="306"/>
      <c r="AF58" s="306"/>
      <c r="AG58" s="151"/>
      <c r="AH58" s="150"/>
      <c r="AI58" s="306"/>
      <c r="AJ58" s="306"/>
      <c r="AK58" s="306"/>
      <c r="AL58" s="306"/>
      <c r="AM58" s="306"/>
      <c r="AN58" s="306"/>
      <c r="AO58" s="306"/>
      <c r="AP58" s="306"/>
      <c r="AQ58" s="306"/>
      <c r="AR58" s="306"/>
    </row>
    <row r="59" spans="1:45" x14ac:dyDescent="0.2">
      <c r="E59" s="335"/>
      <c r="F59" s="335"/>
      <c r="G59" s="335"/>
      <c r="H59" s="335"/>
      <c r="I59" s="335"/>
      <c r="J59" s="335"/>
      <c r="K59" s="335"/>
      <c r="L59" s="335"/>
      <c r="M59" s="335"/>
      <c r="N59" s="335"/>
      <c r="O59" s="335"/>
      <c r="P59" s="335"/>
      <c r="Q59" s="335"/>
      <c r="R59" s="335"/>
      <c r="S59" s="335"/>
      <c r="T59" s="335"/>
      <c r="U59" s="151"/>
      <c r="V59" s="151"/>
      <c r="W59" s="335"/>
      <c r="X59" s="335"/>
      <c r="Y59" s="335"/>
      <c r="Z59" s="335"/>
      <c r="AA59" s="335"/>
      <c r="AB59" s="335"/>
      <c r="AC59" s="335"/>
      <c r="AD59" s="335"/>
      <c r="AE59" s="335"/>
      <c r="AF59" s="335"/>
      <c r="AG59" s="151"/>
      <c r="AH59" s="151"/>
      <c r="AI59" s="335"/>
      <c r="AJ59" s="335"/>
      <c r="AK59" s="335"/>
      <c r="AL59" s="335"/>
      <c r="AM59" s="335"/>
      <c r="AN59" s="335"/>
      <c r="AO59" s="335"/>
      <c r="AP59" s="335"/>
      <c r="AQ59" s="335"/>
      <c r="AR59" s="335"/>
    </row>
    <row r="60" spans="1:45" x14ac:dyDescent="0.2">
      <c r="D60" s="2" t="s">
        <v>42</v>
      </c>
      <c r="E60" s="306"/>
      <c r="F60" s="306"/>
      <c r="G60" s="306"/>
      <c r="H60" s="306"/>
      <c r="I60" s="306"/>
      <c r="J60" s="306"/>
      <c r="K60" s="306"/>
      <c r="L60" s="306"/>
      <c r="M60" s="306"/>
      <c r="N60" s="306"/>
      <c r="O60" s="306"/>
      <c r="P60" s="306"/>
      <c r="Q60" s="306"/>
      <c r="R60" s="306"/>
      <c r="S60" s="306"/>
      <c r="T60" s="306"/>
      <c r="U60" s="150"/>
      <c r="V60" s="150"/>
      <c r="W60" s="306"/>
      <c r="X60" s="306"/>
      <c r="Y60" s="306"/>
      <c r="Z60" s="306"/>
      <c r="AA60" s="306"/>
      <c r="AB60" s="306"/>
      <c r="AC60" s="306"/>
      <c r="AD60" s="306"/>
      <c r="AE60" s="306"/>
      <c r="AF60" s="306"/>
      <c r="AG60" s="151"/>
      <c r="AH60" s="150"/>
      <c r="AI60" s="306"/>
      <c r="AJ60" s="306"/>
      <c r="AK60" s="306"/>
      <c r="AL60" s="306"/>
      <c r="AM60" s="306"/>
      <c r="AN60" s="306"/>
      <c r="AO60" s="306"/>
      <c r="AP60" s="306"/>
      <c r="AQ60" s="306"/>
      <c r="AR60" s="306"/>
    </row>
    <row r="61" spans="1:45" x14ac:dyDescent="0.2">
      <c r="E61" s="335"/>
      <c r="F61" s="335"/>
      <c r="G61" s="335"/>
      <c r="H61" s="335"/>
      <c r="I61" s="335"/>
      <c r="J61" s="335"/>
      <c r="K61" s="335"/>
      <c r="L61" s="335"/>
      <c r="M61" s="335"/>
      <c r="N61" s="335"/>
      <c r="O61" s="335"/>
      <c r="P61" s="335"/>
      <c r="Q61" s="335"/>
      <c r="R61" s="335"/>
      <c r="S61" s="335"/>
      <c r="T61" s="335"/>
      <c r="U61" s="151"/>
      <c r="V61" s="151"/>
      <c r="W61" s="335"/>
      <c r="X61" s="335"/>
      <c r="Y61" s="335"/>
      <c r="Z61" s="335"/>
      <c r="AA61" s="335"/>
      <c r="AB61" s="335"/>
      <c r="AC61" s="335"/>
      <c r="AD61" s="335"/>
      <c r="AE61" s="335"/>
      <c r="AF61" s="335"/>
      <c r="AG61" s="151"/>
      <c r="AH61" s="151"/>
      <c r="AI61" s="335"/>
      <c r="AJ61" s="335"/>
      <c r="AK61" s="335"/>
      <c r="AL61" s="335"/>
      <c r="AM61" s="335"/>
      <c r="AN61" s="335"/>
      <c r="AO61" s="335"/>
      <c r="AP61" s="335"/>
      <c r="AQ61" s="335"/>
      <c r="AR61" s="335"/>
    </row>
    <row r="62" spans="1:45" x14ac:dyDescent="0.2">
      <c r="D62" s="2" t="s">
        <v>43</v>
      </c>
      <c r="E62" s="306"/>
      <c r="F62" s="306"/>
      <c r="G62" s="306"/>
      <c r="H62" s="306"/>
      <c r="I62" s="306"/>
      <c r="J62" s="306"/>
      <c r="K62" s="306"/>
      <c r="L62" s="306"/>
      <c r="M62" s="306"/>
      <c r="N62" s="306"/>
      <c r="O62" s="306"/>
      <c r="P62" s="306"/>
      <c r="Q62" s="306"/>
      <c r="R62" s="306"/>
      <c r="S62" s="306"/>
      <c r="T62" s="306"/>
      <c r="U62" s="150"/>
      <c r="V62" s="150"/>
      <c r="W62" s="306"/>
      <c r="X62" s="306"/>
      <c r="Y62" s="306"/>
      <c r="Z62" s="306"/>
      <c r="AA62" s="306"/>
      <c r="AB62" s="306"/>
      <c r="AC62" s="306"/>
      <c r="AD62" s="306"/>
      <c r="AE62" s="306"/>
      <c r="AF62" s="306"/>
      <c r="AG62" s="151"/>
      <c r="AH62" s="150"/>
      <c r="AI62" s="306"/>
      <c r="AJ62" s="306"/>
      <c r="AK62" s="306"/>
      <c r="AL62" s="306"/>
      <c r="AM62" s="306"/>
      <c r="AN62" s="306"/>
      <c r="AO62" s="306"/>
      <c r="AP62" s="306"/>
      <c r="AQ62" s="306"/>
      <c r="AR62" s="306"/>
    </row>
  </sheetData>
  <sheetProtection selectLockedCells="1"/>
  <mergeCells count="227">
    <mergeCell ref="AI61:AR62"/>
    <mergeCell ref="W61:AF62"/>
    <mergeCell ref="W59:AF60"/>
    <mergeCell ref="E61:T62"/>
    <mergeCell ref="E59:T60"/>
    <mergeCell ref="D54:T54"/>
    <mergeCell ref="W54:AF54"/>
    <mergeCell ref="AI54:AR54"/>
    <mergeCell ref="A47:N48"/>
    <mergeCell ref="O47:T48"/>
    <mergeCell ref="E55:T56"/>
    <mergeCell ref="W55:AF56"/>
    <mergeCell ref="AI55:AR56"/>
    <mergeCell ref="E57:T58"/>
    <mergeCell ref="W57:AF58"/>
    <mergeCell ref="AI57:AR58"/>
    <mergeCell ref="AI59:AR60"/>
    <mergeCell ref="A45:N46"/>
    <mergeCell ref="O43:T44"/>
    <mergeCell ref="AP47:AU48"/>
    <mergeCell ref="AB45:AO46"/>
    <mergeCell ref="A41:T42"/>
    <mergeCell ref="O45:T46"/>
    <mergeCell ref="A43:N44"/>
    <mergeCell ref="AK39:AO39"/>
    <mergeCell ref="AP39:AU39"/>
    <mergeCell ref="AB41:AU42"/>
    <mergeCell ref="AB43:AO44"/>
    <mergeCell ref="AB47:AO48"/>
    <mergeCell ref="AP43:AU44"/>
    <mergeCell ref="AP45:AU46"/>
    <mergeCell ref="K37:U37"/>
    <mergeCell ref="W37:AA37"/>
    <mergeCell ref="AC37:AG37"/>
    <mergeCell ref="AI37:AN37"/>
    <mergeCell ref="AP37:AU37"/>
    <mergeCell ref="K38:U38"/>
    <mergeCell ref="W38:AA38"/>
    <mergeCell ref="AC38:AG38"/>
    <mergeCell ref="AI38:AN38"/>
    <mergeCell ref="AP38:AU38"/>
    <mergeCell ref="B36:I36"/>
    <mergeCell ref="K36:U36"/>
    <mergeCell ref="W36:AA36"/>
    <mergeCell ref="AC36:AG36"/>
    <mergeCell ref="AI36:AN36"/>
    <mergeCell ref="AP36:AU36"/>
    <mergeCell ref="B35:I35"/>
    <mergeCell ref="K35:U35"/>
    <mergeCell ref="W35:AA35"/>
    <mergeCell ref="AC35:AG35"/>
    <mergeCell ref="AI35:AN35"/>
    <mergeCell ref="AP35:AU35"/>
    <mergeCell ref="A34:I34"/>
    <mergeCell ref="K34:U34"/>
    <mergeCell ref="W34:AA34"/>
    <mergeCell ref="AC34:AG34"/>
    <mergeCell ref="AI34:AN34"/>
    <mergeCell ref="AP34:AU34"/>
    <mergeCell ref="E33:I33"/>
    <mergeCell ref="K33:U33"/>
    <mergeCell ref="W33:AA33"/>
    <mergeCell ref="AC33:AG33"/>
    <mergeCell ref="AI33:AN33"/>
    <mergeCell ref="AP33:AU33"/>
    <mergeCell ref="E32:I32"/>
    <mergeCell ref="K32:U32"/>
    <mergeCell ref="W32:AA32"/>
    <mergeCell ref="AC32:AG32"/>
    <mergeCell ref="AI32:AN32"/>
    <mergeCell ref="AP32:AU32"/>
    <mergeCell ref="E31:I31"/>
    <mergeCell ref="K31:U31"/>
    <mergeCell ref="W31:AA31"/>
    <mergeCell ref="AC31:AG31"/>
    <mergeCell ref="AI31:AN31"/>
    <mergeCell ref="AP31:AU31"/>
    <mergeCell ref="E30:I30"/>
    <mergeCell ref="K30:U30"/>
    <mergeCell ref="W30:AA30"/>
    <mergeCell ref="AC30:AG30"/>
    <mergeCell ref="AP30:AU30"/>
    <mergeCell ref="E29:I29"/>
    <mergeCell ref="K29:U29"/>
    <mergeCell ref="W29:AA29"/>
    <mergeCell ref="AC29:AG29"/>
    <mergeCell ref="AI29:AN29"/>
    <mergeCell ref="AP29:AU29"/>
    <mergeCell ref="E28:I28"/>
    <mergeCell ref="K28:U28"/>
    <mergeCell ref="W28:AA28"/>
    <mergeCell ref="AC28:AG28"/>
    <mergeCell ref="AP28:AU28"/>
    <mergeCell ref="E27:I27"/>
    <mergeCell ref="K27:U27"/>
    <mergeCell ref="W27:AA27"/>
    <mergeCell ref="AC27:AG27"/>
    <mergeCell ref="AI27:AN27"/>
    <mergeCell ref="AP27:AU27"/>
    <mergeCell ref="E26:I26"/>
    <mergeCell ref="K26:U26"/>
    <mergeCell ref="W26:AA26"/>
    <mergeCell ref="AC26:AG26"/>
    <mergeCell ref="AP26:AU26"/>
    <mergeCell ref="E25:I25"/>
    <mergeCell ref="K25:U25"/>
    <mergeCell ref="W25:AA25"/>
    <mergeCell ref="AC25:AG25"/>
    <mergeCell ref="AP25:AU25"/>
    <mergeCell ref="AP22:AU22"/>
    <mergeCell ref="E23:I23"/>
    <mergeCell ref="K23:U23"/>
    <mergeCell ref="W23:AA23"/>
    <mergeCell ref="AC23:AG23"/>
    <mergeCell ref="AI23:AN23"/>
    <mergeCell ref="AP23:AU23"/>
    <mergeCell ref="A22:C22"/>
    <mergeCell ref="E22:I22"/>
    <mergeCell ref="K22:U22"/>
    <mergeCell ref="W22:AA22"/>
    <mergeCell ref="AC22:AG22"/>
    <mergeCell ref="AI22:AN22"/>
    <mergeCell ref="E21:I21"/>
    <mergeCell ref="K21:U21"/>
    <mergeCell ref="W21:AA21"/>
    <mergeCell ref="AC21:AG21"/>
    <mergeCell ref="AP21:AU21"/>
    <mergeCell ref="E20:I20"/>
    <mergeCell ref="K20:U20"/>
    <mergeCell ref="W20:AA20"/>
    <mergeCell ref="AC20:AG20"/>
    <mergeCell ref="AI20:AN20"/>
    <mergeCell ref="AP20:AU20"/>
    <mergeCell ref="E19:I19"/>
    <mergeCell ref="K19:U19"/>
    <mergeCell ref="W19:AA19"/>
    <mergeCell ref="AC19:AG19"/>
    <mergeCell ref="AI19:AN19"/>
    <mergeCell ref="AP19:AU19"/>
    <mergeCell ref="AP17:AU17"/>
    <mergeCell ref="E18:I18"/>
    <mergeCell ref="K18:U18"/>
    <mergeCell ref="W18:AA18"/>
    <mergeCell ref="AC18:AG18"/>
    <mergeCell ref="AI18:AN18"/>
    <mergeCell ref="AP18:AU18"/>
    <mergeCell ref="A17:C17"/>
    <mergeCell ref="E17:I17"/>
    <mergeCell ref="K17:U17"/>
    <mergeCell ref="W17:AA17"/>
    <mergeCell ref="AC17:AG17"/>
    <mergeCell ref="AI17:AN17"/>
    <mergeCell ref="E16:I16"/>
    <mergeCell ref="K16:U16"/>
    <mergeCell ref="W16:AA16"/>
    <mergeCell ref="AC16:AG16"/>
    <mergeCell ref="AP16:AU16"/>
    <mergeCell ref="E15:I15"/>
    <mergeCell ref="K15:U15"/>
    <mergeCell ref="W15:AA15"/>
    <mergeCell ref="AC15:AG15"/>
    <mergeCell ref="AI15:AN15"/>
    <mergeCell ref="AP15:AU15"/>
    <mergeCell ref="E14:I14"/>
    <mergeCell ref="K14:U14"/>
    <mergeCell ref="W14:AA14"/>
    <mergeCell ref="AC14:AG14"/>
    <mergeCell ref="AI14:AN14"/>
    <mergeCell ref="AP14:AU14"/>
    <mergeCell ref="E13:I13"/>
    <mergeCell ref="K13:U13"/>
    <mergeCell ref="W13:AA13"/>
    <mergeCell ref="AC13:AG13"/>
    <mergeCell ref="AI13:AN13"/>
    <mergeCell ref="AP13:AU13"/>
    <mergeCell ref="E12:I12"/>
    <mergeCell ref="K12:U12"/>
    <mergeCell ref="W12:AA12"/>
    <mergeCell ref="AC12:AG12"/>
    <mergeCell ref="AI12:AN12"/>
    <mergeCell ref="AP12:AU12"/>
    <mergeCell ref="E11:I11"/>
    <mergeCell ref="K11:U11"/>
    <mergeCell ref="W11:AA11"/>
    <mergeCell ref="AC11:AG11"/>
    <mergeCell ref="AI11:AN11"/>
    <mergeCell ref="AP11:AU11"/>
    <mergeCell ref="E10:I10"/>
    <mergeCell ref="K10:U10"/>
    <mergeCell ref="W10:AA10"/>
    <mergeCell ref="AC10:AG10"/>
    <mergeCell ref="AI10:AN10"/>
    <mergeCell ref="AP10:AU10"/>
    <mergeCell ref="N1:AH2"/>
    <mergeCell ref="AI2:AU2"/>
    <mergeCell ref="AI3:AU3"/>
    <mergeCell ref="A5:S5"/>
    <mergeCell ref="W5:AA5"/>
    <mergeCell ref="AC5:AG5"/>
    <mergeCell ref="AI5:AN5"/>
    <mergeCell ref="AP5:AU5"/>
    <mergeCell ref="A2:J2"/>
    <mergeCell ref="A3:J3"/>
    <mergeCell ref="K24:U24"/>
    <mergeCell ref="W24:AA24"/>
    <mergeCell ref="AC24:AG24"/>
    <mergeCell ref="AI24:AN24"/>
    <mergeCell ref="AP24:AU24"/>
    <mergeCell ref="A7:C7"/>
    <mergeCell ref="E7:I7"/>
    <mergeCell ref="K7:U7"/>
    <mergeCell ref="W7:AA7"/>
    <mergeCell ref="AC7:AG7"/>
    <mergeCell ref="AI7:AN7"/>
    <mergeCell ref="E9:I9"/>
    <mergeCell ref="K9:U9"/>
    <mergeCell ref="W9:AA9"/>
    <mergeCell ref="AC9:AG9"/>
    <mergeCell ref="AI9:AN9"/>
    <mergeCell ref="AP9:AU9"/>
    <mergeCell ref="AP7:AU7"/>
    <mergeCell ref="E8:I8"/>
    <mergeCell ref="K8:U8"/>
    <mergeCell ref="W8:AA8"/>
    <mergeCell ref="AC8:AG8"/>
    <mergeCell ref="AI8:AN8"/>
    <mergeCell ref="AP8:AU8"/>
  </mergeCells>
  <pageMargins left="1" right="1" top="1.5" bottom="1" header="0.5" footer="0.5"/>
  <pageSetup scale="85" orientation="portrait" r:id="rId1"/>
  <headerFooter>
    <oddHeader xml:space="preserve">&amp;R&amp;"Times New Roman,Bold"&amp;12 Case No. 2018-00294
Attachment to Response to INTERVENOR-REQUEST## Question No. 14
Page &amp;P of &amp;N
Wolfe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4"/>
  <sheetViews>
    <sheetView zoomScaleNormal="100" workbookViewId="0">
      <selection sqref="A1:G1"/>
    </sheetView>
  </sheetViews>
  <sheetFormatPr defaultRowHeight="15" x14ac:dyDescent="0.25"/>
  <cols>
    <col min="1" max="1" width="18.140625" style="186" customWidth="1"/>
    <col min="2" max="2" width="9.140625" style="186" customWidth="1"/>
    <col min="3" max="3" width="10.7109375" style="186" customWidth="1"/>
    <col min="4" max="4" width="9.140625" style="186" customWidth="1"/>
    <col min="5" max="5" width="15.28515625" style="186" customWidth="1"/>
    <col min="6" max="6" width="9.5703125" style="186" customWidth="1"/>
    <col min="7" max="7" width="10.140625" style="187" customWidth="1"/>
    <col min="8" max="8" width="9.140625" style="186"/>
    <col min="9" max="9" width="18.42578125" style="186" customWidth="1"/>
    <col min="10" max="10" width="9.140625" style="186"/>
    <col min="11" max="11" width="12.42578125" style="186" customWidth="1"/>
    <col min="12" max="12" width="13.5703125" style="186" customWidth="1"/>
    <col min="13" max="13" width="13.7109375" style="186" customWidth="1"/>
    <col min="14" max="14" width="14.7109375" style="186" customWidth="1"/>
    <col min="15" max="15" width="12.5703125" style="186" customWidth="1"/>
    <col min="16" max="16" width="8.140625" style="186" customWidth="1"/>
    <col min="17" max="18" width="9.140625" style="186"/>
    <col min="19" max="19" width="16.140625" style="186" customWidth="1"/>
    <col min="20" max="22" width="9.140625" style="186"/>
    <col min="23" max="23" width="11.5703125" style="186" customWidth="1"/>
    <col min="24" max="16384" width="9.140625" style="186"/>
  </cols>
  <sheetData>
    <row r="1" spans="1:25" ht="21" x14ac:dyDescent="0.35">
      <c r="A1" s="341" t="s">
        <v>102</v>
      </c>
      <c r="B1" s="341"/>
      <c r="C1" s="341"/>
      <c r="D1" s="341"/>
      <c r="E1" s="341"/>
      <c r="F1" s="341"/>
      <c r="G1" s="341"/>
      <c r="I1" s="341" t="s">
        <v>102</v>
      </c>
      <c r="J1" s="341"/>
      <c r="K1" s="341"/>
      <c r="L1" s="341"/>
      <c r="M1" s="341"/>
      <c r="N1" s="341"/>
      <c r="O1" s="341"/>
    </row>
    <row r="2" spans="1:25" ht="21" x14ac:dyDescent="0.35">
      <c r="A2" s="344" t="s">
        <v>315</v>
      </c>
      <c r="B2" s="344"/>
      <c r="C2" s="344"/>
      <c r="D2" s="344"/>
      <c r="E2" s="344"/>
      <c r="F2" s="344"/>
      <c r="G2" s="344"/>
      <c r="I2" s="343" t="s">
        <v>316</v>
      </c>
      <c r="J2" s="343"/>
      <c r="K2" s="343"/>
      <c r="L2" s="343"/>
      <c r="M2" s="343"/>
      <c r="N2" s="343"/>
      <c r="O2" s="343"/>
      <c r="T2" s="240"/>
      <c r="Y2"/>
    </row>
    <row r="3" spans="1:25" ht="30" x14ac:dyDescent="0.25">
      <c r="A3" s="220" t="s">
        <v>79</v>
      </c>
      <c r="B3" s="221" t="s">
        <v>16</v>
      </c>
      <c r="C3" s="221" t="s">
        <v>80</v>
      </c>
      <c r="D3" s="221" t="s">
        <v>3</v>
      </c>
      <c r="E3" s="222" t="s">
        <v>19</v>
      </c>
      <c r="F3" s="221" t="s">
        <v>81</v>
      </c>
      <c r="G3" s="223" t="s">
        <v>18</v>
      </c>
      <c r="I3" s="231" t="s">
        <v>79</v>
      </c>
      <c r="J3" s="232" t="s">
        <v>80</v>
      </c>
      <c r="K3" s="245" t="s">
        <v>311</v>
      </c>
      <c r="L3" s="232" t="s">
        <v>3</v>
      </c>
      <c r="M3" s="233" t="s">
        <v>19</v>
      </c>
      <c r="N3" s="232" t="s">
        <v>81</v>
      </c>
      <c r="O3" s="234" t="s">
        <v>18</v>
      </c>
      <c r="T3" s="240"/>
      <c r="Y3" s="12"/>
    </row>
    <row r="4" spans="1:25" ht="15.75" x14ac:dyDescent="0.25">
      <c r="A4" s="339" t="s">
        <v>103</v>
      </c>
      <c r="B4" s="339"/>
      <c r="C4" s="339"/>
      <c r="D4" s="339"/>
      <c r="E4" s="339"/>
      <c r="F4" s="339"/>
      <c r="G4" s="180"/>
      <c r="I4" s="231"/>
      <c r="J4" s="232"/>
      <c r="K4" s="246"/>
      <c r="L4" s="232"/>
      <c r="M4" s="233"/>
      <c r="N4" s="232"/>
      <c r="O4" s="234"/>
      <c r="T4" s="21"/>
      <c r="Y4" s="189"/>
    </row>
    <row r="5" spans="1:25" x14ac:dyDescent="0.25">
      <c r="A5" s="224" t="s">
        <v>82</v>
      </c>
      <c r="B5" s="225" t="s">
        <v>233</v>
      </c>
      <c r="C5" s="225">
        <v>80</v>
      </c>
      <c r="D5" s="225">
        <v>8179</v>
      </c>
      <c r="E5" s="179" t="s">
        <v>84</v>
      </c>
      <c r="F5" s="225">
        <v>390</v>
      </c>
      <c r="G5" s="226">
        <f>('DATA SHEET'!G14)</f>
        <v>10.23</v>
      </c>
      <c r="I5" s="235" t="s">
        <v>82</v>
      </c>
      <c r="J5" s="239">
        <v>71</v>
      </c>
      <c r="K5" s="247">
        <v>150</v>
      </c>
      <c r="L5" s="236" t="s">
        <v>306</v>
      </c>
      <c r="M5" s="237" t="s">
        <v>84</v>
      </c>
      <c r="N5" s="236" t="s">
        <v>231</v>
      </c>
      <c r="O5" s="238">
        <v>10.23</v>
      </c>
      <c r="T5" s="21"/>
      <c r="Y5" s="189"/>
    </row>
    <row r="6" spans="1:25" x14ac:dyDescent="0.25">
      <c r="A6" s="224" t="s">
        <v>82</v>
      </c>
      <c r="B6" s="225" t="s">
        <v>233</v>
      </c>
      <c r="C6" s="225">
        <v>134</v>
      </c>
      <c r="D6" s="225">
        <v>14166</v>
      </c>
      <c r="E6" s="179" t="s">
        <v>84</v>
      </c>
      <c r="F6" s="225">
        <v>391</v>
      </c>
      <c r="G6" s="226">
        <f>('DATA SHEET'!G15)</f>
        <v>12.34</v>
      </c>
      <c r="I6" s="235" t="s">
        <v>82</v>
      </c>
      <c r="J6" s="239">
        <v>122</v>
      </c>
      <c r="K6" s="247">
        <v>250</v>
      </c>
      <c r="L6" s="236" t="s">
        <v>243</v>
      </c>
      <c r="M6" s="237" t="s">
        <v>240</v>
      </c>
      <c r="N6" s="236" t="s">
        <v>232</v>
      </c>
      <c r="O6" s="238">
        <v>12.34</v>
      </c>
      <c r="T6" s="21"/>
      <c r="Y6" s="189" t="s">
        <v>307</v>
      </c>
    </row>
    <row r="7" spans="1:25" x14ac:dyDescent="0.25">
      <c r="A7" s="224" t="s">
        <v>82</v>
      </c>
      <c r="B7" s="225" t="s">
        <v>233</v>
      </c>
      <c r="C7" s="225">
        <v>228</v>
      </c>
      <c r="D7" s="225">
        <v>23214</v>
      </c>
      <c r="E7" s="179" t="s">
        <v>84</v>
      </c>
      <c r="F7" s="225">
        <v>392</v>
      </c>
      <c r="G7" s="226">
        <f>('DATA SHEET'!G16)</f>
        <v>15.67</v>
      </c>
      <c r="I7" s="235" t="s">
        <v>82</v>
      </c>
      <c r="J7" s="239">
        <v>194</v>
      </c>
      <c r="K7" s="247">
        <v>400</v>
      </c>
      <c r="L7" s="236" t="s">
        <v>244</v>
      </c>
      <c r="M7" s="237" t="s">
        <v>84</v>
      </c>
      <c r="N7" s="236" t="s">
        <v>234</v>
      </c>
      <c r="O7" s="238">
        <v>15.67</v>
      </c>
      <c r="T7" s="21"/>
      <c r="Y7" s="189" t="s">
        <v>307</v>
      </c>
    </row>
    <row r="8" spans="1:25" x14ac:dyDescent="0.25">
      <c r="A8" s="224" t="s">
        <v>88</v>
      </c>
      <c r="B8" s="225" t="s">
        <v>233</v>
      </c>
      <c r="C8" s="225">
        <v>52</v>
      </c>
      <c r="D8" s="225">
        <v>5007</v>
      </c>
      <c r="E8" s="179" t="s">
        <v>84</v>
      </c>
      <c r="F8" s="225">
        <v>393</v>
      </c>
      <c r="G8" s="226">
        <f>('DATA SHEET'!G17)</f>
        <v>8.8000000000000007</v>
      </c>
      <c r="I8" s="235" t="s">
        <v>88</v>
      </c>
      <c r="J8" s="239">
        <v>194</v>
      </c>
      <c r="K8" s="247">
        <v>100</v>
      </c>
      <c r="L8" s="236" t="s">
        <v>241</v>
      </c>
      <c r="M8" s="237" t="s">
        <v>84</v>
      </c>
      <c r="N8" s="236" t="s">
        <v>235</v>
      </c>
      <c r="O8" s="238">
        <v>8.8000000000000007</v>
      </c>
      <c r="T8" s="21"/>
      <c r="Y8" s="189" t="s">
        <v>307</v>
      </c>
    </row>
    <row r="9" spans="1:25" x14ac:dyDescent="0.25">
      <c r="A9" s="177" t="s">
        <v>82</v>
      </c>
      <c r="B9" s="178" t="s">
        <v>83</v>
      </c>
      <c r="C9" s="178">
        <v>70</v>
      </c>
      <c r="D9" s="178">
        <v>5800</v>
      </c>
      <c r="E9" s="179" t="s">
        <v>84</v>
      </c>
      <c r="F9" s="178">
        <v>462</v>
      </c>
      <c r="G9" s="227">
        <f>'DATA SHEET'!G47</f>
        <v>10.82</v>
      </c>
      <c r="I9" s="235" t="s">
        <v>82</v>
      </c>
      <c r="J9" s="239">
        <v>71</v>
      </c>
      <c r="K9" s="247">
        <v>150</v>
      </c>
      <c r="L9" s="236" t="s">
        <v>242</v>
      </c>
      <c r="M9" s="237" t="s">
        <v>85</v>
      </c>
      <c r="N9" s="236" t="s">
        <v>236</v>
      </c>
      <c r="O9" s="238">
        <v>17.89</v>
      </c>
      <c r="T9" s="21"/>
      <c r="Y9" s="189" t="s">
        <v>307</v>
      </c>
    </row>
    <row r="10" spans="1:25" x14ac:dyDescent="0.25">
      <c r="A10" s="177" t="s">
        <v>82</v>
      </c>
      <c r="B10" s="178" t="s">
        <v>83</v>
      </c>
      <c r="C10" s="178">
        <v>70</v>
      </c>
      <c r="D10" s="178">
        <v>5800</v>
      </c>
      <c r="E10" s="179" t="s">
        <v>85</v>
      </c>
      <c r="F10" s="178">
        <v>472</v>
      </c>
      <c r="G10" s="227">
        <f>'DATA SHEET'!G53</f>
        <v>14.75</v>
      </c>
      <c r="I10" s="235" t="s">
        <v>82</v>
      </c>
      <c r="J10" s="239">
        <v>122</v>
      </c>
      <c r="K10" s="247">
        <v>250</v>
      </c>
      <c r="L10" s="236" t="s">
        <v>243</v>
      </c>
      <c r="M10" s="237" t="s">
        <v>85</v>
      </c>
      <c r="N10" s="236" t="s">
        <v>237</v>
      </c>
      <c r="O10" s="238">
        <v>20.010000000000002</v>
      </c>
      <c r="T10" s="21"/>
      <c r="Y10" s="189" t="s">
        <v>308</v>
      </c>
    </row>
    <row r="11" spans="1:25" x14ac:dyDescent="0.25">
      <c r="A11" s="177" t="s">
        <v>82</v>
      </c>
      <c r="B11" s="178" t="s">
        <v>83</v>
      </c>
      <c r="C11" s="178">
        <v>100</v>
      </c>
      <c r="D11" s="178">
        <v>9500</v>
      </c>
      <c r="E11" s="179" t="s">
        <v>84</v>
      </c>
      <c r="F11" s="178">
        <v>463</v>
      </c>
      <c r="G11" s="227">
        <f>'DATA SHEET'!G48</f>
        <v>11.23</v>
      </c>
      <c r="I11" s="235" t="s">
        <v>82</v>
      </c>
      <c r="J11" s="239">
        <v>194</v>
      </c>
      <c r="K11" s="247">
        <v>400</v>
      </c>
      <c r="L11" s="236" t="s">
        <v>244</v>
      </c>
      <c r="M11" s="237" t="s">
        <v>85</v>
      </c>
      <c r="N11" s="236" t="s">
        <v>238</v>
      </c>
      <c r="O11" s="238">
        <v>48.65</v>
      </c>
      <c r="T11" s="21"/>
      <c r="Y11" s="189" t="s">
        <v>308</v>
      </c>
    </row>
    <row r="12" spans="1:25" x14ac:dyDescent="0.25">
      <c r="A12" s="177" t="s">
        <v>82</v>
      </c>
      <c r="B12" s="178" t="s">
        <v>83</v>
      </c>
      <c r="C12" s="178">
        <v>100</v>
      </c>
      <c r="D12" s="178">
        <v>9500</v>
      </c>
      <c r="E12" s="179" t="s">
        <v>85</v>
      </c>
      <c r="F12" s="178">
        <v>473</v>
      </c>
      <c r="G12" s="227">
        <f>'DATA SHEET'!G54</f>
        <v>15.38</v>
      </c>
      <c r="I12" s="235" t="s">
        <v>92</v>
      </c>
      <c r="J12" s="239">
        <v>44</v>
      </c>
      <c r="K12" s="247">
        <v>100</v>
      </c>
      <c r="L12" s="236" t="s">
        <v>245</v>
      </c>
      <c r="M12" s="237" t="s">
        <v>90</v>
      </c>
      <c r="N12" s="236" t="s">
        <v>239</v>
      </c>
      <c r="O12" s="238">
        <v>21.64</v>
      </c>
      <c r="T12" s="21"/>
      <c r="Y12" s="189" t="s">
        <v>308</v>
      </c>
    </row>
    <row r="13" spans="1:25" x14ac:dyDescent="0.25">
      <c r="A13" s="177" t="s">
        <v>82</v>
      </c>
      <c r="B13" s="178" t="s">
        <v>83</v>
      </c>
      <c r="C13" s="178">
        <v>200</v>
      </c>
      <c r="D13" s="178">
        <v>22000</v>
      </c>
      <c r="E13" s="179" t="s">
        <v>84</v>
      </c>
      <c r="F13" s="178">
        <v>464</v>
      </c>
      <c r="G13" s="227">
        <f>'DATA SHEET'!G49</f>
        <v>17.43</v>
      </c>
      <c r="I13" s="235" t="s">
        <v>82</v>
      </c>
      <c r="J13" s="239">
        <v>22</v>
      </c>
      <c r="K13" s="247">
        <v>70</v>
      </c>
      <c r="L13" s="236" t="s">
        <v>276</v>
      </c>
      <c r="M13" s="237" t="s">
        <v>84</v>
      </c>
      <c r="N13" s="236" t="s">
        <v>275</v>
      </c>
      <c r="O13" s="238">
        <v>8.9499999999999993</v>
      </c>
      <c r="T13" s="21"/>
      <c r="Y13" s="189" t="s">
        <v>308</v>
      </c>
    </row>
    <row r="14" spans="1:25" x14ac:dyDescent="0.25">
      <c r="A14" s="177" t="s">
        <v>82</v>
      </c>
      <c r="B14" s="178" t="s">
        <v>83</v>
      </c>
      <c r="C14" s="178">
        <v>200</v>
      </c>
      <c r="D14" s="178">
        <v>22000</v>
      </c>
      <c r="E14" s="179" t="s">
        <v>85</v>
      </c>
      <c r="F14" s="178">
        <v>474</v>
      </c>
      <c r="G14" s="227">
        <f>'DATA SHEET'!G55</f>
        <v>21.88</v>
      </c>
      <c r="I14" s="235" t="s">
        <v>278</v>
      </c>
      <c r="J14" s="239">
        <v>30</v>
      </c>
      <c r="K14" s="247" t="s">
        <v>312</v>
      </c>
      <c r="L14" s="236" t="s">
        <v>241</v>
      </c>
      <c r="M14" s="237" t="s">
        <v>84</v>
      </c>
      <c r="N14" s="236" t="s">
        <v>277</v>
      </c>
      <c r="O14" s="238">
        <v>11.65</v>
      </c>
      <c r="T14" s="21"/>
      <c r="Y14" s="189" t="s">
        <v>307</v>
      </c>
    </row>
    <row r="15" spans="1:25" x14ac:dyDescent="0.25">
      <c r="A15" s="177" t="s">
        <v>82</v>
      </c>
      <c r="B15" s="178" t="s">
        <v>83</v>
      </c>
      <c r="C15" s="178">
        <v>400</v>
      </c>
      <c r="D15" s="178">
        <v>50000</v>
      </c>
      <c r="E15" s="179" t="s">
        <v>84</v>
      </c>
      <c r="F15" s="178">
        <v>465</v>
      </c>
      <c r="G15" s="227">
        <f>'DATA SHEET'!G50</f>
        <v>27.58</v>
      </c>
      <c r="I15" s="235" t="s">
        <v>278</v>
      </c>
      <c r="J15" s="239">
        <v>96</v>
      </c>
      <c r="K15" s="247" t="s">
        <v>313</v>
      </c>
      <c r="L15" s="236" t="s">
        <v>280</v>
      </c>
      <c r="M15" s="237" t="s">
        <v>84</v>
      </c>
      <c r="N15" s="236" t="s">
        <v>279</v>
      </c>
      <c r="O15" s="238">
        <v>13.51</v>
      </c>
      <c r="T15" s="21"/>
      <c r="Y15" s="189" t="s">
        <v>307</v>
      </c>
    </row>
    <row r="16" spans="1:25" x14ac:dyDescent="0.25">
      <c r="A16" s="177" t="s">
        <v>82</v>
      </c>
      <c r="B16" s="178" t="s">
        <v>83</v>
      </c>
      <c r="C16" s="178">
        <v>400</v>
      </c>
      <c r="D16" s="178">
        <v>50000</v>
      </c>
      <c r="E16" s="179" t="s">
        <v>85</v>
      </c>
      <c r="F16" s="178">
        <v>475</v>
      </c>
      <c r="G16" s="227">
        <f>'DATA SHEET'!G56</f>
        <v>30.55</v>
      </c>
      <c r="I16" s="235" t="s">
        <v>278</v>
      </c>
      <c r="J16" s="239">
        <v>175</v>
      </c>
      <c r="K16" s="247">
        <v>400</v>
      </c>
      <c r="L16" s="236" t="s">
        <v>282</v>
      </c>
      <c r="M16" s="237" t="s">
        <v>84</v>
      </c>
      <c r="N16" s="236" t="s">
        <v>281</v>
      </c>
      <c r="O16" s="238">
        <v>15.96</v>
      </c>
      <c r="T16" s="21"/>
      <c r="Y16" s="189" t="s">
        <v>307</v>
      </c>
    </row>
    <row r="17" spans="1:25" x14ac:dyDescent="0.25">
      <c r="A17" s="177" t="s">
        <v>61</v>
      </c>
      <c r="B17" s="178" t="s">
        <v>83</v>
      </c>
      <c r="C17" s="178">
        <v>100</v>
      </c>
      <c r="D17" s="178">
        <v>9500</v>
      </c>
      <c r="E17" s="179" t="s">
        <v>84</v>
      </c>
      <c r="F17" s="178">
        <v>487</v>
      </c>
      <c r="G17" s="227">
        <f>'DATA SHEET'!G61</f>
        <v>11.06</v>
      </c>
      <c r="I17" s="235" t="s">
        <v>278</v>
      </c>
      <c r="J17" s="239">
        <v>297</v>
      </c>
      <c r="K17" s="247">
        <v>1000</v>
      </c>
      <c r="L17" s="236" t="s">
        <v>284</v>
      </c>
      <c r="M17" s="237" t="s">
        <v>84</v>
      </c>
      <c r="N17" s="236" t="s">
        <v>283</v>
      </c>
      <c r="O17" s="238">
        <v>22.87</v>
      </c>
      <c r="T17" s="21"/>
      <c r="Y17" s="189" t="s">
        <v>307</v>
      </c>
    </row>
    <row r="18" spans="1:25" x14ac:dyDescent="0.25">
      <c r="A18" s="177" t="s">
        <v>61</v>
      </c>
      <c r="B18" s="178" t="s">
        <v>83</v>
      </c>
      <c r="C18" s="178">
        <v>200</v>
      </c>
      <c r="D18" s="178">
        <v>22000</v>
      </c>
      <c r="E18" s="179" t="s">
        <v>84</v>
      </c>
      <c r="F18" s="178">
        <v>488</v>
      </c>
      <c r="G18" s="227">
        <f>'DATA SHEET'!G62</f>
        <v>16.73</v>
      </c>
      <c r="I18" s="235" t="s">
        <v>89</v>
      </c>
      <c r="J18" s="239">
        <v>40</v>
      </c>
      <c r="K18" s="247">
        <v>100</v>
      </c>
      <c r="L18" s="236" t="s">
        <v>286</v>
      </c>
      <c r="M18" s="237" t="s">
        <v>84</v>
      </c>
      <c r="N18" s="236" t="s">
        <v>285</v>
      </c>
      <c r="O18" s="238">
        <v>17.37</v>
      </c>
      <c r="T18" s="21"/>
      <c r="Y18" s="189" t="s">
        <v>307</v>
      </c>
    </row>
    <row r="19" spans="1:25" x14ac:dyDescent="0.25">
      <c r="A19" s="177" t="s">
        <v>61</v>
      </c>
      <c r="B19" s="178" t="s">
        <v>83</v>
      </c>
      <c r="C19" s="178">
        <v>400</v>
      </c>
      <c r="D19" s="178">
        <v>50000</v>
      </c>
      <c r="E19" s="179" t="s">
        <v>84</v>
      </c>
      <c r="F19" s="178">
        <v>489</v>
      </c>
      <c r="G19" s="227">
        <f>'DATA SHEET'!G63</f>
        <v>23.66</v>
      </c>
      <c r="I19" s="235" t="s">
        <v>288</v>
      </c>
      <c r="J19" s="239">
        <v>40</v>
      </c>
      <c r="K19" s="247">
        <v>100</v>
      </c>
      <c r="L19" s="236" t="s">
        <v>286</v>
      </c>
      <c r="M19" s="237" t="s">
        <v>84</v>
      </c>
      <c r="N19" s="236" t="s">
        <v>287</v>
      </c>
      <c r="O19" s="238">
        <v>24.6</v>
      </c>
      <c r="T19" s="21"/>
      <c r="Y19" s="189" t="s">
        <v>308</v>
      </c>
    </row>
    <row r="20" spans="1:25" x14ac:dyDescent="0.25">
      <c r="A20" s="177" t="s">
        <v>61</v>
      </c>
      <c r="B20" s="178" t="s">
        <v>86</v>
      </c>
      <c r="C20" s="178" t="s">
        <v>87</v>
      </c>
      <c r="D20" s="178">
        <v>32000</v>
      </c>
      <c r="E20" s="179" t="s">
        <v>84</v>
      </c>
      <c r="F20" s="178">
        <v>451</v>
      </c>
      <c r="G20" s="227">
        <f>'DATA SHEET'!G46</f>
        <v>24.71</v>
      </c>
      <c r="I20" s="235" t="s">
        <v>93</v>
      </c>
      <c r="J20" s="239">
        <v>57</v>
      </c>
      <c r="K20" s="247">
        <v>70</v>
      </c>
      <c r="L20" s="236" t="s">
        <v>286</v>
      </c>
      <c r="M20" s="237" t="s">
        <v>84</v>
      </c>
      <c r="N20" s="236" t="s">
        <v>289</v>
      </c>
      <c r="O20" s="238">
        <v>19.09</v>
      </c>
      <c r="T20" s="21"/>
      <c r="Y20" s="189" t="s">
        <v>308</v>
      </c>
    </row>
    <row r="21" spans="1:25" x14ac:dyDescent="0.25">
      <c r="A21" s="177" t="s">
        <v>88</v>
      </c>
      <c r="B21" s="178" t="s">
        <v>83</v>
      </c>
      <c r="C21" s="178">
        <v>100</v>
      </c>
      <c r="D21" s="178">
        <v>9500</v>
      </c>
      <c r="E21" s="179" t="s">
        <v>84</v>
      </c>
      <c r="F21" s="178">
        <v>428</v>
      </c>
      <c r="G21" s="180">
        <f>'DATA SHEET'!G44</f>
        <v>9.65</v>
      </c>
      <c r="I21" s="235" t="s">
        <v>93</v>
      </c>
      <c r="J21" s="239">
        <v>87</v>
      </c>
      <c r="K21" s="247">
        <v>150</v>
      </c>
      <c r="L21" s="236" t="s">
        <v>291</v>
      </c>
      <c r="M21" s="237" t="s">
        <v>84</v>
      </c>
      <c r="N21" s="236" t="s">
        <v>290</v>
      </c>
      <c r="O21" s="238">
        <v>20.25</v>
      </c>
      <c r="T21" s="21"/>
      <c r="Y21" s="190" t="s">
        <v>308</v>
      </c>
    </row>
    <row r="22" spans="1:25" ht="15.75" x14ac:dyDescent="0.25">
      <c r="A22" s="337" t="s">
        <v>104</v>
      </c>
      <c r="B22" s="337"/>
      <c r="C22" s="337"/>
      <c r="D22" s="337"/>
      <c r="E22" s="337"/>
      <c r="F22" s="337"/>
      <c r="G22" s="180"/>
      <c r="I22" s="235" t="s">
        <v>93</v>
      </c>
      <c r="J22" s="239">
        <v>143</v>
      </c>
      <c r="K22" s="247" t="s">
        <v>314</v>
      </c>
      <c r="L22" s="236" t="s">
        <v>293</v>
      </c>
      <c r="M22" s="237" t="s">
        <v>84</v>
      </c>
      <c r="N22" s="236" t="s">
        <v>292</v>
      </c>
      <c r="O22" s="238">
        <v>22.03</v>
      </c>
      <c r="T22" s="21"/>
      <c r="Y22" s="189" t="s">
        <v>308</v>
      </c>
    </row>
    <row r="23" spans="1:25" x14ac:dyDescent="0.25">
      <c r="A23" s="177" t="s">
        <v>89</v>
      </c>
      <c r="B23" s="178" t="s">
        <v>83</v>
      </c>
      <c r="C23" s="178">
        <v>70</v>
      </c>
      <c r="D23" s="178">
        <v>5800</v>
      </c>
      <c r="E23" s="179" t="s">
        <v>90</v>
      </c>
      <c r="F23" s="178">
        <v>401</v>
      </c>
      <c r="G23" s="180">
        <f>'DATA SHEET'!G39</f>
        <v>18.670000000000002</v>
      </c>
      <c r="I23" s="235" t="s">
        <v>93</v>
      </c>
      <c r="J23" s="239">
        <v>220</v>
      </c>
      <c r="K23" s="247">
        <v>400</v>
      </c>
      <c r="L23" s="236" t="s">
        <v>295</v>
      </c>
      <c r="M23" s="237" t="s">
        <v>84</v>
      </c>
      <c r="N23" s="236" t="s">
        <v>294</v>
      </c>
      <c r="O23" s="238">
        <v>26.55</v>
      </c>
      <c r="T23" s="21"/>
      <c r="Y23" s="189" t="s">
        <v>308</v>
      </c>
    </row>
    <row r="24" spans="1:25" x14ac:dyDescent="0.25">
      <c r="A24" s="177" t="s">
        <v>89</v>
      </c>
      <c r="B24" s="178" t="s">
        <v>83</v>
      </c>
      <c r="C24" s="178">
        <v>70</v>
      </c>
      <c r="D24" s="178">
        <v>5800</v>
      </c>
      <c r="E24" s="179" t="s">
        <v>91</v>
      </c>
      <c r="F24" s="178">
        <v>411</v>
      </c>
      <c r="G24" s="180">
        <f>'DATA SHEET'!G40</f>
        <v>26.52</v>
      </c>
      <c r="I24" s="235" t="s">
        <v>93</v>
      </c>
      <c r="J24" s="239">
        <v>380</v>
      </c>
      <c r="K24" s="247">
        <v>1000</v>
      </c>
      <c r="L24" s="236" t="s">
        <v>297</v>
      </c>
      <c r="M24" s="237" t="s">
        <v>84</v>
      </c>
      <c r="N24" s="236" t="s">
        <v>296</v>
      </c>
      <c r="O24" s="238">
        <v>33.950000000000003</v>
      </c>
      <c r="T24" s="21"/>
      <c r="Y24" s="189" t="s">
        <v>308</v>
      </c>
    </row>
    <row r="25" spans="1:25" x14ac:dyDescent="0.25">
      <c r="A25" s="177" t="s">
        <v>89</v>
      </c>
      <c r="B25" s="178" t="s">
        <v>83</v>
      </c>
      <c r="C25" s="178">
        <v>100</v>
      </c>
      <c r="D25" s="178">
        <v>9500</v>
      </c>
      <c r="E25" s="179" t="s">
        <v>90</v>
      </c>
      <c r="F25" s="178">
        <v>420</v>
      </c>
      <c r="G25" s="180">
        <f>'DATA SHEET'!G43</f>
        <v>19.05</v>
      </c>
      <c r="I25" s="235" t="s">
        <v>82</v>
      </c>
      <c r="J25" s="239">
        <v>22</v>
      </c>
      <c r="K25" s="247">
        <v>70</v>
      </c>
      <c r="L25" s="236" t="s">
        <v>276</v>
      </c>
      <c r="M25" s="237" t="s">
        <v>84</v>
      </c>
      <c r="N25" s="236" t="s">
        <v>298</v>
      </c>
      <c r="O25" s="238">
        <v>16.62</v>
      </c>
      <c r="T25" s="21"/>
      <c r="Y25" s="189" t="s">
        <v>308</v>
      </c>
    </row>
    <row r="26" spans="1:25" x14ac:dyDescent="0.25">
      <c r="A26" s="177" t="s">
        <v>89</v>
      </c>
      <c r="B26" s="178" t="s">
        <v>83</v>
      </c>
      <c r="C26" s="178">
        <v>100</v>
      </c>
      <c r="D26" s="178">
        <v>9500</v>
      </c>
      <c r="E26" s="179" t="s">
        <v>91</v>
      </c>
      <c r="F26" s="178">
        <v>430</v>
      </c>
      <c r="G26" s="180">
        <f>'DATA SHEET'!G45</f>
        <v>27.04</v>
      </c>
      <c r="I26" s="235" t="s">
        <v>278</v>
      </c>
      <c r="J26" s="239">
        <v>30</v>
      </c>
      <c r="K26" s="247" t="s">
        <v>312</v>
      </c>
      <c r="L26" s="236" t="s">
        <v>241</v>
      </c>
      <c r="M26" s="237" t="s">
        <v>84</v>
      </c>
      <c r="N26" s="236" t="s">
        <v>299</v>
      </c>
      <c r="O26" s="238">
        <v>8.84</v>
      </c>
      <c r="T26" s="21"/>
      <c r="Y26" s="189" t="s">
        <v>308</v>
      </c>
    </row>
    <row r="27" spans="1:25" x14ac:dyDescent="0.25">
      <c r="A27" s="177" t="s">
        <v>92</v>
      </c>
      <c r="B27" s="178" t="s">
        <v>83</v>
      </c>
      <c r="C27" s="178">
        <v>70</v>
      </c>
      <c r="D27" s="178">
        <v>5800</v>
      </c>
      <c r="E27" s="179" t="s">
        <v>90</v>
      </c>
      <c r="F27" s="178">
        <v>467</v>
      </c>
      <c r="G27" s="180">
        <f>'DATA SHEET'!G51</f>
        <v>13.75</v>
      </c>
      <c r="I27" s="235" t="s">
        <v>278</v>
      </c>
      <c r="J27" s="239">
        <v>96</v>
      </c>
      <c r="K27" s="247" t="s">
        <v>313</v>
      </c>
      <c r="L27" s="236" t="s">
        <v>280</v>
      </c>
      <c r="M27" s="237" t="s">
        <v>84</v>
      </c>
      <c r="N27" s="236" t="s">
        <v>300</v>
      </c>
      <c r="O27" s="238">
        <v>10.7</v>
      </c>
      <c r="T27" s="21"/>
      <c r="Y27" s="189" t="s">
        <v>308</v>
      </c>
    </row>
    <row r="28" spans="1:25" x14ac:dyDescent="0.25">
      <c r="A28" s="177" t="s">
        <v>92</v>
      </c>
      <c r="B28" s="178" t="s">
        <v>83</v>
      </c>
      <c r="C28" s="178">
        <v>100</v>
      </c>
      <c r="D28" s="178">
        <v>9500</v>
      </c>
      <c r="E28" s="179" t="s">
        <v>90</v>
      </c>
      <c r="F28" s="178">
        <v>468</v>
      </c>
      <c r="G28" s="180">
        <f>'DATA SHEET'!G52</f>
        <v>14</v>
      </c>
      <c r="I28" s="235" t="s">
        <v>278</v>
      </c>
      <c r="J28" s="239">
        <v>175</v>
      </c>
      <c r="K28" s="247">
        <v>400</v>
      </c>
      <c r="L28" s="236" t="s">
        <v>282</v>
      </c>
      <c r="M28" s="237" t="s">
        <v>84</v>
      </c>
      <c r="N28" s="236" t="s">
        <v>301</v>
      </c>
      <c r="O28" s="238">
        <v>13.14</v>
      </c>
      <c r="T28" s="21"/>
      <c r="Y28" s="189" t="s">
        <v>308</v>
      </c>
    </row>
    <row r="29" spans="1:25" x14ac:dyDescent="0.25">
      <c r="A29" s="177" t="s">
        <v>93</v>
      </c>
      <c r="B29" s="178" t="s">
        <v>83</v>
      </c>
      <c r="C29" s="178">
        <v>70</v>
      </c>
      <c r="D29" s="178">
        <v>5800</v>
      </c>
      <c r="E29" s="181" t="s">
        <v>93</v>
      </c>
      <c r="F29" s="178">
        <v>476</v>
      </c>
      <c r="G29" s="180">
        <f>'DATA SHEET'!G57</f>
        <v>20.99</v>
      </c>
      <c r="I29" s="235" t="s">
        <v>278</v>
      </c>
      <c r="J29" s="239">
        <v>297</v>
      </c>
      <c r="K29" s="247">
        <v>1000</v>
      </c>
      <c r="L29" s="236" t="s">
        <v>284</v>
      </c>
      <c r="M29" s="237" t="s">
        <v>84</v>
      </c>
      <c r="N29" s="236" t="s">
        <v>302</v>
      </c>
      <c r="O29" s="238">
        <v>20.05</v>
      </c>
      <c r="T29" s="21"/>
      <c r="Y29" s="189" t="s">
        <v>308</v>
      </c>
    </row>
    <row r="30" spans="1:25" x14ac:dyDescent="0.25">
      <c r="A30" s="177" t="s">
        <v>93</v>
      </c>
      <c r="B30" s="178" t="s">
        <v>83</v>
      </c>
      <c r="C30" s="178">
        <v>70</v>
      </c>
      <c r="D30" s="178">
        <v>5800</v>
      </c>
      <c r="E30" s="179" t="s">
        <v>84</v>
      </c>
      <c r="F30" s="178">
        <v>492</v>
      </c>
      <c r="G30" s="180">
        <f>'DATA SHEET'!G65</f>
        <v>18.59</v>
      </c>
      <c r="I30" s="241" t="s">
        <v>95</v>
      </c>
      <c r="J30" s="242">
        <v>70</v>
      </c>
      <c r="K30" s="248"/>
      <c r="L30" s="242">
        <v>5800</v>
      </c>
      <c r="M30" s="243" t="s">
        <v>91</v>
      </c>
      <c r="N30" s="242">
        <v>414</v>
      </c>
      <c r="O30" s="244">
        <f>'DATA SHEET'!G41</f>
        <v>36.75</v>
      </c>
      <c r="P30" s="242" t="s">
        <v>83</v>
      </c>
      <c r="T30" s="21"/>
      <c r="Y30" s="189" t="s">
        <v>308</v>
      </c>
    </row>
    <row r="31" spans="1:25" x14ac:dyDescent="0.25">
      <c r="A31" s="177" t="s">
        <v>93</v>
      </c>
      <c r="B31" s="178" t="s">
        <v>83</v>
      </c>
      <c r="C31" s="178">
        <v>100</v>
      </c>
      <c r="D31" s="178">
        <v>9500</v>
      </c>
      <c r="E31" s="181" t="s">
        <v>93</v>
      </c>
      <c r="F31" s="178">
        <v>477</v>
      </c>
      <c r="G31" s="180">
        <f>'DATA SHEET'!G58</f>
        <v>25.8</v>
      </c>
      <c r="I31" s="241" t="s">
        <v>95</v>
      </c>
      <c r="J31" s="242">
        <v>100</v>
      </c>
      <c r="K31" s="248"/>
      <c r="L31" s="242">
        <v>9500</v>
      </c>
      <c r="M31" s="243" t="s">
        <v>91</v>
      </c>
      <c r="N31" s="242">
        <v>415</v>
      </c>
      <c r="O31" s="244">
        <f>'DATA SHEET'!G42</f>
        <v>36.979999999999997</v>
      </c>
      <c r="P31" s="242" t="s">
        <v>83</v>
      </c>
    </row>
    <row r="32" spans="1:25" x14ac:dyDescent="0.25">
      <c r="A32" s="177" t="s">
        <v>93</v>
      </c>
      <c r="B32" s="178" t="s">
        <v>83</v>
      </c>
      <c r="C32" s="178">
        <v>100</v>
      </c>
      <c r="D32" s="178">
        <v>9500</v>
      </c>
      <c r="E32" s="179" t="s">
        <v>84</v>
      </c>
      <c r="F32" s="178">
        <v>497</v>
      </c>
      <c r="G32" s="180">
        <f>'DATA SHEET'!G67</f>
        <v>18.36</v>
      </c>
    </row>
    <row r="33" spans="1:18" x14ac:dyDescent="0.25">
      <c r="A33" s="177" t="s">
        <v>93</v>
      </c>
      <c r="B33" s="178" t="s">
        <v>83</v>
      </c>
      <c r="C33" s="178">
        <v>200</v>
      </c>
      <c r="D33" s="178">
        <v>22000</v>
      </c>
      <c r="E33" s="181" t="s">
        <v>93</v>
      </c>
      <c r="F33" s="178">
        <v>478</v>
      </c>
      <c r="G33" s="180">
        <f>'DATA SHEET'!G59</f>
        <v>33.25</v>
      </c>
      <c r="I33" s="250"/>
      <c r="J33" s="250"/>
      <c r="K33" s="250"/>
      <c r="L33" s="250"/>
      <c r="M33" s="250"/>
      <c r="N33" s="250"/>
      <c r="O33" s="250"/>
      <c r="P33" s="250"/>
      <c r="Q33" s="250"/>
      <c r="R33" s="368"/>
    </row>
    <row r="34" spans="1:18" x14ac:dyDescent="0.25">
      <c r="A34" s="177" t="s">
        <v>93</v>
      </c>
      <c r="B34" s="178" t="s">
        <v>83</v>
      </c>
      <c r="C34" s="178">
        <v>200</v>
      </c>
      <c r="D34" s="178">
        <v>22000</v>
      </c>
      <c r="E34" s="179" t="s">
        <v>84</v>
      </c>
      <c r="F34" s="178">
        <v>498</v>
      </c>
      <c r="G34" s="180">
        <f>'DATA SHEET'!G68</f>
        <v>21.46</v>
      </c>
      <c r="I34" s="250"/>
      <c r="J34" s="250"/>
      <c r="K34" s="250"/>
      <c r="L34" s="250"/>
      <c r="M34" s="250"/>
      <c r="N34" s="250"/>
      <c r="O34" s="250"/>
      <c r="P34" s="250"/>
      <c r="Q34" s="250"/>
      <c r="R34" s="218"/>
    </row>
    <row r="35" spans="1:18" x14ac:dyDescent="0.25">
      <c r="A35" s="177" t="s">
        <v>93</v>
      </c>
      <c r="B35" s="178" t="s">
        <v>83</v>
      </c>
      <c r="C35" s="178">
        <v>400</v>
      </c>
      <c r="D35" s="178">
        <v>50000</v>
      </c>
      <c r="E35" s="181" t="s">
        <v>93</v>
      </c>
      <c r="F35" s="178">
        <v>479</v>
      </c>
      <c r="G35" s="180">
        <f>'DATA SHEET'!G60</f>
        <v>40.97</v>
      </c>
      <c r="I35" s="250"/>
      <c r="J35" s="250"/>
      <c r="K35" s="250"/>
      <c r="L35" s="250"/>
      <c r="M35" s="250"/>
      <c r="N35" s="250"/>
      <c r="O35" s="250"/>
      <c r="P35" s="250"/>
      <c r="Q35" s="250"/>
      <c r="R35" s="218"/>
    </row>
    <row r="36" spans="1:18" x14ac:dyDescent="0.25">
      <c r="A36" s="177" t="s">
        <v>93</v>
      </c>
      <c r="B36" s="178" t="s">
        <v>83</v>
      </c>
      <c r="C36" s="178">
        <v>400</v>
      </c>
      <c r="D36" s="178">
        <v>50000</v>
      </c>
      <c r="E36" s="179" t="s">
        <v>84</v>
      </c>
      <c r="F36" s="178">
        <v>499</v>
      </c>
      <c r="G36" s="180">
        <f>'DATA SHEET'!G69</f>
        <v>26.01</v>
      </c>
      <c r="I36" s="250"/>
      <c r="J36" s="250"/>
      <c r="K36" s="250"/>
      <c r="L36" s="250"/>
      <c r="M36" s="250"/>
      <c r="N36" s="250"/>
      <c r="O36" s="250"/>
      <c r="P36" s="250"/>
      <c r="Q36" s="250"/>
      <c r="R36" s="218"/>
    </row>
    <row r="37" spans="1:18" x14ac:dyDescent="0.25">
      <c r="A37" s="177" t="s">
        <v>93</v>
      </c>
      <c r="B37" s="178" t="s">
        <v>86</v>
      </c>
      <c r="C37" s="178" t="s">
        <v>87</v>
      </c>
      <c r="D37" s="178">
        <v>32000</v>
      </c>
      <c r="E37" s="181" t="s">
        <v>93</v>
      </c>
      <c r="F37" s="178">
        <v>495</v>
      </c>
      <c r="G37" s="180">
        <f>'DATA SHEET'!G66</f>
        <v>41.92</v>
      </c>
      <c r="I37" s="250"/>
      <c r="J37" s="250"/>
      <c r="K37" s="250"/>
      <c r="L37" s="250"/>
      <c r="M37" s="250"/>
      <c r="N37" s="250"/>
      <c r="O37" s="250"/>
      <c r="P37" s="250"/>
      <c r="Q37" s="250"/>
      <c r="R37" s="218"/>
    </row>
    <row r="38" spans="1:18" x14ac:dyDescent="0.25">
      <c r="A38" s="177" t="s">
        <v>93</v>
      </c>
      <c r="B38" s="178" t="s">
        <v>86</v>
      </c>
      <c r="C38" s="178" t="s">
        <v>87</v>
      </c>
      <c r="D38" s="178">
        <v>32000</v>
      </c>
      <c r="E38" s="179" t="s">
        <v>84</v>
      </c>
      <c r="F38" s="178">
        <v>491</v>
      </c>
      <c r="G38" s="180">
        <f>'DATA SHEET'!G64</f>
        <v>26.72</v>
      </c>
      <c r="I38" s="250"/>
      <c r="J38" s="250"/>
      <c r="K38" s="250"/>
      <c r="L38" s="250"/>
      <c r="M38" s="250"/>
      <c r="N38" s="250"/>
      <c r="O38" s="250"/>
      <c r="P38" s="250"/>
      <c r="Q38" s="250"/>
      <c r="R38" s="218"/>
    </row>
    <row r="39" spans="1:18" x14ac:dyDescent="0.25">
      <c r="A39" s="177" t="s">
        <v>94</v>
      </c>
      <c r="B39" s="178" t="s">
        <v>83</v>
      </c>
      <c r="C39" s="178">
        <v>50</v>
      </c>
      <c r="D39" s="178">
        <v>4000</v>
      </c>
      <c r="E39" s="179" t="s">
        <v>90</v>
      </c>
      <c r="F39" s="178">
        <v>300</v>
      </c>
      <c r="G39" s="180">
        <f>'DATA SHEET'!G12</f>
        <v>25.05</v>
      </c>
      <c r="I39" s="250"/>
      <c r="J39" s="250"/>
      <c r="K39" s="250"/>
      <c r="L39" s="250"/>
      <c r="M39" s="250"/>
      <c r="N39" s="250"/>
      <c r="O39" s="250"/>
      <c r="P39" s="250"/>
      <c r="Q39" s="250"/>
      <c r="R39" s="218"/>
    </row>
    <row r="40" spans="1:18" x14ac:dyDescent="0.25">
      <c r="A40" s="228" t="s">
        <v>94</v>
      </c>
      <c r="B40" s="178" t="s">
        <v>83</v>
      </c>
      <c r="C40" s="178">
        <v>100</v>
      </c>
      <c r="D40" s="178">
        <v>95000</v>
      </c>
      <c r="E40" s="179" t="s">
        <v>90</v>
      </c>
      <c r="F40" s="178">
        <v>301</v>
      </c>
      <c r="G40" s="180">
        <f>'DATA SHEET'!G13</f>
        <v>26.13</v>
      </c>
      <c r="I40" s="250"/>
      <c r="J40" s="250"/>
      <c r="K40" s="250"/>
      <c r="L40" s="250"/>
      <c r="M40" s="250"/>
      <c r="N40" s="250"/>
      <c r="O40" s="250"/>
      <c r="P40" s="250"/>
      <c r="Q40" s="250"/>
      <c r="R40" s="218"/>
    </row>
    <row r="41" spans="1:18" x14ac:dyDescent="0.25">
      <c r="A41" s="177" t="s">
        <v>82</v>
      </c>
      <c r="B41" s="178" t="s">
        <v>233</v>
      </c>
      <c r="C41" s="178">
        <v>80</v>
      </c>
      <c r="D41" s="178">
        <v>8179</v>
      </c>
      <c r="E41" s="179" t="s">
        <v>85</v>
      </c>
      <c r="F41" s="178">
        <v>396</v>
      </c>
      <c r="G41" s="180">
        <f>SUM('DATA SHEET'!G18)</f>
        <v>17.89</v>
      </c>
      <c r="I41" s="250"/>
      <c r="J41" s="250"/>
      <c r="K41" s="250"/>
      <c r="L41" s="250"/>
      <c r="M41" s="250"/>
      <c r="N41" s="250"/>
      <c r="O41" s="250"/>
      <c r="P41" s="250"/>
      <c r="Q41" s="250"/>
      <c r="R41" s="218"/>
    </row>
    <row r="42" spans="1:18" x14ac:dyDescent="0.25">
      <c r="A42" s="177" t="s">
        <v>82</v>
      </c>
      <c r="B42" s="178" t="s">
        <v>233</v>
      </c>
      <c r="C42" s="178">
        <v>134</v>
      </c>
      <c r="D42" s="178">
        <v>14166</v>
      </c>
      <c r="E42" s="179" t="s">
        <v>85</v>
      </c>
      <c r="F42" s="178">
        <v>397</v>
      </c>
      <c r="G42" s="180">
        <f>('DATA SHEET'!G19)</f>
        <v>20.010000000000002</v>
      </c>
      <c r="I42" s="250"/>
      <c r="J42" s="250"/>
      <c r="K42" s="250"/>
      <c r="L42" s="250"/>
      <c r="M42" s="250"/>
      <c r="N42" s="250"/>
      <c r="O42" s="250"/>
      <c r="P42" s="250"/>
      <c r="Q42" s="250"/>
      <c r="R42" s="218"/>
    </row>
    <row r="43" spans="1:18" x14ac:dyDescent="0.25">
      <c r="A43" s="177" t="s">
        <v>82</v>
      </c>
      <c r="B43" s="178" t="s">
        <v>233</v>
      </c>
      <c r="C43" s="178">
        <v>228</v>
      </c>
      <c r="D43" s="178">
        <v>23214</v>
      </c>
      <c r="E43" s="179" t="s">
        <v>85</v>
      </c>
      <c r="F43" s="178">
        <v>398</v>
      </c>
      <c r="G43" s="180">
        <f>('DATA SHEET'!G20)</f>
        <v>48.65</v>
      </c>
      <c r="I43" s="250"/>
      <c r="J43" s="250"/>
      <c r="K43" s="250"/>
      <c r="L43" s="250"/>
      <c r="M43" s="250"/>
      <c r="N43" s="250"/>
      <c r="O43" s="250"/>
      <c r="P43" s="250"/>
      <c r="Q43" s="250"/>
      <c r="R43" s="218"/>
    </row>
    <row r="44" spans="1:18" x14ac:dyDescent="0.25">
      <c r="A44" s="177" t="s">
        <v>92</v>
      </c>
      <c r="B44" s="178" t="s">
        <v>233</v>
      </c>
      <c r="C44" s="178">
        <v>58</v>
      </c>
      <c r="D44" s="178">
        <v>5665</v>
      </c>
      <c r="E44" s="179" t="s">
        <v>90</v>
      </c>
      <c r="F44" s="178">
        <v>399</v>
      </c>
      <c r="G44" s="180">
        <f>('DATA SHEET'!G21)</f>
        <v>21.64</v>
      </c>
      <c r="I44" s="250"/>
      <c r="J44" s="250"/>
      <c r="K44" s="250"/>
      <c r="L44" s="250"/>
      <c r="M44" s="250"/>
      <c r="N44" s="250"/>
      <c r="O44" s="250"/>
      <c r="P44" s="250"/>
      <c r="Q44" s="250"/>
      <c r="R44" s="218"/>
    </row>
    <row r="45" spans="1:18" x14ac:dyDescent="0.25">
      <c r="A45" s="177" t="s">
        <v>105</v>
      </c>
      <c r="B45" s="229"/>
      <c r="C45" s="229"/>
      <c r="D45" s="229"/>
      <c r="E45" s="229"/>
      <c r="F45" s="178">
        <v>828</v>
      </c>
      <c r="G45" s="180"/>
      <c r="I45" s="250"/>
      <c r="J45" s="250"/>
      <c r="K45" s="250"/>
      <c r="L45" s="250"/>
      <c r="M45" s="250"/>
      <c r="N45" s="250"/>
      <c r="O45" s="250"/>
      <c r="P45" s="250"/>
      <c r="Q45" s="250"/>
      <c r="R45" s="218"/>
    </row>
    <row r="46" spans="1:18" x14ac:dyDescent="0.25">
      <c r="A46" s="230"/>
      <c r="B46" s="182"/>
      <c r="C46" s="182"/>
      <c r="D46" s="182"/>
      <c r="E46" s="182"/>
      <c r="F46" s="184" t="s">
        <v>148</v>
      </c>
      <c r="G46" s="185">
        <f>'DATA SHEET'!B1</f>
        <v>43430</v>
      </c>
      <c r="I46" s="250"/>
      <c r="J46" s="250"/>
      <c r="K46" s="250"/>
      <c r="L46" s="250"/>
      <c r="M46" s="250"/>
      <c r="N46" s="250"/>
      <c r="O46" s="250"/>
      <c r="P46" s="250"/>
      <c r="Q46" s="250"/>
      <c r="R46" s="218"/>
    </row>
    <row r="47" spans="1:18" x14ac:dyDescent="0.25">
      <c r="A47" s="167"/>
      <c r="B47" s="168"/>
      <c r="C47" s="168"/>
      <c r="D47" s="168"/>
      <c r="E47" s="168"/>
      <c r="F47" s="152"/>
      <c r="G47" s="169"/>
      <c r="I47" s="250"/>
      <c r="J47" s="250"/>
      <c r="K47" s="250"/>
      <c r="L47" s="250"/>
      <c r="M47" s="250"/>
      <c r="N47" s="250"/>
      <c r="O47" s="250"/>
      <c r="P47" s="250"/>
      <c r="Q47" s="250"/>
      <c r="R47" s="218"/>
    </row>
    <row r="48" spans="1:18" x14ac:dyDescent="0.25">
      <c r="A48" s="167"/>
      <c r="B48" s="168"/>
      <c r="C48" s="168"/>
      <c r="D48" s="168"/>
      <c r="E48" s="168"/>
      <c r="F48" s="152"/>
      <c r="G48" s="169"/>
      <c r="I48" s="250"/>
      <c r="J48" s="250"/>
      <c r="K48" s="250"/>
      <c r="L48" s="250"/>
      <c r="M48" s="250"/>
      <c r="N48" s="250"/>
      <c r="O48" s="250"/>
      <c r="P48" s="250"/>
      <c r="Q48" s="250"/>
      <c r="R48" s="218"/>
    </row>
    <row r="49" spans="1:18" x14ac:dyDescent="0.25">
      <c r="A49" s="170"/>
      <c r="B49" s="168"/>
      <c r="C49" s="168"/>
      <c r="D49" s="168"/>
      <c r="E49" s="168"/>
      <c r="F49" s="168"/>
      <c r="G49" s="171"/>
      <c r="I49" s="250"/>
      <c r="J49" s="250"/>
      <c r="K49" s="250"/>
      <c r="L49" s="250"/>
      <c r="M49" s="250"/>
      <c r="N49" s="250"/>
      <c r="O49" s="250"/>
      <c r="P49" s="250"/>
      <c r="Q49" s="250"/>
      <c r="R49" s="218"/>
    </row>
    <row r="50" spans="1:18" ht="21" x14ac:dyDescent="0.35">
      <c r="A50" s="341" t="s">
        <v>102</v>
      </c>
      <c r="B50" s="341"/>
      <c r="C50" s="341"/>
      <c r="D50" s="341"/>
      <c r="E50" s="341"/>
      <c r="F50" s="341"/>
      <c r="G50" s="341"/>
      <c r="I50" s="250"/>
      <c r="J50" s="250"/>
      <c r="K50" s="250"/>
      <c r="L50" s="250"/>
      <c r="M50" s="250"/>
      <c r="N50" s="250"/>
      <c r="O50" s="250"/>
      <c r="P50" s="250"/>
      <c r="Q50" s="250"/>
      <c r="R50" s="218"/>
    </row>
    <row r="51" spans="1:18" ht="18.75" x14ac:dyDescent="0.25">
      <c r="A51" s="340" t="s">
        <v>106</v>
      </c>
      <c r="B51" s="340"/>
      <c r="C51" s="340"/>
      <c r="D51" s="340"/>
      <c r="E51" s="340"/>
      <c r="F51" s="340"/>
      <c r="G51" s="340"/>
      <c r="I51" s="250"/>
      <c r="J51" s="250"/>
      <c r="K51" s="250"/>
      <c r="L51" s="250"/>
      <c r="M51" s="250"/>
      <c r="N51" s="250"/>
      <c r="O51" s="250"/>
      <c r="P51" s="250"/>
      <c r="Q51" s="250"/>
      <c r="R51" s="218"/>
    </row>
    <row r="52" spans="1:18" x14ac:dyDescent="0.25">
      <c r="A52" s="342" t="s">
        <v>118</v>
      </c>
      <c r="B52" s="342"/>
      <c r="C52" s="342"/>
      <c r="D52" s="342"/>
      <c r="E52" s="342"/>
      <c r="F52" s="342"/>
      <c r="G52" s="342"/>
      <c r="I52" s="250"/>
      <c r="J52" s="250"/>
      <c r="K52" s="250"/>
      <c r="L52" s="250"/>
      <c r="M52" s="250"/>
      <c r="N52" s="250"/>
      <c r="O52" s="250"/>
      <c r="P52" s="250"/>
      <c r="Q52" s="250"/>
      <c r="R52" s="218"/>
    </row>
    <row r="53" spans="1:18" x14ac:dyDescent="0.25">
      <c r="A53" s="342"/>
      <c r="B53" s="342"/>
      <c r="C53" s="342"/>
      <c r="D53" s="342"/>
      <c r="E53" s="342"/>
      <c r="F53" s="342"/>
      <c r="G53" s="342"/>
      <c r="I53" s="250"/>
      <c r="J53" s="250"/>
      <c r="K53" s="250"/>
      <c r="L53" s="250"/>
      <c r="M53" s="250"/>
      <c r="N53" s="250"/>
      <c r="O53" s="250"/>
      <c r="P53" s="250"/>
      <c r="Q53" s="250"/>
      <c r="R53" s="218"/>
    </row>
    <row r="54" spans="1:18" ht="18.75" customHeight="1" x14ac:dyDescent="0.25">
      <c r="A54" s="342"/>
      <c r="B54" s="342"/>
      <c r="C54" s="342"/>
      <c r="D54" s="342"/>
      <c r="E54" s="342"/>
      <c r="F54" s="342"/>
      <c r="G54" s="342"/>
      <c r="I54" s="250"/>
      <c r="J54" s="250"/>
      <c r="K54" s="250"/>
      <c r="L54" s="250"/>
      <c r="M54" s="250"/>
      <c r="N54" s="250"/>
      <c r="O54" s="250"/>
      <c r="P54" s="250"/>
      <c r="Q54" s="250"/>
      <c r="R54" s="218"/>
    </row>
    <row r="55" spans="1:18" ht="18.75" customHeight="1" x14ac:dyDescent="0.25">
      <c r="A55" s="342"/>
      <c r="B55" s="342"/>
      <c r="C55" s="342"/>
      <c r="D55" s="342"/>
      <c r="E55" s="342"/>
      <c r="F55" s="342"/>
      <c r="G55" s="342"/>
      <c r="I55" s="250"/>
      <c r="J55" s="250"/>
      <c r="K55" s="250"/>
      <c r="L55" s="250"/>
      <c r="M55" s="250"/>
      <c r="N55" s="250"/>
      <c r="O55" s="250"/>
      <c r="P55" s="250"/>
      <c r="Q55" s="250"/>
      <c r="R55" s="218"/>
    </row>
    <row r="56" spans="1:18" ht="18.75" customHeight="1" x14ac:dyDescent="0.25">
      <c r="A56" s="342"/>
      <c r="B56" s="342"/>
      <c r="C56" s="342"/>
      <c r="D56" s="342"/>
      <c r="E56" s="342"/>
      <c r="F56" s="342"/>
      <c r="G56" s="342"/>
      <c r="I56" s="250"/>
      <c r="J56" s="250"/>
      <c r="K56" s="250"/>
      <c r="L56" s="250"/>
      <c r="M56" s="250"/>
      <c r="N56" s="250"/>
      <c r="O56" s="250"/>
      <c r="P56" s="250"/>
      <c r="Q56" s="250"/>
      <c r="R56" s="218"/>
    </row>
    <row r="57" spans="1:18" ht="18.75" customHeight="1" x14ac:dyDescent="0.25">
      <c r="A57" s="342"/>
      <c r="B57" s="342"/>
      <c r="C57" s="342"/>
      <c r="D57" s="342"/>
      <c r="E57" s="342"/>
      <c r="F57" s="342"/>
      <c r="G57" s="342"/>
      <c r="I57" s="250"/>
      <c r="J57" s="250"/>
      <c r="K57" s="250"/>
      <c r="L57" s="250"/>
      <c r="M57" s="250"/>
      <c r="N57" s="250"/>
      <c r="O57" s="250"/>
      <c r="P57" s="250"/>
      <c r="Q57" s="250"/>
      <c r="R57" s="218"/>
    </row>
    <row r="58" spans="1:18" ht="15" customHeight="1" x14ac:dyDescent="0.25">
      <c r="A58" s="342"/>
      <c r="B58" s="342"/>
      <c r="C58" s="342"/>
      <c r="D58" s="342"/>
      <c r="E58" s="342"/>
      <c r="F58" s="342"/>
      <c r="G58" s="342"/>
      <c r="I58" s="250"/>
      <c r="J58" s="250"/>
      <c r="K58" s="250"/>
      <c r="L58" s="250"/>
      <c r="M58" s="250"/>
      <c r="N58" s="250"/>
      <c r="O58" s="250"/>
      <c r="P58" s="250"/>
      <c r="Q58" s="250"/>
      <c r="R58" s="218"/>
    </row>
    <row r="59" spans="1:18" ht="15" customHeight="1" x14ac:dyDescent="0.25">
      <c r="A59" s="342"/>
      <c r="B59" s="342"/>
      <c r="C59" s="342"/>
      <c r="D59" s="342"/>
      <c r="E59" s="342"/>
      <c r="F59" s="342"/>
      <c r="G59" s="342"/>
      <c r="I59" s="218"/>
      <c r="J59" s="218"/>
      <c r="K59" s="218"/>
      <c r="L59" s="218"/>
      <c r="M59" s="218"/>
      <c r="N59" s="218"/>
      <c r="O59" s="218"/>
      <c r="P59" s="218"/>
      <c r="Q59" s="218"/>
      <c r="R59" s="218"/>
    </row>
    <row r="60" spans="1:18" ht="15" customHeight="1" x14ac:dyDescent="0.25">
      <c r="A60" s="342"/>
      <c r="B60" s="342"/>
      <c r="C60" s="342"/>
      <c r="D60" s="342"/>
      <c r="E60" s="342"/>
      <c r="F60" s="342"/>
      <c r="G60" s="342"/>
    </row>
    <row r="61" spans="1:18" ht="15" customHeight="1" x14ac:dyDescent="0.25">
      <c r="A61" s="172" t="s">
        <v>79</v>
      </c>
      <c r="B61" s="173" t="s">
        <v>16</v>
      </c>
      <c r="C61" s="173" t="s">
        <v>80</v>
      </c>
      <c r="D61" s="173" t="s">
        <v>3</v>
      </c>
      <c r="E61" s="174" t="s">
        <v>19</v>
      </c>
      <c r="F61" s="173" t="s">
        <v>81</v>
      </c>
      <c r="G61" s="175" t="s">
        <v>18</v>
      </c>
      <c r="I61" s="218"/>
      <c r="J61" s="218"/>
      <c r="K61" s="218"/>
      <c r="L61" s="218"/>
    </row>
    <row r="62" spans="1:18" ht="15" customHeight="1" x14ac:dyDescent="0.25">
      <c r="A62" s="345" t="s">
        <v>103</v>
      </c>
      <c r="B62" s="345"/>
      <c r="C62" s="345"/>
      <c r="D62" s="345"/>
      <c r="E62" s="345"/>
      <c r="F62" s="345"/>
      <c r="G62" s="176"/>
      <c r="I62" s="218"/>
      <c r="J62" s="218"/>
      <c r="K62" s="218"/>
      <c r="L62" s="218"/>
    </row>
    <row r="63" spans="1:18" x14ac:dyDescent="0.25">
      <c r="A63" s="177" t="s">
        <v>82</v>
      </c>
      <c r="B63" s="178" t="s">
        <v>107</v>
      </c>
      <c r="C63" s="178">
        <v>175</v>
      </c>
      <c r="D63" s="178">
        <v>7000</v>
      </c>
      <c r="E63" s="179" t="s">
        <v>84</v>
      </c>
      <c r="F63" s="178">
        <v>446</v>
      </c>
      <c r="G63" s="180">
        <f>'DATA SHEET'!G83</f>
        <v>11.71</v>
      </c>
      <c r="H63" s="218"/>
      <c r="I63" s="218"/>
      <c r="J63" s="218"/>
      <c r="K63" s="217"/>
      <c r="L63" s="218"/>
    </row>
    <row r="64" spans="1:18" x14ac:dyDescent="0.25">
      <c r="A64" s="177" t="s">
        <v>82</v>
      </c>
      <c r="B64" s="178" t="s">
        <v>107</v>
      </c>
      <c r="C64" s="178">
        <v>175</v>
      </c>
      <c r="D64" s="178">
        <v>7000</v>
      </c>
      <c r="E64" s="179" t="s">
        <v>85</v>
      </c>
      <c r="F64" s="178">
        <v>456</v>
      </c>
      <c r="G64" s="180">
        <f>'DATA SHEET'!G90</f>
        <v>14.38</v>
      </c>
      <c r="H64" s="218"/>
      <c r="I64" s="218"/>
      <c r="J64" s="218"/>
      <c r="K64" s="217"/>
      <c r="L64" s="218"/>
    </row>
    <row r="65" spans="1:12" x14ac:dyDescent="0.25">
      <c r="A65" s="177" t="s">
        <v>82</v>
      </c>
      <c r="B65" s="178" t="s">
        <v>107</v>
      </c>
      <c r="C65" s="178">
        <v>250</v>
      </c>
      <c r="D65" s="178">
        <v>10000</v>
      </c>
      <c r="E65" s="179" t="s">
        <v>84</v>
      </c>
      <c r="F65" s="178">
        <v>447</v>
      </c>
      <c r="G65" s="180">
        <f>'DATA SHEET'!G84</f>
        <v>13.82</v>
      </c>
      <c r="H65" s="218"/>
      <c r="I65" s="218"/>
      <c r="J65" s="218"/>
      <c r="K65" s="217"/>
      <c r="L65" s="218"/>
    </row>
    <row r="66" spans="1:12" x14ac:dyDescent="0.25">
      <c r="A66" s="177" t="s">
        <v>82</v>
      </c>
      <c r="B66" s="178" t="s">
        <v>107</v>
      </c>
      <c r="C66" s="178">
        <v>250</v>
      </c>
      <c r="D66" s="178">
        <v>10000</v>
      </c>
      <c r="E66" s="179" t="s">
        <v>85</v>
      </c>
      <c r="F66" s="178">
        <v>457</v>
      </c>
      <c r="G66" s="180">
        <f>'DATA SHEET'!G91</f>
        <v>16.190000000000001</v>
      </c>
      <c r="H66" s="218"/>
      <c r="I66" s="218"/>
      <c r="J66" s="218"/>
      <c r="K66" s="217"/>
      <c r="L66" s="218"/>
    </row>
    <row r="67" spans="1:12" x14ac:dyDescent="0.25">
      <c r="A67" s="177" t="s">
        <v>82</v>
      </c>
      <c r="B67" s="178" t="s">
        <v>107</v>
      </c>
      <c r="C67" s="178">
        <v>400</v>
      </c>
      <c r="D67" s="178">
        <v>20000</v>
      </c>
      <c r="E67" s="179" t="s">
        <v>84</v>
      </c>
      <c r="F67" s="178">
        <v>448</v>
      </c>
      <c r="G67" s="180">
        <f>'DATA SHEET'!G85</f>
        <v>15.59</v>
      </c>
      <c r="H67" s="218"/>
      <c r="I67" s="218"/>
      <c r="J67" s="218"/>
      <c r="K67" s="217"/>
      <c r="L67" s="218"/>
    </row>
    <row r="68" spans="1:12" x14ac:dyDescent="0.25">
      <c r="A68" s="177" t="s">
        <v>82</v>
      </c>
      <c r="B68" s="178" t="s">
        <v>107</v>
      </c>
      <c r="C68" s="178">
        <v>400</v>
      </c>
      <c r="D68" s="178">
        <v>20000</v>
      </c>
      <c r="E68" s="179" t="s">
        <v>85</v>
      </c>
      <c r="F68" s="178">
        <v>458</v>
      </c>
      <c r="G68" s="180">
        <f>'DATA SHEET'!G92</f>
        <v>18.25</v>
      </c>
      <c r="H68" s="218"/>
      <c r="I68" s="218"/>
      <c r="J68" s="218"/>
      <c r="K68" s="217"/>
      <c r="L68" s="218"/>
    </row>
    <row r="69" spans="1:12" x14ac:dyDescent="0.25">
      <c r="A69" s="177" t="s">
        <v>82</v>
      </c>
      <c r="B69" s="178" t="s">
        <v>83</v>
      </c>
      <c r="C69" s="178">
        <v>50</v>
      </c>
      <c r="D69" s="178">
        <v>4000</v>
      </c>
      <c r="E69" s="179" t="s">
        <v>84</v>
      </c>
      <c r="F69" s="178">
        <v>461</v>
      </c>
      <c r="G69" s="180">
        <f>'DATA SHEET'!G95</f>
        <v>9.67</v>
      </c>
      <c r="H69" s="218"/>
      <c r="I69" s="218"/>
      <c r="J69" s="218"/>
      <c r="K69" s="217"/>
      <c r="L69" s="218"/>
    </row>
    <row r="70" spans="1:12" x14ac:dyDescent="0.25">
      <c r="A70" s="177" t="s">
        <v>82</v>
      </c>
      <c r="B70" s="178" t="s">
        <v>83</v>
      </c>
      <c r="C70" s="178">
        <v>50</v>
      </c>
      <c r="D70" s="178">
        <v>4000</v>
      </c>
      <c r="E70" s="179" t="s">
        <v>85</v>
      </c>
      <c r="F70" s="178">
        <v>471</v>
      </c>
      <c r="G70" s="180">
        <f>'DATA SHEET'!G99</f>
        <v>13.23</v>
      </c>
      <c r="H70" s="218"/>
      <c r="I70" s="218"/>
      <c r="J70" s="218"/>
      <c r="K70" s="217"/>
      <c r="L70" s="218"/>
    </row>
    <row r="71" spans="1:12" x14ac:dyDescent="0.25">
      <c r="A71" s="177" t="s">
        <v>82</v>
      </c>
      <c r="B71" s="178" t="s">
        <v>83</v>
      </c>
      <c r="C71" s="178">
        <v>400</v>
      </c>
      <c r="D71" s="178">
        <v>50000</v>
      </c>
      <c r="E71" s="181" t="s">
        <v>84</v>
      </c>
      <c r="F71" s="178">
        <v>409</v>
      </c>
      <c r="G71" s="180">
        <f>'DATA SHEET'!G72</f>
        <v>15.22</v>
      </c>
      <c r="H71" s="218"/>
      <c r="I71" s="218"/>
      <c r="J71" s="218"/>
      <c r="K71" s="217"/>
      <c r="L71" s="218"/>
    </row>
    <row r="72" spans="1:12" x14ac:dyDescent="0.25">
      <c r="A72" s="177" t="s">
        <v>61</v>
      </c>
      <c r="B72" s="178" t="s">
        <v>86</v>
      </c>
      <c r="C72" s="178">
        <v>175</v>
      </c>
      <c r="D72" s="178">
        <v>12000</v>
      </c>
      <c r="E72" s="181" t="s">
        <v>84</v>
      </c>
      <c r="F72" s="178">
        <v>454</v>
      </c>
      <c r="G72" s="180">
        <f>'DATA SHEET'!G88</f>
        <v>22.74</v>
      </c>
      <c r="H72" s="218"/>
      <c r="I72" s="218"/>
      <c r="J72" s="218"/>
      <c r="K72" s="217"/>
      <c r="L72" s="218"/>
    </row>
    <row r="73" spans="1:12" x14ac:dyDescent="0.25">
      <c r="A73" s="177" t="s">
        <v>61</v>
      </c>
      <c r="B73" s="178" t="s">
        <v>86</v>
      </c>
      <c r="C73" s="178" t="s">
        <v>87</v>
      </c>
      <c r="D73" s="178">
        <v>32000</v>
      </c>
      <c r="E73" s="181" t="s">
        <v>84</v>
      </c>
      <c r="F73" s="178">
        <v>455</v>
      </c>
      <c r="G73" s="180">
        <f>'DATA SHEET'!G89</f>
        <v>29.8</v>
      </c>
      <c r="H73" s="218"/>
      <c r="I73" s="218"/>
      <c r="J73" s="218"/>
      <c r="K73" s="217"/>
      <c r="L73" s="218"/>
    </row>
    <row r="74" spans="1:12" x14ac:dyDescent="0.25">
      <c r="A74" s="177" t="s">
        <v>61</v>
      </c>
      <c r="B74" s="178" t="s">
        <v>86</v>
      </c>
      <c r="C74" s="178">
        <v>1000</v>
      </c>
      <c r="D74" s="178">
        <v>107800</v>
      </c>
      <c r="E74" s="181" t="s">
        <v>84</v>
      </c>
      <c r="F74" s="178">
        <v>459</v>
      </c>
      <c r="G74" s="180">
        <f>'DATA SHEET'!G93</f>
        <v>56.59</v>
      </c>
      <c r="H74" s="218"/>
      <c r="I74" s="218"/>
      <c r="J74" s="218"/>
      <c r="K74" s="217"/>
      <c r="L74" s="218"/>
    </row>
    <row r="75" spans="1:12" x14ac:dyDescent="0.25">
      <c r="A75" s="177" t="s">
        <v>61</v>
      </c>
      <c r="B75" s="178" t="s">
        <v>86</v>
      </c>
      <c r="C75" s="178">
        <v>175</v>
      </c>
      <c r="D75" s="178">
        <v>12000</v>
      </c>
      <c r="E75" s="181" t="s">
        <v>108</v>
      </c>
      <c r="F75" s="178">
        <v>460</v>
      </c>
      <c r="G75" s="180">
        <f>'DATA SHEET'!G94</f>
        <v>33.81</v>
      </c>
      <c r="H75" s="218"/>
      <c r="I75" s="218"/>
      <c r="J75" s="218"/>
      <c r="K75" s="217"/>
      <c r="L75" s="218"/>
    </row>
    <row r="76" spans="1:12" x14ac:dyDescent="0.25">
      <c r="A76" s="177" t="s">
        <v>61</v>
      </c>
      <c r="B76" s="178" t="s">
        <v>86</v>
      </c>
      <c r="C76" s="178" t="s">
        <v>87</v>
      </c>
      <c r="D76" s="178">
        <v>32000</v>
      </c>
      <c r="E76" s="181" t="s">
        <v>108</v>
      </c>
      <c r="F76" s="178">
        <v>469</v>
      </c>
      <c r="G76" s="180">
        <f>'DATA SHEET'!G97</f>
        <v>39.909999999999997</v>
      </c>
      <c r="H76" s="218"/>
      <c r="I76" s="218"/>
      <c r="J76" s="218"/>
      <c r="K76" s="217"/>
      <c r="L76" s="218"/>
    </row>
    <row r="77" spans="1:12" x14ac:dyDescent="0.25">
      <c r="A77" s="177" t="s">
        <v>61</v>
      </c>
      <c r="B77" s="178" t="s">
        <v>86</v>
      </c>
      <c r="C77" s="178">
        <v>1000</v>
      </c>
      <c r="D77" s="178">
        <v>107800</v>
      </c>
      <c r="E77" s="181" t="s">
        <v>108</v>
      </c>
      <c r="F77" s="178">
        <v>470</v>
      </c>
      <c r="G77" s="180">
        <f>'DATA SHEET'!G98</f>
        <v>66.45</v>
      </c>
      <c r="H77" s="218"/>
      <c r="I77" s="218"/>
      <c r="J77" s="218"/>
      <c r="K77" s="217"/>
      <c r="L77" s="218"/>
    </row>
    <row r="78" spans="1:12" x14ac:dyDescent="0.25">
      <c r="A78" s="177" t="s">
        <v>109</v>
      </c>
      <c r="B78" s="178" t="s">
        <v>110</v>
      </c>
      <c r="C78" s="178">
        <v>105</v>
      </c>
      <c r="D78" s="178">
        <v>1000</v>
      </c>
      <c r="E78" s="179" t="s">
        <v>84</v>
      </c>
      <c r="F78" s="178">
        <v>421</v>
      </c>
      <c r="G78" s="180">
        <f>'DATA SHEET'!G76</f>
        <v>4.09</v>
      </c>
      <c r="H78" s="218"/>
      <c r="I78" s="218"/>
      <c r="J78" s="218"/>
      <c r="K78" s="217"/>
      <c r="L78" s="218"/>
    </row>
    <row r="79" spans="1:12" x14ac:dyDescent="0.25">
      <c r="A79" s="177" t="s">
        <v>109</v>
      </c>
      <c r="B79" s="178" t="s">
        <v>110</v>
      </c>
      <c r="C79" s="178">
        <v>205</v>
      </c>
      <c r="D79" s="178">
        <v>2500</v>
      </c>
      <c r="E79" s="179" t="s">
        <v>84</v>
      </c>
      <c r="F79" s="178">
        <v>422</v>
      </c>
      <c r="G79" s="180">
        <f>'DATA SHEET'!G77</f>
        <v>5.41</v>
      </c>
      <c r="H79" s="218"/>
      <c r="I79" s="218"/>
      <c r="J79" s="218"/>
      <c r="K79" s="217"/>
      <c r="L79" s="218"/>
    </row>
    <row r="80" spans="1:12" x14ac:dyDescent="0.25">
      <c r="A80" s="177" t="s">
        <v>109</v>
      </c>
      <c r="B80" s="178" t="s">
        <v>110</v>
      </c>
      <c r="C80" s="178">
        <v>327</v>
      </c>
      <c r="D80" s="178">
        <v>4000</v>
      </c>
      <c r="E80" s="179" t="s">
        <v>84</v>
      </c>
      <c r="F80" s="178">
        <v>424</v>
      </c>
      <c r="G80" s="180">
        <f>'DATA SHEET'!G78</f>
        <v>8.0299999999999994</v>
      </c>
      <c r="H80" s="218"/>
      <c r="I80" s="218"/>
      <c r="J80" s="218"/>
      <c r="K80" s="217"/>
      <c r="L80" s="218"/>
    </row>
    <row r="81" spans="1:12" x14ac:dyDescent="0.25">
      <c r="A81" s="177" t="s">
        <v>109</v>
      </c>
      <c r="B81" s="178" t="s">
        <v>110</v>
      </c>
      <c r="C81" s="178">
        <v>327</v>
      </c>
      <c r="D81" s="178">
        <v>4000</v>
      </c>
      <c r="E81" s="179" t="s">
        <v>85</v>
      </c>
      <c r="F81" s="178">
        <v>434</v>
      </c>
      <c r="G81" s="180">
        <f>'DATA SHEET'!G81</f>
        <v>8.67</v>
      </c>
      <c r="H81" s="218"/>
      <c r="I81" s="218"/>
      <c r="J81" s="218"/>
      <c r="K81" s="217"/>
      <c r="L81" s="218"/>
    </row>
    <row r="82" spans="1:12" x14ac:dyDescent="0.25">
      <c r="A82" s="177" t="s">
        <v>109</v>
      </c>
      <c r="B82" s="178" t="s">
        <v>110</v>
      </c>
      <c r="C82" s="178">
        <v>448</v>
      </c>
      <c r="D82" s="178">
        <v>6000</v>
      </c>
      <c r="E82" s="179" t="s">
        <v>84</v>
      </c>
      <c r="F82" s="178">
        <v>425</v>
      </c>
      <c r="G82" s="180">
        <f>'DATA SHEET'!G79</f>
        <v>10.74</v>
      </c>
      <c r="H82" s="218"/>
      <c r="I82" s="218"/>
      <c r="J82" s="218"/>
      <c r="K82" s="217"/>
      <c r="L82" s="218"/>
    </row>
    <row r="83" spans="1:12" x14ac:dyDescent="0.25">
      <c r="A83" s="177" t="s">
        <v>88</v>
      </c>
      <c r="B83" s="178" t="s">
        <v>107</v>
      </c>
      <c r="C83" s="178">
        <v>175</v>
      </c>
      <c r="D83" s="178">
        <v>7000</v>
      </c>
      <c r="E83" s="181" t="s">
        <v>84</v>
      </c>
      <c r="F83" s="178">
        <v>404</v>
      </c>
      <c r="G83" s="180">
        <f>'DATA SHEET'!G71</f>
        <v>12.81</v>
      </c>
      <c r="H83" s="218"/>
      <c r="I83" s="218"/>
      <c r="J83" s="218"/>
      <c r="K83" s="217"/>
      <c r="L83" s="218"/>
    </row>
    <row r="84" spans="1:12" x14ac:dyDescent="0.25">
      <c r="A84" s="177" t="s">
        <v>88</v>
      </c>
      <c r="B84" s="178" t="s">
        <v>83</v>
      </c>
      <c r="C84" s="178">
        <v>70</v>
      </c>
      <c r="D84" s="178">
        <v>5800</v>
      </c>
      <c r="E84" s="181" t="s">
        <v>84</v>
      </c>
      <c r="F84" s="178">
        <v>426</v>
      </c>
      <c r="G84" s="180">
        <f>'DATA SHEET'!G80</f>
        <v>9.4</v>
      </c>
      <c r="H84" s="218"/>
      <c r="I84" s="218"/>
      <c r="J84" s="218"/>
      <c r="K84" s="217"/>
      <c r="L84" s="218"/>
    </row>
    <row r="85" spans="1:12" x14ac:dyDescent="0.25">
      <c r="A85" s="208" t="s">
        <v>61</v>
      </c>
      <c r="B85" s="209" t="s">
        <v>86</v>
      </c>
      <c r="C85" s="209">
        <v>175</v>
      </c>
      <c r="D85" s="209">
        <v>12000</v>
      </c>
      <c r="E85" s="210" t="s">
        <v>84</v>
      </c>
      <c r="F85" s="209">
        <v>450</v>
      </c>
      <c r="G85" s="211">
        <f>'DATA SHEET'!G86</f>
        <v>17.64</v>
      </c>
      <c r="H85" s="218"/>
      <c r="I85" s="219"/>
      <c r="J85" s="219"/>
      <c r="K85" s="217"/>
      <c r="L85" s="218"/>
    </row>
    <row r="86" spans="1:12" x14ac:dyDescent="0.25">
      <c r="A86" s="208" t="s">
        <v>61</v>
      </c>
      <c r="B86" s="209" t="s">
        <v>86</v>
      </c>
      <c r="C86" s="209">
        <v>1000</v>
      </c>
      <c r="D86" s="209">
        <v>107800</v>
      </c>
      <c r="E86" s="210" t="s">
        <v>84</v>
      </c>
      <c r="F86" s="209">
        <v>452</v>
      </c>
      <c r="G86" s="211">
        <f>'DATA SHEET'!G87</f>
        <v>51.5</v>
      </c>
      <c r="H86" s="218"/>
      <c r="I86" s="219"/>
      <c r="J86" s="219"/>
      <c r="K86" s="217"/>
      <c r="L86" s="218"/>
    </row>
    <row r="87" spans="1:12" ht="15.75" x14ac:dyDescent="0.25">
      <c r="A87" s="337" t="s">
        <v>104</v>
      </c>
      <c r="B87" s="337"/>
      <c r="C87" s="337"/>
      <c r="D87" s="337"/>
      <c r="E87" s="337"/>
      <c r="F87" s="337"/>
      <c r="G87" s="180"/>
      <c r="H87" s="219"/>
      <c r="I87" s="218"/>
      <c r="J87" s="218"/>
      <c r="K87" s="217"/>
      <c r="L87" s="218"/>
    </row>
    <row r="88" spans="1:12" x14ac:dyDescent="0.25">
      <c r="A88" s="177" t="s">
        <v>89</v>
      </c>
      <c r="B88" s="178" t="s">
        <v>83</v>
      </c>
      <c r="C88" s="178">
        <v>50</v>
      </c>
      <c r="D88" s="178">
        <v>4000</v>
      </c>
      <c r="E88" s="179" t="s">
        <v>111</v>
      </c>
      <c r="F88" s="178">
        <v>410</v>
      </c>
      <c r="G88" s="180">
        <f>'DATA SHEET'!G73</f>
        <v>14.98</v>
      </c>
      <c r="H88" s="219"/>
      <c r="I88" s="218"/>
      <c r="J88" s="218"/>
      <c r="K88" s="217"/>
      <c r="L88" s="218"/>
    </row>
    <row r="89" spans="1:12" x14ac:dyDescent="0.25">
      <c r="A89" s="177" t="s">
        <v>89</v>
      </c>
      <c r="B89" s="178" t="s">
        <v>83</v>
      </c>
      <c r="C89" s="178">
        <v>50</v>
      </c>
      <c r="D89" s="178">
        <v>4000</v>
      </c>
      <c r="E89" s="181" t="s">
        <v>112</v>
      </c>
      <c r="F89" s="178">
        <v>440</v>
      </c>
      <c r="G89" s="180">
        <f>'DATA SHEET'!G82</f>
        <v>17.02</v>
      </c>
      <c r="H89" s="218"/>
      <c r="I89" s="218"/>
      <c r="J89" s="218"/>
      <c r="K89" s="217"/>
      <c r="L89" s="218"/>
    </row>
    <row r="90" spans="1:12" x14ac:dyDescent="0.25">
      <c r="A90" s="177" t="s">
        <v>113</v>
      </c>
      <c r="B90" s="178" t="s">
        <v>83</v>
      </c>
      <c r="C90" s="178">
        <v>70</v>
      </c>
      <c r="D90" s="178">
        <v>5800</v>
      </c>
      <c r="E90" s="181" t="s">
        <v>114</v>
      </c>
      <c r="F90" s="178">
        <v>412</v>
      </c>
      <c r="G90" s="180">
        <f>'DATA SHEET'!G74</f>
        <v>36.74</v>
      </c>
      <c r="H90" s="218"/>
      <c r="I90" s="218"/>
      <c r="J90" s="218"/>
      <c r="K90" s="217"/>
      <c r="L90" s="218"/>
    </row>
    <row r="91" spans="1:12" x14ac:dyDescent="0.25">
      <c r="A91" s="177" t="s">
        <v>113</v>
      </c>
      <c r="B91" s="178" t="s">
        <v>83</v>
      </c>
      <c r="C91" s="178">
        <v>100</v>
      </c>
      <c r="D91" s="178">
        <v>9500</v>
      </c>
      <c r="E91" s="181" t="s">
        <v>114</v>
      </c>
      <c r="F91" s="178">
        <v>413</v>
      </c>
      <c r="G91" s="180">
        <f>'DATA SHEET'!G75</f>
        <v>36.99</v>
      </c>
      <c r="H91" s="218"/>
      <c r="I91" s="218"/>
      <c r="J91" s="218"/>
      <c r="K91" s="217"/>
      <c r="L91" s="218"/>
    </row>
    <row r="92" spans="1:12" x14ac:dyDescent="0.25">
      <c r="A92" s="177" t="s">
        <v>92</v>
      </c>
      <c r="B92" s="178" t="s">
        <v>83</v>
      </c>
      <c r="C92" s="178">
        <v>50</v>
      </c>
      <c r="D92" s="178">
        <v>4000</v>
      </c>
      <c r="E92" s="179" t="s">
        <v>92</v>
      </c>
      <c r="F92" s="178">
        <v>466</v>
      </c>
      <c r="G92" s="180">
        <f>'DATA SHEET'!G96</f>
        <v>12.18</v>
      </c>
      <c r="H92" s="218"/>
      <c r="I92" s="218"/>
      <c r="J92" s="218"/>
      <c r="K92" s="217"/>
      <c r="L92" s="218"/>
    </row>
    <row r="93" spans="1:12" x14ac:dyDescent="0.25">
      <c r="A93" s="208" t="s">
        <v>93</v>
      </c>
      <c r="B93" s="209" t="s">
        <v>86</v>
      </c>
      <c r="C93" s="209">
        <v>175</v>
      </c>
      <c r="D93" s="209">
        <v>12000</v>
      </c>
      <c r="E93" s="210" t="s">
        <v>84</v>
      </c>
      <c r="F93" s="209">
        <v>490</v>
      </c>
      <c r="G93" s="212">
        <f>'DATA SHEET'!G100</f>
        <v>19.05</v>
      </c>
      <c r="H93" s="218"/>
      <c r="I93" s="219"/>
      <c r="J93" s="219"/>
      <c r="K93" s="217"/>
      <c r="L93" s="218"/>
    </row>
    <row r="94" spans="1:12" x14ac:dyDescent="0.25">
      <c r="A94" s="208" t="s">
        <v>93</v>
      </c>
      <c r="B94" s="209" t="s">
        <v>86</v>
      </c>
      <c r="C94" s="209">
        <v>1000</v>
      </c>
      <c r="D94" s="209">
        <v>107800</v>
      </c>
      <c r="E94" s="210" t="s">
        <v>84</v>
      </c>
      <c r="F94" s="209">
        <v>493</v>
      </c>
      <c r="G94" s="212">
        <f>'DATA SHEET'!G101</f>
        <v>55.38</v>
      </c>
      <c r="H94" s="218"/>
      <c r="I94" s="219"/>
      <c r="J94" s="219"/>
      <c r="K94" s="217"/>
      <c r="L94" s="218"/>
    </row>
    <row r="95" spans="1:12" x14ac:dyDescent="0.25">
      <c r="A95" s="208" t="s">
        <v>93</v>
      </c>
      <c r="B95" s="209" t="s">
        <v>86</v>
      </c>
      <c r="C95" s="209">
        <v>175</v>
      </c>
      <c r="D95" s="209">
        <v>12000</v>
      </c>
      <c r="E95" s="213" t="s">
        <v>93</v>
      </c>
      <c r="F95" s="209">
        <v>494</v>
      </c>
      <c r="G95" s="212">
        <f>'DATA SHEET'!G102</f>
        <v>34.01</v>
      </c>
      <c r="H95" s="219"/>
      <c r="I95" s="219"/>
      <c r="J95" s="219"/>
      <c r="K95" s="217"/>
      <c r="L95" s="218"/>
    </row>
    <row r="96" spans="1:12" x14ac:dyDescent="0.25">
      <c r="A96" s="208" t="s">
        <v>93</v>
      </c>
      <c r="B96" s="209" t="s">
        <v>86</v>
      </c>
      <c r="C96" s="209">
        <v>1000</v>
      </c>
      <c r="D96" s="209">
        <v>107800</v>
      </c>
      <c r="E96" s="213" t="s">
        <v>93</v>
      </c>
      <c r="F96" s="209">
        <v>496</v>
      </c>
      <c r="G96" s="212">
        <f>'DATA SHEET'!G103</f>
        <v>70.33</v>
      </c>
      <c r="H96" s="219"/>
      <c r="I96" s="219"/>
      <c r="J96" s="219"/>
      <c r="K96" s="217"/>
      <c r="L96" s="218"/>
    </row>
    <row r="97" spans="1:12" x14ac:dyDescent="0.25">
      <c r="A97" s="182"/>
      <c r="B97" s="182"/>
      <c r="C97" s="182"/>
      <c r="D97" s="182"/>
      <c r="E97" s="182"/>
      <c r="F97" s="182"/>
      <c r="G97" s="176"/>
      <c r="H97" s="219"/>
      <c r="I97" s="218"/>
      <c r="J97" s="218"/>
      <c r="K97" s="218"/>
      <c r="L97" s="218"/>
    </row>
    <row r="98" spans="1:12" ht="15.75" x14ac:dyDescent="0.25">
      <c r="A98" s="338" t="s">
        <v>115</v>
      </c>
      <c r="B98" s="338"/>
      <c r="C98" s="338"/>
      <c r="D98" s="338"/>
      <c r="E98" s="338"/>
      <c r="F98" s="338"/>
      <c r="G98" s="176"/>
      <c r="H98" s="219"/>
      <c r="I98" s="218"/>
      <c r="J98" s="218"/>
      <c r="K98" s="218"/>
      <c r="L98" s="218"/>
    </row>
    <row r="99" spans="1:12" x14ac:dyDescent="0.25">
      <c r="A99" s="177" t="s">
        <v>116</v>
      </c>
      <c r="B99" s="178" t="s">
        <v>83</v>
      </c>
      <c r="C99" s="178">
        <v>150</v>
      </c>
      <c r="D99" s="178">
        <v>16000</v>
      </c>
      <c r="E99" s="181" t="s">
        <v>117</v>
      </c>
      <c r="F99" s="178">
        <v>360</v>
      </c>
      <c r="G99" s="180">
        <f>'DATA SHEET'!G70</f>
        <v>63.76</v>
      </c>
      <c r="H99" s="218"/>
      <c r="I99" s="218"/>
      <c r="J99" s="218"/>
      <c r="K99" s="218"/>
      <c r="L99" s="218"/>
    </row>
    <row r="100" spans="1:12" x14ac:dyDescent="0.25">
      <c r="A100" s="182"/>
      <c r="B100" s="182"/>
      <c r="C100" s="182"/>
      <c r="D100" s="182"/>
      <c r="E100" s="182"/>
      <c r="F100" s="182"/>
      <c r="G100" s="176"/>
      <c r="H100" s="218"/>
      <c r="I100" s="218"/>
      <c r="J100" s="218"/>
      <c r="K100" s="218"/>
      <c r="L100" s="218"/>
    </row>
    <row r="101" spans="1:12" x14ac:dyDescent="0.25">
      <c r="A101" s="183"/>
      <c r="B101" s="182"/>
      <c r="C101" s="182"/>
      <c r="D101" s="182"/>
      <c r="E101" s="182"/>
      <c r="F101" s="184" t="s">
        <v>148</v>
      </c>
      <c r="G101" s="185">
        <f>'DATA SHEET'!B1</f>
        <v>43430</v>
      </c>
      <c r="H101" s="218"/>
      <c r="I101" s="218"/>
      <c r="J101" s="218"/>
      <c r="K101" s="218"/>
      <c r="L101" s="218"/>
    </row>
    <row r="102" spans="1:12" x14ac:dyDescent="0.25">
      <c r="H102" s="218"/>
      <c r="I102" s="218"/>
      <c r="J102" s="218"/>
      <c r="K102" s="218"/>
      <c r="L102" s="218"/>
    </row>
    <row r="103" spans="1:12" x14ac:dyDescent="0.25">
      <c r="H103" s="218"/>
    </row>
    <row r="104" spans="1:12" x14ac:dyDescent="0.25">
      <c r="H104" s="218"/>
    </row>
  </sheetData>
  <sheetProtection selectLockedCells="1"/>
  <mergeCells count="12">
    <mergeCell ref="I2:O2"/>
    <mergeCell ref="I1:O1"/>
    <mergeCell ref="A2:G2"/>
    <mergeCell ref="A1:G1"/>
    <mergeCell ref="A62:F62"/>
    <mergeCell ref="A87:F87"/>
    <mergeCell ref="A98:F98"/>
    <mergeCell ref="A4:F4"/>
    <mergeCell ref="A22:F22"/>
    <mergeCell ref="A51:G51"/>
    <mergeCell ref="A50:G50"/>
    <mergeCell ref="A52:G60"/>
  </mergeCells>
  <pageMargins left="1" right="1" top="1.5" bottom="1" header="0.5" footer="0.5"/>
  <pageSetup fitToHeight="0" orientation="portrait" r:id="rId1"/>
  <headerFooter>
    <oddHeader xml:space="preserve">&amp;R&amp;"Times New Roman,Bold"&amp;12 Case No. 2018-00294
Attachment to Response to INTERVENOR-REQUEST## Question No. 14
Page &amp;P of &amp;N
Wolfe
</oddHeader>
  </headerFooter>
  <rowBreaks count="1" manualBreakCount="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07"/>
  <sheetViews>
    <sheetView topLeftCell="A4" zoomScale="80" zoomScaleNormal="80" workbookViewId="0">
      <selection activeCell="N99" sqref="N99"/>
    </sheetView>
  </sheetViews>
  <sheetFormatPr defaultRowHeight="15" x14ac:dyDescent="0.25"/>
  <cols>
    <col min="1" max="1" width="9.5703125" customWidth="1"/>
    <col min="2" max="2" width="18.140625" customWidth="1"/>
    <col min="3" max="3" width="9.140625" customWidth="1"/>
    <col min="4" max="4" width="10.7109375" customWidth="1"/>
    <col min="5" max="5" width="12.42578125" customWidth="1"/>
    <col min="6" max="6" width="15.28515625" customWidth="1"/>
    <col min="7" max="7" width="10.42578125" style="12" customWidth="1"/>
    <col min="9" max="9" width="20.42578125" customWidth="1"/>
    <col min="10" max="13" width="15.7109375" customWidth="1"/>
    <col min="16" max="16" width="9.140625" style="1"/>
    <col min="17" max="17" width="10.7109375" style="1" customWidth="1"/>
    <col min="18" max="18" width="9.140625" style="1"/>
    <col min="19" max="19" width="20.42578125" style="1" customWidth="1"/>
    <col min="20" max="20" width="2.7109375" style="1" customWidth="1"/>
    <col min="21" max="21" width="12.28515625" style="23" customWidth="1"/>
    <col min="22" max="22" width="10.85546875" style="29" customWidth="1"/>
    <col min="23" max="26" width="14.28515625" style="29" customWidth="1"/>
    <col min="27" max="27" width="2.7109375" style="29" customWidth="1"/>
    <col min="28" max="32" width="13.28515625" style="29" customWidth="1"/>
    <col min="33" max="33" width="2.7109375" style="29" customWidth="1"/>
    <col min="34" max="34" width="12.28515625" style="30" customWidth="1"/>
    <col min="35" max="36" width="9.140625" style="1"/>
  </cols>
  <sheetData>
    <row r="1" spans="1:37" x14ac:dyDescent="0.25">
      <c r="A1" t="s">
        <v>148</v>
      </c>
      <c r="B1" s="20">
        <v>43430</v>
      </c>
      <c r="J1" t="s">
        <v>223</v>
      </c>
    </row>
    <row r="2" spans="1:37" ht="15" customHeight="1" x14ac:dyDescent="0.3">
      <c r="A2" t="s">
        <v>221</v>
      </c>
      <c r="B2" t="s">
        <v>222</v>
      </c>
      <c r="P2" s="362" t="s">
        <v>210</v>
      </c>
      <c r="Q2" s="362"/>
      <c r="R2" s="362"/>
      <c r="S2" s="362"/>
      <c r="T2" s="362"/>
      <c r="U2" s="362"/>
      <c r="V2" s="362"/>
      <c r="W2" s="362"/>
      <c r="X2" s="136"/>
      <c r="Y2" s="140" t="s">
        <v>218</v>
      </c>
      <c r="Z2" s="136"/>
      <c r="AA2" s="136"/>
      <c r="AB2" s="348" t="s">
        <v>220</v>
      </c>
      <c r="AC2" s="348"/>
      <c r="AD2" s="348"/>
      <c r="AE2" s="348"/>
      <c r="AF2" s="348"/>
      <c r="AG2" s="348"/>
      <c r="AH2" s="348"/>
      <c r="AI2" s="31"/>
      <c r="AJ2" s="31"/>
      <c r="AK2" s="19"/>
    </row>
    <row r="3" spans="1:37" ht="15" customHeight="1" x14ac:dyDescent="0.3">
      <c r="P3" s="362"/>
      <c r="Q3" s="362"/>
      <c r="R3" s="362"/>
      <c r="S3" s="362"/>
      <c r="T3" s="362"/>
      <c r="U3" s="362"/>
      <c r="V3" s="362"/>
      <c r="W3" s="362"/>
      <c r="X3" s="136"/>
      <c r="Y3" s="137">
        <v>43431</v>
      </c>
      <c r="Z3" s="136"/>
      <c r="AA3" s="136"/>
      <c r="AB3" s="348"/>
      <c r="AC3" s="348"/>
      <c r="AD3" s="348"/>
      <c r="AE3" s="348"/>
      <c r="AF3" s="348"/>
      <c r="AG3" s="348"/>
      <c r="AH3" s="348"/>
      <c r="AI3" s="31"/>
      <c r="AJ3" s="31"/>
      <c r="AK3" s="19"/>
    </row>
    <row r="4" spans="1:37" ht="30" customHeight="1" x14ac:dyDescent="0.25">
      <c r="A4" s="346" t="s">
        <v>147</v>
      </c>
      <c r="B4" s="347"/>
      <c r="C4" s="347"/>
      <c r="D4" s="347"/>
      <c r="E4" s="347"/>
      <c r="F4" s="347"/>
      <c r="G4" s="347"/>
      <c r="I4" s="109"/>
      <c r="J4" s="354" t="s">
        <v>209</v>
      </c>
      <c r="K4" s="354"/>
      <c r="L4" s="354"/>
      <c r="M4" s="113"/>
      <c r="O4" s="188"/>
      <c r="P4" s="131"/>
      <c r="Q4" s="131"/>
      <c r="R4" s="131"/>
      <c r="S4" s="131"/>
      <c r="T4" s="131"/>
      <c r="U4" s="355" t="s">
        <v>215</v>
      </c>
      <c r="V4" s="355"/>
      <c r="W4" s="355"/>
      <c r="X4" s="355"/>
      <c r="Y4" s="355"/>
      <c r="Z4" s="355"/>
      <c r="AA4" s="131"/>
      <c r="AB4" s="355" t="s">
        <v>216</v>
      </c>
      <c r="AC4" s="355"/>
      <c r="AD4" s="355"/>
      <c r="AE4" s="355"/>
      <c r="AF4" s="355"/>
      <c r="AG4" s="131"/>
      <c r="AH4" s="131"/>
      <c r="AI4" s="31"/>
      <c r="AJ4" s="31"/>
      <c r="AK4" s="19"/>
    </row>
    <row r="5" spans="1:37" ht="15" customHeight="1" x14ac:dyDescent="0.25">
      <c r="A5" s="348" t="s">
        <v>149</v>
      </c>
      <c r="B5" s="348"/>
      <c r="C5" s="348"/>
      <c r="D5" s="348"/>
      <c r="E5" s="348"/>
      <c r="F5" s="348"/>
      <c r="G5" s="348"/>
      <c r="I5" s="166" t="s">
        <v>218</v>
      </c>
      <c r="J5" s="346" t="s">
        <v>208</v>
      </c>
      <c r="K5" s="346"/>
      <c r="L5" s="346"/>
      <c r="M5" s="114"/>
      <c r="O5" s="188"/>
      <c r="P5" s="352" t="s">
        <v>49</v>
      </c>
      <c r="Q5" s="352"/>
      <c r="R5" s="352"/>
      <c r="S5" s="352"/>
      <c r="T5" s="52"/>
      <c r="U5" s="352" t="s">
        <v>184</v>
      </c>
      <c r="V5" s="352"/>
      <c r="W5" s="352"/>
      <c r="X5" s="352"/>
      <c r="Y5" s="124"/>
      <c r="Z5" s="124"/>
      <c r="AA5" s="46"/>
      <c r="AB5" s="367" t="s">
        <v>185</v>
      </c>
      <c r="AC5" s="367"/>
      <c r="AD5" s="367"/>
      <c r="AE5" s="125"/>
      <c r="AF5" s="125"/>
      <c r="AG5" s="50"/>
      <c r="AH5" s="366" t="s">
        <v>205</v>
      </c>
      <c r="AI5" s="31"/>
      <c r="AJ5" s="31"/>
      <c r="AK5" s="19"/>
    </row>
    <row r="6" spans="1:37" ht="15" customHeight="1" x14ac:dyDescent="0.25">
      <c r="A6" s="348"/>
      <c r="B6" s="348"/>
      <c r="C6" s="348"/>
      <c r="D6" s="348"/>
      <c r="E6" s="348"/>
      <c r="F6" s="348"/>
      <c r="G6" s="348"/>
      <c r="I6" s="139">
        <v>43430</v>
      </c>
      <c r="J6" s="19"/>
      <c r="K6" s="108">
        <v>1.24E-2</v>
      </c>
      <c r="L6" s="123"/>
      <c r="M6" s="115"/>
      <c r="O6" s="188"/>
      <c r="P6" s="13"/>
      <c r="Q6" s="13"/>
      <c r="R6" s="13"/>
      <c r="S6" s="13"/>
      <c r="T6" s="51"/>
      <c r="U6" s="351" t="s">
        <v>150</v>
      </c>
      <c r="V6" s="350" t="s">
        <v>22</v>
      </c>
      <c r="W6" s="353" t="s">
        <v>183</v>
      </c>
      <c r="X6" s="353" t="s">
        <v>151</v>
      </c>
      <c r="Y6" s="353" t="s">
        <v>201</v>
      </c>
      <c r="Z6" s="353" t="s">
        <v>203</v>
      </c>
      <c r="AA6" s="358"/>
      <c r="AB6" s="350" t="s">
        <v>188</v>
      </c>
      <c r="AC6" s="350" t="s">
        <v>189</v>
      </c>
      <c r="AD6" s="353" t="s">
        <v>202</v>
      </c>
      <c r="AE6" s="132" t="s">
        <v>201</v>
      </c>
      <c r="AF6" s="353" t="s">
        <v>204</v>
      </c>
      <c r="AG6" s="122"/>
      <c r="AH6" s="366"/>
      <c r="AI6" s="31"/>
      <c r="AJ6" s="31"/>
      <c r="AK6" s="19"/>
    </row>
    <row r="7" spans="1:37" ht="15" customHeight="1" x14ac:dyDescent="0.25">
      <c r="A7" s="348"/>
      <c r="B7" s="348"/>
      <c r="C7" s="348"/>
      <c r="D7" s="348"/>
      <c r="E7" s="348"/>
      <c r="F7" s="348"/>
      <c r="G7" s="348"/>
      <c r="I7" s="104"/>
      <c r="J7" s="105"/>
      <c r="K7" s="116"/>
      <c r="L7" s="117"/>
      <c r="M7" s="118"/>
      <c r="O7" s="188"/>
      <c r="P7" s="13"/>
      <c r="Q7" s="13"/>
      <c r="R7" s="13"/>
      <c r="S7" s="13"/>
      <c r="T7" s="51"/>
      <c r="U7" s="351"/>
      <c r="V7" s="350"/>
      <c r="W7" s="353"/>
      <c r="X7" s="353"/>
      <c r="Y7" s="353"/>
      <c r="Z7" s="353"/>
      <c r="AA7" s="358"/>
      <c r="AB7" s="350"/>
      <c r="AC7" s="350"/>
      <c r="AD7" s="353"/>
      <c r="AE7" s="121" t="s">
        <v>217</v>
      </c>
      <c r="AF7" s="353"/>
      <c r="AG7" s="122"/>
      <c r="AH7" s="366"/>
      <c r="AI7" s="31"/>
      <c r="AJ7" s="31"/>
      <c r="AK7" s="19"/>
    </row>
    <row r="8" spans="1:37" ht="15" customHeight="1" x14ac:dyDescent="0.25">
      <c r="A8" s="348"/>
      <c r="B8" s="348"/>
      <c r="C8" s="348"/>
      <c r="D8" s="348"/>
      <c r="E8" s="348"/>
      <c r="F8" s="348"/>
      <c r="G8" s="348"/>
      <c r="I8" s="19"/>
      <c r="J8" s="123"/>
      <c r="K8" s="18"/>
      <c r="L8" s="123"/>
      <c r="M8" s="123"/>
      <c r="O8" s="188"/>
      <c r="P8" s="31"/>
      <c r="Q8" s="31"/>
      <c r="R8" s="31"/>
      <c r="S8" s="31"/>
      <c r="T8" s="52"/>
      <c r="U8" s="32"/>
      <c r="V8" s="126"/>
      <c r="W8" s="35"/>
      <c r="X8" s="35"/>
      <c r="Y8" s="35"/>
      <c r="Z8" s="35"/>
      <c r="AA8" s="47"/>
      <c r="AB8" s="126"/>
      <c r="AC8" s="126"/>
      <c r="AD8" s="35"/>
      <c r="AE8" s="57"/>
      <c r="AF8" s="35"/>
      <c r="AG8" s="47"/>
      <c r="AH8" s="34"/>
      <c r="AI8" s="31"/>
      <c r="AJ8" s="31"/>
      <c r="AK8" s="19"/>
    </row>
    <row r="9" spans="1:37" ht="15" customHeight="1" x14ac:dyDescent="0.25">
      <c r="A9" s="349"/>
      <c r="B9" s="349"/>
      <c r="C9" s="349"/>
      <c r="D9" s="349"/>
      <c r="E9" s="349"/>
      <c r="F9" s="349"/>
      <c r="G9" s="349"/>
      <c r="I9" s="109"/>
      <c r="J9" s="110"/>
      <c r="K9" s="110"/>
      <c r="L9" s="110"/>
      <c r="M9" s="111"/>
      <c r="O9" s="188"/>
      <c r="P9" s="36" t="s">
        <v>25</v>
      </c>
      <c r="Q9" s="61" t="s">
        <v>50</v>
      </c>
      <c r="R9" s="61" t="s">
        <v>51</v>
      </c>
      <c r="S9" s="61"/>
      <c r="T9" s="62"/>
      <c r="U9" s="63">
        <v>7002367</v>
      </c>
      <c r="V9" s="249">
        <v>96</v>
      </c>
      <c r="W9" s="42"/>
      <c r="X9" s="42">
        <f>V9</f>
        <v>96</v>
      </c>
      <c r="Y9" s="64">
        <f>$L$22</f>
        <v>0.22628000000000001</v>
      </c>
      <c r="Z9" s="42">
        <f>X9+(X9*Y9)</f>
        <v>117.72288</v>
      </c>
      <c r="AA9" s="65"/>
      <c r="AB9" s="127">
        <v>196.75</v>
      </c>
      <c r="AC9" s="127">
        <v>269.31</v>
      </c>
      <c r="AD9" s="66">
        <f>AVERAGE(AB9:AC9)</f>
        <v>233.03</v>
      </c>
      <c r="AE9" s="67">
        <f>$M$22</f>
        <v>0.11627999999999999</v>
      </c>
      <c r="AF9" s="66">
        <f>AD9*(1+AE9)*(1+AE10)</f>
        <v>314.75334136399999</v>
      </c>
      <c r="AG9" s="68"/>
      <c r="AH9" s="66">
        <f>Z9+AF9</f>
        <v>432.47622136400003</v>
      </c>
      <c r="AI9" s="31"/>
      <c r="AJ9" s="35"/>
      <c r="AK9" s="19"/>
    </row>
    <row r="10" spans="1:37" ht="18.75" x14ac:dyDescent="0.3">
      <c r="A10" s="15" t="s">
        <v>81</v>
      </c>
      <c r="B10" s="16" t="s">
        <v>79</v>
      </c>
      <c r="C10" s="15" t="s">
        <v>16</v>
      </c>
      <c r="D10" s="15" t="s">
        <v>80</v>
      </c>
      <c r="E10" s="15" t="s">
        <v>3</v>
      </c>
      <c r="F10" s="17" t="s">
        <v>19</v>
      </c>
      <c r="G10" s="11" t="s">
        <v>18</v>
      </c>
      <c r="I10" s="359" t="s">
        <v>207</v>
      </c>
      <c r="J10" s="360"/>
      <c r="K10" s="360"/>
      <c r="L10" s="360"/>
      <c r="M10" s="361"/>
      <c r="O10" s="188"/>
      <c r="P10" s="36"/>
      <c r="Q10" s="79"/>
      <c r="R10" s="79"/>
      <c r="S10" s="79"/>
      <c r="T10" s="80"/>
      <c r="U10" s="99"/>
      <c r="V10" s="249"/>
      <c r="W10" s="43"/>
      <c r="X10" s="43"/>
      <c r="Y10" s="59"/>
      <c r="Z10" s="43"/>
      <c r="AA10" s="72"/>
      <c r="AB10" s="128" t="s">
        <v>211</v>
      </c>
      <c r="AC10" s="128" t="s">
        <v>212</v>
      </c>
      <c r="AD10" s="73"/>
      <c r="AE10" s="74">
        <v>0.21</v>
      </c>
      <c r="AF10" s="73"/>
      <c r="AG10" s="75"/>
      <c r="AH10" s="76"/>
      <c r="AI10" s="31"/>
      <c r="AJ10" s="31"/>
      <c r="AK10" s="19"/>
    </row>
    <row r="11" spans="1:37" x14ac:dyDescent="0.25">
      <c r="A11" s="4"/>
      <c r="B11" s="3"/>
      <c r="C11" s="4"/>
      <c r="D11" s="4"/>
      <c r="E11" s="4"/>
      <c r="F11" s="5"/>
      <c r="G11" s="14"/>
      <c r="H11" s="12"/>
      <c r="I11" s="138" t="s">
        <v>200</v>
      </c>
      <c r="J11" s="139">
        <v>43430</v>
      </c>
      <c r="K11" s="107"/>
      <c r="L11" s="107"/>
      <c r="M11" s="112"/>
      <c r="O11" s="188"/>
      <c r="P11" s="40"/>
      <c r="Q11" s="37" t="s">
        <v>52</v>
      </c>
      <c r="R11" s="37" t="s">
        <v>53</v>
      </c>
      <c r="S11" s="37"/>
      <c r="T11" s="53"/>
      <c r="U11" s="32">
        <v>7002370</v>
      </c>
      <c r="V11" s="249">
        <v>150</v>
      </c>
      <c r="W11" s="38"/>
      <c r="X11" s="39">
        <f>V11</f>
        <v>150</v>
      </c>
      <c r="Y11" s="55">
        <f>$L$22</f>
        <v>0.22628000000000001</v>
      </c>
      <c r="Z11" s="39">
        <f>X11+(X11*Y11)</f>
        <v>183.94200000000001</v>
      </c>
      <c r="AA11" s="48"/>
      <c r="AB11" s="129">
        <v>196.75</v>
      </c>
      <c r="AC11" s="129">
        <v>269.31</v>
      </c>
      <c r="AD11" s="35">
        <f>AVERAGE(AB11:AC11)</f>
        <v>233.03</v>
      </c>
      <c r="AE11" s="57">
        <f>$M$22</f>
        <v>0.11627999999999999</v>
      </c>
      <c r="AF11" s="66">
        <f>AD11*(1+AE11)*(1+AE12)</f>
        <v>314.75334136399999</v>
      </c>
      <c r="AG11" s="47"/>
      <c r="AH11" s="66">
        <f>Z11+AF11</f>
        <v>498.695341364</v>
      </c>
      <c r="AI11" s="31"/>
      <c r="AJ11" s="31"/>
      <c r="AK11" s="19"/>
    </row>
    <row r="12" spans="1:37" x14ac:dyDescent="0.25">
      <c r="A12" s="7" t="s">
        <v>309</v>
      </c>
      <c r="B12" s="6" t="s">
        <v>94</v>
      </c>
      <c r="C12" s="7" t="s">
        <v>83</v>
      </c>
      <c r="D12" s="7">
        <v>50</v>
      </c>
      <c r="E12" s="7">
        <v>4000</v>
      </c>
      <c r="F12" s="8" t="s">
        <v>90</v>
      </c>
      <c r="G12" s="191">
        <v>25.05</v>
      </c>
      <c r="H12" s="189"/>
      <c r="I12" s="101"/>
      <c r="J12" s="356" t="s">
        <v>196</v>
      </c>
      <c r="K12" s="356" t="s">
        <v>197</v>
      </c>
      <c r="L12" s="356" t="s">
        <v>198</v>
      </c>
      <c r="M12" s="357" t="s">
        <v>199</v>
      </c>
      <c r="O12" s="188"/>
      <c r="P12" s="40"/>
      <c r="Q12" s="37"/>
      <c r="R12" s="37"/>
      <c r="S12" s="37"/>
      <c r="T12" s="53"/>
      <c r="U12" s="32"/>
      <c r="V12" s="249"/>
      <c r="W12" s="38"/>
      <c r="X12" s="39"/>
      <c r="Y12" s="55"/>
      <c r="Z12" s="39"/>
      <c r="AA12" s="48"/>
      <c r="AB12" s="129" t="s">
        <v>211</v>
      </c>
      <c r="AC12" s="129" t="s">
        <v>212</v>
      </c>
      <c r="AD12" s="35"/>
      <c r="AE12" s="57">
        <v>0.21</v>
      </c>
      <c r="AF12" s="35"/>
      <c r="AG12" s="47"/>
      <c r="AH12" s="34"/>
      <c r="AI12" s="31"/>
      <c r="AJ12" s="31"/>
      <c r="AK12" s="19"/>
    </row>
    <row r="13" spans="1:37" x14ac:dyDescent="0.25">
      <c r="A13" s="7" t="s">
        <v>310</v>
      </c>
      <c r="B13" s="6" t="s">
        <v>94</v>
      </c>
      <c r="C13" s="7" t="s">
        <v>83</v>
      </c>
      <c r="D13" s="7">
        <v>100</v>
      </c>
      <c r="E13" s="7">
        <v>95000</v>
      </c>
      <c r="F13" s="8" t="s">
        <v>90</v>
      </c>
      <c r="G13" s="191">
        <v>26.13</v>
      </c>
      <c r="H13" s="189"/>
      <c r="I13" s="101"/>
      <c r="J13" s="356"/>
      <c r="K13" s="356"/>
      <c r="L13" s="356"/>
      <c r="M13" s="357"/>
      <c r="O13" s="188"/>
      <c r="P13" s="40"/>
      <c r="Q13" s="61" t="s">
        <v>54</v>
      </c>
      <c r="R13" s="61" t="s">
        <v>55</v>
      </c>
      <c r="S13" s="61"/>
      <c r="T13" s="62"/>
      <c r="U13" s="63">
        <v>7002373</v>
      </c>
      <c r="V13" s="249">
        <v>240</v>
      </c>
      <c r="W13" s="42"/>
      <c r="X13" s="42">
        <f>V13</f>
        <v>240</v>
      </c>
      <c r="Y13" s="64">
        <f>$L$22</f>
        <v>0.22628000000000001</v>
      </c>
      <c r="Z13" s="42">
        <f>X13+(X13*Y13)</f>
        <v>294.30720000000002</v>
      </c>
      <c r="AA13" s="65"/>
      <c r="AB13" s="127">
        <v>196.75</v>
      </c>
      <c r="AC13" s="127">
        <v>269.31</v>
      </c>
      <c r="AD13" s="66">
        <f>AVERAGE(AB13:AC13)</f>
        <v>233.03</v>
      </c>
      <c r="AE13" s="67">
        <f>$M$22</f>
        <v>0.11627999999999999</v>
      </c>
      <c r="AF13" s="66">
        <f>AD13*(1+AE13)*(1+AE14)</f>
        <v>314.75334136399999</v>
      </c>
      <c r="AG13" s="68"/>
      <c r="AH13" s="66">
        <f>Z13+AF13</f>
        <v>609.06054136400007</v>
      </c>
      <c r="AI13" s="31"/>
      <c r="AJ13" s="31"/>
      <c r="AK13" s="19"/>
    </row>
    <row r="14" spans="1:37" x14ac:dyDescent="0.25">
      <c r="A14" s="7" t="s">
        <v>231</v>
      </c>
      <c r="B14" s="6" t="s">
        <v>82</v>
      </c>
      <c r="C14" s="7" t="s">
        <v>233</v>
      </c>
      <c r="D14" s="214">
        <v>71</v>
      </c>
      <c r="E14" s="7" t="s">
        <v>306</v>
      </c>
      <c r="F14" s="8" t="s">
        <v>84</v>
      </c>
      <c r="G14" s="191">
        <v>10.23</v>
      </c>
      <c r="H14" s="189" t="s">
        <v>307</v>
      </c>
      <c r="I14" s="101"/>
      <c r="J14" s="356"/>
      <c r="K14" s="356"/>
      <c r="L14" s="356"/>
      <c r="M14" s="357"/>
      <c r="O14" s="188"/>
      <c r="P14" s="40"/>
      <c r="Q14" s="79"/>
      <c r="R14" s="79"/>
      <c r="S14" s="79"/>
      <c r="T14" s="80"/>
      <c r="U14" s="60"/>
      <c r="V14" s="128"/>
      <c r="W14" s="43"/>
      <c r="X14" s="43"/>
      <c r="Y14" s="59"/>
      <c r="Z14" s="43"/>
      <c r="AA14" s="72"/>
      <c r="AB14" s="128" t="s">
        <v>211</v>
      </c>
      <c r="AC14" s="128" t="s">
        <v>212</v>
      </c>
      <c r="AD14" s="73"/>
      <c r="AE14" s="74">
        <v>0.21</v>
      </c>
      <c r="AF14" s="73"/>
      <c r="AG14" s="75"/>
      <c r="AH14" s="76"/>
      <c r="AI14" s="31"/>
      <c r="AJ14" s="31"/>
      <c r="AK14" s="19"/>
    </row>
    <row r="15" spans="1:37" x14ac:dyDescent="0.25">
      <c r="A15" s="7" t="s">
        <v>232</v>
      </c>
      <c r="B15" s="6" t="s">
        <v>82</v>
      </c>
      <c r="C15" s="7" t="s">
        <v>233</v>
      </c>
      <c r="D15" s="215">
        <v>122</v>
      </c>
      <c r="E15" s="7" t="s">
        <v>243</v>
      </c>
      <c r="F15" s="8" t="s">
        <v>240</v>
      </c>
      <c r="G15" s="191">
        <v>12.34</v>
      </c>
      <c r="H15" s="189" t="s">
        <v>307</v>
      </c>
      <c r="I15" s="101"/>
      <c r="J15" s="193"/>
      <c r="K15" s="193"/>
      <c r="L15" s="193"/>
      <c r="M15" s="194"/>
      <c r="O15" s="188"/>
      <c r="P15" s="40"/>
      <c r="Q15" s="37"/>
      <c r="R15" s="37"/>
      <c r="S15" s="37"/>
      <c r="T15" s="53"/>
      <c r="U15" s="32"/>
      <c r="V15" s="129"/>
      <c r="W15" s="38"/>
      <c r="X15" s="38"/>
      <c r="Y15" s="56"/>
      <c r="Z15" s="38"/>
      <c r="AA15" s="49"/>
      <c r="AB15" s="129"/>
      <c r="AC15" s="129"/>
      <c r="AD15" s="35"/>
      <c r="AE15" s="57"/>
      <c r="AF15" s="35"/>
      <c r="AG15" s="47"/>
      <c r="AH15" s="34"/>
      <c r="AI15" s="31"/>
      <c r="AJ15" s="31"/>
      <c r="AK15" s="19"/>
    </row>
    <row r="16" spans="1:37" x14ac:dyDescent="0.25">
      <c r="A16" s="7" t="s">
        <v>234</v>
      </c>
      <c r="B16" s="6" t="s">
        <v>82</v>
      </c>
      <c r="C16" s="7" t="s">
        <v>233</v>
      </c>
      <c r="D16" s="215">
        <v>194</v>
      </c>
      <c r="E16" s="7" t="s">
        <v>244</v>
      </c>
      <c r="F16" s="8" t="s">
        <v>84</v>
      </c>
      <c r="G16" s="191">
        <v>15.67</v>
      </c>
      <c r="H16" s="189" t="s">
        <v>307</v>
      </c>
      <c r="I16" s="101"/>
      <c r="J16" s="193"/>
      <c r="K16" s="193"/>
      <c r="L16" s="193"/>
      <c r="M16" s="194"/>
      <c r="O16" s="188"/>
      <c r="P16" s="40"/>
      <c r="Q16" s="37"/>
      <c r="R16" s="37"/>
      <c r="S16" s="37"/>
      <c r="T16" s="53"/>
      <c r="U16" s="32"/>
      <c r="V16" s="129"/>
      <c r="W16" s="38"/>
      <c r="X16" s="38"/>
      <c r="Y16" s="56"/>
      <c r="Z16" s="38"/>
      <c r="AA16" s="49"/>
      <c r="AB16" s="129"/>
      <c r="AC16" s="129"/>
      <c r="AD16" s="35"/>
      <c r="AE16" s="57"/>
      <c r="AF16" s="35"/>
      <c r="AG16" s="47"/>
      <c r="AH16" s="34"/>
      <c r="AI16" s="31"/>
      <c r="AJ16" s="31"/>
      <c r="AK16" s="19"/>
    </row>
    <row r="17" spans="1:37" x14ac:dyDescent="0.25">
      <c r="A17" s="7" t="s">
        <v>235</v>
      </c>
      <c r="B17" s="6" t="s">
        <v>88</v>
      </c>
      <c r="C17" s="7" t="s">
        <v>233</v>
      </c>
      <c r="D17" s="215">
        <v>194</v>
      </c>
      <c r="E17" s="7" t="s">
        <v>241</v>
      </c>
      <c r="F17" s="8" t="s">
        <v>84</v>
      </c>
      <c r="G17" s="191">
        <v>8.8000000000000007</v>
      </c>
      <c r="H17" s="189" t="s">
        <v>307</v>
      </c>
      <c r="I17" s="101"/>
      <c r="J17" s="193"/>
      <c r="K17" s="193"/>
      <c r="L17" s="193"/>
      <c r="M17" s="194"/>
      <c r="O17" s="188"/>
      <c r="P17" s="40"/>
      <c r="Q17" s="37"/>
      <c r="R17" s="37"/>
      <c r="S17" s="37"/>
      <c r="T17" s="53"/>
      <c r="U17" s="32"/>
      <c r="V17" s="129"/>
      <c r="W17" s="38"/>
      <c r="X17" s="38"/>
      <c r="Y17" s="56"/>
      <c r="Z17" s="38"/>
      <c r="AA17" s="49"/>
      <c r="AB17" s="129"/>
      <c r="AC17" s="129"/>
      <c r="AD17" s="35"/>
      <c r="AE17" s="57"/>
      <c r="AF17" s="35"/>
      <c r="AG17" s="47"/>
      <c r="AH17" s="34"/>
      <c r="AI17" s="31"/>
      <c r="AJ17" s="31"/>
      <c r="AK17" s="19"/>
    </row>
    <row r="18" spans="1:37" x14ac:dyDescent="0.25">
      <c r="A18" s="7" t="s">
        <v>236</v>
      </c>
      <c r="B18" s="6" t="s">
        <v>82</v>
      </c>
      <c r="C18" s="7" t="s">
        <v>233</v>
      </c>
      <c r="D18" s="215">
        <v>71</v>
      </c>
      <c r="E18" s="7" t="s">
        <v>242</v>
      </c>
      <c r="F18" s="8" t="s">
        <v>85</v>
      </c>
      <c r="G18" s="191">
        <v>17.89</v>
      </c>
      <c r="H18" s="189" t="s">
        <v>308</v>
      </c>
      <c r="I18" s="101"/>
      <c r="J18" s="193"/>
      <c r="K18" s="193"/>
      <c r="L18" s="193"/>
      <c r="M18" s="194"/>
      <c r="O18" s="188"/>
      <c r="P18" s="40"/>
      <c r="Q18" s="37"/>
      <c r="R18" s="37"/>
      <c r="S18" s="37"/>
      <c r="T18" s="53"/>
      <c r="U18" s="32"/>
      <c r="V18" s="129"/>
      <c r="W18" s="38"/>
      <c r="X18" s="38"/>
      <c r="Y18" s="56"/>
      <c r="Z18" s="38"/>
      <c r="AA18" s="49"/>
      <c r="AB18" s="129"/>
      <c r="AC18" s="129"/>
      <c r="AD18" s="35"/>
      <c r="AE18" s="57"/>
      <c r="AF18" s="35"/>
      <c r="AG18" s="47"/>
      <c r="AH18" s="34"/>
      <c r="AI18" s="31"/>
      <c r="AJ18" s="31"/>
      <c r="AK18" s="19"/>
    </row>
    <row r="19" spans="1:37" x14ac:dyDescent="0.25">
      <c r="A19" s="7" t="s">
        <v>237</v>
      </c>
      <c r="B19" s="6" t="s">
        <v>82</v>
      </c>
      <c r="C19" s="7" t="s">
        <v>233</v>
      </c>
      <c r="D19" s="215">
        <v>122</v>
      </c>
      <c r="E19" s="7" t="s">
        <v>243</v>
      </c>
      <c r="F19" s="8" t="s">
        <v>85</v>
      </c>
      <c r="G19" s="191">
        <v>20.010000000000002</v>
      </c>
      <c r="H19" s="189" t="s">
        <v>308</v>
      </c>
      <c r="I19" s="101"/>
      <c r="J19" s="193"/>
      <c r="K19" s="193"/>
      <c r="L19" s="193"/>
      <c r="M19" s="194"/>
      <c r="O19" s="188"/>
      <c r="P19" s="40"/>
      <c r="Q19" s="37"/>
      <c r="R19" s="37"/>
      <c r="S19" s="37"/>
      <c r="T19" s="53"/>
      <c r="U19" s="32"/>
      <c r="V19" s="129"/>
      <c r="W19" s="38"/>
      <c r="X19" s="38"/>
      <c r="Y19" s="56"/>
      <c r="Z19" s="38"/>
      <c r="AA19" s="49"/>
      <c r="AB19" s="129"/>
      <c r="AC19" s="129"/>
      <c r="AD19" s="35"/>
      <c r="AE19" s="57"/>
      <c r="AF19" s="35"/>
      <c r="AG19" s="47"/>
      <c r="AH19" s="34"/>
      <c r="AI19" s="31"/>
      <c r="AJ19" s="31"/>
      <c r="AK19" s="19"/>
    </row>
    <row r="20" spans="1:37" x14ac:dyDescent="0.25">
      <c r="A20" s="7" t="s">
        <v>238</v>
      </c>
      <c r="B20" s="6" t="s">
        <v>82</v>
      </c>
      <c r="C20" s="7" t="s">
        <v>233</v>
      </c>
      <c r="D20" s="215">
        <v>194</v>
      </c>
      <c r="E20" s="7" t="s">
        <v>244</v>
      </c>
      <c r="F20" s="8" t="s">
        <v>85</v>
      </c>
      <c r="G20" s="191">
        <v>48.65</v>
      </c>
      <c r="H20" s="189" t="s">
        <v>308</v>
      </c>
      <c r="I20" s="101"/>
      <c r="J20" s="193"/>
      <c r="K20" s="193"/>
      <c r="L20" s="193"/>
      <c r="M20" s="194"/>
      <c r="O20" s="188"/>
      <c r="P20" s="40"/>
      <c r="Q20" s="37"/>
      <c r="R20" s="37"/>
      <c r="S20" s="37"/>
      <c r="T20" s="53"/>
      <c r="U20" s="32"/>
      <c r="V20" s="129"/>
      <c r="W20" s="38"/>
      <c r="X20" s="38"/>
      <c r="Y20" s="56"/>
      <c r="Z20" s="38"/>
      <c r="AA20" s="49"/>
      <c r="AB20" s="129"/>
      <c r="AC20" s="129"/>
      <c r="AD20" s="35"/>
      <c r="AE20" s="57"/>
      <c r="AF20" s="35"/>
      <c r="AG20" s="47"/>
      <c r="AH20" s="34"/>
      <c r="AI20" s="31"/>
      <c r="AJ20" s="31"/>
      <c r="AK20" s="19"/>
    </row>
    <row r="21" spans="1:37" x14ac:dyDescent="0.25">
      <c r="A21" s="7" t="s">
        <v>239</v>
      </c>
      <c r="B21" s="6" t="s">
        <v>92</v>
      </c>
      <c r="C21" s="7" t="s">
        <v>233</v>
      </c>
      <c r="D21" s="216">
        <v>44</v>
      </c>
      <c r="E21" s="7" t="s">
        <v>245</v>
      </c>
      <c r="F21" s="8" t="s">
        <v>90</v>
      </c>
      <c r="G21" s="191">
        <v>21.64</v>
      </c>
      <c r="H21" s="189" t="s">
        <v>308</v>
      </c>
      <c r="I21" s="101"/>
      <c r="J21" s="193"/>
      <c r="K21" s="193"/>
      <c r="L21" s="193"/>
      <c r="M21" s="194"/>
      <c r="O21" s="188"/>
      <c r="P21" s="40"/>
      <c r="Q21" s="37"/>
      <c r="R21" s="37"/>
      <c r="S21" s="37"/>
      <c r="T21" s="53"/>
      <c r="U21" s="32"/>
      <c r="V21" s="129"/>
      <c r="W21" s="38"/>
      <c r="X21" s="38"/>
      <c r="Y21" s="56"/>
      <c r="Z21" s="38"/>
      <c r="AA21" s="49"/>
      <c r="AB21" s="129"/>
      <c r="AC21" s="129"/>
      <c r="AD21" s="35"/>
      <c r="AE21" s="57"/>
      <c r="AF21" s="35"/>
      <c r="AG21" s="47"/>
      <c r="AH21" s="34"/>
      <c r="AI21" s="31"/>
      <c r="AJ21" s="31"/>
      <c r="AK21" s="19"/>
    </row>
    <row r="22" spans="1:37" x14ac:dyDescent="0.25">
      <c r="A22" s="7" t="s">
        <v>275</v>
      </c>
      <c r="B22" s="6" t="s">
        <v>82</v>
      </c>
      <c r="C22" s="7" t="s">
        <v>233</v>
      </c>
      <c r="D22" s="216">
        <v>22</v>
      </c>
      <c r="E22" s="7" t="s">
        <v>276</v>
      </c>
      <c r="F22" s="8" t="s">
        <v>84</v>
      </c>
      <c r="G22" s="191">
        <v>8.9499999999999993</v>
      </c>
      <c r="H22" s="189" t="s">
        <v>307</v>
      </c>
      <c r="I22" s="101" t="s">
        <v>195</v>
      </c>
      <c r="J22" s="102">
        <v>0.72682999999999998</v>
      </c>
      <c r="K22" s="102">
        <v>0.28171000000000002</v>
      </c>
      <c r="L22" s="102">
        <v>0.22628000000000001</v>
      </c>
      <c r="M22" s="103">
        <v>0.11627999999999999</v>
      </c>
      <c r="O22" s="188"/>
      <c r="P22" s="40"/>
      <c r="Q22" s="61" t="s">
        <v>56</v>
      </c>
      <c r="R22" s="61" t="s">
        <v>57</v>
      </c>
      <c r="S22" s="61"/>
      <c r="T22" s="62"/>
      <c r="U22" s="63"/>
      <c r="V22" s="127"/>
      <c r="W22" s="42"/>
      <c r="X22" s="42"/>
      <c r="Y22" s="64"/>
      <c r="Z22" s="42"/>
      <c r="AA22" s="65"/>
      <c r="AB22" s="127"/>
      <c r="AC22" s="127"/>
      <c r="AD22" s="66"/>
      <c r="AE22" s="67"/>
      <c r="AF22" s="66"/>
      <c r="AG22" s="68"/>
      <c r="AH22" s="69"/>
      <c r="AI22" s="31"/>
      <c r="AJ22" s="31"/>
      <c r="AK22" s="19"/>
    </row>
    <row r="23" spans="1:37" x14ac:dyDescent="0.25">
      <c r="A23" s="7" t="s">
        <v>277</v>
      </c>
      <c r="B23" s="6" t="s">
        <v>278</v>
      </c>
      <c r="C23" s="7" t="s">
        <v>233</v>
      </c>
      <c r="D23" s="216">
        <v>30</v>
      </c>
      <c r="E23" s="7" t="s">
        <v>241</v>
      </c>
      <c r="F23" s="8" t="s">
        <v>84</v>
      </c>
      <c r="G23" s="191">
        <v>11.65</v>
      </c>
      <c r="H23" s="189" t="s">
        <v>307</v>
      </c>
      <c r="I23" s="104"/>
      <c r="J23" s="105"/>
      <c r="K23" s="105"/>
      <c r="L23" s="105"/>
      <c r="M23" s="106"/>
      <c r="O23" s="188"/>
      <c r="P23" s="40"/>
      <c r="Q23" s="41"/>
      <c r="R23" s="41"/>
      <c r="S23" s="37" t="s">
        <v>152</v>
      </c>
      <c r="T23" s="53"/>
      <c r="U23" s="25" t="s">
        <v>161</v>
      </c>
      <c r="V23" s="249">
        <v>663</v>
      </c>
      <c r="W23" s="26">
        <f>AVERAGE(V23:V29)</f>
        <v>770</v>
      </c>
      <c r="X23" s="38">
        <f>W23</f>
        <v>770</v>
      </c>
      <c r="Y23" s="56">
        <f>$L$22</f>
        <v>0.22628000000000001</v>
      </c>
      <c r="Z23" s="38">
        <f>X23+(X23*Y23)</f>
        <v>944.23559999999998</v>
      </c>
      <c r="AA23" s="49"/>
      <c r="AB23" s="129">
        <v>156.80000000000001</v>
      </c>
      <c r="AC23" s="129">
        <v>155</v>
      </c>
      <c r="AD23" s="35">
        <f>AVERAGE(AB23:AC28)</f>
        <v>183.6</v>
      </c>
      <c r="AE23" s="57">
        <f>$M$22</f>
        <v>0.11627999999999999</v>
      </c>
      <c r="AF23" s="35">
        <f>AD23*(1+AE23)</f>
        <v>204.94900799999999</v>
      </c>
      <c r="AG23" s="47"/>
      <c r="AH23" s="35">
        <f>Z23+AF23</f>
        <v>1149.184608</v>
      </c>
      <c r="AI23" s="31"/>
      <c r="AJ23" s="31"/>
      <c r="AK23" s="19"/>
    </row>
    <row r="24" spans="1:37" x14ac:dyDescent="0.25">
      <c r="A24" s="7" t="s">
        <v>279</v>
      </c>
      <c r="B24" s="6" t="s">
        <v>278</v>
      </c>
      <c r="C24" s="7" t="s">
        <v>233</v>
      </c>
      <c r="D24" s="216">
        <v>96</v>
      </c>
      <c r="E24" s="7" t="s">
        <v>280</v>
      </c>
      <c r="F24" s="8" t="s">
        <v>84</v>
      </c>
      <c r="G24" s="191">
        <v>13.51</v>
      </c>
      <c r="H24" s="189" t="s">
        <v>307</v>
      </c>
      <c r="O24" s="188"/>
      <c r="P24" s="40"/>
      <c r="Q24" s="41"/>
      <c r="R24" s="41"/>
      <c r="S24" s="41"/>
      <c r="T24" s="54"/>
      <c r="U24" s="25" t="s">
        <v>162</v>
      </c>
      <c r="V24" s="249">
        <v>1285</v>
      </c>
      <c r="W24" s="26" t="s">
        <v>181</v>
      </c>
      <c r="X24" s="38"/>
      <c r="Y24" s="56"/>
      <c r="Z24" s="38"/>
      <c r="AA24" s="49"/>
      <c r="AB24" s="129" t="s">
        <v>213</v>
      </c>
      <c r="AC24" s="129" t="s">
        <v>214</v>
      </c>
      <c r="AD24" s="35"/>
      <c r="AE24" s="57"/>
      <c r="AF24" s="35"/>
      <c r="AG24" s="47"/>
      <c r="AH24" s="34"/>
      <c r="AI24" s="31"/>
      <c r="AJ24" s="31"/>
      <c r="AK24" s="19"/>
    </row>
    <row r="25" spans="1:37" x14ac:dyDescent="0.25">
      <c r="A25" s="7" t="s">
        <v>281</v>
      </c>
      <c r="B25" s="6" t="s">
        <v>278</v>
      </c>
      <c r="C25" s="7" t="s">
        <v>233</v>
      </c>
      <c r="D25" s="216">
        <v>175</v>
      </c>
      <c r="E25" s="7" t="s">
        <v>282</v>
      </c>
      <c r="F25" s="8" t="s">
        <v>84</v>
      </c>
      <c r="G25" s="191">
        <v>15.96</v>
      </c>
      <c r="H25" s="189" t="s">
        <v>307</v>
      </c>
      <c r="O25" s="188"/>
      <c r="P25" s="40"/>
      <c r="Q25" s="41"/>
      <c r="R25" s="41"/>
      <c r="S25" s="41"/>
      <c r="T25" s="54"/>
      <c r="U25" s="25">
        <v>7003754</v>
      </c>
      <c r="V25" s="249">
        <v>767</v>
      </c>
      <c r="W25" s="26"/>
      <c r="X25" s="38"/>
      <c r="Y25" s="56"/>
      <c r="Z25" s="38"/>
      <c r="AA25" s="49"/>
      <c r="AB25" s="129"/>
      <c r="AC25" s="129"/>
      <c r="AD25" s="35"/>
      <c r="AE25" s="57"/>
      <c r="AF25" s="35"/>
      <c r="AG25" s="47"/>
      <c r="AH25" s="34"/>
      <c r="AI25" s="31"/>
      <c r="AJ25" s="31"/>
      <c r="AK25" s="19"/>
    </row>
    <row r="26" spans="1:37" x14ac:dyDescent="0.25">
      <c r="A26" s="7" t="s">
        <v>283</v>
      </c>
      <c r="B26" s="6" t="s">
        <v>278</v>
      </c>
      <c r="C26" s="7" t="s">
        <v>233</v>
      </c>
      <c r="D26" s="216">
        <v>297</v>
      </c>
      <c r="E26" s="7" t="s">
        <v>284</v>
      </c>
      <c r="F26" s="8" t="s">
        <v>84</v>
      </c>
      <c r="G26" s="191">
        <v>22.87</v>
      </c>
      <c r="H26" s="189" t="s">
        <v>307</v>
      </c>
      <c r="O26" s="188"/>
      <c r="P26" s="40"/>
      <c r="Q26" s="41"/>
      <c r="R26" s="41"/>
      <c r="S26" s="41"/>
      <c r="T26" s="54"/>
      <c r="U26" s="25">
        <v>7001419</v>
      </c>
      <c r="V26" s="249">
        <v>766</v>
      </c>
      <c r="W26" s="26"/>
      <c r="X26" s="38"/>
      <c r="Y26" s="56"/>
      <c r="Z26" s="38"/>
      <c r="AA26" s="49"/>
      <c r="AB26" s="129"/>
      <c r="AC26" s="129"/>
      <c r="AD26" s="35"/>
      <c r="AE26" s="57"/>
      <c r="AF26" s="35"/>
      <c r="AG26" s="47"/>
      <c r="AH26" s="34"/>
      <c r="AI26" s="31"/>
      <c r="AJ26" s="31"/>
      <c r="AK26" s="19"/>
    </row>
    <row r="27" spans="1:37" x14ac:dyDescent="0.25">
      <c r="A27" s="7" t="s">
        <v>285</v>
      </c>
      <c r="B27" s="6" t="s">
        <v>89</v>
      </c>
      <c r="C27" s="7" t="s">
        <v>233</v>
      </c>
      <c r="D27" s="216">
        <v>40</v>
      </c>
      <c r="E27" s="7" t="s">
        <v>286</v>
      </c>
      <c r="F27" s="8" t="s">
        <v>84</v>
      </c>
      <c r="G27" s="191">
        <v>17.37</v>
      </c>
      <c r="H27" s="189" t="s">
        <v>308</v>
      </c>
      <c r="O27" s="188"/>
      <c r="P27" s="40"/>
      <c r="Q27" s="41"/>
      <c r="R27" s="41"/>
      <c r="S27" s="41"/>
      <c r="T27" s="54"/>
      <c r="U27" s="25">
        <v>7001420</v>
      </c>
      <c r="V27" s="249">
        <v>668</v>
      </c>
      <c r="W27" s="26"/>
      <c r="X27" s="38"/>
      <c r="Y27" s="56"/>
      <c r="Z27" s="38"/>
      <c r="AA27" s="49"/>
      <c r="AB27" s="129"/>
      <c r="AC27" s="129"/>
      <c r="AD27" s="35"/>
      <c r="AE27" s="57"/>
      <c r="AF27" s="35"/>
      <c r="AG27" s="47"/>
      <c r="AH27" s="34"/>
      <c r="AI27" s="31"/>
      <c r="AJ27" s="31"/>
      <c r="AK27" s="19"/>
    </row>
    <row r="28" spans="1:37" x14ac:dyDescent="0.25">
      <c r="A28" s="7" t="s">
        <v>287</v>
      </c>
      <c r="B28" s="6" t="s">
        <v>288</v>
      </c>
      <c r="C28" s="7" t="s">
        <v>233</v>
      </c>
      <c r="D28" s="216">
        <v>40</v>
      </c>
      <c r="E28" s="7" t="s">
        <v>286</v>
      </c>
      <c r="F28" s="8" t="s">
        <v>84</v>
      </c>
      <c r="G28" s="191">
        <v>24.6</v>
      </c>
      <c r="H28" s="189" t="s">
        <v>308</v>
      </c>
      <c r="O28" s="188"/>
      <c r="P28" s="40"/>
      <c r="Q28" s="41"/>
      <c r="R28" s="41"/>
      <c r="S28" s="37" t="s">
        <v>153</v>
      </c>
      <c r="T28" s="53"/>
      <c r="U28" s="25" t="s">
        <v>163</v>
      </c>
      <c r="V28" s="249">
        <v>617</v>
      </c>
      <c r="W28" s="26"/>
      <c r="X28" s="38"/>
      <c r="Y28" s="56"/>
      <c r="Z28" s="38"/>
      <c r="AA28" s="49"/>
      <c r="AB28" s="129">
        <v>240.1</v>
      </c>
      <c r="AC28" s="129">
        <v>182.5</v>
      </c>
      <c r="AD28" s="35"/>
      <c r="AE28" s="57"/>
      <c r="AF28" s="35"/>
      <c r="AG28" s="47"/>
      <c r="AH28" s="34"/>
      <c r="AI28" s="31"/>
      <c r="AJ28" s="31"/>
      <c r="AK28" s="19"/>
    </row>
    <row r="29" spans="1:37" x14ac:dyDescent="0.25">
      <c r="A29" s="7" t="s">
        <v>289</v>
      </c>
      <c r="B29" s="6" t="s">
        <v>93</v>
      </c>
      <c r="C29" s="7" t="s">
        <v>233</v>
      </c>
      <c r="D29" s="216">
        <v>57</v>
      </c>
      <c r="E29" s="7" t="s">
        <v>286</v>
      </c>
      <c r="F29" s="8" t="s">
        <v>84</v>
      </c>
      <c r="G29" s="191">
        <v>19.09</v>
      </c>
      <c r="H29" s="190" t="s">
        <v>308</v>
      </c>
      <c r="P29" s="40"/>
      <c r="Q29" s="41"/>
      <c r="R29" s="41"/>
      <c r="S29" s="41"/>
      <c r="T29" s="54"/>
      <c r="U29" s="25" t="s">
        <v>164</v>
      </c>
      <c r="V29" s="249">
        <v>624</v>
      </c>
      <c r="W29" s="26"/>
      <c r="X29" s="38"/>
      <c r="Y29" s="56"/>
      <c r="Z29" s="38"/>
      <c r="AA29" s="49"/>
      <c r="AB29" s="129" t="s">
        <v>213</v>
      </c>
      <c r="AC29" s="129" t="s">
        <v>214</v>
      </c>
      <c r="AD29" s="35"/>
      <c r="AE29" s="57"/>
      <c r="AF29" s="35"/>
      <c r="AG29" s="47"/>
      <c r="AH29" s="34"/>
      <c r="AI29" s="31"/>
      <c r="AJ29" s="31"/>
      <c r="AK29" s="19"/>
    </row>
    <row r="30" spans="1:37" x14ac:dyDescent="0.25">
      <c r="A30" s="7" t="s">
        <v>290</v>
      </c>
      <c r="B30" s="6" t="s">
        <v>93</v>
      </c>
      <c r="C30" s="7" t="s">
        <v>233</v>
      </c>
      <c r="D30" s="216">
        <v>87</v>
      </c>
      <c r="E30" s="7" t="s">
        <v>291</v>
      </c>
      <c r="F30" s="8" t="s">
        <v>84</v>
      </c>
      <c r="G30" s="191">
        <v>20.25</v>
      </c>
      <c r="H30" s="189" t="s">
        <v>308</v>
      </c>
      <c r="P30" s="40"/>
      <c r="Q30" s="70"/>
      <c r="R30" s="70"/>
      <c r="S30" s="70"/>
      <c r="T30" s="71"/>
      <c r="U30" s="60"/>
      <c r="V30" s="128"/>
      <c r="W30" s="43"/>
      <c r="X30" s="43"/>
      <c r="Y30" s="59"/>
      <c r="Z30" s="43"/>
      <c r="AA30" s="72"/>
      <c r="AB30" s="128"/>
      <c r="AC30" s="128"/>
      <c r="AD30" s="73"/>
      <c r="AE30" s="74"/>
      <c r="AF30" s="73"/>
      <c r="AG30" s="75"/>
      <c r="AH30" s="76"/>
      <c r="AI30" s="31"/>
      <c r="AJ30" s="31"/>
      <c r="AK30" s="19"/>
    </row>
    <row r="31" spans="1:37" x14ac:dyDescent="0.25">
      <c r="A31" s="7" t="s">
        <v>292</v>
      </c>
      <c r="B31" s="6" t="s">
        <v>93</v>
      </c>
      <c r="C31" s="7" t="s">
        <v>233</v>
      </c>
      <c r="D31" s="216">
        <v>143</v>
      </c>
      <c r="E31" s="7" t="s">
        <v>293</v>
      </c>
      <c r="F31" s="8" t="s">
        <v>84</v>
      </c>
      <c r="G31" s="191">
        <v>22.03</v>
      </c>
      <c r="H31" s="189" t="s">
        <v>308</v>
      </c>
      <c r="O31" s="188"/>
      <c r="P31" s="40"/>
      <c r="Q31" s="61" t="s">
        <v>50</v>
      </c>
      <c r="R31" s="61" t="s">
        <v>57</v>
      </c>
      <c r="S31" s="61"/>
      <c r="T31" s="62"/>
      <c r="U31" s="63"/>
      <c r="V31" s="127"/>
      <c r="W31" s="42"/>
      <c r="X31" s="42"/>
      <c r="Y31" s="64"/>
      <c r="Z31" s="42"/>
      <c r="AA31" s="65"/>
      <c r="AB31" s="129"/>
      <c r="AC31" s="129"/>
      <c r="AD31" s="66"/>
      <c r="AE31" s="67"/>
      <c r="AF31" s="66"/>
      <c r="AG31" s="68"/>
      <c r="AH31" s="69"/>
      <c r="AI31" s="31"/>
      <c r="AJ31" s="31"/>
      <c r="AK31" s="19"/>
    </row>
    <row r="32" spans="1:37" x14ac:dyDescent="0.25">
      <c r="A32" s="7" t="s">
        <v>294</v>
      </c>
      <c r="B32" s="6" t="s">
        <v>93</v>
      </c>
      <c r="C32" s="7" t="s">
        <v>233</v>
      </c>
      <c r="D32" s="216">
        <v>220</v>
      </c>
      <c r="E32" s="7" t="s">
        <v>295</v>
      </c>
      <c r="F32" s="8" t="s">
        <v>84</v>
      </c>
      <c r="G32" s="191">
        <v>26.55</v>
      </c>
      <c r="H32" s="189" t="s">
        <v>308</v>
      </c>
      <c r="O32" s="188"/>
      <c r="P32" s="40"/>
      <c r="Q32" s="41"/>
      <c r="R32" s="41"/>
      <c r="S32" s="37" t="s">
        <v>152</v>
      </c>
      <c r="T32" s="53"/>
      <c r="U32" s="25">
        <v>7001416</v>
      </c>
      <c r="V32" s="249">
        <v>744</v>
      </c>
      <c r="W32" s="26">
        <f>AVERAGE(V32:V43)</f>
        <v>822.58333333333337</v>
      </c>
      <c r="X32" s="38">
        <f>W32</f>
        <v>822.58333333333337</v>
      </c>
      <c r="Y32" s="56">
        <f>$L$22</f>
        <v>0.22628000000000001</v>
      </c>
      <c r="Z32" s="38">
        <f>X32+(X32*Y32)</f>
        <v>1008.71749</v>
      </c>
      <c r="AA32" s="49"/>
      <c r="AB32" s="129">
        <v>156.80000000000001</v>
      </c>
      <c r="AC32" s="129">
        <v>155</v>
      </c>
      <c r="AD32" s="35">
        <f>AVERAGE(AB32:AC32)</f>
        <v>155.9</v>
      </c>
      <c r="AE32" s="57">
        <f>$M$22</f>
        <v>0.11627999999999999</v>
      </c>
      <c r="AF32" s="35">
        <f>AD32*(1+AE32)</f>
        <v>174.028052</v>
      </c>
      <c r="AG32" s="47"/>
      <c r="AH32" s="35">
        <f>Z32+AF32</f>
        <v>1182.7455420000001</v>
      </c>
      <c r="AI32" s="31"/>
      <c r="AJ32" s="31"/>
      <c r="AK32" s="19"/>
    </row>
    <row r="33" spans="1:37" ht="15.75" customHeight="1" x14ac:dyDescent="0.25">
      <c r="A33" s="7" t="s">
        <v>296</v>
      </c>
      <c r="B33" s="6" t="s">
        <v>93</v>
      </c>
      <c r="C33" s="7" t="s">
        <v>233</v>
      </c>
      <c r="D33" s="216">
        <v>380</v>
      </c>
      <c r="E33" s="7" t="s">
        <v>297</v>
      </c>
      <c r="F33" s="8" t="s">
        <v>84</v>
      </c>
      <c r="G33" s="191">
        <v>33.950000000000003</v>
      </c>
      <c r="H33" s="189" t="s">
        <v>308</v>
      </c>
      <c r="O33" s="188"/>
      <c r="P33" s="40"/>
      <c r="Q33" s="41"/>
      <c r="R33" s="41"/>
      <c r="S33" s="37"/>
      <c r="T33" s="53"/>
      <c r="U33" s="25" t="s">
        <v>157</v>
      </c>
      <c r="V33" s="249">
        <v>825</v>
      </c>
      <c r="W33" s="26" t="s">
        <v>181</v>
      </c>
      <c r="X33" s="38"/>
      <c r="Y33" s="56"/>
      <c r="Z33" s="38"/>
      <c r="AA33" s="49"/>
      <c r="AB33" s="129" t="s">
        <v>213</v>
      </c>
      <c r="AC33" s="129" t="s">
        <v>214</v>
      </c>
      <c r="AD33" s="35"/>
      <c r="AE33" s="57"/>
      <c r="AF33" s="35"/>
      <c r="AG33" s="47"/>
      <c r="AH33" s="34"/>
      <c r="AI33" s="31"/>
      <c r="AJ33" s="31"/>
      <c r="AK33" s="19"/>
    </row>
    <row r="34" spans="1:37" x14ac:dyDescent="0.25">
      <c r="A34" s="7" t="s">
        <v>298</v>
      </c>
      <c r="B34" s="6" t="s">
        <v>82</v>
      </c>
      <c r="C34" s="7" t="s">
        <v>233</v>
      </c>
      <c r="D34" s="216">
        <v>22</v>
      </c>
      <c r="E34" s="7" t="s">
        <v>276</v>
      </c>
      <c r="F34" s="8" t="s">
        <v>84</v>
      </c>
      <c r="G34" s="191">
        <v>16.62</v>
      </c>
      <c r="H34" s="189" t="s">
        <v>308</v>
      </c>
      <c r="O34" s="188"/>
      <c r="P34" s="40"/>
      <c r="Q34" s="41"/>
      <c r="R34" s="41"/>
      <c r="S34" s="41"/>
      <c r="T34" s="54"/>
      <c r="U34" s="25" t="s">
        <v>158</v>
      </c>
      <c r="V34" s="249">
        <v>734</v>
      </c>
      <c r="W34" s="26"/>
      <c r="X34" s="38"/>
      <c r="Y34" s="56"/>
      <c r="Z34" s="38"/>
      <c r="AA34" s="49"/>
      <c r="AB34" s="129"/>
      <c r="AC34" s="129"/>
      <c r="AD34" s="35"/>
      <c r="AE34" s="57"/>
      <c r="AF34" s="35"/>
      <c r="AG34" s="47"/>
      <c r="AH34" s="34"/>
      <c r="AI34" s="31"/>
      <c r="AJ34" s="31"/>
      <c r="AK34" s="19"/>
    </row>
    <row r="35" spans="1:37" x14ac:dyDescent="0.25">
      <c r="A35" s="7" t="s">
        <v>299</v>
      </c>
      <c r="B35" s="6" t="s">
        <v>278</v>
      </c>
      <c r="C35" s="7" t="s">
        <v>233</v>
      </c>
      <c r="D35" s="216">
        <v>30</v>
      </c>
      <c r="E35" s="7" t="s">
        <v>241</v>
      </c>
      <c r="F35" s="8" t="s">
        <v>84</v>
      </c>
      <c r="G35" s="191">
        <v>8.84</v>
      </c>
      <c r="H35" s="189" t="s">
        <v>308</v>
      </c>
      <c r="O35" s="188"/>
      <c r="P35" s="40"/>
      <c r="Q35" s="41"/>
      <c r="R35" s="41"/>
      <c r="S35" s="41"/>
      <c r="T35" s="54"/>
      <c r="U35" s="25" t="s">
        <v>159</v>
      </c>
      <c r="V35" s="249">
        <v>976</v>
      </c>
      <c r="W35" s="26"/>
      <c r="X35" s="38"/>
      <c r="Y35" s="56"/>
      <c r="Z35" s="38"/>
      <c r="AA35" s="49"/>
      <c r="AB35" s="129"/>
      <c r="AC35" s="129"/>
      <c r="AD35" s="35"/>
      <c r="AE35" s="57"/>
      <c r="AF35" s="35"/>
      <c r="AG35" s="47"/>
      <c r="AH35" s="34"/>
      <c r="AI35" s="31"/>
      <c r="AJ35" s="31"/>
      <c r="AK35" s="19"/>
    </row>
    <row r="36" spans="1:37" x14ac:dyDescent="0.25">
      <c r="A36" s="7" t="s">
        <v>300</v>
      </c>
      <c r="B36" s="6" t="s">
        <v>278</v>
      </c>
      <c r="C36" s="7" t="s">
        <v>233</v>
      </c>
      <c r="D36" s="216">
        <v>96</v>
      </c>
      <c r="E36" s="7" t="s">
        <v>280</v>
      </c>
      <c r="F36" s="8" t="s">
        <v>84</v>
      </c>
      <c r="G36" s="191">
        <v>10.7</v>
      </c>
      <c r="H36" s="189" t="s">
        <v>308</v>
      </c>
      <c r="O36" s="188"/>
      <c r="P36" s="40"/>
      <c r="Q36" s="41"/>
      <c r="R36" s="41"/>
      <c r="S36" s="41"/>
      <c r="T36" s="54"/>
      <c r="U36" s="25" t="s">
        <v>160</v>
      </c>
      <c r="V36" s="249">
        <v>866</v>
      </c>
      <c r="W36" s="26"/>
      <c r="X36" s="38"/>
      <c r="Y36" s="56"/>
      <c r="Z36" s="38"/>
      <c r="AA36" s="49"/>
      <c r="AB36" s="129"/>
      <c r="AC36" s="129"/>
      <c r="AD36" s="35"/>
      <c r="AE36" s="57"/>
      <c r="AF36" s="35"/>
      <c r="AG36" s="47"/>
      <c r="AH36" s="34"/>
      <c r="AI36" s="31"/>
      <c r="AJ36" s="31"/>
      <c r="AK36" s="19"/>
    </row>
    <row r="37" spans="1:37" x14ac:dyDescent="0.25">
      <c r="A37" s="7" t="s">
        <v>301</v>
      </c>
      <c r="B37" s="6" t="s">
        <v>278</v>
      </c>
      <c r="C37" s="7" t="s">
        <v>233</v>
      </c>
      <c r="D37" s="216">
        <v>175</v>
      </c>
      <c r="E37" s="7" t="s">
        <v>282</v>
      </c>
      <c r="F37" s="8" t="s">
        <v>84</v>
      </c>
      <c r="G37" s="191">
        <v>13.14</v>
      </c>
      <c r="H37" s="189" t="s">
        <v>308</v>
      </c>
      <c r="O37" s="188"/>
      <c r="P37" s="40"/>
      <c r="Q37" s="41"/>
      <c r="R37" s="41"/>
      <c r="S37" s="41"/>
      <c r="T37" s="54"/>
      <c r="U37" s="25">
        <v>7010298</v>
      </c>
      <c r="V37" s="249">
        <v>902</v>
      </c>
      <c r="W37" s="26"/>
      <c r="X37" s="38"/>
      <c r="Y37" s="56"/>
      <c r="Z37" s="38"/>
      <c r="AA37" s="49"/>
      <c r="AB37" s="129"/>
      <c r="AC37" s="129"/>
      <c r="AD37" s="35"/>
      <c r="AE37" s="57"/>
      <c r="AF37" s="35"/>
      <c r="AG37" s="47"/>
      <c r="AH37" s="34"/>
      <c r="AI37" s="31"/>
      <c r="AJ37" s="31"/>
      <c r="AK37" s="19"/>
    </row>
    <row r="38" spans="1:37" x14ac:dyDescent="0.25">
      <c r="A38" s="7" t="s">
        <v>302</v>
      </c>
      <c r="B38" s="6" t="s">
        <v>278</v>
      </c>
      <c r="C38" s="7" t="s">
        <v>233</v>
      </c>
      <c r="D38" s="216">
        <v>297</v>
      </c>
      <c r="E38" s="7" t="s">
        <v>284</v>
      </c>
      <c r="F38" s="8" t="s">
        <v>84</v>
      </c>
      <c r="G38" s="191">
        <v>20.05</v>
      </c>
      <c r="H38" s="189" t="s">
        <v>308</v>
      </c>
      <c r="O38" s="188"/>
      <c r="P38" s="40"/>
      <c r="Q38" s="41"/>
      <c r="R38" s="41"/>
      <c r="S38" s="41"/>
      <c r="T38" s="54"/>
      <c r="U38" s="25">
        <v>7010301</v>
      </c>
      <c r="V38" s="249">
        <v>994</v>
      </c>
      <c r="W38" s="26"/>
      <c r="X38" s="38"/>
      <c r="Y38" s="56"/>
      <c r="Z38" s="38"/>
      <c r="AA38" s="49"/>
      <c r="AB38" s="129"/>
      <c r="AC38" s="129"/>
      <c r="AD38" s="35"/>
      <c r="AE38" s="57"/>
      <c r="AF38" s="35"/>
      <c r="AG38" s="47"/>
      <c r="AH38" s="34"/>
      <c r="AI38" s="31"/>
      <c r="AJ38" s="31"/>
      <c r="AK38" s="19"/>
    </row>
    <row r="39" spans="1:37" x14ac:dyDescent="0.25">
      <c r="A39" s="7" t="s">
        <v>246</v>
      </c>
      <c r="B39" s="6" t="s">
        <v>89</v>
      </c>
      <c r="C39" s="7" t="s">
        <v>83</v>
      </c>
      <c r="D39" s="7">
        <v>70</v>
      </c>
      <c r="E39" s="7">
        <v>5800</v>
      </c>
      <c r="F39" s="8" t="s">
        <v>90</v>
      </c>
      <c r="G39" s="191">
        <v>18.670000000000002</v>
      </c>
      <c r="H39" s="189"/>
      <c r="O39" s="188"/>
      <c r="P39" s="40"/>
      <c r="Q39" s="41"/>
      <c r="R39" s="41"/>
      <c r="S39" s="41"/>
      <c r="T39" s="54"/>
      <c r="U39" s="25">
        <v>7010305</v>
      </c>
      <c r="V39" s="249">
        <v>866</v>
      </c>
      <c r="W39" s="26"/>
      <c r="X39" s="38"/>
      <c r="Y39" s="56"/>
      <c r="Z39" s="38"/>
      <c r="AA39" s="49"/>
      <c r="AB39" s="129"/>
      <c r="AC39" s="129"/>
      <c r="AD39" s="35"/>
      <c r="AE39" s="57"/>
      <c r="AF39" s="35"/>
      <c r="AG39" s="47"/>
      <c r="AH39" s="34"/>
      <c r="AI39" s="31"/>
      <c r="AJ39" s="31"/>
      <c r="AK39" s="19"/>
    </row>
    <row r="40" spans="1:37" x14ac:dyDescent="0.25">
      <c r="A40" s="7" t="s">
        <v>247</v>
      </c>
      <c r="B40" s="6" t="s">
        <v>89</v>
      </c>
      <c r="C40" s="7" t="s">
        <v>83</v>
      </c>
      <c r="D40" s="7">
        <v>70</v>
      </c>
      <c r="E40" s="7">
        <v>5800</v>
      </c>
      <c r="F40" s="8" t="s">
        <v>91</v>
      </c>
      <c r="G40" s="191">
        <v>26.52</v>
      </c>
      <c r="H40" s="189"/>
      <c r="O40" s="188"/>
      <c r="P40" s="40"/>
      <c r="Q40" s="41"/>
      <c r="R40" s="41"/>
      <c r="S40" s="41" t="s">
        <v>153</v>
      </c>
      <c r="T40" s="54"/>
      <c r="U40" s="25">
        <v>7004005</v>
      </c>
      <c r="V40" s="249">
        <v>672</v>
      </c>
      <c r="W40" s="26"/>
      <c r="X40" s="38"/>
      <c r="Y40" s="56"/>
      <c r="Z40" s="38"/>
      <c r="AA40" s="49"/>
      <c r="AB40" s="129"/>
      <c r="AC40" s="129"/>
      <c r="AD40" s="35"/>
      <c r="AE40" s="57"/>
      <c r="AF40" s="35"/>
      <c r="AG40" s="47"/>
      <c r="AH40" s="34"/>
      <c r="AI40" s="31"/>
      <c r="AJ40" s="31"/>
      <c r="AK40" s="19"/>
    </row>
    <row r="41" spans="1:37" x14ac:dyDescent="0.25">
      <c r="A41" s="7" t="s">
        <v>303</v>
      </c>
      <c r="B41" s="6" t="s">
        <v>95</v>
      </c>
      <c r="C41" s="7" t="s">
        <v>83</v>
      </c>
      <c r="D41" s="7">
        <v>70</v>
      </c>
      <c r="E41" s="7">
        <v>5800</v>
      </c>
      <c r="F41" s="8" t="s">
        <v>91</v>
      </c>
      <c r="G41" s="191">
        <v>36.75</v>
      </c>
      <c r="H41" s="189"/>
      <c r="O41" s="188"/>
      <c r="P41" s="40"/>
      <c r="Q41" s="41"/>
      <c r="R41" s="41"/>
      <c r="S41" s="41"/>
      <c r="T41" s="54"/>
      <c r="U41" s="25">
        <v>7010200</v>
      </c>
      <c r="V41" s="249">
        <v>678</v>
      </c>
      <c r="W41" s="26"/>
      <c r="X41" s="38"/>
      <c r="Y41" s="56"/>
      <c r="Z41" s="38"/>
      <c r="AA41" s="49"/>
      <c r="AB41" s="129"/>
      <c r="AC41" s="129"/>
      <c r="AD41" s="35"/>
      <c r="AE41" s="57"/>
      <c r="AF41" s="35"/>
      <c r="AG41" s="47"/>
      <c r="AH41" s="34"/>
      <c r="AI41" s="31"/>
      <c r="AJ41" s="31"/>
      <c r="AK41" s="19"/>
    </row>
    <row r="42" spans="1:37" x14ac:dyDescent="0.25">
      <c r="A42" s="7" t="s">
        <v>304</v>
      </c>
      <c r="B42" s="6" t="s">
        <v>95</v>
      </c>
      <c r="C42" s="7" t="s">
        <v>83</v>
      </c>
      <c r="D42" s="7">
        <v>100</v>
      </c>
      <c r="E42" s="7">
        <v>9500</v>
      </c>
      <c r="F42" s="8" t="s">
        <v>91</v>
      </c>
      <c r="G42" s="191">
        <v>36.979999999999997</v>
      </c>
      <c r="H42" s="189"/>
      <c r="O42" s="188"/>
      <c r="P42" s="40"/>
      <c r="Q42" s="41"/>
      <c r="R42" s="41"/>
      <c r="S42" s="41"/>
      <c r="T42" s="54"/>
      <c r="U42" s="25">
        <v>7010308</v>
      </c>
      <c r="V42" s="249">
        <v>858</v>
      </c>
      <c r="W42" s="26"/>
      <c r="X42" s="38"/>
      <c r="Y42" s="56"/>
      <c r="Z42" s="38"/>
      <c r="AA42" s="49"/>
      <c r="AB42" s="129"/>
      <c r="AC42" s="129"/>
      <c r="AD42" s="35"/>
      <c r="AE42" s="57"/>
      <c r="AF42" s="35"/>
      <c r="AG42" s="47"/>
      <c r="AH42" s="34"/>
      <c r="AI42" s="31"/>
      <c r="AJ42" s="31"/>
      <c r="AK42" s="19"/>
    </row>
    <row r="43" spans="1:37" x14ac:dyDescent="0.25">
      <c r="A43" s="7" t="s">
        <v>248</v>
      </c>
      <c r="B43" s="6" t="s">
        <v>89</v>
      </c>
      <c r="C43" s="7" t="s">
        <v>83</v>
      </c>
      <c r="D43" s="7">
        <v>100</v>
      </c>
      <c r="E43" s="7">
        <v>9500</v>
      </c>
      <c r="F43" s="8" t="s">
        <v>90</v>
      </c>
      <c r="G43" s="191">
        <v>19.05</v>
      </c>
      <c r="H43" s="189"/>
      <c r="O43" s="188"/>
      <c r="P43" s="40"/>
      <c r="Q43" s="41"/>
      <c r="R43" s="41"/>
      <c r="S43" s="41"/>
      <c r="T43" s="54"/>
      <c r="U43" s="25">
        <v>7010320</v>
      </c>
      <c r="V43" s="249">
        <v>756</v>
      </c>
      <c r="W43" s="26"/>
      <c r="X43" s="38"/>
      <c r="Y43" s="56"/>
      <c r="Z43" s="38"/>
      <c r="AA43" s="49"/>
      <c r="AB43" s="129"/>
      <c r="AC43" s="129"/>
      <c r="AD43" s="35"/>
      <c r="AE43" s="57"/>
      <c r="AF43" s="35"/>
      <c r="AG43" s="47"/>
      <c r="AH43" s="34"/>
      <c r="AI43" s="31"/>
      <c r="AJ43" s="31"/>
      <c r="AK43" s="19"/>
    </row>
    <row r="44" spans="1:37" x14ac:dyDescent="0.25">
      <c r="A44" s="7" t="s">
        <v>249</v>
      </c>
      <c r="B44" s="6" t="s">
        <v>88</v>
      </c>
      <c r="C44" s="7" t="s">
        <v>83</v>
      </c>
      <c r="D44" s="7">
        <v>100</v>
      </c>
      <c r="E44" s="7">
        <v>9500</v>
      </c>
      <c r="F44" s="8" t="s">
        <v>84</v>
      </c>
      <c r="G44" s="191">
        <v>9.65</v>
      </c>
      <c r="H44" s="189"/>
      <c r="O44" s="188"/>
      <c r="P44" s="40"/>
      <c r="Q44" s="70"/>
      <c r="R44" s="70"/>
      <c r="S44" s="70"/>
      <c r="T44" s="71"/>
      <c r="U44" s="77"/>
      <c r="V44" s="128"/>
      <c r="W44" s="78"/>
      <c r="X44" s="43"/>
      <c r="Y44" s="59"/>
      <c r="Z44" s="43"/>
      <c r="AA44" s="72"/>
      <c r="AB44" s="128"/>
      <c r="AC44" s="128"/>
      <c r="AD44" s="73"/>
      <c r="AE44" s="74"/>
      <c r="AF44" s="73"/>
      <c r="AG44" s="75"/>
      <c r="AH44" s="76"/>
      <c r="AI44" s="31"/>
      <c r="AJ44" s="31"/>
      <c r="AK44" s="19"/>
    </row>
    <row r="45" spans="1:37" x14ac:dyDescent="0.25">
      <c r="A45" s="7" t="s">
        <v>250</v>
      </c>
      <c r="B45" s="6" t="s">
        <v>89</v>
      </c>
      <c r="C45" s="7" t="s">
        <v>83</v>
      </c>
      <c r="D45" s="7">
        <v>100</v>
      </c>
      <c r="E45" s="7">
        <v>9500</v>
      </c>
      <c r="F45" s="8" t="s">
        <v>91</v>
      </c>
      <c r="G45" s="191">
        <v>27.04</v>
      </c>
      <c r="H45" s="189"/>
      <c r="O45" s="188"/>
      <c r="P45" s="40"/>
      <c r="Q45" s="61" t="s">
        <v>56</v>
      </c>
      <c r="R45" s="61" t="s">
        <v>58</v>
      </c>
      <c r="S45" s="61"/>
      <c r="T45" s="62"/>
      <c r="U45" s="63"/>
      <c r="V45" s="127"/>
      <c r="W45" s="42"/>
      <c r="X45" s="42"/>
      <c r="Y45" s="64"/>
      <c r="Z45" s="42"/>
      <c r="AA45" s="65"/>
      <c r="AB45" s="127"/>
      <c r="AC45" s="127"/>
      <c r="AD45" s="66"/>
      <c r="AE45" s="67"/>
      <c r="AF45" s="66"/>
      <c r="AG45" s="68"/>
      <c r="AH45" s="69"/>
      <c r="AI45" s="31"/>
      <c r="AJ45" s="31"/>
      <c r="AK45" s="19"/>
    </row>
    <row r="46" spans="1:37" x14ac:dyDescent="0.25">
      <c r="A46" s="7" t="s">
        <v>251</v>
      </c>
      <c r="B46" s="6" t="s">
        <v>61</v>
      </c>
      <c r="C46" s="7" t="s">
        <v>86</v>
      </c>
      <c r="D46" s="7" t="s">
        <v>87</v>
      </c>
      <c r="E46" s="7">
        <v>32000</v>
      </c>
      <c r="F46" s="8" t="s">
        <v>84</v>
      </c>
      <c r="G46" s="192">
        <v>24.71</v>
      </c>
      <c r="H46" s="189"/>
      <c r="O46" s="188"/>
      <c r="P46" s="40"/>
      <c r="Q46" s="41"/>
      <c r="R46" s="41"/>
      <c r="S46" s="37" t="s">
        <v>153</v>
      </c>
      <c r="T46" s="53"/>
      <c r="U46" s="25" t="s">
        <v>165</v>
      </c>
      <c r="V46" s="249">
        <v>573</v>
      </c>
      <c r="W46" s="26">
        <f>AVERAGE(V46:V48)</f>
        <v>599</v>
      </c>
      <c r="X46" s="38">
        <f>W46</f>
        <v>599</v>
      </c>
      <c r="Y46" s="56">
        <f>$L$22</f>
        <v>0.22628000000000001</v>
      </c>
      <c r="Z46" s="38">
        <f>X46+(X46*Y46)</f>
        <v>734.54171999999994</v>
      </c>
      <c r="AA46" s="49"/>
      <c r="AB46" s="129">
        <v>240.1</v>
      </c>
      <c r="AC46" s="129">
        <v>182.5</v>
      </c>
      <c r="AD46" s="35">
        <f>AVERAGE(AB46:AC48)</f>
        <v>183.60000000000002</v>
      </c>
      <c r="AE46" s="57">
        <f>$M$22</f>
        <v>0.11627999999999999</v>
      </c>
      <c r="AF46" s="35">
        <f>AD46*(1+AE46)</f>
        <v>204.94900800000002</v>
      </c>
      <c r="AG46" s="47"/>
      <c r="AH46" s="35">
        <f>Z46+AF46</f>
        <v>939.49072799999999</v>
      </c>
      <c r="AI46" s="31"/>
      <c r="AJ46" s="31"/>
      <c r="AK46" s="19"/>
    </row>
    <row r="47" spans="1:37" x14ac:dyDescent="0.25">
      <c r="A47" s="7" t="s">
        <v>252</v>
      </c>
      <c r="B47" s="6" t="s">
        <v>82</v>
      </c>
      <c r="C47" s="7" t="s">
        <v>83</v>
      </c>
      <c r="D47" s="7">
        <v>70</v>
      </c>
      <c r="E47" s="7">
        <v>5800</v>
      </c>
      <c r="F47" s="8" t="s">
        <v>84</v>
      </c>
      <c r="G47" s="191">
        <v>10.82</v>
      </c>
      <c r="H47" s="189"/>
      <c r="P47" s="40"/>
      <c r="Q47" s="41"/>
      <c r="R47" s="41"/>
      <c r="S47" s="31" t="s">
        <v>152</v>
      </c>
      <c r="T47" s="53"/>
      <c r="U47" s="25" t="s">
        <v>156</v>
      </c>
      <c r="V47" s="249">
        <v>604</v>
      </c>
      <c r="W47" s="26" t="s">
        <v>181</v>
      </c>
      <c r="X47" s="38"/>
      <c r="Y47" s="56"/>
      <c r="Z47" s="38"/>
      <c r="AA47" s="49"/>
      <c r="AB47" s="129">
        <v>156.80000000000001</v>
      </c>
      <c r="AC47" s="129">
        <v>155</v>
      </c>
      <c r="AD47" s="35"/>
      <c r="AE47" s="57"/>
      <c r="AF47" s="35"/>
      <c r="AG47" s="47"/>
      <c r="AH47" s="34"/>
      <c r="AI47" s="31"/>
      <c r="AJ47" s="31"/>
      <c r="AK47" s="19"/>
    </row>
    <row r="48" spans="1:37" x14ac:dyDescent="0.25">
      <c r="A48" s="7" t="s">
        <v>253</v>
      </c>
      <c r="B48" s="6" t="s">
        <v>82</v>
      </c>
      <c r="C48" s="7" t="s">
        <v>83</v>
      </c>
      <c r="D48" s="7">
        <v>100</v>
      </c>
      <c r="E48" s="7">
        <v>9500</v>
      </c>
      <c r="F48" s="8" t="s">
        <v>84</v>
      </c>
      <c r="G48" s="191">
        <v>11.23</v>
      </c>
      <c r="H48" s="189"/>
      <c r="O48" s="188"/>
      <c r="P48" s="40"/>
      <c r="Q48" s="41"/>
      <c r="R48" s="41"/>
      <c r="S48" s="41"/>
      <c r="T48" s="54"/>
      <c r="U48" s="119">
        <v>3015247</v>
      </c>
      <c r="V48" s="249">
        <v>620</v>
      </c>
      <c r="W48" s="27"/>
      <c r="X48" s="38"/>
      <c r="Y48" s="56"/>
      <c r="Z48" s="38"/>
      <c r="AA48" s="49"/>
      <c r="AB48" s="129" t="s">
        <v>213</v>
      </c>
      <c r="AC48" s="129" t="s">
        <v>214</v>
      </c>
      <c r="AD48" s="35"/>
      <c r="AE48" s="57"/>
      <c r="AF48" s="35"/>
      <c r="AG48" s="47"/>
      <c r="AH48" s="34"/>
      <c r="AI48" s="31"/>
      <c r="AJ48" s="31"/>
      <c r="AK48" s="19"/>
    </row>
    <row r="49" spans="1:37" x14ac:dyDescent="0.25">
      <c r="A49" s="7" t="s">
        <v>254</v>
      </c>
      <c r="B49" s="6" t="s">
        <v>82</v>
      </c>
      <c r="C49" s="7" t="s">
        <v>83</v>
      </c>
      <c r="D49" s="7">
        <v>200</v>
      </c>
      <c r="E49" s="7">
        <v>22000</v>
      </c>
      <c r="F49" s="8" t="s">
        <v>84</v>
      </c>
      <c r="G49" s="191">
        <v>17.43</v>
      </c>
      <c r="H49" s="189"/>
      <c r="P49" s="40"/>
      <c r="Q49" s="70"/>
      <c r="R49" s="70"/>
      <c r="S49" s="70"/>
      <c r="T49" s="71"/>
      <c r="U49" s="60"/>
      <c r="V49" s="128"/>
      <c r="W49" s="43"/>
      <c r="X49" s="43"/>
      <c r="Y49" s="59"/>
      <c r="Z49" s="43"/>
      <c r="AA49" s="72"/>
      <c r="AB49" s="128"/>
      <c r="AC49" s="128"/>
      <c r="AD49" s="73"/>
      <c r="AE49" s="74"/>
      <c r="AF49" s="73"/>
      <c r="AG49" s="75"/>
      <c r="AH49" s="76"/>
      <c r="AI49" s="31"/>
      <c r="AJ49" s="31"/>
      <c r="AK49" s="19"/>
    </row>
    <row r="50" spans="1:37" x14ac:dyDescent="0.25">
      <c r="A50" s="7" t="s">
        <v>255</v>
      </c>
      <c r="B50" s="6" t="s">
        <v>82</v>
      </c>
      <c r="C50" s="7" t="s">
        <v>83</v>
      </c>
      <c r="D50" s="7">
        <v>400</v>
      </c>
      <c r="E50" s="7">
        <v>50000</v>
      </c>
      <c r="F50" s="8" t="s">
        <v>84</v>
      </c>
      <c r="G50" s="191">
        <v>27.58</v>
      </c>
      <c r="H50" s="189"/>
      <c r="P50" s="40"/>
      <c r="Q50" s="61" t="s">
        <v>50</v>
      </c>
      <c r="R50" s="61" t="s">
        <v>58</v>
      </c>
      <c r="S50" s="61"/>
      <c r="T50" s="62"/>
      <c r="U50" s="63"/>
      <c r="V50" s="127"/>
      <c r="W50" s="42"/>
      <c r="X50" s="42"/>
      <c r="Y50" s="64"/>
      <c r="Z50" s="42"/>
      <c r="AA50" s="65"/>
      <c r="AB50" s="127"/>
      <c r="AC50" s="127"/>
      <c r="AD50" s="66"/>
      <c r="AE50" s="67"/>
      <c r="AF50" s="66"/>
      <c r="AG50" s="68"/>
      <c r="AH50" s="69"/>
      <c r="AI50" s="31"/>
      <c r="AJ50" s="31"/>
      <c r="AK50" s="19"/>
    </row>
    <row r="51" spans="1:37" x14ac:dyDescent="0.25">
      <c r="A51" s="7" t="s">
        <v>256</v>
      </c>
      <c r="B51" s="6" t="s">
        <v>92</v>
      </c>
      <c r="C51" s="7" t="s">
        <v>83</v>
      </c>
      <c r="D51" s="7">
        <v>70</v>
      </c>
      <c r="E51" s="7">
        <v>5800</v>
      </c>
      <c r="F51" s="8" t="s">
        <v>90</v>
      </c>
      <c r="G51" s="191">
        <v>13.75</v>
      </c>
      <c r="H51" s="189"/>
      <c r="O51" s="188"/>
      <c r="P51" s="40"/>
      <c r="Q51" s="41"/>
      <c r="R51" s="41"/>
      <c r="S51" s="37" t="s">
        <v>152</v>
      </c>
      <c r="T51" s="53"/>
      <c r="U51" s="25" t="s">
        <v>166</v>
      </c>
      <c r="V51" s="249">
        <v>788</v>
      </c>
      <c r="W51" s="26">
        <f>AVERAGE(V51:V54)</f>
        <v>760.75</v>
      </c>
      <c r="X51" s="38">
        <f>W51</f>
        <v>760.75</v>
      </c>
      <c r="Y51" s="56">
        <f>$L$22</f>
        <v>0.22628000000000001</v>
      </c>
      <c r="Z51" s="38">
        <f>X51+(X51*Y51)</f>
        <v>932.89251000000002</v>
      </c>
      <c r="AA51" s="49"/>
      <c r="AB51" s="129">
        <v>156.80000000000001</v>
      </c>
      <c r="AC51" s="129">
        <v>155</v>
      </c>
      <c r="AD51" s="35">
        <f>AVERAGE(AB51:AC51)</f>
        <v>155.9</v>
      </c>
      <c r="AE51" s="57">
        <f>$M$22</f>
        <v>0.11627999999999999</v>
      </c>
      <c r="AF51" s="35">
        <f>AD51*(1+AE51)</f>
        <v>174.028052</v>
      </c>
      <c r="AG51" s="47"/>
      <c r="AH51" s="35">
        <f>Z51+AF51</f>
        <v>1106.920562</v>
      </c>
      <c r="AI51" s="31"/>
      <c r="AJ51" s="31"/>
      <c r="AK51" s="19"/>
    </row>
    <row r="52" spans="1:37" x14ac:dyDescent="0.25">
      <c r="A52" s="7" t="s">
        <v>257</v>
      </c>
      <c r="B52" s="6" t="s">
        <v>92</v>
      </c>
      <c r="C52" s="7" t="s">
        <v>83</v>
      </c>
      <c r="D52" s="7">
        <v>100</v>
      </c>
      <c r="E52" s="7">
        <v>9500</v>
      </c>
      <c r="F52" s="8" t="s">
        <v>90</v>
      </c>
      <c r="G52" s="191">
        <v>14</v>
      </c>
      <c r="H52" s="190"/>
      <c r="O52" s="188"/>
      <c r="P52" s="40"/>
      <c r="Q52" s="41"/>
      <c r="R52" s="41"/>
      <c r="S52" s="37"/>
      <c r="T52" s="53"/>
      <c r="U52" s="25">
        <v>3012578</v>
      </c>
      <c r="V52" s="249">
        <v>780</v>
      </c>
      <c r="W52" s="26"/>
      <c r="X52" s="38"/>
      <c r="Y52" s="56"/>
      <c r="Z52" s="38"/>
      <c r="AA52" s="49"/>
      <c r="AB52" s="129"/>
      <c r="AC52" s="129"/>
      <c r="AD52" s="35"/>
      <c r="AE52" s="57"/>
      <c r="AF52" s="35"/>
      <c r="AG52" s="47"/>
      <c r="AH52" s="35"/>
      <c r="AI52" s="31"/>
      <c r="AJ52" s="31"/>
      <c r="AK52" s="19"/>
    </row>
    <row r="53" spans="1:37" x14ac:dyDescent="0.25">
      <c r="A53" s="7" t="s">
        <v>258</v>
      </c>
      <c r="B53" s="6" t="s">
        <v>82</v>
      </c>
      <c r="C53" s="7" t="s">
        <v>83</v>
      </c>
      <c r="D53" s="7">
        <v>70</v>
      </c>
      <c r="E53" s="7">
        <v>5800</v>
      </c>
      <c r="F53" s="8" t="s">
        <v>85</v>
      </c>
      <c r="G53" s="191">
        <v>14.75</v>
      </c>
      <c r="H53" s="189"/>
      <c r="O53" s="188"/>
      <c r="P53" s="40"/>
      <c r="Q53" s="41"/>
      <c r="R53" s="41"/>
      <c r="S53" s="37"/>
      <c r="T53" s="53"/>
      <c r="U53" s="25">
        <v>7001414</v>
      </c>
      <c r="V53" s="249">
        <v>770</v>
      </c>
      <c r="W53" s="26"/>
      <c r="X53" s="38"/>
      <c r="Y53" s="56"/>
      <c r="Z53" s="38"/>
      <c r="AA53" s="49"/>
      <c r="AB53" s="129"/>
      <c r="AC53" s="129"/>
      <c r="AD53" s="35"/>
      <c r="AE53" s="57"/>
      <c r="AF53" s="35"/>
      <c r="AG53" s="47"/>
      <c r="AH53" s="35"/>
      <c r="AI53" s="31"/>
      <c r="AJ53" s="31"/>
      <c r="AK53" s="19"/>
    </row>
    <row r="54" spans="1:37" x14ac:dyDescent="0.25">
      <c r="A54" s="7" t="s">
        <v>259</v>
      </c>
      <c r="B54" s="6" t="s">
        <v>82</v>
      </c>
      <c r="C54" s="7" t="s">
        <v>83</v>
      </c>
      <c r="D54" s="7">
        <v>100</v>
      </c>
      <c r="E54" s="7">
        <v>9500</v>
      </c>
      <c r="F54" s="8" t="s">
        <v>85</v>
      </c>
      <c r="G54" s="191">
        <v>15.38</v>
      </c>
      <c r="H54" s="189"/>
      <c r="O54" s="188"/>
      <c r="P54" s="40"/>
      <c r="Q54" s="41"/>
      <c r="R54" s="41"/>
      <c r="S54" s="37"/>
      <c r="T54" s="53"/>
      <c r="U54" s="25">
        <v>7003566</v>
      </c>
      <c r="V54" s="249">
        <v>705</v>
      </c>
      <c r="W54" s="26"/>
      <c r="X54" s="38"/>
      <c r="Y54" s="56"/>
      <c r="Z54" s="38"/>
      <c r="AA54" s="49"/>
      <c r="AB54" s="129"/>
      <c r="AC54" s="129"/>
      <c r="AD54" s="35"/>
      <c r="AE54" s="57"/>
      <c r="AF54" s="35"/>
      <c r="AG54" s="47"/>
      <c r="AH54" s="35"/>
      <c r="AI54" s="31"/>
      <c r="AJ54" s="31"/>
      <c r="AK54" s="19"/>
    </row>
    <row r="55" spans="1:37" x14ac:dyDescent="0.25">
      <c r="A55" s="7" t="s">
        <v>260</v>
      </c>
      <c r="B55" s="6" t="s">
        <v>82</v>
      </c>
      <c r="C55" s="7" t="s">
        <v>83</v>
      </c>
      <c r="D55" s="7">
        <v>200</v>
      </c>
      <c r="E55" s="7">
        <v>22000</v>
      </c>
      <c r="F55" s="8" t="s">
        <v>85</v>
      </c>
      <c r="G55" s="191">
        <v>21.88</v>
      </c>
      <c r="H55" s="189"/>
      <c r="P55" s="40"/>
      <c r="Q55" s="70"/>
      <c r="R55" s="70"/>
      <c r="S55" s="79"/>
      <c r="T55" s="80"/>
      <c r="U55" s="60"/>
      <c r="V55" s="128"/>
      <c r="W55" s="43"/>
      <c r="X55" s="43"/>
      <c r="Y55" s="59"/>
      <c r="Z55" s="43"/>
      <c r="AA55" s="72"/>
      <c r="AB55" s="128" t="s">
        <v>213</v>
      </c>
      <c r="AC55" s="128" t="s">
        <v>214</v>
      </c>
      <c r="AD55" s="73"/>
      <c r="AE55" s="74"/>
      <c r="AF55" s="73"/>
      <c r="AG55" s="75"/>
      <c r="AH55" s="76"/>
      <c r="AI55" s="31"/>
      <c r="AJ55" s="31"/>
      <c r="AK55" s="19"/>
    </row>
    <row r="56" spans="1:37" x14ac:dyDescent="0.25">
      <c r="A56" s="7" t="s">
        <v>261</v>
      </c>
      <c r="B56" s="6" t="s">
        <v>82</v>
      </c>
      <c r="C56" s="7" t="s">
        <v>83</v>
      </c>
      <c r="D56" s="7">
        <v>400</v>
      </c>
      <c r="E56" s="7">
        <v>50000</v>
      </c>
      <c r="F56" s="8" t="s">
        <v>85</v>
      </c>
      <c r="G56" s="191">
        <v>30.55</v>
      </c>
      <c r="H56" s="189"/>
      <c r="O56" s="188"/>
      <c r="P56" s="40"/>
      <c r="Q56" s="61" t="s">
        <v>59</v>
      </c>
      <c r="R56" s="61" t="s">
        <v>58</v>
      </c>
      <c r="S56" s="61"/>
      <c r="T56" s="62"/>
      <c r="U56" s="63"/>
      <c r="V56" s="127"/>
      <c r="W56" s="42"/>
      <c r="X56" s="42"/>
      <c r="Y56" s="64"/>
      <c r="Z56" s="42"/>
      <c r="AA56" s="65"/>
      <c r="AB56" s="127"/>
      <c r="AC56" s="127"/>
      <c r="AD56" s="66"/>
      <c r="AE56" s="67"/>
      <c r="AF56" s="66"/>
      <c r="AG56" s="68"/>
      <c r="AH56" s="69"/>
      <c r="AI56" s="31"/>
      <c r="AJ56" s="31"/>
      <c r="AK56" s="19"/>
    </row>
    <row r="57" spans="1:37" x14ac:dyDescent="0.25">
      <c r="A57" s="7" t="s">
        <v>262</v>
      </c>
      <c r="B57" s="6" t="s">
        <v>93</v>
      </c>
      <c r="C57" s="7" t="s">
        <v>83</v>
      </c>
      <c r="D57" s="7">
        <v>70</v>
      </c>
      <c r="E57" s="7">
        <v>5800</v>
      </c>
      <c r="F57" s="9" t="s">
        <v>93</v>
      </c>
      <c r="G57" s="191">
        <v>20.99</v>
      </c>
      <c r="H57" s="189"/>
      <c r="O57" s="188"/>
      <c r="P57" s="40"/>
      <c r="Q57" s="41"/>
      <c r="R57" s="41"/>
      <c r="S57" s="37" t="s">
        <v>152</v>
      </c>
      <c r="T57" s="53"/>
      <c r="U57" s="25" t="s">
        <v>154</v>
      </c>
      <c r="V57" s="249">
        <v>268</v>
      </c>
      <c r="W57" s="26">
        <f>AVERAGE(V57:V58)</f>
        <v>238</v>
      </c>
      <c r="X57" s="38">
        <f>W57</f>
        <v>238</v>
      </c>
      <c r="Y57" s="56">
        <f>$L$22</f>
        <v>0.22628000000000001</v>
      </c>
      <c r="Z57" s="38">
        <f>X57+(X57*Y57)</f>
        <v>291.85464000000002</v>
      </c>
      <c r="AA57" s="49"/>
      <c r="AB57" s="129">
        <v>102.9</v>
      </c>
      <c r="AC57" s="129">
        <v>125</v>
      </c>
      <c r="AD57" s="35">
        <f>AVERAGE(AB57:AC58)</f>
        <v>125.75</v>
      </c>
      <c r="AE57" s="57">
        <f>$M$22</f>
        <v>0.11627999999999999</v>
      </c>
      <c r="AF57" s="35">
        <f>AD57*(1+AE57)</f>
        <v>140.37221</v>
      </c>
      <c r="AG57" s="47"/>
      <c r="AH57" s="35">
        <f>Z57+AF57</f>
        <v>432.22685000000001</v>
      </c>
      <c r="AI57" s="31"/>
      <c r="AJ57" s="31"/>
      <c r="AK57" s="19"/>
    </row>
    <row r="58" spans="1:37" x14ac:dyDescent="0.25">
      <c r="A58" s="7" t="s">
        <v>263</v>
      </c>
      <c r="B58" s="6" t="s">
        <v>93</v>
      </c>
      <c r="C58" s="7" t="s">
        <v>83</v>
      </c>
      <c r="D58" s="7">
        <v>100</v>
      </c>
      <c r="E58" s="7">
        <v>9500</v>
      </c>
      <c r="F58" s="9" t="s">
        <v>93</v>
      </c>
      <c r="G58" s="191">
        <v>25.8</v>
      </c>
      <c r="H58" s="189"/>
      <c r="O58" s="188"/>
      <c r="P58" s="40"/>
      <c r="Q58" s="41"/>
      <c r="R58" s="41"/>
      <c r="S58" s="37" t="s">
        <v>153</v>
      </c>
      <c r="T58" s="53"/>
      <c r="U58" s="25">
        <v>3011390</v>
      </c>
      <c r="V58" s="249">
        <v>208</v>
      </c>
      <c r="W58" s="26" t="s">
        <v>181</v>
      </c>
      <c r="X58" s="38"/>
      <c r="Y58" s="56"/>
      <c r="Z58" s="38"/>
      <c r="AA58" s="49"/>
      <c r="AB58" s="129">
        <v>117.6</v>
      </c>
      <c r="AC58" s="129">
        <v>157.5</v>
      </c>
      <c r="AD58" s="35"/>
      <c r="AE58" s="57"/>
      <c r="AF58" s="35"/>
      <c r="AG58" s="47"/>
      <c r="AH58" s="34"/>
      <c r="AI58" s="31"/>
      <c r="AJ58" s="31"/>
      <c r="AK58" s="19"/>
    </row>
    <row r="59" spans="1:37" x14ac:dyDescent="0.25">
      <c r="A59" s="7" t="s">
        <v>264</v>
      </c>
      <c r="B59" s="6" t="s">
        <v>93</v>
      </c>
      <c r="C59" s="7" t="s">
        <v>83</v>
      </c>
      <c r="D59" s="7">
        <v>200</v>
      </c>
      <c r="E59" s="7">
        <v>22000</v>
      </c>
      <c r="F59" s="9" t="s">
        <v>93</v>
      </c>
      <c r="G59" s="191">
        <v>33.25</v>
      </c>
      <c r="H59" s="189"/>
      <c r="O59" s="188"/>
      <c r="P59" s="40"/>
      <c r="Q59" s="70"/>
      <c r="R59" s="70"/>
      <c r="S59" s="70"/>
      <c r="T59" s="71"/>
      <c r="U59" s="77"/>
      <c r="V59" s="128"/>
      <c r="W59" s="78"/>
      <c r="X59" s="43"/>
      <c r="Y59" s="59"/>
      <c r="Z59" s="43"/>
      <c r="AA59" s="72"/>
      <c r="AB59" s="128" t="s">
        <v>213</v>
      </c>
      <c r="AC59" s="128" t="s">
        <v>214</v>
      </c>
      <c r="AD59" s="73"/>
      <c r="AE59" s="74"/>
      <c r="AF59" s="73"/>
      <c r="AG59" s="75"/>
      <c r="AH59" s="76"/>
      <c r="AI59" s="31"/>
      <c r="AJ59" s="31"/>
      <c r="AK59" s="19"/>
    </row>
    <row r="60" spans="1:37" x14ac:dyDescent="0.25">
      <c r="A60" s="7" t="s">
        <v>265</v>
      </c>
      <c r="B60" s="6" t="s">
        <v>93</v>
      </c>
      <c r="C60" s="7" t="s">
        <v>83</v>
      </c>
      <c r="D60" s="7">
        <v>400</v>
      </c>
      <c r="E60" s="7">
        <v>50000</v>
      </c>
      <c r="F60" s="9" t="s">
        <v>93</v>
      </c>
      <c r="G60" s="191">
        <v>40.97</v>
      </c>
      <c r="H60" s="189"/>
      <c r="O60" s="188"/>
      <c r="P60" s="40"/>
      <c r="Q60" s="81" t="s">
        <v>59</v>
      </c>
      <c r="R60" s="81" t="s">
        <v>167</v>
      </c>
      <c r="S60" s="82"/>
      <c r="T60" s="83"/>
      <c r="U60" s="84"/>
      <c r="V60" s="127"/>
      <c r="W60" s="85"/>
      <c r="X60" s="42"/>
      <c r="Y60" s="64"/>
      <c r="Z60" s="42"/>
      <c r="AA60" s="65"/>
      <c r="AB60" s="127"/>
      <c r="AC60" s="127"/>
      <c r="AD60" s="66"/>
      <c r="AE60" s="67"/>
      <c r="AF60" s="66"/>
      <c r="AG60" s="68"/>
      <c r="AH60" s="69"/>
      <c r="AI60" s="31"/>
      <c r="AJ60" s="31"/>
      <c r="AK60" s="19"/>
    </row>
    <row r="61" spans="1:37" x14ac:dyDescent="0.25">
      <c r="A61" s="7" t="s">
        <v>266</v>
      </c>
      <c r="B61" s="6" t="s">
        <v>61</v>
      </c>
      <c r="C61" s="7" t="s">
        <v>83</v>
      </c>
      <c r="D61" s="7">
        <v>100</v>
      </c>
      <c r="E61" s="7">
        <v>9500</v>
      </c>
      <c r="F61" s="8" t="s">
        <v>84</v>
      </c>
      <c r="G61" s="191">
        <v>11.06</v>
      </c>
      <c r="H61" s="189"/>
      <c r="O61" s="188"/>
      <c r="P61" s="40"/>
      <c r="Q61" s="41"/>
      <c r="R61" s="41"/>
      <c r="S61" s="41" t="s">
        <v>152</v>
      </c>
      <c r="T61" s="54"/>
      <c r="U61" s="25">
        <v>7005147</v>
      </c>
      <c r="V61" s="249">
        <v>1320</v>
      </c>
      <c r="W61" s="26">
        <f>AVERAGE(V61:V62)</f>
        <v>1320</v>
      </c>
      <c r="X61" s="38">
        <f>W61</f>
        <v>1320</v>
      </c>
      <c r="Y61" s="56">
        <f>$L$22</f>
        <v>0.22628000000000001</v>
      </c>
      <c r="Z61" s="38">
        <f>X61+(X61*Y61)</f>
        <v>1618.6895999999999</v>
      </c>
      <c r="AA61" s="49"/>
      <c r="AB61" s="129">
        <v>102.9</v>
      </c>
      <c r="AC61" s="129">
        <v>125</v>
      </c>
      <c r="AD61" s="35">
        <f>AVERAGE(AB61:AC62)</f>
        <v>125.75</v>
      </c>
      <c r="AE61" s="57">
        <f>$M$22</f>
        <v>0.11627999999999999</v>
      </c>
      <c r="AF61" s="35">
        <f>AD61*(1+AE61)</f>
        <v>140.37221</v>
      </c>
      <c r="AG61" s="47"/>
      <c r="AH61" s="35">
        <f>Z61+AF61</f>
        <v>1759.0618099999999</v>
      </c>
      <c r="AI61" s="31"/>
      <c r="AJ61" s="31"/>
      <c r="AK61" s="19"/>
    </row>
    <row r="62" spans="1:37" x14ac:dyDescent="0.25">
      <c r="A62" s="7" t="s">
        <v>267</v>
      </c>
      <c r="B62" s="6" t="s">
        <v>61</v>
      </c>
      <c r="C62" s="7" t="s">
        <v>83</v>
      </c>
      <c r="D62" s="7">
        <v>200</v>
      </c>
      <c r="E62" s="7">
        <v>22000</v>
      </c>
      <c r="F62" s="8" t="s">
        <v>84</v>
      </c>
      <c r="G62" s="191">
        <v>16.73</v>
      </c>
      <c r="H62" s="189" t="s">
        <v>76</v>
      </c>
      <c r="O62" s="188"/>
      <c r="P62" s="40"/>
      <c r="Q62" s="41"/>
      <c r="R62" s="41"/>
      <c r="S62" s="41" t="s">
        <v>153</v>
      </c>
      <c r="T62" s="54"/>
      <c r="U62" s="25">
        <v>7001410</v>
      </c>
      <c r="V62" s="249">
        <v>1320</v>
      </c>
      <c r="W62" s="26"/>
      <c r="X62" s="38"/>
      <c r="Y62" s="56"/>
      <c r="Z62" s="38"/>
      <c r="AA62" s="49"/>
      <c r="AB62" s="129">
        <v>117.6</v>
      </c>
      <c r="AC62" s="129">
        <v>157.5</v>
      </c>
      <c r="AD62" s="35"/>
      <c r="AE62" s="57"/>
      <c r="AF62" s="35"/>
      <c r="AG62" s="47"/>
      <c r="AH62" s="34"/>
      <c r="AI62" s="31"/>
      <c r="AJ62" s="31"/>
      <c r="AK62" s="19"/>
    </row>
    <row r="63" spans="1:37" x14ac:dyDescent="0.25">
      <c r="A63" s="7" t="s">
        <v>268</v>
      </c>
      <c r="B63" s="6" t="s">
        <v>61</v>
      </c>
      <c r="C63" s="7" t="s">
        <v>83</v>
      </c>
      <c r="D63" s="7">
        <v>400</v>
      </c>
      <c r="E63" s="7">
        <v>50000</v>
      </c>
      <c r="F63" s="8" t="s">
        <v>84</v>
      </c>
      <c r="G63" s="191">
        <v>23.66</v>
      </c>
      <c r="H63" s="189"/>
      <c r="O63" s="188"/>
      <c r="P63" s="40"/>
      <c r="Q63" s="70"/>
      <c r="R63" s="70"/>
      <c r="S63" s="70"/>
      <c r="T63" s="71"/>
      <c r="U63" s="60"/>
      <c r="V63" s="128"/>
      <c r="W63" s="43"/>
      <c r="X63" s="43"/>
      <c r="Y63" s="59"/>
      <c r="Z63" s="43"/>
      <c r="AA63" s="72"/>
      <c r="AB63" s="128" t="s">
        <v>213</v>
      </c>
      <c r="AC63" s="128" t="s">
        <v>214</v>
      </c>
      <c r="AD63" s="73"/>
      <c r="AE63" s="74"/>
      <c r="AF63" s="73"/>
      <c r="AG63" s="75"/>
      <c r="AH63" s="76"/>
      <c r="AI63" s="31"/>
      <c r="AJ63" s="31"/>
      <c r="AK63" s="19"/>
    </row>
    <row r="64" spans="1:37" x14ac:dyDescent="0.25">
      <c r="A64" s="7" t="s">
        <v>269</v>
      </c>
      <c r="B64" s="6" t="s">
        <v>93</v>
      </c>
      <c r="C64" s="7" t="s">
        <v>86</v>
      </c>
      <c r="D64" s="7" t="s">
        <v>87</v>
      </c>
      <c r="E64" s="7">
        <v>32000</v>
      </c>
      <c r="F64" s="8" t="s">
        <v>84</v>
      </c>
      <c r="G64" s="191">
        <v>26.72</v>
      </c>
      <c r="H64" s="189"/>
      <c r="O64" s="188"/>
      <c r="P64" s="40"/>
      <c r="Q64" s="61" t="s">
        <v>60</v>
      </c>
      <c r="R64" s="61" t="s">
        <v>58</v>
      </c>
      <c r="S64" s="61"/>
      <c r="T64" s="62"/>
      <c r="U64" s="63"/>
      <c r="V64" s="127"/>
      <c r="W64" s="42"/>
      <c r="X64" s="42"/>
      <c r="Y64" s="64"/>
      <c r="Z64" s="42"/>
      <c r="AA64" s="65"/>
      <c r="AB64" s="127"/>
      <c r="AC64" s="127"/>
      <c r="AD64" s="66"/>
      <c r="AE64" s="67"/>
      <c r="AF64" s="66"/>
      <c r="AG64" s="68"/>
      <c r="AH64" s="69"/>
      <c r="AI64" s="31"/>
      <c r="AJ64" s="31"/>
      <c r="AK64" s="19"/>
    </row>
    <row r="65" spans="1:37" x14ac:dyDescent="0.25">
      <c r="A65" s="7" t="s">
        <v>270</v>
      </c>
      <c r="B65" s="6" t="s">
        <v>93</v>
      </c>
      <c r="C65" s="7" t="s">
        <v>83</v>
      </c>
      <c r="D65" s="7">
        <v>70</v>
      </c>
      <c r="E65" s="7">
        <v>5800</v>
      </c>
      <c r="F65" s="8" t="s">
        <v>84</v>
      </c>
      <c r="G65" s="191">
        <v>18.59</v>
      </c>
      <c r="H65" s="189"/>
      <c r="O65" s="188"/>
      <c r="P65" s="40"/>
      <c r="Q65" s="41"/>
      <c r="R65" s="41"/>
      <c r="S65" s="37" t="s">
        <v>152</v>
      </c>
      <c r="T65" s="53"/>
      <c r="U65" s="25" t="s">
        <v>155</v>
      </c>
      <c r="V65" s="249">
        <v>283</v>
      </c>
      <c r="W65" s="26">
        <f>AVERAGE(V65:V66)</f>
        <v>255.5</v>
      </c>
      <c r="X65" s="38">
        <f>W65</f>
        <v>255.5</v>
      </c>
      <c r="Y65" s="56">
        <f>$L$22</f>
        <v>0.22628000000000001</v>
      </c>
      <c r="Z65" s="38">
        <f>X65+(X65*Y65)</f>
        <v>313.31454000000002</v>
      </c>
      <c r="AA65" s="49"/>
      <c r="AB65" s="129">
        <v>102.9</v>
      </c>
      <c r="AC65" s="129">
        <v>125</v>
      </c>
      <c r="AD65" s="35">
        <f>AVERAGE(AB65:AC66)</f>
        <v>125.75</v>
      </c>
      <c r="AE65" s="57">
        <f>$M$22</f>
        <v>0.11627999999999999</v>
      </c>
      <c r="AF65" s="35">
        <f>AD65*(1+AE65)</f>
        <v>140.37221</v>
      </c>
      <c r="AG65" s="47"/>
      <c r="AH65" s="35">
        <f>Z65+AF65</f>
        <v>453.68675000000002</v>
      </c>
      <c r="AI65" s="31"/>
      <c r="AJ65" s="31"/>
      <c r="AK65" s="19"/>
    </row>
    <row r="66" spans="1:37" x14ac:dyDescent="0.25">
      <c r="A66" s="7" t="s">
        <v>271</v>
      </c>
      <c r="B66" s="6" t="s">
        <v>93</v>
      </c>
      <c r="C66" s="7" t="s">
        <v>86</v>
      </c>
      <c r="D66" s="7" t="s">
        <v>87</v>
      </c>
      <c r="E66" s="7">
        <v>32000</v>
      </c>
      <c r="F66" s="9" t="s">
        <v>93</v>
      </c>
      <c r="G66" s="192">
        <v>41.92</v>
      </c>
      <c r="H66" s="189"/>
      <c r="O66" s="188"/>
      <c r="P66" s="40"/>
      <c r="Q66" s="41"/>
      <c r="R66" s="41"/>
      <c r="S66" s="37" t="s">
        <v>153</v>
      </c>
      <c r="T66" s="53"/>
      <c r="U66" s="32">
        <v>7010197</v>
      </c>
      <c r="V66" s="249">
        <v>228</v>
      </c>
      <c r="W66" s="26" t="s">
        <v>181</v>
      </c>
      <c r="X66" s="38"/>
      <c r="Y66" s="56"/>
      <c r="Z66" s="38"/>
      <c r="AA66" s="49"/>
      <c r="AB66" s="129">
        <v>117.6</v>
      </c>
      <c r="AC66" s="129">
        <v>157.5</v>
      </c>
      <c r="AD66" s="35"/>
      <c r="AE66" s="57"/>
      <c r="AF66" s="35"/>
      <c r="AG66" s="47"/>
      <c r="AH66" s="34"/>
      <c r="AI66" s="31"/>
      <c r="AJ66" s="31"/>
      <c r="AK66" s="19"/>
    </row>
    <row r="67" spans="1:37" x14ac:dyDescent="0.25">
      <c r="A67" s="7" t="s">
        <v>272</v>
      </c>
      <c r="B67" s="10" t="s">
        <v>93</v>
      </c>
      <c r="C67" s="7" t="s">
        <v>83</v>
      </c>
      <c r="D67" s="7">
        <v>100</v>
      </c>
      <c r="E67" s="7">
        <v>9500</v>
      </c>
      <c r="F67" s="8" t="s">
        <v>84</v>
      </c>
      <c r="G67" s="191">
        <v>18.36</v>
      </c>
      <c r="H67" s="189"/>
      <c r="O67" s="188"/>
      <c r="P67" s="40"/>
      <c r="Q67" s="41"/>
      <c r="R67" s="41"/>
      <c r="S67" s="41"/>
      <c r="T67" s="54"/>
      <c r="U67" s="32"/>
      <c r="V67" s="129"/>
      <c r="W67" s="38"/>
      <c r="X67" s="38"/>
      <c r="Y67" s="56"/>
      <c r="Z67" s="38"/>
      <c r="AA67" s="49"/>
      <c r="AB67" s="129" t="s">
        <v>213</v>
      </c>
      <c r="AC67" s="129" t="s">
        <v>214</v>
      </c>
      <c r="AD67" s="35"/>
      <c r="AE67" s="57"/>
      <c r="AF67" s="35"/>
      <c r="AG67" s="47"/>
      <c r="AH67" s="34"/>
      <c r="AI67" s="31"/>
      <c r="AJ67" s="31"/>
      <c r="AK67" s="19"/>
    </row>
    <row r="68" spans="1:37" x14ac:dyDescent="0.25">
      <c r="A68" s="7" t="s">
        <v>273</v>
      </c>
      <c r="B68" s="6" t="s">
        <v>93</v>
      </c>
      <c r="C68" s="7" t="s">
        <v>83</v>
      </c>
      <c r="D68" s="7">
        <v>200</v>
      </c>
      <c r="E68" s="7">
        <v>22000</v>
      </c>
      <c r="F68" s="8" t="s">
        <v>84</v>
      </c>
      <c r="G68" s="191">
        <v>21.46</v>
      </c>
      <c r="H68" s="189"/>
      <c r="O68" s="188"/>
      <c r="P68" s="40"/>
      <c r="Q68" s="70"/>
      <c r="R68" s="70"/>
      <c r="S68" s="70"/>
      <c r="T68" s="71"/>
      <c r="U68" s="60"/>
      <c r="V68" s="128"/>
      <c r="W68" s="43"/>
      <c r="X68" s="43"/>
      <c r="Y68" s="59"/>
      <c r="Z68" s="43"/>
      <c r="AA68" s="72"/>
      <c r="AB68" s="128"/>
      <c r="AC68" s="128"/>
      <c r="AD68" s="73"/>
      <c r="AE68" s="74"/>
      <c r="AF68" s="73"/>
      <c r="AG68" s="75"/>
      <c r="AH68" s="76"/>
      <c r="AI68" s="31"/>
      <c r="AJ68" s="31"/>
      <c r="AK68" s="19"/>
    </row>
    <row r="69" spans="1:37" x14ac:dyDescent="0.25">
      <c r="A69" s="7" t="s">
        <v>274</v>
      </c>
      <c r="B69" s="6" t="s">
        <v>93</v>
      </c>
      <c r="C69" s="7" t="s">
        <v>83</v>
      </c>
      <c r="D69" s="7">
        <v>400</v>
      </c>
      <c r="E69" s="7">
        <v>50000</v>
      </c>
      <c r="F69" s="8" t="s">
        <v>84</v>
      </c>
      <c r="G69" s="191">
        <v>26.01</v>
      </c>
      <c r="H69" s="189"/>
      <c r="O69" s="188"/>
      <c r="P69" s="36" t="s">
        <v>26</v>
      </c>
      <c r="Q69" s="86" t="s">
        <v>27</v>
      </c>
      <c r="R69" s="86" t="s">
        <v>28</v>
      </c>
      <c r="S69" s="86"/>
      <c r="T69" s="87"/>
      <c r="U69" s="58">
        <v>7000414</v>
      </c>
      <c r="V69" s="130">
        <v>0.32</v>
      </c>
      <c r="W69" s="88">
        <f>V69*150</f>
        <v>48</v>
      </c>
      <c r="X69" s="88">
        <f>W69</f>
        <v>48</v>
      </c>
      <c r="Y69" s="89">
        <f>$L$22</f>
        <v>0.22628000000000001</v>
      </c>
      <c r="Z69" s="88">
        <f>X69+(X69*Y69)</f>
        <v>58.861440000000002</v>
      </c>
      <c r="AA69" s="90"/>
      <c r="AB69" s="130">
        <v>0.8</v>
      </c>
      <c r="AC69" s="130">
        <v>0.7</v>
      </c>
      <c r="AD69" s="91">
        <f>AVERAGE(AB69:AC69)*150</f>
        <v>112.5</v>
      </c>
      <c r="AE69" s="92">
        <f>$M$22</f>
        <v>0.11627999999999999</v>
      </c>
      <c r="AF69" s="35">
        <f>AD69*(1+AE69)</f>
        <v>125.58149999999999</v>
      </c>
      <c r="AG69" s="93"/>
      <c r="AH69" s="66">
        <f>Z69+AF69</f>
        <v>184.44293999999999</v>
      </c>
      <c r="AI69" s="31"/>
      <c r="AJ69" s="31"/>
      <c r="AK69" s="19"/>
    </row>
    <row r="70" spans="1:37" x14ac:dyDescent="0.25">
      <c r="A70" s="21" t="s">
        <v>146</v>
      </c>
      <c r="B70" s="6" t="s">
        <v>116</v>
      </c>
      <c r="C70" s="7" t="s">
        <v>83</v>
      </c>
      <c r="D70" s="7">
        <v>150</v>
      </c>
      <c r="E70" s="7">
        <v>16000</v>
      </c>
      <c r="F70" s="9" t="s">
        <v>117</v>
      </c>
      <c r="G70" s="191">
        <v>63.76</v>
      </c>
      <c r="H70" s="189"/>
      <c r="O70" s="188"/>
      <c r="P70" s="40"/>
      <c r="Q70" s="86"/>
      <c r="R70" s="86" t="s">
        <v>29</v>
      </c>
      <c r="S70" s="86"/>
      <c r="T70" s="87"/>
      <c r="U70" s="58">
        <v>7000416</v>
      </c>
      <c r="V70" s="130">
        <v>0.56999999999999995</v>
      </c>
      <c r="W70" s="88">
        <f>V70*150</f>
        <v>85.499999999999986</v>
      </c>
      <c r="X70" s="88">
        <f>W70</f>
        <v>85.499999999999986</v>
      </c>
      <c r="Y70" s="89">
        <f>$L$22</f>
        <v>0.22628000000000001</v>
      </c>
      <c r="Z70" s="88">
        <f>X70+(X70*Y70)</f>
        <v>104.84693999999999</v>
      </c>
      <c r="AA70" s="90"/>
      <c r="AB70" s="130">
        <v>0.8</v>
      </c>
      <c r="AC70" s="130">
        <v>0.7</v>
      </c>
      <c r="AD70" s="91">
        <f>AVERAGE(AB70:AC70)*150</f>
        <v>112.5</v>
      </c>
      <c r="AE70" s="92">
        <f>$M$22</f>
        <v>0.11627999999999999</v>
      </c>
      <c r="AF70" s="91">
        <f>AD70*(1+AE70)</f>
        <v>125.58149999999999</v>
      </c>
      <c r="AG70" s="93"/>
      <c r="AH70" s="66">
        <f>Z70+AF70</f>
        <v>230.42843999999997</v>
      </c>
      <c r="AI70" s="31"/>
      <c r="AJ70" s="31"/>
      <c r="AK70" s="19"/>
    </row>
    <row r="71" spans="1:37" x14ac:dyDescent="0.25">
      <c r="A71" s="7" t="s">
        <v>139</v>
      </c>
      <c r="B71" s="6" t="s">
        <v>88</v>
      </c>
      <c r="C71" s="7" t="s">
        <v>107</v>
      </c>
      <c r="D71" s="7">
        <v>175</v>
      </c>
      <c r="E71" s="7">
        <v>7000</v>
      </c>
      <c r="F71" s="9" t="s">
        <v>84</v>
      </c>
      <c r="G71" s="191">
        <v>12.81</v>
      </c>
      <c r="H71" s="189"/>
      <c r="O71" s="188"/>
      <c r="P71" s="40"/>
      <c r="Q71" s="86"/>
      <c r="R71" s="86" t="s">
        <v>169</v>
      </c>
      <c r="S71" s="86"/>
      <c r="T71" s="87"/>
      <c r="U71" s="58">
        <v>7006487</v>
      </c>
      <c r="V71" s="130">
        <v>0.28999999999999998</v>
      </c>
      <c r="W71" s="88">
        <f>V71*200</f>
        <v>57.999999999999993</v>
      </c>
      <c r="X71" s="88">
        <f>W71</f>
        <v>57.999999999999993</v>
      </c>
      <c r="Y71" s="89">
        <f>$L$22</f>
        <v>0.22628000000000001</v>
      </c>
      <c r="Z71" s="88">
        <f>X71+(X71*Y71)</f>
        <v>71.124239999999986</v>
      </c>
      <c r="AA71" s="90"/>
      <c r="AB71" s="130">
        <v>0.9</v>
      </c>
      <c r="AC71" s="130">
        <v>0.85</v>
      </c>
      <c r="AD71" s="91">
        <f>AVERAGE(AB71:AC71)*200</f>
        <v>175</v>
      </c>
      <c r="AE71" s="92">
        <f>$M$22</f>
        <v>0.11627999999999999</v>
      </c>
      <c r="AF71" s="35">
        <f>AD71*(1+AE71)</f>
        <v>195.34899999999999</v>
      </c>
      <c r="AG71" s="93"/>
      <c r="AH71" s="66">
        <f>Z71+AF71</f>
        <v>266.47323999999998</v>
      </c>
      <c r="AI71" s="31"/>
      <c r="AJ71" s="31"/>
      <c r="AK71" s="19"/>
    </row>
    <row r="72" spans="1:37" x14ac:dyDescent="0.25">
      <c r="A72" s="7" t="s">
        <v>127</v>
      </c>
      <c r="B72" s="6" t="s">
        <v>82</v>
      </c>
      <c r="C72" s="7" t="s">
        <v>83</v>
      </c>
      <c r="D72" s="7">
        <v>400</v>
      </c>
      <c r="E72" s="7">
        <v>50000</v>
      </c>
      <c r="F72" s="9" t="s">
        <v>84</v>
      </c>
      <c r="G72" s="191">
        <v>15.22</v>
      </c>
      <c r="H72" s="189"/>
      <c r="O72" s="188"/>
      <c r="P72" s="40"/>
      <c r="Q72" s="94"/>
      <c r="R72" s="94" t="s">
        <v>168</v>
      </c>
      <c r="S72" s="94"/>
      <c r="T72" s="95"/>
      <c r="U72" s="58">
        <v>7001427</v>
      </c>
      <c r="V72" s="130">
        <v>0.65</v>
      </c>
      <c r="W72" s="88">
        <f>V72*200</f>
        <v>130</v>
      </c>
      <c r="X72" s="88">
        <f>W72</f>
        <v>130</v>
      </c>
      <c r="Y72" s="89">
        <f>$L$22</f>
        <v>0.22628000000000001</v>
      </c>
      <c r="Z72" s="88">
        <f>X72+(X72*Y72)</f>
        <v>159.41640000000001</v>
      </c>
      <c r="AA72" s="90"/>
      <c r="AB72" s="130">
        <v>0.9</v>
      </c>
      <c r="AC72" s="130">
        <v>0.85</v>
      </c>
      <c r="AD72" s="91">
        <f>AVERAGE(AB72:AC72)*200</f>
        <v>175</v>
      </c>
      <c r="AE72" s="92">
        <f>$M$22</f>
        <v>0.11627999999999999</v>
      </c>
      <c r="AF72" s="91">
        <f>AD72*(1+AE72)</f>
        <v>195.34899999999999</v>
      </c>
      <c r="AG72" s="93"/>
      <c r="AH72" s="91">
        <f>Z72+AF72</f>
        <v>354.7654</v>
      </c>
      <c r="AI72" s="31"/>
      <c r="AJ72" s="31"/>
      <c r="AK72" s="19"/>
    </row>
    <row r="73" spans="1:37" x14ac:dyDescent="0.25">
      <c r="A73" s="7" t="s">
        <v>141</v>
      </c>
      <c r="B73" s="6" t="s">
        <v>89</v>
      </c>
      <c r="C73" s="7" t="s">
        <v>83</v>
      </c>
      <c r="D73" s="7">
        <v>50</v>
      </c>
      <c r="E73" s="7">
        <v>4000</v>
      </c>
      <c r="F73" s="8" t="s">
        <v>111</v>
      </c>
      <c r="G73" s="191">
        <v>14.98</v>
      </c>
      <c r="H73" s="189"/>
      <c r="O73" s="188"/>
      <c r="P73" s="40"/>
      <c r="Q73" s="41"/>
      <c r="R73" s="41"/>
      <c r="S73" s="41"/>
      <c r="T73" s="54"/>
      <c r="U73" s="32"/>
      <c r="V73" s="129"/>
      <c r="W73" s="38"/>
      <c r="X73" s="38"/>
      <c r="Y73" s="56"/>
      <c r="Z73" s="38"/>
      <c r="AA73" s="49"/>
      <c r="AB73" s="129" t="s">
        <v>213</v>
      </c>
      <c r="AC73" s="129" t="s">
        <v>214</v>
      </c>
      <c r="AD73" s="35"/>
      <c r="AE73" s="57"/>
      <c r="AF73" s="35"/>
      <c r="AG73" s="47"/>
      <c r="AH73" s="34"/>
      <c r="AI73" s="31"/>
      <c r="AJ73" s="31"/>
      <c r="AK73" s="19"/>
    </row>
    <row r="74" spans="1:37" x14ac:dyDescent="0.25">
      <c r="A74" s="7" t="s">
        <v>143</v>
      </c>
      <c r="B74" s="6" t="s">
        <v>305</v>
      </c>
      <c r="C74" s="7" t="s">
        <v>83</v>
      </c>
      <c r="D74" s="7">
        <v>70</v>
      </c>
      <c r="E74" s="7">
        <v>5800</v>
      </c>
      <c r="F74" s="9" t="s">
        <v>114</v>
      </c>
      <c r="G74" s="191">
        <v>36.74</v>
      </c>
      <c r="H74" s="190"/>
      <c r="O74" s="188"/>
      <c r="P74" s="40"/>
      <c r="Q74" s="61" t="s">
        <v>31</v>
      </c>
      <c r="R74" s="61" t="s">
        <v>32</v>
      </c>
      <c r="S74" s="61"/>
      <c r="T74" s="62"/>
      <c r="U74" s="63"/>
      <c r="V74" s="127"/>
      <c r="W74" s="42" t="s">
        <v>182</v>
      </c>
      <c r="X74" s="42"/>
      <c r="Y74" s="64"/>
      <c r="Z74" s="42"/>
      <c r="AA74" s="65"/>
      <c r="AB74" s="127"/>
      <c r="AC74" s="127"/>
      <c r="AD74" s="66"/>
      <c r="AE74" s="67"/>
      <c r="AF74" s="66"/>
      <c r="AG74" s="68"/>
      <c r="AH74" s="69"/>
      <c r="AI74" s="31"/>
      <c r="AJ74" s="31"/>
      <c r="AK74" s="19"/>
    </row>
    <row r="75" spans="1:37" x14ac:dyDescent="0.25">
      <c r="A75" s="7" t="s">
        <v>144</v>
      </c>
      <c r="B75" s="6" t="s">
        <v>305</v>
      </c>
      <c r="C75" s="7" t="s">
        <v>83</v>
      </c>
      <c r="D75" s="7">
        <v>100</v>
      </c>
      <c r="E75" s="7">
        <v>9500</v>
      </c>
      <c r="F75" s="9" t="s">
        <v>114</v>
      </c>
      <c r="G75" s="191">
        <v>36.99</v>
      </c>
      <c r="H75" s="189"/>
      <c r="O75" s="188"/>
      <c r="P75" s="40"/>
      <c r="Q75" s="41"/>
      <c r="R75" s="41" t="s">
        <v>175</v>
      </c>
      <c r="S75" s="41"/>
      <c r="T75" s="54"/>
      <c r="U75" s="32">
        <v>7010086</v>
      </c>
      <c r="V75" s="129">
        <v>0.59</v>
      </c>
      <c r="W75" s="38">
        <f>V75</f>
        <v>0.59</v>
      </c>
      <c r="X75" s="38">
        <f>SUM(W75:W77)</f>
        <v>22.490000000000002</v>
      </c>
      <c r="Y75" s="56">
        <f>$L$22</f>
        <v>0.22628000000000001</v>
      </c>
      <c r="Z75" s="38">
        <f>X75+(X75*Y75)</f>
        <v>27.579037200000002</v>
      </c>
      <c r="AA75" s="49"/>
      <c r="AB75" s="129">
        <v>45</v>
      </c>
      <c r="AC75" s="129">
        <v>45</v>
      </c>
      <c r="AD75" s="35">
        <f>AVERAGE(AB75:AC75)</f>
        <v>45</v>
      </c>
      <c r="AE75" s="57">
        <f>$M$22</f>
        <v>0.11627999999999999</v>
      </c>
      <c r="AF75" s="35">
        <f>AD75*(1+AE75)</f>
        <v>50.232599999999998</v>
      </c>
      <c r="AG75" s="47"/>
      <c r="AH75" s="35">
        <f>Z75+AF75</f>
        <v>77.811637200000007</v>
      </c>
      <c r="AI75" s="31"/>
      <c r="AJ75" s="31"/>
      <c r="AK75" s="19"/>
    </row>
    <row r="76" spans="1:37" x14ac:dyDescent="0.25">
      <c r="A76" s="7" t="s">
        <v>134</v>
      </c>
      <c r="B76" s="6" t="s">
        <v>109</v>
      </c>
      <c r="C76" s="7" t="s">
        <v>110</v>
      </c>
      <c r="D76" s="7">
        <v>105</v>
      </c>
      <c r="E76" s="7">
        <v>1000</v>
      </c>
      <c r="F76" s="8" t="s">
        <v>84</v>
      </c>
      <c r="G76" s="191">
        <v>4.09</v>
      </c>
      <c r="H76" s="189"/>
      <c r="O76" s="188"/>
      <c r="P76" s="40"/>
      <c r="Q76" s="41"/>
      <c r="R76" s="41" t="s">
        <v>190</v>
      </c>
      <c r="S76" s="41"/>
      <c r="T76" s="54"/>
      <c r="U76" s="32">
        <v>7006687</v>
      </c>
      <c r="V76" s="129">
        <v>0.33</v>
      </c>
      <c r="W76" s="38">
        <f>V76*20</f>
        <v>6.6000000000000005</v>
      </c>
      <c r="X76" s="38" t="s">
        <v>186</v>
      </c>
      <c r="Y76" s="56"/>
      <c r="Z76" s="38"/>
      <c r="AA76" s="49"/>
      <c r="AB76" s="129" t="s">
        <v>213</v>
      </c>
      <c r="AC76" s="129" t="s">
        <v>214</v>
      </c>
      <c r="AD76" s="35"/>
      <c r="AE76" s="57"/>
      <c r="AF76" s="35"/>
      <c r="AG76" s="47"/>
      <c r="AH76" s="34"/>
      <c r="AI76" s="31"/>
      <c r="AJ76" s="31"/>
      <c r="AK76" s="19"/>
    </row>
    <row r="77" spans="1:37" x14ac:dyDescent="0.25">
      <c r="A77" s="7" t="s">
        <v>135</v>
      </c>
      <c r="B77" s="6" t="s">
        <v>109</v>
      </c>
      <c r="C77" s="7" t="s">
        <v>110</v>
      </c>
      <c r="D77" s="7">
        <v>205</v>
      </c>
      <c r="E77" s="7">
        <v>2500</v>
      </c>
      <c r="F77" s="8" t="s">
        <v>84</v>
      </c>
      <c r="G77" s="191">
        <v>5.41</v>
      </c>
      <c r="H77" s="189"/>
      <c r="O77" s="188"/>
      <c r="P77" s="40"/>
      <c r="Q77" s="41"/>
      <c r="R77" s="41" t="s">
        <v>191</v>
      </c>
      <c r="S77" s="41"/>
      <c r="T77" s="54"/>
      <c r="U77" s="32">
        <v>7000665</v>
      </c>
      <c r="V77" s="129">
        <v>0.51</v>
      </c>
      <c r="W77" s="38">
        <f>V77*30</f>
        <v>15.3</v>
      </c>
      <c r="X77" s="38"/>
      <c r="Y77" s="56"/>
      <c r="Z77" s="38"/>
      <c r="AA77" s="49"/>
      <c r="AB77" s="129"/>
      <c r="AC77" s="129"/>
      <c r="AD77" s="35"/>
      <c r="AE77" s="57"/>
      <c r="AF77" s="35"/>
      <c r="AG77" s="47"/>
      <c r="AH77" s="34"/>
      <c r="AI77" s="31"/>
      <c r="AJ77" s="31"/>
      <c r="AK77" s="19"/>
    </row>
    <row r="78" spans="1:37" x14ac:dyDescent="0.25">
      <c r="A78" s="7" t="s">
        <v>136</v>
      </c>
      <c r="B78" s="6" t="s">
        <v>109</v>
      </c>
      <c r="C78" s="7" t="s">
        <v>110</v>
      </c>
      <c r="D78" s="7">
        <v>327</v>
      </c>
      <c r="E78" s="7">
        <v>4000</v>
      </c>
      <c r="F78" s="8" t="s">
        <v>84</v>
      </c>
      <c r="G78" s="191">
        <v>8.0299999999999994</v>
      </c>
      <c r="H78" s="189"/>
      <c r="O78" s="188"/>
      <c r="P78" s="40"/>
      <c r="Q78" s="79"/>
      <c r="R78" s="79"/>
      <c r="S78" s="79"/>
      <c r="T78" s="80"/>
      <c r="U78" s="60"/>
      <c r="V78" s="128"/>
      <c r="W78" s="43"/>
      <c r="X78" s="43"/>
      <c r="Y78" s="59"/>
      <c r="Z78" s="43"/>
      <c r="AA78" s="72"/>
      <c r="AB78" s="128"/>
      <c r="AC78" s="128"/>
      <c r="AD78" s="73"/>
      <c r="AE78" s="74"/>
      <c r="AF78" s="73"/>
      <c r="AG78" s="75"/>
      <c r="AH78" s="76"/>
      <c r="AI78" s="33"/>
      <c r="AJ78" s="31"/>
      <c r="AK78" s="24"/>
    </row>
    <row r="79" spans="1:37" x14ac:dyDescent="0.25">
      <c r="A79" s="7" t="s">
        <v>138</v>
      </c>
      <c r="B79" s="6" t="s">
        <v>109</v>
      </c>
      <c r="C79" s="7" t="s">
        <v>110</v>
      </c>
      <c r="D79" s="7">
        <v>448</v>
      </c>
      <c r="E79" s="7">
        <v>6000</v>
      </c>
      <c r="F79" s="8" t="s">
        <v>84</v>
      </c>
      <c r="G79" s="191">
        <v>10.74</v>
      </c>
      <c r="H79" s="189"/>
      <c r="O79" s="188"/>
      <c r="P79" s="36" t="s">
        <v>33</v>
      </c>
      <c r="Q79" s="363" t="s">
        <v>206</v>
      </c>
      <c r="R79" s="61" t="s">
        <v>174</v>
      </c>
      <c r="S79" s="61"/>
      <c r="T79" s="62"/>
      <c r="U79" s="63">
        <v>7010125</v>
      </c>
      <c r="V79" s="127">
        <v>155.25</v>
      </c>
      <c r="W79" s="42"/>
      <c r="X79" s="42">
        <f>V79</f>
        <v>155.25</v>
      </c>
      <c r="Y79" s="64">
        <f>$L$22</f>
        <v>0.22628000000000001</v>
      </c>
      <c r="Z79" s="42">
        <f>X79+(X79*Y79)</f>
        <v>190.37997000000001</v>
      </c>
      <c r="AA79" s="65"/>
      <c r="AB79" s="127">
        <v>80</v>
      </c>
      <c r="AC79" s="127">
        <v>55</v>
      </c>
      <c r="AD79" s="66">
        <f>AVERAGE(AB79:AC79)</f>
        <v>67.5</v>
      </c>
      <c r="AE79" s="67">
        <f>$M$22</f>
        <v>0.11627999999999999</v>
      </c>
      <c r="AF79" s="35">
        <f>AD79*(1+AE79)</f>
        <v>75.3489</v>
      </c>
      <c r="AG79" s="68"/>
      <c r="AH79" s="66">
        <f>Z79+AF79</f>
        <v>265.72887000000003</v>
      </c>
      <c r="AI79" s="33"/>
      <c r="AJ79" s="31"/>
      <c r="AK79" s="24"/>
    </row>
    <row r="80" spans="1:37" ht="15.75" thickBot="1" x14ac:dyDescent="0.3">
      <c r="A80" s="7" t="s">
        <v>140</v>
      </c>
      <c r="B80" s="6" t="s">
        <v>88</v>
      </c>
      <c r="C80" s="7" t="s">
        <v>83</v>
      </c>
      <c r="D80" s="7">
        <v>70</v>
      </c>
      <c r="E80" s="7">
        <v>5800</v>
      </c>
      <c r="F80" s="9" t="s">
        <v>84</v>
      </c>
      <c r="G80" s="191">
        <v>9.4</v>
      </c>
      <c r="H80" s="189"/>
      <c r="O80" s="188"/>
      <c r="P80" s="36"/>
      <c r="Q80" s="364"/>
      <c r="R80" s="79"/>
      <c r="S80" s="79"/>
      <c r="T80" s="80"/>
      <c r="U80" s="60"/>
      <c r="V80" s="128"/>
      <c r="W80" s="43"/>
      <c r="X80" s="43"/>
      <c r="Y80" s="59"/>
      <c r="Z80" s="43"/>
      <c r="AA80" s="72"/>
      <c r="AB80" s="128" t="s">
        <v>213</v>
      </c>
      <c r="AC80" s="128" t="s">
        <v>214</v>
      </c>
      <c r="AD80" s="73"/>
      <c r="AE80" s="74"/>
      <c r="AF80" s="73"/>
      <c r="AG80" s="75"/>
      <c r="AH80" s="73"/>
      <c r="AI80" s="33"/>
      <c r="AJ80" s="31"/>
      <c r="AK80" s="19"/>
    </row>
    <row r="81" spans="1:37" ht="16.5" thickTop="1" thickBot="1" x14ac:dyDescent="0.3">
      <c r="A81" s="7" t="s">
        <v>137</v>
      </c>
      <c r="B81" s="6" t="s">
        <v>109</v>
      </c>
      <c r="C81" s="7" t="s">
        <v>110</v>
      </c>
      <c r="D81" s="7">
        <v>327</v>
      </c>
      <c r="E81" s="7">
        <v>4000</v>
      </c>
      <c r="F81" s="8" t="s">
        <v>85</v>
      </c>
      <c r="G81" s="191">
        <v>8.67</v>
      </c>
      <c r="H81" s="189"/>
      <c r="K81" s="207"/>
      <c r="O81" s="188"/>
      <c r="P81" s="36"/>
      <c r="Q81" s="364"/>
      <c r="R81" s="61" t="s">
        <v>173</v>
      </c>
      <c r="S81" s="61"/>
      <c r="T81" s="62"/>
      <c r="U81" s="63">
        <v>3013267</v>
      </c>
      <c r="V81" s="127">
        <v>171.28</v>
      </c>
      <c r="W81" s="42"/>
      <c r="X81" s="42">
        <f>V81</f>
        <v>171.28</v>
      </c>
      <c r="Y81" s="64">
        <f>$L$22</f>
        <v>0.22628000000000001</v>
      </c>
      <c r="Z81" s="42">
        <f>X81+(X81*Y81)</f>
        <v>210.03723840000001</v>
      </c>
      <c r="AA81" s="65"/>
      <c r="AB81" s="127">
        <v>80</v>
      </c>
      <c r="AC81" s="127">
        <v>55</v>
      </c>
      <c r="AD81" s="66">
        <f>AVERAGE(AB81:AC81)</f>
        <v>67.5</v>
      </c>
      <c r="AE81" s="67">
        <f>$M$22</f>
        <v>0.11627999999999999</v>
      </c>
      <c r="AF81" s="35">
        <f>AD81*(1+AE81)</f>
        <v>75.3489</v>
      </c>
      <c r="AG81" s="68"/>
      <c r="AH81" s="66">
        <f>Z81+AF81</f>
        <v>285.38613839999999</v>
      </c>
      <c r="AI81" s="31"/>
      <c r="AJ81" s="31"/>
      <c r="AK81" s="19"/>
    </row>
    <row r="82" spans="1:37" ht="15.75" thickTop="1" x14ac:dyDescent="0.25">
      <c r="A82" s="7" t="s">
        <v>142</v>
      </c>
      <c r="B82" s="6" t="s">
        <v>89</v>
      </c>
      <c r="C82" s="7" t="s">
        <v>83</v>
      </c>
      <c r="D82" s="7">
        <v>50</v>
      </c>
      <c r="E82" s="7">
        <v>4000</v>
      </c>
      <c r="F82" s="9" t="s">
        <v>112</v>
      </c>
      <c r="G82" s="191">
        <v>17.02</v>
      </c>
      <c r="H82" s="189"/>
      <c r="O82" s="188"/>
      <c r="P82" s="36"/>
      <c r="Q82" s="364"/>
      <c r="R82" s="79"/>
      <c r="S82" s="79"/>
      <c r="T82" s="80"/>
      <c r="U82" s="60"/>
      <c r="V82" s="128"/>
      <c r="W82" s="43"/>
      <c r="X82" s="43"/>
      <c r="Y82" s="59"/>
      <c r="Z82" s="43"/>
      <c r="AA82" s="72"/>
      <c r="AB82" s="128" t="s">
        <v>213</v>
      </c>
      <c r="AC82" s="128" t="s">
        <v>214</v>
      </c>
      <c r="AD82" s="73"/>
      <c r="AE82" s="74"/>
      <c r="AF82" s="73"/>
      <c r="AG82" s="75"/>
      <c r="AH82" s="73"/>
      <c r="AI82" s="31"/>
      <c r="AK82" s="19"/>
    </row>
    <row r="83" spans="1:37" x14ac:dyDescent="0.25">
      <c r="A83" s="58" t="s">
        <v>119</v>
      </c>
      <c r="B83" s="6" t="s">
        <v>82</v>
      </c>
      <c r="C83" s="7" t="s">
        <v>107</v>
      </c>
      <c r="D83" s="7">
        <v>175</v>
      </c>
      <c r="E83" s="7">
        <v>7000</v>
      </c>
      <c r="F83" s="8" t="s">
        <v>84</v>
      </c>
      <c r="G83" s="191">
        <v>11.71</v>
      </c>
      <c r="H83" s="189"/>
      <c r="O83" s="188"/>
      <c r="P83" s="40"/>
      <c r="Q83" s="364"/>
      <c r="R83" s="61" t="s">
        <v>171</v>
      </c>
      <c r="S83" s="61"/>
      <c r="T83" s="62"/>
      <c r="U83" s="63">
        <v>1185901</v>
      </c>
      <c r="V83" s="127">
        <v>112.99</v>
      </c>
      <c r="W83" s="42"/>
      <c r="X83" s="42">
        <f>V83</f>
        <v>112.99</v>
      </c>
      <c r="Y83" s="64">
        <f>$L$22</f>
        <v>0.22628000000000001</v>
      </c>
      <c r="Z83" s="42">
        <f>X83+(X83*Y83)</f>
        <v>138.55737719999999</v>
      </c>
      <c r="AA83" s="65"/>
      <c r="AB83" s="127">
        <v>85</v>
      </c>
      <c r="AC83" s="127">
        <v>80</v>
      </c>
      <c r="AD83" s="66">
        <f>AVERAGE(AB83:AC83)</f>
        <v>82.5</v>
      </c>
      <c r="AE83" s="67">
        <f>$M$22</f>
        <v>0.11627999999999999</v>
      </c>
      <c r="AF83" s="35">
        <f>AD83*(1+AE83)</f>
        <v>92.093099999999993</v>
      </c>
      <c r="AG83" s="68"/>
      <c r="AH83" s="66">
        <f>Z83+AF83</f>
        <v>230.65047719999998</v>
      </c>
      <c r="AI83" s="31"/>
    </row>
    <row r="84" spans="1:37" x14ac:dyDescent="0.25">
      <c r="A84" s="7" t="s">
        <v>121</v>
      </c>
      <c r="B84" s="6" t="s">
        <v>82</v>
      </c>
      <c r="C84" s="7" t="s">
        <v>107</v>
      </c>
      <c r="D84" s="7">
        <v>250</v>
      </c>
      <c r="E84" s="7">
        <v>10000</v>
      </c>
      <c r="F84" s="8" t="s">
        <v>84</v>
      </c>
      <c r="G84" s="191">
        <v>13.82</v>
      </c>
      <c r="H84" s="189"/>
      <c r="O84" s="188"/>
      <c r="P84" s="40"/>
      <c r="Q84" s="365"/>
      <c r="R84" s="79"/>
      <c r="S84" s="79"/>
      <c r="T84" s="80"/>
      <c r="U84" s="60"/>
      <c r="V84" s="128"/>
      <c r="W84" s="43"/>
      <c r="X84" s="43"/>
      <c r="Y84" s="59"/>
      <c r="Z84" s="43"/>
      <c r="AA84" s="72"/>
      <c r="AB84" s="128" t="s">
        <v>213</v>
      </c>
      <c r="AC84" s="128" t="s">
        <v>214</v>
      </c>
      <c r="AD84" s="73"/>
      <c r="AE84" s="74"/>
      <c r="AF84" s="73"/>
      <c r="AG84" s="75"/>
      <c r="AH84" s="76"/>
      <c r="AI84" s="31"/>
    </row>
    <row r="85" spans="1:37" x14ac:dyDescent="0.25">
      <c r="A85" s="7" t="s">
        <v>123</v>
      </c>
      <c r="B85" s="6" t="s">
        <v>82</v>
      </c>
      <c r="C85" s="7" t="s">
        <v>107</v>
      </c>
      <c r="D85" s="7">
        <v>400</v>
      </c>
      <c r="E85" s="7">
        <v>20000</v>
      </c>
      <c r="F85" s="8" t="s">
        <v>84</v>
      </c>
      <c r="G85" s="191">
        <v>15.59</v>
      </c>
      <c r="H85" s="189"/>
      <c r="O85" s="188"/>
      <c r="P85" s="40"/>
      <c r="Q85" s="61"/>
      <c r="R85" s="61" t="s">
        <v>34</v>
      </c>
      <c r="S85" s="61"/>
      <c r="T85" s="62"/>
      <c r="U85" s="63"/>
      <c r="V85" s="127"/>
      <c r="W85" s="42"/>
      <c r="X85" s="42"/>
      <c r="Y85" s="64"/>
      <c r="Z85" s="42"/>
      <c r="AA85" s="65"/>
      <c r="AB85" s="127"/>
      <c r="AC85" s="127"/>
      <c r="AD85" s="66"/>
      <c r="AE85" s="67"/>
      <c r="AF85" s="66"/>
      <c r="AG85" s="68"/>
      <c r="AH85" s="69"/>
    </row>
    <row r="86" spans="1:37" x14ac:dyDescent="0.25">
      <c r="A86" s="197" t="s">
        <v>229</v>
      </c>
      <c r="B86" s="198" t="s">
        <v>61</v>
      </c>
      <c r="C86" s="197" t="s">
        <v>86</v>
      </c>
      <c r="D86" s="197">
        <v>175</v>
      </c>
      <c r="E86" s="197">
        <v>12000</v>
      </c>
      <c r="F86" s="199" t="s">
        <v>84</v>
      </c>
      <c r="G86" s="200">
        <v>17.64</v>
      </c>
      <c r="H86" s="203"/>
      <c r="O86" s="188"/>
      <c r="P86" s="44"/>
      <c r="Q86" s="37"/>
      <c r="R86" s="37" t="s">
        <v>63</v>
      </c>
      <c r="S86" s="37"/>
      <c r="T86" s="53"/>
      <c r="U86" s="28" t="s">
        <v>187</v>
      </c>
      <c r="V86" s="129"/>
      <c r="W86" s="38"/>
      <c r="X86" s="38"/>
      <c r="Y86" s="56"/>
      <c r="Z86" s="38"/>
      <c r="AA86" s="49"/>
      <c r="AB86" s="129">
        <v>298.89999999999998</v>
      </c>
      <c r="AC86" s="129">
        <v>295</v>
      </c>
      <c r="AD86" s="35">
        <f>AVERAGE(AB86:AC86)</f>
        <v>296.95</v>
      </c>
      <c r="AE86" s="57">
        <f>$M$22</f>
        <v>0.11627999999999999</v>
      </c>
      <c r="AF86" s="35">
        <f>AD86*(1+AE86)</f>
        <v>331.47934599999996</v>
      </c>
      <c r="AG86" s="47"/>
      <c r="AH86" s="35">
        <f>Z86+AF86</f>
        <v>331.47934599999996</v>
      </c>
    </row>
    <row r="87" spans="1:37" x14ac:dyDescent="0.25">
      <c r="A87" s="197" t="s">
        <v>230</v>
      </c>
      <c r="B87" s="198" t="s">
        <v>61</v>
      </c>
      <c r="C87" s="197" t="s">
        <v>86</v>
      </c>
      <c r="D87" s="197">
        <v>1000</v>
      </c>
      <c r="E87" s="197">
        <v>107800</v>
      </c>
      <c r="F87" s="199" t="s">
        <v>84</v>
      </c>
      <c r="G87" s="200">
        <v>51.5</v>
      </c>
      <c r="O87" s="188"/>
      <c r="P87" s="44"/>
      <c r="Q87" s="70"/>
      <c r="R87" s="96"/>
      <c r="S87" s="96"/>
      <c r="T87" s="97"/>
      <c r="U87" s="60"/>
      <c r="V87" s="128"/>
      <c r="W87" s="43"/>
      <c r="X87" s="43"/>
      <c r="Y87" s="59"/>
      <c r="Z87" s="43"/>
      <c r="AA87" s="72"/>
      <c r="AB87" s="128" t="s">
        <v>213</v>
      </c>
      <c r="AC87" s="128" t="s">
        <v>214</v>
      </c>
      <c r="AD87" s="73"/>
      <c r="AE87" s="74"/>
      <c r="AF87" s="73"/>
      <c r="AG87" s="75"/>
      <c r="AH87" s="76"/>
    </row>
    <row r="88" spans="1:37" x14ac:dyDescent="0.25">
      <c r="A88" s="7" t="s">
        <v>128</v>
      </c>
      <c r="B88" s="6" t="s">
        <v>61</v>
      </c>
      <c r="C88" s="7" t="s">
        <v>86</v>
      </c>
      <c r="D88" s="7">
        <v>175</v>
      </c>
      <c r="E88" s="7">
        <v>12000</v>
      </c>
      <c r="F88" s="9" t="s">
        <v>84</v>
      </c>
      <c r="G88" s="191">
        <v>22.74</v>
      </c>
      <c r="O88" s="188"/>
      <c r="P88" s="44"/>
      <c r="Q88" s="61"/>
      <c r="R88" s="61" t="s">
        <v>34</v>
      </c>
      <c r="S88" s="61"/>
      <c r="T88" s="62"/>
      <c r="U88" s="63"/>
      <c r="V88" s="127"/>
      <c r="W88" s="42"/>
      <c r="X88" s="42"/>
      <c r="Y88" s="64"/>
      <c r="Z88" s="42"/>
      <c r="AA88" s="65"/>
      <c r="AB88" s="127"/>
      <c r="AC88" s="127"/>
      <c r="AD88" s="66"/>
      <c r="AE88" s="67"/>
      <c r="AF88" s="66"/>
      <c r="AG88" s="68"/>
      <c r="AH88" s="69"/>
    </row>
    <row r="89" spans="1:37" x14ac:dyDescent="0.25">
      <c r="A89" s="7" t="s">
        <v>129</v>
      </c>
      <c r="B89" s="6" t="s">
        <v>61</v>
      </c>
      <c r="C89" s="7" t="s">
        <v>86</v>
      </c>
      <c r="D89" s="7" t="s">
        <v>87</v>
      </c>
      <c r="E89" s="7">
        <v>32000</v>
      </c>
      <c r="F89" s="9" t="s">
        <v>84</v>
      </c>
      <c r="G89" s="192">
        <v>29.8</v>
      </c>
      <c r="O89" s="188"/>
      <c r="P89" s="44"/>
      <c r="Q89" s="37"/>
      <c r="R89" s="37" t="s">
        <v>64</v>
      </c>
      <c r="S89" s="37"/>
      <c r="T89" s="53"/>
      <c r="U89" s="28" t="s">
        <v>187</v>
      </c>
      <c r="V89" s="129"/>
      <c r="W89" s="38"/>
      <c r="X89" s="38"/>
      <c r="Y89" s="56"/>
      <c r="Z89" s="38"/>
      <c r="AA89" s="49"/>
      <c r="AB89" s="129">
        <v>475.3</v>
      </c>
      <c r="AC89" s="129">
        <v>405</v>
      </c>
      <c r="AD89" s="35">
        <f>AVERAGE(AB89:AC89)</f>
        <v>440.15</v>
      </c>
      <c r="AE89" s="57">
        <f>$M$22</f>
        <v>0.11627999999999999</v>
      </c>
      <c r="AF89" s="35">
        <f>AD89*(1+AE89)</f>
        <v>491.33064199999995</v>
      </c>
      <c r="AG89" s="47"/>
      <c r="AH89" s="35">
        <f>Z89+AF89</f>
        <v>491.33064199999995</v>
      </c>
    </row>
    <row r="90" spans="1:37" x14ac:dyDescent="0.25">
      <c r="A90" s="7" t="s">
        <v>120</v>
      </c>
      <c r="B90" s="6" t="s">
        <v>82</v>
      </c>
      <c r="C90" s="7" t="s">
        <v>107</v>
      </c>
      <c r="D90" s="7">
        <v>175</v>
      </c>
      <c r="E90" s="7">
        <v>7000</v>
      </c>
      <c r="F90" s="8" t="s">
        <v>85</v>
      </c>
      <c r="G90" s="191">
        <v>14.38</v>
      </c>
      <c r="O90" s="188"/>
      <c r="P90" s="44"/>
      <c r="Q90" s="70"/>
      <c r="R90" s="96"/>
      <c r="S90" s="96"/>
      <c r="T90" s="97"/>
      <c r="U90" s="60"/>
      <c r="V90" s="128"/>
      <c r="W90" s="43"/>
      <c r="X90" s="43"/>
      <c r="Y90" s="59"/>
      <c r="Z90" s="43"/>
      <c r="AA90" s="72"/>
      <c r="AB90" s="128" t="s">
        <v>213</v>
      </c>
      <c r="AC90" s="128" t="s">
        <v>214</v>
      </c>
      <c r="AD90" s="73"/>
      <c r="AE90" s="74"/>
      <c r="AF90" s="73"/>
      <c r="AG90" s="75"/>
      <c r="AH90" s="76"/>
    </row>
    <row r="91" spans="1:37" x14ac:dyDescent="0.25">
      <c r="A91" s="7" t="s">
        <v>122</v>
      </c>
      <c r="B91" s="6" t="s">
        <v>82</v>
      </c>
      <c r="C91" s="7" t="s">
        <v>107</v>
      </c>
      <c r="D91" s="7">
        <v>250</v>
      </c>
      <c r="E91" s="7">
        <v>10000</v>
      </c>
      <c r="F91" s="8" t="s">
        <v>85</v>
      </c>
      <c r="G91" s="191">
        <v>16.190000000000001</v>
      </c>
      <c r="O91" s="188"/>
      <c r="P91" s="44"/>
      <c r="Q91" s="61"/>
      <c r="R91" s="61" t="s">
        <v>35</v>
      </c>
      <c r="S91" s="61"/>
      <c r="T91" s="62"/>
      <c r="U91" s="63"/>
      <c r="V91" s="127"/>
      <c r="W91" s="42"/>
      <c r="X91" s="42"/>
      <c r="Y91" s="64"/>
      <c r="Z91" s="42"/>
      <c r="AA91" s="65"/>
      <c r="AB91" s="127"/>
      <c r="AC91" s="127"/>
      <c r="AD91" s="66"/>
      <c r="AE91" s="67"/>
      <c r="AF91" s="66"/>
      <c r="AG91" s="68"/>
      <c r="AH91" s="69"/>
    </row>
    <row r="92" spans="1:37" x14ac:dyDescent="0.25">
      <c r="A92" s="7" t="s">
        <v>124</v>
      </c>
      <c r="B92" s="6" t="s">
        <v>82</v>
      </c>
      <c r="C92" s="7" t="s">
        <v>107</v>
      </c>
      <c r="D92" s="7">
        <v>400</v>
      </c>
      <c r="E92" s="7">
        <v>20000</v>
      </c>
      <c r="F92" s="8" t="s">
        <v>85</v>
      </c>
      <c r="G92" s="191">
        <v>18.25</v>
      </c>
      <c r="O92" s="188"/>
      <c r="P92" s="44"/>
      <c r="Q92" s="41"/>
      <c r="R92" s="41"/>
      <c r="S92" s="41" t="s">
        <v>172</v>
      </c>
      <c r="T92" s="54"/>
      <c r="U92" s="32">
        <v>7000797</v>
      </c>
      <c r="V92" s="129">
        <v>0.5</v>
      </c>
      <c r="W92" s="38">
        <f>V92*30</f>
        <v>15</v>
      </c>
      <c r="X92" s="38">
        <f>W92+W93</f>
        <v>26.689999999999998</v>
      </c>
      <c r="Y92" s="56">
        <f>$L$22</f>
        <v>0.22628000000000001</v>
      </c>
      <c r="Z92" s="38">
        <f>X92+(X92*Y92)</f>
        <v>32.729413199999996</v>
      </c>
      <c r="AA92" s="49"/>
      <c r="AB92" s="129">
        <v>41.36</v>
      </c>
      <c r="AC92" s="129">
        <v>27.29</v>
      </c>
      <c r="AD92" s="35">
        <f>((SUM(AB92:AB94))+(SUM(AC92:AC94)))/2</f>
        <v>141.57999999999998</v>
      </c>
      <c r="AE92" s="57">
        <f>$M$22</f>
        <v>0.11627999999999999</v>
      </c>
      <c r="AF92" s="35">
        <f>AD92*(1+AE92)*(1+AE93)</f>
        <v>191.23193610399997</v>
      </c>
      <c r="AG92" s="47"/>
      <c r="AH92" s="35">
        <f>Z92+AF92</f>
        <v>223.96134930399995</v>
      </c>
    </row>
    <row r="93" spans="1:37" x14ac:dyDescent="0.25">
      <c r="A93" s="7" t="s">
        <v>130</v>
      </c>
      <c r="B93" s="6" t="s">
        <v>61</v>
      </c>
      <c r="C93" s="7" t="s">
        <v>86</v>
      </c>
      <c r="D93" s="7">
        <v>1000</v>
      </c>
      <c r="E93" s="7">
        <v>107800</v>
      </c>
      <c r="F93" s="9" t="s">
        <v>84</v>
      </c>
      <c r="G93" s="191">
        <v>56.59</v>
      </c>
      <c r="O93" s="188"/>
      <c r="P93" s="44"/>
      <c r="Q93" s="41"/>
      <c r="R93" s="41"/>
      <c r="S93" s="41" t="s">
        <v>170</v>
      </c>
      <c r="T93" s="52"/>
      <c r="U93" s="120">
        <v>7000791</v>
      </c>
      <c r="V93" s="129">
        <v>11.69</v>
      </c>
      <c r="W93" s="38">
        <f>V93</f>
        <v>11.69</v>
      </c>
      <c r="X93" s="38"/>
      <c r="Y93" s="56"/>
      <c r="Z93" s="38"/>
      <c r="AA93" s="49"/>
      <c r="AB93" s="129">
        <v>82.08</v>
      </c>
      <c r="AC93" s="129">
        <v>122.13</v>
      </c>
      <c r="AD93" s="35"/>
      <c r="AE93" s="57">
        <v>0.21</v>
      </c>
      <c r="AF93" s="35"/>
      <c r="AG93" s="47"/>
      <c r="AH93" s="34"/>
    </row>
    <row r="94" spans="1:37" x14ac:dyDescent="0.25">
      <c r="A94" s="7" t="s">
        <v>131</v>
      </c>
      <c r="B94" s="6" t="s">
        <v>61</v>
      </c>
      <c r="C94" s="7" t="s">
        <v>86</v>
      </c>
      <c r="D94" s="7">
        <v>175</v>
      </c>
      <c r="E94" s="7">
        <v>12000</v>
      </c>
      <c r="F94" s="9" t="s">
        <v>108</v>
      </c>
      <c r="G94" s="191">
        <v>33.81</v>
      </c>
      <c r="O94" s="188"/>
      <c r="P94" s="44"/>
      <c r="Q94" s="41"/>
      <c r="R94" s="41"/>
      <c r="S94" s="41" t="s">
        <v>176</v>
      </c>
      <c r="T94" s="54"/>
      <c r="U94" s="32">
        <v>7000828</v>
      </c>
      <c r="V94" s="129">
        <v>3.07</v>
      </c>
      <c r="W94" s="38"/>
      <c r="X94" s="38"/>
      <c r="Y94" s="56"/>
      <c r="Z94" s="38"/>
      <c r="AA94" s="49"/>
      <c r="AB94" s="129">
        <v>6.89</v>
      </c>
      <c r="AC94" s="129">
        <v>3.41</v>
      </c>
      <c r="AD94" s="35"/>
      <c r="AE94" s="57"/>
      <c r="AF94" s="35"/>
      <c r="AG94" s="47"/>
      <c r="AH94" s="34"/>
    </row>
    <row r="95" spans="1:37" x14ac:dyDescent="0.25">
      <c r="A95" s="7" t="s">
        <v>125</v>
      </c>
      <c r="B95" s="6" t="s">
        <v>82</v>
      </c>
      <c r="C95" s="7" t="s">
        <v>83</v>
      </c>
      <c r="D95" s="7">
        <v>50</v>
      </c>
      <c r="E95" s="7">
        <v>4000</v>
      </c>
      <c r="F95" s="8" t="s">
        <v>84</v>
      </c>
      <c r="G95" s="191">
        <v>9.67</v>
      </c>
      <c r="O95" s="188"/>
      <c r="P95" s="44"/>
      <c r="Q95" s="70"/>
      <c r="R95" s="70"/>
      <c r="S95" s="70"/>
      <c r="T95" s="71"/>
      <c r="U95" s="60"/>
      <c r="V95" s="128"/>
      <c r="W95" s="43"/>
      <c r="X95" s="43"/>
      <c r="Y95" s="59"/>
      <c r="Z95" s="43"/>
      <c r="AA95" s="72"/>
      <c r="AB95" s="128" t="s">
        <v>213</v>
      </c>
      <c r="AC95" s="128" t="s">
        <v>214</v>
      </c>
      <c r="AD95" s="73"/>
      <c r="AE95" s="74"/>
      <c r="AF95" s="73"/>
      <c r="AG95" s="75"/>
      <c r="AH95" s="76"/>
    </row>
    <row r="96" spans="1:37" x14ac:dyDescent="0.25">
      <c r="A96" s="7" t="s">
        <v>145</v>
      </c>
      <c r="B96" s="6" t="s">
        <v>92</v>
      </c>
      <c r="C96" s="7" t="s">
        <v>83</v>
      </c>
      <c r="D96" s="7">
        <v>50</v>
      </c>
      <c r="E96" s="7">
        <v>4000</v>
      </c>
      <c r="F96" s="8" t="s">
        <v>92</v>
      </c>
      <c r="G96" s="191">
        <v>12.18</v>
      </c>
      <c r="O96" s="188"/>
      <c r="P96" s="44"/>
      <c r="Q96" s="61"/>
      <c r="R96" s="61" t="s">
        <v>65</v>
      </c>
      <c r="S96" s="61"/>
      <c r="T96" s="62"/>
      <c r="U96" s="32">
        <v>7001461</v>
      </c>
      <c r="V96" s="129">
        <v>591</v>
      </c>
      <c r="W96" s="38">
        <f>V96</f>
        <v>591</v>
      </c>
      <c r="X96" s="42">
        <f>SUM(W96:W100)</f>
        <v>711.34</v>
      </c>
      <c r="Y96" s="64">
        <f>$L$22</f>
        <v>0.22628000000000001</v>
      </c>
      <c r="Z96" s="42">
        <f>X96+(X96*Y96)</f>
        <v>872.30201520000003</v>
      </c>
      <c r="AA96" s="65"/>
      <c r="AB96" s="129">
        <v>86.47</v>
      </c>
      <c r="AC96" s="129">
        <v>118.72</v>
      </c>
      <c r="AD96" s="66">
        <f>((SUM(AB96:AB100))+(SUM(AC96:AC100)))/2</f>
        <v>255.58999999999997</v>
      </c>
      <c r="AE96" s="67">
        <f>$M$22</f>
        <v>0.11627999999999999</v>
      </c>
      <c r="AF96" s="66">
        <f>AD96*(1+AE96)*(1+AE97)</f>
        <v>345.22510629199996</v>
      </c>
      <c r="AG96" s="68"/>
      <c r="AH96" s="66">
        <f>Z96+AF96</f>
        <v>1217.5271214919999</v>
      </c>
    </row>
    <row r="97" spans="1:34" x14ac:dyDescent="0.25">
      <c r="A97" s="7" t="s">
        <v>132</v>
      </c>
      <c r="B97" s="6" t="s">
        <v>61</v>
      </c>
      <c r="C97" s="7" t="s">
        <v>86</v>
      </c>
      <c r="D97" s="7" t="s">
        <v>87</v>
      </c>
      <c r="E97" s="7">
        <v>32000</v>
      </c>
      <c r="F97" s="9" t="s">
        <v>108</v>
      </c>
      <c r="G97" s="191">
        <v>39.909999999999997</v>
      </c>
      <c r="O97" s="188"/>
      <c r="P97" s="44"/>
      <c r="Q97" s="31"/>
      <c r="R97" s="31"/>
      <c r="S97" s="31" t="s">
        <v>177</v>
      </c>
      <c r="T97" s="52"/>
      <c r="U97" s="32">
        <v>7001957</v>
      </c>
      <c r="V97" s="129">
        <v>58.03</v>
      </c>
      <c r="W97" s="38">
        <f>V97</f>
        <v>58.03</v>
      </c>
      <c r="X97" s="38"/>
      <c r="Y97" s="56"/>
      <c r="Z97" s="38"/>
      <c r="AA97" s="49"/>
      <c r="AB97" s="129">
        <v>33.840000000000003</v>
      </c>
      <c r="AC97" s="129">
        <v>32.07</v>
      </c>
      <c r="AD97" s="35"/>
      <c r="AE97" s="57">
        <v>0.21</v>
      </c>
      <c r="AF97" s="35"/>
      <c r="AG97" s="47"/>
      <c r="AH97" s="34"/>
    </row>
    <row r="98" spans="1:34" x14ac:dyDescent="0.25">
      <c r="A98" s="7" t="s">
        <v>133</v>
      </c>
      <c r="B98" s="6" t="s">
        <v>61</v>
      </c>
      <c r="C98" s="7" t="s">
        <v>86</v>
      </c>
      <c r="D98" s="7">
        <v>1000</v>
      </c>
      <c r="E98" s="7">
        <v>107800</v>
      </c>
      <c r="F98" s="9" t="s">
        <v>108</v>
      </c>
      <c r="G98" s="191">
        <v>66.45</v>
      </c>
      <c r="O98" s="188"/>
      <c r="Q98" s="31"/>
      <c r="R98" s="31"/>
      <c r="S98" s="31" t="s">
        <v>178</v>
      </c>
      <c r="T98" s="52"/>
      <c r="U98" s="32">
        <v>7000173</v>
      </c>
      <c r="V98" s="129">
        <v>28.61</v>
      </c>
      <c r="W98" s="38">
        <f>V98</f>
        <v>28.61</v>
      </c>
      <c r="X98" s="38"/>
      <c r="Y98" s="56"/>
      <c r="Z98" s="38"/>
      <c r="AA98" s="49"/>
      <c r="AB98" s="129">
        <v>30.08</v>
      </c>
      <c r="AC98" s="129">
        <v>28.68</v>
      </c>
      <c r="AD98" s="35"/>
      <c r="AE98" s="57"/>
      <c r="AF98" s="35"/>
      <c r="AG98" s="47"/>
      <c r="AH98" s="34"/>
    </row>
    <row r="99" spans="1:34" x14ac:dyDescent="0.25">
      <c r="A99" s="7" t="s">
        <v>126</v>
      </c>
      <c r="B99" s="6" t="s">
        <v>82</v>
      </c>
      <c r="C99" s="7" t="s">
        <v>83</v>
      </c>
      <c r="D99" s="7">
        <v>50</v>
      </c>
      <c r="E99" s="7">
        <v>4000</v>
      </c>
      <c r="F99" s="8" t="s">
        <v>85</v>
      </c>
      <c r="G99" s="191">
        <v>13.23</v>
      </c>
      <c r="O99" s="188"/>
      <c r="Q99" s="31"/>
      <c r="R99" s="31"/>
      <c r="S99" s="31" t="s">
        <v>179</v>
      </c>
      <c r="T99" s="52"/>
      <c r="U99" s="32">
        <v>7001703</v>
      </c>
      <c r="V99" s="129">
        <v>23.63</v>
      </c>
      <c r="W99" s="38">
        <f>V99</f>
        <v>23.63</v>
      </c>
      <c r="X99" s="38"/>
      <c r="Y99" s="56"/>
      <c r="Z99" s="38"/>
      <c r="AA99" s="49"/>
      <c r="AB99" s="129">
        <v>31.33</v>
      </c>
      <c r="AC99" s="129">
        <v>102.35</v>
      </c>
      <c r="AD99" s="35"/>
      <c r="AE99" s="57"/>
      <c r="AF99" s="35"/>
      <c r="AG99" s="47"/>
      <c r="AH99" s="34"/>
    </row>
    <row r="100" spans="1:34" x14ac:dyDescent="0.25">
      <c r="A100" s="197" t="s">
        <v>224</v>
      </c>
      <c r="B100" s="198" t="s">
        <v>93</v>
      </c>
      <c r="C100" s="197" t="s">
        <v>86</v>
      </c>
      <c r="D100" s="197">
        <v>175</v>
      </c>
      <c r="E100" s="197">
        <v>12000</v>
      </c>
      <c r="F100" s="199" t="s">
        <v>84</v>
      </c>
      <c r="G100" s="200">
        <v>19.05</v>
      </c>
      <c r="O100" s="188"/>
      <c r="Q100" s="31"/>
      <c r="R100" s="31"/>
      <c r="S100" s="31" t="s">
        <v>180</v>
      </c>
      <c r="T100" s="52"/>
      <c r="U100" s="32">
        <v>7000888</v>
      </c>
      <c r="V100" s="129">
        <v>10.07</v>
      </c>
      <c r="W100" s="38">
        <f>V100</f>
        <v>10.07</v>
      </c>
      <c r="X100" s="38"/>
      <c r="Y100" s="56"/>
      <c r="Z100" s="38"/>
      <c r="AA100" s="49"/>
      <c r="AB100" s="129">
        <v>23.2</v>
      </c>
      <c r="AC100" s="129">
        <v>24.44</v>
      </c>
      <c r="AD100" s="35"/>
      <c r="AE100" s="57"/>
      <c r="AF100" s="35"/>
      <c r="AG100" s="47"/>
      <c r="AH100" s="34"/>
    </row>
    <row r="101" spans="1:34" x14ac:dyDescent="0.25">
      <c r="A101" s="197" t="s">
        <v>226</v>
      </c>
      <c r="B101" s="198" t="s">
        <v>93</v>
      </c>
      <c r="C101" s="197" t="s">
        <v>86</v>
      </c>
      <c r="D101" s="197">
        <v>1000</v>
      </c>
      <c r="E101" s="197">
        <v>107800</v>
      </c>
      <c r="F101" s="199" t="s">
        <v>84</v>
      </c>
      <c r="G101" s="200">
        <v>55.38</v>
      </c>
      <c r="O101" s="188"/>
      <c r="Q101" s="98"/>
      <c r="R101" s="98"/>
      <c r="S101" s="98"/>
      <c r="T101" s="100"/>
      <c r="U101" s="60"/>
      <c r="V101" s="128"/>
      <c r="W101" s="43"/>
      <c r="X101" s="43"/>
      <c r="Y101" s="43"/>
      <c r="Z101" s="43"/>
      <c r="AA101" s="72"/>
      <c r="AB101" s="128" t="s">
        <v>211</v>
      </c>
      <c r="AC101" s="128" t="s">
        <v>212</v>
      </c>
      <c r="AD101" s="73"/>
      <c r="AE101" s="73"/>
      <c r="AF101" s="73"/>
      <c r="AG101" s="75"/>
      <c r="AH101" s="76"/>
    </row>
    <row r="102" spans="1:34" x14ac:dyDescent="0.25">
      <c r="A102" s="197" t="s">
        <v>227</v>
      </c>
      <c r="B102" s="198" t="s">
        <v>93</v>
      </c>
      <c r="C102" s="197" t="s">
        <v>86</v>
      </c>
      <c r="D102" s="197">
        <v>175</v>
      </c>
      <c r="E102" s="197">
        <v>12000</v>
      </c>
      <c r="F102" s="201" t="s">
        <v>93</v>
      </c>
      <c r="G102" s="200">
        <v>34.01</v>
      </c>
      <c r="O102" s="188"/>
      <c r="V102" s="39"/>
      <c r="W102" s="39"/>
      <c r="X102" s="39"/>
      <c r="Y102" s="39"/>
      <c r="Z102" s="39"/>
      <c r="AA102" s="39"/>
      <c r="AB102" s="39"/>
      <c r="AC102" s="39"/>
      <c r="AD102" s="45"/>
      <c r="AE102" s="45"/>
      <c r="AF102" s="45"/>
      <c r="AG102" s="45"/>
    </row>
    <row r="103" spans="1:34" x14ac:dyDescent="0.25">
      <c r="A103" s="197" t="s">
        <v>228</v>
      </c>
      <c r="B103" s="198" t="s">
        <v>93</v>
      </c>
      <c r="C103" s="197" t="s">
        <v>86</v>
      </c>
      <c r="D103" s="197">
        <v>1000</v>
      </c>
      <c r="E103" s="197">
        <v>107800</v>
      </c>
      <c r="F103" s="201" t="s">
        <v>93</v>
      </c>
      <c r="G103" s="200">
        <v>70.33</v>
      </c>
      <c r="O103" s="188"/>
      <c r="V103" s="39"/>
      <c r="W103" s="39"/>
      <c r="X103" s="39"/>
      <c r="Y103" s="39"/>
      <c r="Z103" s="39"/>
      <c r="AA103" s="39"/>
      <c r="AB103" s="39"/>
      <c r="AC103" s="39"/>
      <c r="AD103" s="45"/>
      <c r="AE103" s="45"/>
      <c r="AF103" s="45"/>
      <c r="AG103" s="45"/>
    </row>
    <row r="104" spans="1:34" x14ac:dyDescent="0.25">
      <c r="A104" s="204"/>
      <c r="B104" s="202" t="s">
        <v>225</v>
      </c>
      <c r="C104" s="204"/>
      <c r="D104" s="204"/>
      <c r="E104" s="204"/>
      <c r="F104" s="205"/>
      <c r="G104" s="206"/>
      <c r="V104" s="39"/>
      <c r="W104" s="39"/>
      <c r="X104" s="39"/>
      <c r="Y104" s="39"/>
      <c r="Z104" s="39"/>
      <c r="AA104" s="39"/>
      <c r="AB104" s="39"/>
      <c r="AC104" s="39"/>
      <c r="AD104" s="45"/>
      <c r="AE104" s="45"/>
      <c r="AF104" s="45"/>
      <c r="AG104" s="45"/>
    </row>
    <row r="105" spans="1:34" x14ac:dyDescent="0.25">
      <c r="A105" s="21"/>
      <c r="B105" s="196"/>
      <c r="C105" s="21"/>
      <c r="D105" s="21"/>
      <c r="E105" s="21"/>
      <c r="F105" s="195"/>
      <c r="G105" s="189"/>
      <c r="V105" s="39"/>
      <c r="W105" s="39"/>
      <c r="X105" s="39"/>
      <c r="Y105" s="39"/>
      <c r="Z105" s="39"/>
      <c r="AA105" s="39"/>
      <c r="AB105" s="39"/>
      <c r="AC105" s="39"/>
      <c r="AD105" s="45"/>
      <c r="AE105" s="45"/>
      <c r="AF105" s="45"/>
      <c r="AG105" s="45"/>
    </row>
    <row r="106" spans="1:34" x14ac:dyDescent="0.25">
      <c r="A106" s="21"/>
      <c r="B106" s="196"/>
      <c r="C106" s="21"/>
      <c r="D106" s="21"/>
      <c r="E106" s="21"/>
      <c r="F106" s="195"/>
      <c r="G106" s="189"/>
      <c r="V106" s="39"/>
      <c r="W106" s="39"/>
      <c r="X106" s="39"/>
      <c r="Y106" s="39"/>
      <c r="Z106" s="39"/>
      <c r="AA106" s="39"/>
      <c r="AB106" s="39"/>
      <c r="AC106" s="39"/>
      <c r="AD106" s="45"/>
      <c r="AE106" s="45"/>
      <c r="AF106" s="45"/>
      <c r="AG106" s="45"/>
    </row>
    <row r="107" spans="1:34" x14ac:dyDescent="0.25">
      <c r="A107" s="21"/>
      <c r="B107" s="196"/>
      <c r="C107" s="21"/>
      <c r="D107" s="21"/>
      <c r="E107" s="21"/>
      <c r="F107" s="195"/>
      <c r="G107" s="189"/>
      <c r="V107" s="22"/>
      <c r="W107" s="22"/>
      <c r="X107" s="22"/>
      <c r="Y107" s="22"/>
      <c r="Z107" s="22"/>
      <c r="AA107" s="22"/>
      <c r="AB107" s="22"/>
      <c r="AC107" s="22"/>
    </row>
  </sheetData>
  <sheetProtection selectLockedCells="1" selectUnlockedCells="1"/>
  <sortState ref="A47:G74">
    <sortCondition ref="A51:A78"/>
  </sortState>
  <mergeCells count="29">
    <mergeCell ref="AB4:AF4"/>
    <mergeCell ref="P2:W3"/>
    <mergeCell ref="AB2:AH3"/>
    <mergeCell ref="Q79:Q84"/>
    <mergeCell ref="AH5:AH7"/>
    <mergeCell ref="AB5:AD5"/>
    <mergeCell ref="J12:J14"/>
    <mergeCell ref="K12:K14"/>
    <mergeCell ref="L12:L14"/>
    <mergeCell ref="M12:M14"/>
    <mergeCell ref="AF6:AF7"/>
    <mergeCell ref="AB6:AB7"/>
    <mergeCell ref="AD6:AD7"/>
    <mergeCell ref="AC6:AC7"/>
    <mergeCell ref="AA6:AA7"/>
    <mergeCell ref="I10:M10"/>
    <mergeCell ref="Z6:Z7"/>
    <mergeCell ref="Y6:Y7"/>
    <mergeCell ref="A4:G4"/>
    <mergeCell ref="A5:G9"/>
    <mergeCell ref="V6:V7"/>
    <mergeCell ref="U6:U7"/>
    <mergeCell ref="U5:X5"/>
    <mergeCell ref="P5:S5"/>
    <mergeCell ref="W6:W7"/>
    <mergeCell ref="X6:X7"/>
    <mergeCell ref="J5:L5"/>
    <mergeCell ref="J4:L4"/>
    <mergeCell ref="U4:Z4"/>
  </mergeCells>
  <pageMargins left="0.5" right="0.5" top="0.5" bottom="0.5" header="0.3" footer="0.3"/>
  <pageSetup paperSize="17"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103853DF7894DB347713A7250CD66" ma:contentTypeVersion="34" ma:contentTypeDescription="Create a new document." ma:contentTypeScope="" ma:versionID="edcdeb43ecd77b2d9855a94c511d88b6">
  <xsd:schema xmlns:xsd="http://www.w3.org/2001/XMLSchema" xmlns:xs="http://www.w3.org/2001/XMLSchema" xmlns:p="http://schemas.microsoft.com/office/2006/metadata/properties" xmlns:ns2="54fcda00-7b58-44a7-b108-8bd10a8a08ba" targetNamespace="http://schemas.microsoft.com/office/2006/metadata/properties" ma:root="true" ma:fieldsID="5bafc3a96119dedc7b88f594c3c04383" ns2:_="">
    <xsd:import namespace="54fcda00-7b58-44a7-b108-8bd10a8a08ba"/>
    <xsd:element name="properties">
      <xsd:complexType>
        <xsd:sequence>
          <xsd:element name="documentManagement">
            <xsd:complexType>
              <xsd:all>
                <xsd:element ref="ns2:Company" minOccurs="0"/>
                <xsd:element ref="ns2:Year"/>
                <xsd:element ref="ns2:Document_x0020_Type"/>
                <xsd:element ref="ns2:Filing_x0020_Requirement" minOccurs="0"/>
                <xsd:element ref="ns2:Witness_x0020_Testimony" minOccurs="0"/>
                <xsd:element ref="ns2:Intervemprs" minOccurs="0"/>
                <xsd:element ref="ns2:Round" minOccurs="0"/>
                <xsd:element ref="ns2:Data_x0020_Request_x0020_Question_x0020_No_x002e_" minOccurs="0"/>
                <xsd:element ref="ns2:Tariff_x0020_Dev_x0020_Doc_x0020_Type" minOccurs="0"/>
                <xsd:element ref="ns2:Filed_x0020_Docu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cda00-7b58-44a7-b108-8bd10a8a08ba" elementFormDefault="qualified">
    <xsd:import namespace="http://schemas.microsoft.com/office/2006/documentManagement/types"/>
    <xsd:import namespace="http://schemas.microsoft.com/office/infopath/2007/PartnerControls"/>
    <xsd:element name="Company" ma:index="2" nillable="true" ma:displayName="Company" ma:internalName="Company" ma:readOnly="false" ma:requiredMultiChoice="true">
      <xsd:complexType>
        <xsd:complexContent>
          <xsd:extension base="dms:MultiChoice">
            <xsd:sequence>
              <xsd:element name="Value" maxOccurs="unbounded" minOccurs="0" nillable="true">
                <xsd:simpleType>
                  <xsd:restriction base="dms:Choice">
                    <xsd:enumeration value="KU"/>
                    <xsd:enumeration value="LGE"/>
                    <xsd:enumeration value="ODP"/>
                  </xsd:restriction>
                </xsd:simpleType>
              </xsd:element>
            </xsd:sequence>
          </xsd:extension>
        </xsd:complexContent>
      </xsd:complexType>
    </xsd:element>
    <xsd:element name="Year" ma:index="3" ma:displayName="Year" ma:format="Dropdown" ma:indexed="true" ma:internalName="Year" ma:readOnly="false">
      <xsd:simpleType>
        <xsd:restriction base="dms:Choice">
          <xsd:enumeration value="2019"/>
          <xsd:enumeration value="2018"/>
          <xsd:enumeration value="2017"/>
          <xsd:enumeration value="2016"/>
          <xsd:enumeration value="2015"/>
          <xsd:enumeration value="2014"/>
        </xsd:restriction>
      </xsd:simpleType>
    </xsd:element>
    <xsd:element name="Document_x0020_Type" ma:index="4" ma:displayName="Document Type" ma:format="Dropdown" ma:indexed="true" ma:internalName="Document_x0020_Type" ma:readOnly="false">
      <xsd:simpleType>
        <xsd:restriction base="dms:Choice">
          <xsd:enumeration value="General Information"/>
          <xsd:enumeration value="Application"/>
          <xsd:enumeration value="Orders"/>
          <xsd:enumeration value="Direct Testimony"/>
          <xsd:enumeration value="Rebuttal Testimony"/>
          <xsd:enumeration value="Stipulation Testimony"/>
          <xsd:enumeration value="Supplemental Rebuttal Testimony"/>
          <xsd:enumeration value="Intervenor Direct Testimony"/>
          <xsd:enumeration value="Intervenor Supplemental Testimony"/>
          <xsd:enumeration value="Intervenor Data Requests Issued"/>
          <xsd:enumeration value="Intervenor Data Requests Responses"/>
          <xsd:enumeration value="Data Requests"/>
          <xsd:enumeration value="Notices"/>
          <xsd:enumeration value="eFile/Filed Docs"/>
          <xsd:enumeration value="Filing Requirements"/>
          <xsd:enumeration value="Tariff Development"/>
          <xsd:enumeration value="Witness Prep"/>
          <xsd:enumeration value="Superseded"/>
        </xsd:restriction>
      </xsd:simpleType>
    </xsd:element>
    <xsd:element name="Filing_x0020_Requirement" ma:index="5" nillable="true" ma:displayName="Filing Requirement" ma:format="Dropdown" ma:internalName="Filing_x0020_Requirement" ma:readOnly="false">
      <xsd:simpleType>
        <xsd:restriction base="dms:Choice">
          <xsd:enumeration value="Filing Requirements - Draft Responses"/>
          <xsd:enumeration value="Tab 01-Sec 14(2) Attachment Only"/>
          <xsd:enumeration value="Tab 03-Sec 16(1)(b)(2) Attachment Only"/>
          <xsd:enumeration value="Tab 04-Sec 16(1)(b)(3) Attachment Only"/>
          <xsd:enumeration value="Tab 05-Sec 16(1)(b)(4) Attachment Only"/>
          <xsd:enumeration value="Tab 06-Sec 16(1)(b)(5) Attachment Only"/>
          <xsd:enumeration value="Tab 07-Sec 16(2) Attachment Only"/>
          <xsd:enumeration value="Tab 13-Sec 16(6)(f) Attachment Only"/>
          <xsd:enumeration value="Tab 15-Sec 16(7)(b) Attachment Only"/>
          <xsd:enumeration value="Tab 16-Sec 16(7)(c) Attachment Only"/>
          <xsd:enumeration value="Tab 17-Sec 16(7)(d) Attachment Only"/>
          <xsd:enumeration value="Tab 18-Sec 16(7)(e) Attachment Only"/>
          <xsd:enumeration value="Tab 19-Sec 16(7)(f) Attachment Only"/>
          <xsd:enumeration value="Tab 20-Sec 16(7)(g) Attachment Only"/>
          <xsd:enumeration value="Tab 22-Sec 16(7)(h)(1) Attachment Only"/>
          <xsd:enumeration value="Tab 23-Sec 16(7)(h)(2) Attachment Only"/>
          <xsd:enumeration value="Tab 24-Sec 16(7)(h)(3) Attachment Only"/>
          <xsd:enumeration value="Tab 25-Sec 16(7)(h)(4) Attachment Only"/>
          <xsd:enumeration value="Tab 28-Sec 16(7)(h)(7) Attachment Only"/>
          <xsd:enumeration value="Tab 29-Sec 16(7)(h)(8) Attachment Only"/>
          <xsd:enumeration value="Tab 30-Sec 16(7)(h)(9) Attachment Only"/>
          <xsd:enumeration value="Tab 31-Sec 16(7)(h)(10) Attachment Only"/>
          <xsd:enumeration value="Tab 32-Sec 16(7)(h)(11) Attachment Only"/>
          <xsd:enumeration value="Tab 33-Sec 16(7)(h)(12) Attachment Only"/>
          <xsd:enumeration value="Tab 39-Sec 16(7)(i) Attachment Only"/>
          <xsd:enumeration value="Tab 40-Sec 16(7)(j) Attachment Only"/>
          <xsd:enumeration value="Tab 41-Sec 16(7)(k) Attachment Only"/>
          <xsd:enumeration value="Tab 43-Sec 16(7)(m) Attachment Only"/>
          <xsd:enumeration value="Tab 44-Sec 16(7)(n) Attachment Only"/>
          <xsd:enumeration value="Tab 45-Sec 16(7)(o) Attachment Only"/>
          <xsd:enumeration value="Tab 46-Sec 16(7)(p) Attachment Only"/>
          <xsd:enumeration value="Tab 50-Sec 16(7)(t) Attachment Only"/>
          <xsd:enumeration value="Tab 51-Sec 16(7)(u) Attachment Only"/>
          <xsd:enumeration value="Tab 54-Sec 16(8)(a) Attachment Only"/>
          <xsd:enumeration value="Tab 55-Sec 16(8)(b Attachment Only"/>
          <xsd:enumeration value="Tab 56-Sec 16(8)(c) Attachment Only"/>
          <xsd:enumeration value="Tab 57-Sec 16(8)(d) Attachment Only"/>
          <xsd:enumeration value="Tab 58-Sec 16(8)(e) Attachment Only"/>
          <xsd:enumeration value="Tab 59-Sec 16(8)(f) Attachment Only"/>
          <xsd:enumeration value="Tab 60-Sec 16(8)(g) Attachment Only"/>
          <xsd:enumeration value="Tab 61-Sec 16(8)(h) Attachment Only"/>
          <xsd:enumeration value="Tab 62-Sec 16(8)(i) Attachment Only"/>
          <xsd:enumeration value="Tab 63-Sec 16(8)(j) Attachment Only"/>
          <xsd:enumeration value="Tab 64-Sec 16(8)(k) Attachment Only"/>
          <xsd:enumeration value="Tab 66-Sec 16(8)(m) Attachment Only"/>
          <xsd:enumeration value="Tab 67-Sec 16(8)(n) Attachment Only"/>
          <xsd:enumeration value="Filing Requirements - Guidance Sheets"/>
          <xsd:enumeration value="Filing Requirements - Witness/Preparer Assignments"/>
          <xsd:enumeration value="Filing Requirements - eFiled"/>
          <xsd:enumeration value="Exempt Schedules 10_13_20_23_33_40_44-49"/>
          <xsd:enumeration value="Schedule 01-5_8-29_40-Revenue Requirements"/>
          <xsd:enumeration value="Schedule 01-5-Financial Data"/>
          <xsd:enumeration value="Schedule 06-Annual Reports"/>
          <xsd:enumeration value="Schedule 07-Comparative Financial Statements"/>
          <xsd:enumeration value="Schedule 17-Lead/Lag Cash Working Capital Calc - ET"/>
          <xsd:enumeration value="Schedule 27-Lead/Lag Cash Working Capital Calc - Adj."/>
          <xsd:enumeration value="Schedule 29-Workpapers for Adjustments"/>
          <xsd:enumeration value="Schedule 30-Revenue and Expense Analysis"/>
          <xsd:enumeration value="Schedule 31-Advertising"/>
          <xsd:enumeration value="Schedule 32-Storm Damage"/>
          <xsd:enumeration value="Schedule 34-Misc Expenses"/>
          <xsd:enumeration value="Schedule 35-Affiliate Services"/>
          <xsd:enumeration value="Schedule 36-Income Taxes"/>
          <xsd:enumeration value="Schedule 37-Organization"/>
          <xsd:enumeration value="Schedule 38-Changes in Acctg Procedures"/>
          <xsd:enumeration value="Schedule 39-Out of Period"/>
          <xsd:enumeration value="Schedule 40-Cost of Service"/>
          <xsd:enumeration value="Schedule 41-Present and Proposed Tariffs"/>
          <xsd:enumeration value="Schedule 42-Present and Proposed Revenues"/>
          <xsd:enumeration value="Schedule 43-Sample Bills"/>
          <xsd:enumeration value="Schedule 50-Other"/>
        </xsd:restriction>
      </xsd:simpleType>
    </xsd:element>
    <xsd:element name="Witness_x0020_Testimony" ma:index="6" nillable="true" ma:displayName="Witness" ma:format="Dropdown" ma:internalName="Witness_x0020_Testimony" ma:readOnly="false">
      <xsd:simpleType>
        <xsd:restriction base="dms:Choice">
          <xsd:enumeration value="Arbough, Daniel K."/>
          <xsd:enumeration value="Bellar, Lonnie E."/>
          <xsd:enumeration value="Blake, Kent W."/>
          <xsd:enumeration value="Conroy, Robert M."/>
          <xsd:enumeration value="Garrett, Christopher M."/>
          <xsd:enumeration value="Leichty, Douglas A."/>
          <xsd:enumeration value="Lovekamp, Rick E."/>
          <xsd:enumeration value="Malloy, John P."/>
          <xsd:enumeration value="McKenzie, Adrien M. (FINCAP, Inc.)"/>
          <xsd:enumeration value="Meiman, Greg J."/>
          <xsd:enumeration value="Metts, Heather D."/>
          <xsd:enumeration value="Murphy, J. Clay"/>
          <xsd:enumeration value="Rahn, Derek"/>
          <xsd:enumeration value="Seelye, Steve (The Prime Group)"/>
          <xsd:enumeration value="Sinclair, David S."/>
          <xsd:enumeration value="Spanos, John J. (Gannett Fleming)"/>
          <xsd:enumeration value="Straight, Scott"/>
          <xsd:enumeration value="Thompson, Paul W."/>
          <xsd:enumeration value="Wolfe, John K."/>
          <xsd:enumeration value="z - eFiled/Filed"/>
        </xsd:restriction>
      </xsd:simpleType>
    </xsd:element>
    <xsd:element name="Intervemprs" ma:index="7" nillable="true" ma:displayName="Data Request Party" ma:format="Dropdown" ma:internalName="Intervemprs" ma:readOnly="false">
      <xsd:simpleType>
        <xsd:restriction base="dms:Choice">
          <xsd:enumeration value="0-Data Response Tracking Sheet"/>
          <xsd:enumeration value="KY Public Service Commission - PSC"/>
          <xsd:enumeration value="VA State Corporation Commission - VASCC"/>
          <xsd:enumeration value="Association of Community Ministries - ACM"/>
          <xsd:enumeration value="Attorney General - AG"/>
          <xsd:enumeration value="AT&amp;T"/>
          <xsd:enumeration value="Charter Communications - Charter"/>
          <xsd:enumeration value="Community Action Council - CAC"/>
          <xsd:enumeration value="East Kentucky Power Cooperative - EKPC"/>
          <xsd:enumeration value="JBS Swift &amp; Co - JBS"/>
          <xsd:enumeration value="KY Cable Telecomm. Assn - KCTA"/>
          <xsd:enumeration value="KY Industrial Utility Customers - KIUC"/>
          <xsd:enumeration value="Kentucky League of Cities - KLC"/>
          <xsd:enumeration value="Kroger"/>
          <xsd:enumeration value="Kroger/Wal-Mart"/>
          <xsd:enumeration value="KY School Boards Assn - KSBA"/>
          <xsd:enumeration value="Lexington-Fayette Urban County Govt - LFUCG"/>
          <xsd:enumeration value="Louisville Metro Government - METRO"/>
          <xsd:enumeration value="Metro. Housing Coalition - MHC"/>
          <xsd:enumeration value="Sierra Club - SC"/>
          <xsd:enumeration value="U.S. Dept. of Defense -  US DOD"/>
          <xsd:enumeration value="Wal-Mart"/>
        </xsd:restriction>
      </xsd:simpleType>
    </xsd:element>
    <xsd:element name="Round" ma:index="8" nillable="true" ma:displayName="Data Request Round" ma:format="Dropdown" ma:internalName="Round" ma:readOnly="false">
      <xsd:simpleType>
        <xsd:restriction base="dms:Choice">
          <xsd:enumeration value="On-Site Requests"/>
          <xsd:enumeration value="DR01"/>
          <xsd:enumeration value="DR01 Attachments"/>
          <xsd:enumeration value="DR01 eFiled/Filed"/>
          <xsd:enumeration value="DR02"/>
          <xsd:enumeration value="DR02 Attachments"/>
          <xsd:enumeration value="DR02 eFiled/Filed"/>
          <xsd:enumeration value="DR03"/>
          <xsd:enumeration value="DR03 Attachments"/>
          <xsd:enumeration value="DR03 eFiled/Filed"/>
          <xsd:enumeration value="DR04"/>
          <xsd:enumeration value="DR04 Attachments"/>
          <xsd:enumeration value="DR04 eFiled/Filed"/>
          <xsd:enumeration value="DR05"/>
          <xsd:enumeration value="DR05 Attachments"/>
          <xsd:enumeration value="DR05 eFiled/Filed"/>
          <xsd:enumeration value="DR06"/>
          <xsd:enumeration value="DR06 Attachments"/>
          <xsd:enumeration value="DR06 eFiled/Filed"/>
          <xsd:enumeration value="DR07"/>
          <xsd:enumeration value="DR07 Attachments"/>
          <xsd:enumeration value="DR07 eFiled/Filed"/>
          <xsd:enumeration value="DR08"/>
          <xsd:enumeration value="DR08 Attachments"/>
          <xsd:enumeration value="DR08 eFiled/Filed"/>
          <xsd:enumeration value="DR09"/>
          <xsd:enumeration value="DR09 Attachments"/>
          <xsd:enumeration value="DR09 eFiled/Filed"/>
          <xsd:enumeration value="DR10"/>
          <xsd:enumeration value="DR10 Attachments"/>
          <xsd:enumeration value="DR10 eFiled/Filed"/>
          <xsd:enumeration value="DR11"/>
          <xsd:enumeration value="DR11 Attachments"/>
          <xsd:enumeration value="DR11 eFiled/Filed"/>
          <xsd:enumeration value="DR12"/>
          <xsd:enumeration value="DR12 Attachments"/>
          <xsd:enumeration value="DR12 eFiled/Filed"/>
          <xsd:enumeration value="DR13"/>
          <xsd:enumeration value="DR13 Attachments"/>
          <xsd:enumeration value="DR13 eFiled/Filed"/>
          <xsd:enumeration value="Post Hearing DR01"/>
          <xsd:enumeration value="Post Hearing DR01 Attachments"/>
          <xsd:enumeration value="Post Hearing DR01 eFiled/Filed"/>
          <xsd:enumeration value="Post Hearing DR02"/>
          <xsd:enumeration value="Post Hearing DR02 Attachments"/>
          <xsd:enumeration value="Post Hearing DR02 eFiled/Filed"/>
          <xsd:enumeration value="PSC DR02/Intervenors DR01"/>
          <xsd:enumeration value="PSC DR03/Intervenors DR02"/>
          <xsd:enumeration value="PSC DR04"/>
          <xsd:enumeration value="PSC DR05/Intervenors DR03"/>
          <xsd:enumeration value="PSC DR06"/>
        </xsd:restriction>
      </xsd:simpleType>
    </xsd:element>
    <xsd:element name="Data_x0020_Request_x0020_Question_x0020_No_x002e_" ma:index="9" nillable="true" ma:displayName="Data Request Question No." ma:format="Dropdown" ma:internalName="Data_x0020_Request_x0020_Question_x0020_No_x002e_" ma:readOnly="false">
      <xsd:simpleType>
        <xsd:restriction base="dms:Choice">
          <xsd:enumeration value="001"/>
          <xsd:enumeration value="002"/>
          <xsd:enumeration value="003"/>
          <xsd:enumeration value="004"/>
          <xsd:enumeration value="005"/>
          <xsd:enumeration value="006"/>
          <xsd:enumeration value="007"/>
          <xsd:enumeration value="008"/>
          <xsd:enumeration value="009"/>
          <xsd:enumeration value="010"/>
          <xsd:enumeration value="011"/>
          <xsd:enumeration value="012"/>
          <xsd:enumeration value="013"/>
          <xsd:enumeration value="014"/>
          <xsd:enumeration value="015"/>
          <xsd:enumeration value="016"/>
          <xsd:enumeration value="017"/>
          <xsd:enumeration value="018"/>
          <xsd:enumeration value="019"/>
          <xsd:enumeration value="020"/>
          <xsd:enumeration value="021"/>
          <xsd:enumeration value="022"/>
          <xsd:enumeration value="023"/>
          <xsd:enumeration value="024"/>
          <xsd:enumeration value="025"/>
          <xsd:enumeration value="026"/>
          <xsd:enumeration value="027"/>
          <xsd:enumeration value="028"/>
          <xsd:enumeration value="029"/>
          <xsd:enumeration value="030"/>
          <xsd:enumeration value="031"/>
          <xsd:enumeration value="032"/>
          <xsd:enumeration value="033"/>
          <xsd:enumeration value="034"/>
          <xsd:enumeration value="035"/>
          <xsd:enumeration value="036"/>
          <xsd:enumeration value="037"/>
          <xsd:enumeration value="038"/>
          <xsd:enumeration value="039"/>
          <xsd:enumeration value="040"/>
          <xsd:enumeration value="041"/>
          <xsd:enumeration value="042"/>
          <xsd:enumeration value="043"/>
          <xsd:enumeration value="044"/>
          <xsd:enumeration value="045"/>
          <xsd:enumeration value="046"/>
          <xsd:enumeration value="047"/>
          <xsd:enumeration value="048"/>
          <xsd:enumeration value="049"/>
          <xsd:enumeration value="050"/>
          <xsd:enumeration value="051"/>
          <xsd:enumeration value="052"/>
          <xsd:enumeration value="053"/>
          <xsd:enumeration value="054"/>
          <xsd:enumeration value="055"/>
          <xsd:enumeration value="056"/>
          <xsd:enumeration value="057"/>
          <xsd:enumeration value="058"/>
          <xsd:enumeration value="059"/>
          <xsd:enumeration value="060"/>
          <xsd:enumeration value="061"/>
          <xsd:enumeration value="062"/>
          <xsd:enumeration value="063"/>
          <xsd:enumeration value="064"/>
          <xsd:enumeration value="065"/>
          <xsd:enumeration value="066"/>
          <xsd:enumeration value="067"/>
          <xsd:enumeration value="068"/>
          <xsd:enumeration value="069"/>
          <xsd:enumeration value="070"/>
          <xsd:enumeration value="071"/>
          <xsd:enumeration value="072"/>
          <xsd:enumeration value="073"/>
          <xsd:enumeration value="074"/>
          <xsd:enumeration value="075"/>
          <xsd:enumeration value="076"/>
          <xsd:enumeration value="077"/>
          <xsd:enumeration value="078"/>
          <xsd:enumeration value="079"/>
          <xsd:enumeration value="080"/>
          <xsd:enumeration value="081"/>
          <xsd:enumeration value="082"/>
          <xsd:enumeration value="083"/>
          <xsd:enumeration value="084"/>
          <xsd:enumeration value="085"/>
          <xsd:enumeration value="086"/>
          <xsd:enumeration value="087"/>
          <xsd:enumeration value="088"/>
          <xsd:enumeration value="089"/>
          <xsd:enumeration value="090"/>
          <xsd:enumeration value="091"/>
          <xsd:enumeration value="092"/>
          <xsd:enumeration value="093"/>
          <xsd:enumeration value="094"/>
          <xsd:enumeration value="095"/>
          <xsd:enumeration value="096"/>
          <xsd:enumeration value="097"/>
          <xsd:enumeration value="098"/>
          <xsd:enumeration value="099"/>
          <xsd:enumeration value="100"/>
          <xsd:enumeration value="101"/>
          <xsd:enumeration value="102"/>
          <xsd:enumeration value="103"/>
          <xsd:enumeration value="104"/>
          <xsd:enumeration value="105"/>
          <xsd:enumeration value="106"/>
          <xsd:enumeration value="107"/>
          <xsd:enumeration value="108"/>
          <xsd:enumeration value="109"/>
          <xsd:enumeration value="110"/>
          <xsd:enumeration value="111"/>
          <xsd:enumeration value="112"/>
          <xsd:enumeration value="113"/>
          <xsd:enumeration value="114"/>
          <xsd:enumeration value="115"/>
          <xsd:enumeration value="116"/>
          <xsd:enumeration value="117"/>
          <xsd:enumeration value="118"/>
          <xsd:enumeration value="119"/>
          <xsd:enumeration value="120"/>
          <xsd:enumeration value="121"/>
          <xsd:enumeration value="122"/>
          <xsd:enumeration value="123"/>
          <xsd:enumeration value="124"/>
          <xsd:enumeration value="125"/>
          <xsd:enumeration value="126"/>
          <xsd:enumeration value="127"/>
          <xsd:enumeration value="128"/>
          <xsd:enumeration value="129"/>
          <xsd:enumeration value="130"/>
          <xsd:enumeration value="131"/>
          <xsd:enumeration value="132"/>
          <xsd:enumeration value="133"/>
          <xsd:enumeration value="134"/>
          <xsd:enumeration value="135"/>
          <xsd:enumeration value="136"/>
          <xsd:enumeration value="137"/>
          <xsd:enumeration value="138"/>
          <xsd:enumeration value="139"/>
          <xsd:enumeration value="140"/>
          <xsd:enumeration value="141"/>
          <xsd:enumeration value="142"/>
          <xsd:enumeration value="143"/>
          <xsd:enumeration value="144"/>
          <xsd:enumeration value="145"/>
          <xsd:enumeration value="146"/>
          <xsd:enumeration value="147"/>
          <xsd:enumeration value="148"/>
          <xsd:enumeration value="149"/>
          <xsd:enumeration value="150"/>
          <xsd:enumeration value="151"/>
          <xsd:enumeration value="152"/>
          <xsd:enumeration value="153"/>
          <xsd:enumeration value="154"/>
          <xsd:enumeration value="155"/>
          <xsd:enumeration value="156"/>
          <xsd:enumeration value="157"/>
          <xsd:enumeration value="158"/>
          <xsd:enumeration value="159"/>
          <xsd:enumeration value="160"/>
          <xsd:enumeration value="161"/>
          <xsd:enumeration value="162"/>
          <xsd:enumeration value="163"/>
          <xsd:enumeration value="164"/>
          <xsd:enumeration value="165"/>
          <xsd:enumeration value="166"/>
          <xsd:enumeration value="167"/>
          <xsd:enumeration value="168"/>
          <xsd:enumeration value="169"/>
          <xsd:enumeration value="170"/>
          <xsd:enumeration value="171"/>
          <xsd:enumeration value="172"/>
          <xsd:enumeration value="173"/>
          <xsd:enumeration value="174"/>
          <xsd:enumeration value="175"/>
          <xsd:enumeration value="176"/>
          <xsd:enumeration value="177"/>
          <xsd:enumeration value="178"/>
          <xsd:enumeration value="179"/>
          <xsd:enumeration value="180"/>
          <xsd:enumeration value="181"/>
          <xsd:enumeration value="182"/>
          <xsd:enumeration value="183"/>
          <xsd:enumeration value="184"/>
          <xsd:enumeration value="185"/>
          <xsd:enumeration value="186"/>
          <xsd:enumeration value="187"/>
          <xsd:enumeration value="188"/>
          <xsd:enumeration value="189"/>
          <xsd:enumeration value="190"/>
          <xsd:enumeration value="191"/>
          <xsd:enumeration value="192"/>
          <xsd:enumeration value="193"/>
          <xsd:enumeration value="194"/>
          <xsd:enumeration value="195"/>
          <xsd:enumeration value="196"/>
          <xsd:enumeration value="197"/>
          <xsd:enumeration value="198"/>
          <xsd:enumeration value="199"/>
          <xsd:enumeration value="200"/>
          <xsd:enumeration value="201"/>
          <xsd:enumeration value="202"/>
          <xsd:enumeration value="203"/>
          <xsd:enumeration value="204"/>
          <xsd:enumeration value="205"/>
          <xsd:enumeration value="206"/>
          <xsd:enumeration value="207"/>
          <xsd:enumeration value="208"/>
          <xsd:enumeration value="209"/>
          <xsd:enumeration value="210"/>
          <xsd:enumeration value="211"/>
          <xsd:enumeration value="212"/>
          <xsd:enumeration value="213"/>
          <xsd:enumeration value="214"/>
          <xsd:enumeration value="215"/>
          <xsd:enumeration value="216"/>
          <xsd:enumeration value="217"/>
          <xsd:enumeration value="218"/>
          <xsd:enumeration value="219"/>
          <xsd:enumeration value="220"/>
          <xsd:enumeration value="221"/>
          <xsd:enumeration value="222"/>
          <xsd:enumeration value="223"/>
          <xsd:enumeration value="224"/>
          <xsd:enumeration value="225"/>
          <xsd:enumeration value="226"/>
          <xsd:enumeration value="227"/>
          <xsd:enumeration value="228"/>
          <xsd:enumeration value="229"/>
          <xsd:enumeration value="230"/>
          <xsd:enumeration value="231"/>
          <xsd:enumeration value="232"/>
          <xsd:enumeration value="233"/>
          <xsd:enumeration value="234"/>
          <xsd:enumeration value="235"/>
          <xsd:enumeration value="236"/>
          <xsd:enumeration value="237"/>
          <xsd:enumeration value="238"/>
          <xsd:enumeration value="239"/>
          <xsd:enumeration value="240"/>
          <xsd:enumeration value="241"/>
          <xsd:enumeration value="242"/>
          <xsd:enumeration value="243"/>
          <xsd:enumeration value="244"/>
          <xsd:enumeration value="245"/>
          <xsd:enumeration value="246"/>
          <xsd:enumeration value="247"/>
          <xsd:enumeration value="248"/>
          <xsd:enumeration value="249"/>
          <xsd:enumeration value="250"/>
          <xsd:enumeration value="251"/>
          <xsd:enumeration value="252"/>
          <xsd:enumeration value="253"/>
          <xsd:enumeration value="254"/>
          <xsd:enumeration value="255"/>
          <xsd:enumeration value="256"/>
          <xsd:enumeration value="257"/>
          <xsd:enumeration value="258"/>
          <xsd:enumeration value="259"/>
          <xsd:enumeration value="260"/>
          <xsd:enumeration value="261"/>
          <xsd:enumeration value="262"/>
          <xsd:enumeration value="263"/>
          <xsd:enumeration value="264"/>
          <xsd:enumeration value="265"/>
          <xsd:enumeration value="266"/>
          <xsd:enumeration value="267"/>
          <xsd:enumeration value="268"/>
          <xsd:enumeration value="269"/>
          <xsd:enumeration value="270"/>
          <xsd:enumeration value="271"/>
          <xsd:enumeration value="272"/>
          <xsd:enumeration value="273"/>
          <xsd:enumeration value="274"/>
          <xsd:enumeration value="275"/>
          <xsd:enumeration value="276"/>
          <xsd:enumeration value="277"/>
          <xsd:enumeration value="278"/>
          <xsd:enumeration value="279"/>
          <xsd:enumeration value="280"/>
          <xsd:enumeration value="281"/>
          <xsd:enumeration value="282"/>
          <xsd:enumeration value="283"/>
          <xsd:enumeration value="284"/>
          <xsd:enumeration value="285"/>
          <xsd:enumeration value="286"/>
          <xsd:enumeration value="287"/>
          <xsd:enumeration value="288"/>
          <xsd:enumeration value="289"/>
          <xsd:enumeration value="290"/>
          <xsd:enumeration value="291"/>
          <xsd:enumeration value="292"/>
          <xsd:enumeration value="293"/>
          <xsd:enumeration value="294"/>
          <xsd:enumeration value="295"/>
          <xsd:enumeration value="296"/>
          <xsd:enumeration value="297"/>
          <xsd:enumeration value="298"/>
          <xsd:enumeration value="299"/>
          <xsd:enumeration value="300"/>
          <xsd:enumeration value="301"/>
          <xsd:enumeration value="302"/>
          <xsd:enumeration value="303"/>
          <xsd:enumeration value="304"/>
          <xsd:enumeration value="305"/>
          <xsd:enumeration value="306"/>
          <xsd:enumeration value="307"/>
          <xsd:enumeration value="308"/>
          <xsd:enumeration value="309"/>
          <xsd:enumeration value="310"/>
          <xsd:enumeration value="311"/>
          <xsd:enumeration value="312"/>
          <xsd:enumeration value="313"/>
          <xsd:enumeration value="314"/>
          <xsd:enumeration value="315"/>
          <xsd:enumeration value="316"/>
          <xsd:enumeration value="317"/>
          <xsd:enumeration value="318"/>
          <xsd:enumeration value="319"/>
          <xsd:enumeration value="320"/>
          <xsd:enumeration value="321"/>
          <xsd:enumeration value="322"/>
          <xsd:enumeration value="323"/>
          <xsd:enumeration value="324"/>
          <xsd:enumeration value="325"/>
          <xsd:enumeration value="326"/>
          <xsd:enumeration value="327"/>
          <xsd:enumeration value="328"/>
          <xsd:enumeration value="329"/>
          <xsd:enumeration value="330"/>
          <xsd:enumeration value="331"/>
          <xsd:enumeration value="332"/>
          <xsd:enumeration value="333"/>
          <xsd:enumeration value="334"/>
          <xsd:enumeration value="335"/>
          <xsd:enumeration value="336"/>
          <xsd:enumeration value="337"/>
          <xsd:enumeration value="338"/>
          <xsd:enumeration value="339"/>
          <xsd:enumeration value="340"/>
          <xsd:enumeration value="341"/>
          <xsd:enumeration value="342"/>
          <xsd:enumeration value="343"/>
          <xsd:enumeration value="344"/>
          <xsd:enumeration value="345"/>
          <xsd:enumeration value="346"/>
          <xsd:enumeration value="347"/>
          <xsd:enumeration value="348"/>
          <xsd:enumeration value="349"/>
          <xsd:enumeration value="350"/>
          <xsd:enumeration value="351"/>
          <xsd:enumeration value="352"/>
          <xsd:enumeration value="353"/>
          <xsd:enumeration value="354"/>
          <xsd:enumeration value="355"/>
          <xsd:enumeration value="356"/>
          <xsd:enumeration value="357"/>
          <xsd:enumeration value="358"/>
          <xsd:enumeration value="359"/>
          <xsd:enumeration value="360"/>
          <xsd:enumeration value="361"/>
          <xsd:enumeration value="362"/>
          <xsd:enumeration value="363"/>
          <xsd:enumeration value="364"/>
          <xsd:enumeration value="365"/>
          <xsd:enumeration value="366"/>
          <xsd:enumeration value="367"/>
          <xsd:enumeration value="368"/>
          <xsd:enumeration value="369"/>
          <xsd:enumeration value="370"/>
          <xsd:enumeration value="371"/>
          <xsd:enumeration value="372"/>
          <xsd:enumeration value="373"/>
          <xsd:enumeration value="374"/>
          <xsd:enumeration value="375"/>
          <xsd:enumeration value="376"/>
          <xsd:enumeration value="377"/>
          <xsd:enumeration value="378"/>
          <xsd:enumeration value="379"/>
          <xsd:enumeration value="380"/>
          <xsd:enumeration value="381"/>
          <xsd:enumeration value="382"/>
          <xsd:enumeration value="383"/>
          <xsd:enumeration value="384"/>
          <xsd:enumeration value="385"/>
          <xsd:enumeration value="386"/>
          <xsd:enumeration value="387"/>
          <xsd:enumeration value="388"/>
          <xsd:enumeration value="389"/>
          <xsd:enumeration value="390"/>
          <xsd:enumeration value="391"/>
          <xsd:enumeration value="392"/>
          <xsd:enumeration value="393"/>
          <xsd:enumeration value="394"/>
          <xsd:enumeration value="395"/>
          <xsd:enumeration value="396"/>
          <xsd:enumeration value="397"/>
          <xsd:enumeration value="398"/>
          <xsd:enumeration value="399"/>
          <xsd:enumeration value="400"/>
          <xsd:enumeration value="401"/>
          <xsd:enumeration value="402"/>
          <xsd:enumeration value="403"/>
          <xsd:enumeration value="404"/>
          <xsd:enumeration value="405"/>
          <xsd:enumeration value="406"/>
          <xsd:enumeration value="407"/>
          <xsd:enumeration value="408"/>
          <xsd:enumeration value="409"/>
          <xsd:enumeration value="410"/>
          <xsd:enumeration value="411"/>
          <xsd:enumeration value="412"/>
          <xsd:enumeration value="413"/>
          <xsd:enumeration value="414"/>
          <xsd:enumeration value="415"/>
          <xsd:enumeration value="416"/>
          <xsd:enumeration value="417"/>
          <xsd:enumeration value="418"/>
          <xsd:enumeration value="419"/>
          <xsd:enumeration value="420"/>
          <xsd:enumeration value="421"/>
          <xsd:enumeration value="422"/>
          <xsd:enumeration value="423"/>
          <xsd:enumeration value="424"/>
          <xsd:enumeration value="425"/>
          <xsd:enumeration value="426"/>
          <xsd:enumeration value="427"/>
          <xsd:enumeration value="428"/>
          <xsd:enumeration value="429"/>
          <xsd:enumeration value="430"/>
          <xsd:enumeration value="431"/>
          <xsd:enumeration value="432"/>
          <xsd:enumeration value="433"/>
          <xsd:enumeration value="434"/>
          <xsd:enumeration value="435"/>
          <xsd:enumeration value="436"/>
          <xsd:enumeration value="437"/>
          <xsd:enumeration value="438"/>
          <xsd:enumeration value="439"/>
          <xsd:enumeration value="440"/>
          <xsd:enumeration value="441"/>
        </xsd:restriction>
      </xsd:simpleType>
    </xsd:element>
    <xsd:element name="Tariff_x0020_Dev_x0020_Doc_x0020_Type" ma:index="10" nillable="true" ma:displayName="Tariff Dev Doc Type" ma:format="Dropdown" ma:internalName="Tariff_x0020_Dev_x0020_Doc_x0020_Type">
      <xsd:simpleType>
        <xsd:restriction base="dms:Choice">
          <xsd:enumeration value="Support"/>
          <xsd:enumeration value="Customer Communications"/>
        </xsd:restriction>
      </xsd:simpleType>
    </xsd:element>
    <xsd:element name="Filed_x0020_Documents" ma:index="11" nillable="true" ma:displayName="Filed Documents (Internal Use Only)" ma:format="Dropdown" ma:internalName="Filed_x0020_Documents" ma:readOnly="false">
      <xsd:simpleType>
        <xsd:restriction base="dms:Choice">
          <xsd:enumeration value="Application/Filing Requirements/Testimony"/>
          <xsd:enumeration value="PSC DR 01"/>
          <xsd:enumeration value="PSC DR 02/Intervenor DR 01"/>
          <xsd:enumeration value="PSC DR 03/Intervenor DR 02"/>
          <xsd:enumeration value="PSC DR 04"/>
          <xsd:enumeration value="PSC DR 05"/>
          <xsd:enumeration value="PSC DR 06"/>
          <xsd:enumeration value="PSC Post Hearing DR01"/>
          <xsd:enumeration value="PSC Post Hearing DR02"/>
          <xsd:enumeration value="VSCC DR01"/>
          <xsd:enumeration value="VSCC DR02"/>
          <xsd:enumeration value="VSCC DR03"/>
          <xsd:enumeration value="VSCC DR04"/>
          <xsd:enumeration value="VSCC DR05"/>
          <xsd:enumeration value="VSCC DR06"/>
          <xsd:enumeration value="VSCC DR07"/>
          <xsd:enumeration value="VSCC DR08"/>
          <xsd:enumeration value="VSCC DR09"/>
          <xsd:enumeration value="VSCC DR10"/>
          <xsd:enumeration value="VSCC DR11"/>
          <xsd:enumeration value="VSCC DR12"/>
          <xsd:enumeration value="VSCC DR13"/>
          <xsd:enumeration value="Rebuttal Testimony"/>
          <xsd:enumeration value="Settlement Agreement"/>
          <xsd:enumeration value="Stipulation Testimony"/>
          <xsd:enumeration value="Post Hearing Brief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pany xmlns="54fcda00-7b58-44a7-b108-8bd10a8a08ba">
      <Value>KU</Value>
    </Company>
    <Tariff_x0020_Dev_x0020_Doc_x0020_Type xmlns="54fcda00-7b58-44a7-b108-8bd10a8a08ba" xsi:nil="true"/>
    <Filing_x0020_Requirement xmlns="54fcda00-7b58-44a7-b108-8bd10a8a08ba" xsi:nil="true"/>
    <Round xmlns="54fcda00-7b58-44a7-b108-8bd10a8a08ba">DR01 Attachments</Round>
    <Data_x0020_Request_x0020_Question_x0020_No_x002e_ xmlns="54fcda00-7b58-44a7-b108-8bd10a8a08ba">014</Data_x0020_Request_x0020_Question_x0020_No_x002e_>
    <Year xmlns="54fcda00-7b58-44a7-b108-8bd10a8a08ba">2018</Year>
    <Document_x0020_Type xmlns="54fcda00-7b58-44a7-b108-8bd10a8a08ba">Data Requests</Document_x0020_Type>
    <Witness_x0020_Testimony xmlns="54fcda00-7b58-44a7-b108-8bd10a8a08ba">Wolfe, John K.</Witness_x0020_Testimony>
    <Intervemprs xmlns="54fcda00-7b58-44a7-b108-8bd10a8a08ba">Lexington-Fayette Urban County Govt - LFUCG</Intervemprs>
    <Filed_x0020_Documents xmlns="54fcda00-7b58-44a7-b108-8bd10a8a08ba" xsi:nil="true"/>
  </documentManagement>
</p:properties>
</file>

<file path=customXml/itemProps1.xml><?xml version="1.0" encoding="utf-8"?>
<ds:datastoreItem xmlns:ds="http://schemas.openxmlformats.org/officeDocument/2006/customXml" ds:itemID="{AB416ECB-E378-4C4D-B491-CB9D299ECBAE}"/>
</file>

<file path=customXml/itemProps2.xml><?xml version="1.0" encoding="utf-8"?>
<ds:datastoreItem xmlns:ds="http://schemas.openxmlformats.org/officeDocument/2006/customXml" ds:itemID="{158E5146-726F-45C1-A01A-62306CEBDB49}"/>
</file>

<file path=customXml/itemProps3.xml><?xml version="1.0" encoding="utf-8"?>
<ds:datastoreItem xmlns:ds="http://schemas.openxmlformats.org/officeDocument/2006/customXml" ds:itemID="{6F530C4D-9F6E-4782-8F55-144C28A254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Contract</vt:lpstr>
      <vt:lpstr>Additional Facilities</vt:lpstr>
      <vt:lpstr>Light Descriptions-Rate Codes</vt:lpstr>
      <vt:lpstr>DATA SHEET</vt:lpstr>
      <vt:lpstr>'Light Descriptions-Rate Codes'!Print_Area</vt:lpstr>
    </vt:vector>
  </TitlesOfParts>
  <Company>E.ON 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dc:creator>
  <cp:lastModifiedBy>Hayes, Bradley</cp:lastModifiedBy>
  <cp:lastPrinted>2018-11-27T13:57:38Z</cp:lastPrinted>
  <dcterms:created xsi:type="dcterms:W3CDTF">2011-06-10T16:15:45Z</dcterms:created>
  <dcterms:modified xsi:type="dcterms:W3CDTF">2018-11-27T13:57:44Z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0x0101002D0103853DF7894DB347713A7250CD66</vt:lpwstr>
  </property>
</Properties>
</file>