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575" windowHeight="10290"/>
  </bookViews>
  <sheets>
    <sheet name="WSS-8 p1" sheetId="3" r:id="rId1"/>
    <sheet name="WSS-8 p2" sheetId="4" r:id="rId2"/>
    <sheet name="WSS-8 p3" sheetId="2" r:id="rId3"/>
    <sheet name="WSS-8 p4" sheetId="1" r:id="rId4"/>
  </sheets>
  <definedNames>
    <definedName name="_xlnm.Print_Area" localSheetId="0">'WSS-8 p1'!$A$2:$F$35</definedName>
    <definedName name="_xlnm.Print_Area" localSheetId="1">'WSS-8 p2'!$A$2:$F$35</definedName>
    <definedName name="_xlnm.Print_Area" localSheetId="2">'WSS-8 p3'!$A$2:$F$35</definedName>
    <definedName name="_xlnm.Print_Area" localSheetId="3">'WSS-8 p4'!$A$2:$F$35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4" l="1"/>
  <c r="D25" i="4"/>
  <c r="D24" i="4"/>
  <c r="D19" i="4"/>
  <c r="D14" i="3"/>
  <c r="E21" i="3" s="1"/>
  <c r="D25" i="3"/>
  <c r="D24" i="3"/>
  <c r="D19" i="3"/>
  <c r="D26" i="4" l="1"/>
  <c r="E21" i="4"/>
  <c r="D26" i="3"/>
  <c r="E30" i="3" s="1"/>
  <c r="E32" i="3"/>
  <c r="E30" i="4"/>
  <c r="E32" i="4" s="1"/>
  <c r="D26" i="2" l="1"/>
  <c r="D19" i="2"/>
  <c r="D14" i="2"/>
  <c r="B25" i="1"/>
  <c r="B24" i="1"/>
  <c r="B18" i="1"/>
  <c r="B17" i="1"/>
  <c r="D14" i="1"/>
  <c r="D19" i="1"/>
  <c r="D26" i="1"/>
  <c r="E21" i="1" l="1"/>
  <c r="E30" i="1"/>
  <c r="E21" i="2"/>
  <c r="E30" i="2"/>
  <c r="E32" i="1" l="1"/>
  <c r="E32" i="2"/>
</calcChain>
</file>

<file path=xl/sharedStrings.xml><?xml version="1.0" encoding="utf-8"?>
<sst xmlns="http://schemas.openxmlformats.org/spreadsheetml/2006/main" count="84" uniqueCount="21">
  <si>
    <t>Louisville Gas and Electric Company</t>
  </si>
  <si>
    <t>Distribution Demand Costs</t>
  </si>
  <si>
    <t>Primary Service</t>
  </si>
  <si>
    <t>Rate Base</t>
  </si>
  <si>
    <t>Total Cost</t>
  </si>
  <si>
    <t>Billing Demand</t>
  </si>
  <si>
    <t>Unit Cost</t>
  </si>
  <si>
    <t>Return</t>
  </si>
  <si>
    <t>Unit Return</t>
  </si>
  <si>
    <t>Capacity Charge</t>
  </si>
  <si>
    <t>Secondary Service</t>
  </si>
  <si>
    <t>Redundant Capacity</t>
  </si>
  <si>
    <t>Derivation of Distribution Demand-Related Cost for</t>
  </si>
  <si>
    <t>PSP</t>
  </si>
  <si>
    <t>PSS</t>
  </si>
  <si>
    <t>/ KW</t>
  </si>
  <si>
    <t>TODS</t>
  </si>
  <si>
    <t xml:space="preserve">TODS </t>
  </si>
  <si>
    <t>TODP</t>
  </si>
  <si>
    <t>Based on the 12 Months Ended April 30, 2020</t>
  </si>
  <si>
    <t>Kentucky Utilities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</si>
</sst>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u val="singleAccounting"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44" fontId="2" fillId="0" borderId="0" xfId="2" applyFont="1"/>
    <xf numFmtId="164" fontId="2" fillId="0" borderId="0" xfId="2" applyNumberFormat="1" applyFont="1"/>
    <xf numFmtId="44" fontId="2" fillId="0" borderId="0" xfId="2" applyFont="1" applyBorder="1"/>
    <xf numFmtId="44" fontId="2" fillId="0" borderId="2" xfId="0" applyNumberFormat="1" applyFont="1" applyBorder="1"/>
    <xf numFmtId="0" fontId="2" fillId="0" borderId="0" xfId="0" quotePrefix="1" applyFont="1" applyAlignment="1">
      <alignment horizontal="left"/>
    </xf>
    <xf numFmtId="0" fontId="2" fillId="0" borderId="0" xfId="0" applyFont="1" applyFill="1"/>
    <xf numFmtId="164" fontId="2" fillId="0" borderId="0" xfId="3" applyNumberFormat="1" applyFont="1" applyFill="1"/>
    <xf numFmtId="165" fontId="2" fillId="0" borderId="1" xfId="1" applyNumberFormat="1" applyFont="1" applyFill="1" applyBorder="1"/>
    <xf numFmtId="164" fontId="2" fillId="0" borderId="0" xfId="0" applyNumberFormat="1" applyFont="1" applyFill="1"/>
    <xf numFmtId="165" fontId="2" fillId="0" borderId="0" xfId="1" applyNumberFormat="1" applyFont="1" applyFill="1"/>
    <xf numFmtId="164" fontId="2" fillId="0" borderId="0" xfId="2" applyNumberFormat="1" applyFont="1" applyFill="1"/>
    <xf numFmtId="0" fontId="2" fillId="0" borderId="0" xfId="0" quotePrefix="1" applyFont="1" applyFill="1" applyAlignment="1">
      <alignment horizontal="left"/>
    </xf>
    <xf numFmtId="164" fontId="2" fillId="0" borderId="0" xfId="4" applyNumberFormat="1" applyFont="1" applyFill="1"/>
    <xf numFmtId="0" fontId="3" fillId="0" borderId="0" xfId="5" applyFont="1"/>
    <xf numFmtId="0" fontId="2" fillId="0" borderId="0" xfId="5" applyFont="1"/>
    <xf numFmtId="0" fontId="4" fillId="0" borderId="0" xfId="5" applyFont="1"/>
    <xf numFmtId="164" fontId="2" fillId="0" borderId="0" xfId="5" applyNumberFormat="1" applyFont="1" applyFill="1"/>
    <xf numFmtId="164" fontId="2" fillId="0" borderId="1" xfId="4" applyNumberFormat="1" applyFont="1" applyFill="1" applyBorder="1"/>
    <xf numFmtId="44" fontId="2" fillId="0" borderId="2" xfId="5" applyNumberFormat="1" applyFont="1" applyBorder="1"/>
    <xf numFmtId="0" fontId="2" fillId="0" borderId="0" xfId="5" quotePrefix="1" applyFont="1" applyAlignment="1">
      <alignment horizontal="left"/>
    </xf>
    <xf numFmtId="0" fontId="2" fillId="0" borderId="0" xfId="5" quotePrefix="1" applyFont="1" applyFill="1" applyAlignment="1">
      <alignment horizontal="left"/>
    </xf>
    <xf numFmtId="0" fontId="2" fillId="0" borderId="0" xfId="5" applyFont="1" applyFill="1"/>
    <xf numFmtId="0" fontId="3" fillId="0" borderId="0" xfId="5" quotePrefix="1" applyFont="1" applyAlignment="1">
      <alignment horizontal="left"/>
    </xf>
    <xf numFmtId="164" fontId="5" fillId="0" borderId="0" xfId="2" applyNumberFormat="1" applyFont="1" applyFill="1"/>
    <xf numFmtId="164" fontId="5" fillId="0" borderId="0" xfId="4" applyNumberFormat="1" applyFont="1" applyFill="1"/>
    <xf numFmtId="0" fontId="2" fillId="0" borderId="0" xfId="5" applyFont="1" applyBorder="1"/>
  </cellXfs>
  <cellStyles count="6">
    <cellStyle name="Comma" xfId="1" builtinId="3"/>
    <cellStyle name="Currency" xfId="2" builtinId="4"/>
    <cellStyle name="Normal" xfId="0" builtinId="0"/>
    <cellStyle name="Normal 2" xfId="5"/>
    <cellStyle name="Normal_Secondary" xfId="3"/>
    <cellStyle name="Normal_Sheet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tabSelected="1" view="pageBreakPreview" zoomScaleNormal="100" zoomScaleSheetLayoutView="100" workbookViewId="0"/>
  </sheetViews>
  <sheetFormatPr defaultColWidth="9.140625" defaultRowHeight="15" x14ac:dyDescent="0.25"/>
  <cols>
    <col min="1" max="3" width="9.140625" style="19"/>
    <col min="4" max="4" width="14.7109375" style="19" customWidth="1"/>
    <col min="5" max="5" width="12.85546875" style="19" bestFit="1" customWidth="1"/>
    <col min="6" max="8" width="9.140625" style="19"/>
    <col min="9" max="9" width="18" style="19" customWidth="1"/>
    <col min="10" max="10" width="3.5703125" style="19" customWidth="1"/>
    <col min="11" max="11" width="14" style="19" bestFit="1" customWidth="1"/>
    <col min="12" max="12" width="11.42578125" style="19" bestFit="1" customWidth="1"/>
    <col min="13" max="16384" width="9.140625" style="19"/>
  </cols>
  <sheetData>
    <row r="2" spans="1:4" x14ac:dyDescent="0.25">
      <c r="A2" s="18" t="s">
        <v>20</v>
      </c>
    </row>
    <row r="3" spans="1:4" x14ac:dyDescent="0.25">
      <c r="A3" s="19" t="s">
        <v>12</v>
      </c>
    </row>
    <row r="4" spans="1:4" x14ac:dyDescent="0.25">
      <c r="A4" s="19" t="s">
        <v>11</v>
      </c>
    </row>
    <row r="5" spans="1:4" x14ac:dyDescent="0.25">
      <c r="A5" s="19" t="s">
        <v>19</v>
      </c>
    </row>
    <row r="9" spans="1:4" x14ac:dyDescent="0.25">
      <c r="A9" s="20" t="s">
        <v>10</v>
      </c>
    </row>
    <row r="11" spans="1:4" x14ac:dyDescent="0.25">
      <c r="A11" s="19" t="s">
        <v>1</v>
      </c>
    </row>
    <row r="12" spans="1:4" x14ac:dyDescent="0.25">
      <c r="B12" s="19" t="s">
        <v>14</v>
      </c>
      <c r="D12" s="21">
        <v>4647875.8270924594</v>
      </c>
    </row>
    <row r="13" spans="1:4" x14ac:dyDescent="0.25">
      <c r="B13" s="19" t="s">
        <v>16</v>
      </c>
      <c r="D13" s="22">
        <v>3593648.4473229595</v>
      </c>
    </row>
    <row r="14" spans="1:4" x14ac:dyDescent="0.25">
      <c r="B14" s="19" t="s">
        <v>4</v>
      </c>
      <c r="D14" s="21">
        <f>SUM(D12:D13)</f>
        <v>8241524.2744154185</v>
      </c>
    </row>
    <row r="16" spans="1:4" x14ac:dyDescent="0.25">
      <c r="A16" s="19" t="s">
        <v>5</v>
      </c>
    </row>
    <row r="17" spans="1:6" x14ac:dyDescent="0.25">
      <c r="B17" s="19" t="s">
        <v>14</v>
      </c>
      <c r="D17" s="14">
        <v>5473847</v>
      </c>
    </row>
    <row r="18" spans="1:6" x14ac:dyDescent="0.25">
      <c r="B18" s="19" t="s">
        <v>16</v>
      </c>
      <c r="D18" s="12">
        <v>6303689.0820817677</v>
      </c>
    </row>
    <row r="19" spans="1:6" x14ac:dyDescent="0.25">
      <c r="B19" s="19" t="s">
        <v>4</v>
      </c>
      <c r="D19" s="14">
        <f>SUM(D17:D18)</f>
        <v>11777536.082081769</v>
      </c>
    </row>
    <row r="21" spans="1:6" x14ac:dyDescent="0.25">
      <c r="A21" s="19" t="s">
        <v>6</v>
      </c>
      <c r="E21" s="5">
        <f>D14/D19</f>
        <v>0.69976642117479859</v>
      </c>
    </row>
    <row r="23" spans="1:6" x14ac:dyDescent="0.25">
      <c r="A23" s="19" t="s">
        <v>3</v>
      </c>
    </row>
    <row r="24" spans="1:6" x14ac:dyDescent="0.25">
      <c r="B24" s="19" t="s">
        <v>14</v>
      </c>
      <c r="D24" s="17">
        <f>16234543+13330304+9939198</f>
        <v>39504045</v>
      </c>
    </row>
    <row r="25" spans="1:6" x14ac:dyDescent="0.25">
      <c r="B25" s="19" t="s">
        <v>16</v>
      </c>
      <c r="D25" s="22">
        <f>12952723+10635577+6908927</f>
        <v>30497227</v>
      </c>
    </row>
    <row r="26" spans="1:6" x14ac:dyDescent="0.25">
      <c r="B26" s="19" t="s">
        <v>4</v>
      </c>
      <c r="D26" s="15">
        <f>SUM(D24:D25)</f>
        <v>70001272</v>
      </c>
    </row>
    <row r="28" spans="1:6" x14ac:dyDescent="0.25">
      <c r="A28" s="19" t="s">
        <v>7</v>
      </c>
      <c r="D28" s="6">
        <v>5361874.3942255285</v>
      </c>
    </row>
    <row r="30" spans="1:6" x14ac:dyDescent="0.25">
      <c r="A30" s="19" t="s">
        <v>8</v>
      </c>
      <c r="E30" s="7">
        <f>D28/D19</f>
        <v>0.45526282890213626</v>
      </c>
    </row>
    <row r="32" spans="1:6" ht="15.75" thickBot="1" x14ac:dyDescent="0.3">
      <c r="A32" s="19" t="s">
        <v>9</v>
      </c>
      <c r="E32" s="23">
        <f>E21+E30</f>
        <v>1.1550292500769348</v>
      </c>
      <c r="F32" s="24" t="s">
        <v>15</v>
      </c>
    </row>
    <row r="33" spans="2:4" ht="15.75" thickTop="1" x14ac:dyDescent="0.25"/>
    <row r="35" spans="2:4" x14ac:dyDescent="0.25">
      <c r="B35" s="25"/>
      <c r="C35" s="26"/>
      <c r="D35" s="26"/>
    </row>
  </sheetData>
  <printOptions horizontalCentered="1"/>
  <pageMargins left="1" right="1" top="1" bottom="1" header="0.5" footer="0.5"/>
  <pageSetup orientation="portrait" r:id="rId1"/>
  <headerFooter>
    <oddHeader>&amp;R&amp;"Times New Roman,Bold"&amp;12Exhibit WSS-8
Page 1 of 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view="pageBreakPreview" zoomScaleNormal="100" zoomScaleSheetLayoutView="100" zoomScalePageLayoutView="90" workbookViewId="0"/>
  </sheetViews>
  <sheetFormatPr defaultColWidth="9.140625" defaultRowHeight="15" x14ac:dyDescent="0.25"/>
  <cols>
    <col min="1" max="3" width="9.140625" style="19"/>
    <col min="4" max="4" width="14.7109375" style="19" customWidth="1"/>
    <col min="5" max="5" width="12.85546875" style="19" bestFit="1" customWidth="1"/>
    <col min="6" max="8" width="9.140625" style="19"/>
    <col min="9" max="9" width="16.140625" style="19" customWidth="1"/>
    <col min="10" max="10" width="9.140625" style="19"/>
    <col min="11" max="11" width="11.28515625" style="19" bestFit="1" customWidth="1"/>
    <col min="12" max="12" width="11.42578125" style="19" bestFit="1" customWidth="1"/>
    <col min="13" max="16384" width="9.140625" style="19"/>
  </cols>
  <sheetData>
    <row r="2" spans="1:4" x14ac:dyDescent="0.25">
      <c r="A2" s="27" t="s">
        <v>20</v>
      </c>
    </row>
    <row r="3" spans="1:4" x14ac:dyDescent="0.25">
      <c r="A3" s="19" t="s">
        <v>12</v>
      </c>
    </row>
    <row r="4" spans="1:4" x14ac:dyDescent="0.25">
      <c r="A4" s="19" t="s">
        <v>11</v>
      </c>
    </row>
    <row r="5" spans="1:4" x14ac:dyDescent="0.25">
      <c r="A5" s="19" t="s">
        <v>19</v>
      </c>
    </row>
    <row r="9" spans="1:4" x14ac:dyDescent="0.25">
      <c r="A9" s="20" t="s">
        <v>2</v>
      </c>
    </row>
    <row r="11" spans="1:4" x14ac:dyDescent="0.25">
      <c r="A11" s="19" t="s">
        <v>1</v>
      </c>
    </row>
    <row r="12" spans="1:4" x14ac:dyDescent="0.25">
      <c r="B12" s="19" t="s">
        <v>13</v>
      </c>
      <c r="D12" s="15">
        <v>247640.01774177732</v>
      </c>
    </row>
    <row r="13" spans="1:4" ht="17.25" x14ac:dyDescent="0.4">
      <c r="B13" s="24" t="s">
        <v>18</v>
      </c>
      <c r="D13" s="28">
        <v>6375193.3352542659</v>
      </c>
    </row>
    <row r="14" spans="1:4" x14ac:dyDescent="0.25">
      <c r="B14" s="19" t="s">
        <v>4</v>
      </c>
      <c r="D14" s="15">
        <f>SUM(D12:D13)</f>
        <v>6622833.3529960429</v>
      </c>
    </row>
    <row r="16" spans="1:4" x14ac:dyDescent="0.25">
      <c r="A16" s="19" t="s">
        <v>5</v>
      </c>
    </row>
    <row r="17" spans="1:6" x14ac:dyDescent="0.25">
      <c r="B17" s="19" t="s">
        <v>13</v>
      </c>
      <c r="D17" s="14">
        <v>422439</v>
      </c>
    </row>
    <row r="18" spans="1:6" x14ac:dyDescent="0.25">
      <c r="B18" s="24" t="s">
        <v>18</v>
      </c>
      <c r="D18" s="12">
        <v>10331779.128775846</v>
      </c>
    </row>
    <row r="19" spans="1:6" x14ac:dyDescent="0.25">
      <c r="B19" s="19" t="s">
        <v>4</v>
      </c>
      <c r="D19" s="14">
        <f>SUM(D17:D18)</f>
        <v>10754218.128775846</v>
      </c>
    </row>
    <row r="21" spans="1:6" x14ac:dyDescent="0.25">
      <c r="A21" s="19" t="s">
        <v>6</v>
      </c>
      <c r="E21" s="5">
        <f>D14/D19</f>
        <v>0.61583587701971976</v>
      </c>
    </row>
    <row r="23" spans="1:6" x14ac:dyDescent="0.25">
      <c r="A23" s="19" t="s">
        <v>3</v>
      </c>
    </row>
    <row r="24" spans="1:6" x14ac:dyDescent="0.25">
      <c r="B24" s="19" t="s">
        <v>13</v>
      </c>
      <c r="D24" s="17">
        <f>1075654+883227</f>
        <v>1958881</v>
      </c>
    </row>
    <row r="25" spans="1:6" ht="17.25" x14ac:dyDescent="0.4">
      <c r="B25" s="24" t="s">
        <v>18</v>
      </c>
      <c r="D25" s="29">
        <f>27667191+22717736</f>
        <v>50384927</v>
      </c>
    </row>
    <row r="26" spans="1:6" x14ac:dyDescent="0.25">
      <c r="B26" s="19" t="s">
        <v>4</v>
      </c>
      <c r="D26" s="15">
        <f>SUM(D24:D25)</f>
        <v>52343808</v>
      </c>
    </row>
    <row r="28" spans="1:6" x14ac:dyDescent="0.25">
      <c r="A28" s="19" t="s">
        <v>7</v>
      </c>
      <c r="D28" s="6">
        <v>4009368.9127742904</v>
      </c>
    </row>
    <row r="30" spans="1:6" x14ac:dyDescent="0.25">
      <c r="A30" s="19" t="s">
        <v>8</v>
      </c>
      <c r="E30" s="7">
        <f>D28/D19</f>
        <v>0.37281826207766139</v>
      </c>
    </row>
    <row r="31" spans="1:6" x14ac:dyDescent="0.25">
      <c r="E31" s="30"/>
    </row>
    <row r="32" spans="1:6" ht="15.75" thickBot="1" x14ac:dyDescent="0.3">
      <c r="A32" s="19" t="s">
        <v>9</v>
      </c>
      <c r="E32" s="23">
        <f>E21+E30</f>
        <v>0.98865413909738109</v>
      </c>
      <c r="F32" s="24" t="s">
        <v>15</v>
      </c>
    </row>
    <row r="33" spans="2:4" ht="15.75" thickTop="1" x14ac:dyDescent="0.25"/>
    <row r="35" spans="2:4" x14ac:dyDescent="0.25">
      <c r="B35" s="25"/>
      <c r="C35" s="26"/>
      <c r="D35" s="26"/>
    </row>
  </sheetData>
  <printOptions horizontalCentered="1"/>
  <pageMargins left="1" right="1" top="1" bottom="1" header="0.5" footer="0.75"/>
  <pageSetup orientation="portrait" r:id="rId1"/>
  <headerFooter>
    <oddHeader>&amp;R&amp;"Times New Roman,Bold"&amp;12Exhibit WSS-8
Page 2 of 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view="pageBreakPreview" zoomScaleNormal="100" zoomScaleSheetLayoutView="100" workbookViewId="0"/>
  </sheetViews>
  <sheetFormatPr defaultColWidth="9.140625" defaultRowHeight="15" x14ac:dyDescent="0.25"/>
  <cols>
    <col min="1" max="1" width="13.28515625" style="2" customWidth="1"/>
    <col min="2" max="2" width="9.140625" style="2"/>
    <col min="3" max="3" width="9.7109375" style="2" customWidth="1"/>
    <col min="4" max="4" width="14.7109375" style="2" customWidth="1"/>
    <col min="5" max="5" width="12.85546875" style="2" bestFit="1" customWidth="1"/>
    <col min="6" max="8" width="9.140625" style="2"/>
    <col min="9" max="9" width="16.7109375" style="2" customWidth="1"/>
    <col min="10" max="10" width="4.28515625" style="2" customWidth="1"/>
    <col min="11" max="12" width="11.42578125" style="2" bestFit="1" customWidth="1"/>
    <col min="13" max="16384" width="9.140625" style="2"/>
  </cols>
  <sheetData>
    <row r="2" spans="1:4" x14ac:dyDescent="0.25">
      <c r="A2" s="1" t="s">
        <v>0</v>
      </c>
    </row>
    <row r="3" spans="1:4" x14ac:dyDescent="0.25">
      <c r="A3" s="2" t="s">
        <v>12</v>
      </c>
    </row>
    <row r="4" spans="1:4" x14ac:dyDescent="0.25">
      <c r="A4" s="2" t="s">
        <v>11</v>
      </c>
    </row>
    <row r="5" spans="1:4" x14ac:dyDescent="0.25">
      <c r="A5" s="2" t="s">
        <v>19</v>
      </c>
    </row>
    <row r="9" spans="1:4" x14ac:dyDescent="0.25">
      <c r="A9" s="4" t="s">
        <v>10</v>
      </c>
    </row>
    <row r="11" spans="1:4" x14ac:dyDescent="0.25">
      <c r="A11" s="2" t="s">
        <v>1</v>
      </c>
    </row>
    <row r="12" spans="1:4" x14ac:dyDescent="0.25">
      <c r="B12" s="2" t="s">
        <v>14</v>
      </c>
      <c r="D12" s="11">
        <v>5689160.2407147614</v>
      </c>
    </row>
    <row r="13" spans="1:4" x14ac:dyDescent="0.25">
      <c r="B13" s="2" t="s">
        <v>16</v>
      </c>
      <c r="D13" s="12">
        <v>3623853.2132452927</v>
      </c>
    </row>
    <row r="14" spans="1:4" x14ac:dyDescent="0.25">
      <c r="B14" s="2" t="s">
        <v>4</v>
      </c>
      <c r="D14" s="13">
        <f>SUM(D12:D13)</f>
        <v>9313013.4539600536</v>
      </c>
    </row>
    <row r="16" spans="1:4" x14ac:dyDescent="0.25">
      <c r="A16" s="2" t="s">
        <v>5</v>
      </c>
    </row>
    <row r="17" spans="1:6" x14ac:dyDescent="0.25">
      <c r="B17" s="2" t="s">
        <v>14</v>
      </c>
      <c r="D17" s="14">
        <v>4774578.4218267137</v>
      </c>
    </row>
    <row r="18" spans="1:6" x14ac:dyDescent="0.25">
      <c r="B18" s="2" t="s">
        <v>17</v>
      </c>
      <c r="D18" s="12">
        <v>3403988.588953482</v>
      </c>
    </row>
    <row r="19" spans="1:6" x14ac:dyDescent="0.25">
      <c r="B19" s="2" t="s">
        <v>4</v>
      </c>
      <c r="D19" s="14">
        <f>SUM(D17:D18)</f>
        <v>8178567.0107801957</v>
      </c>
    </row>
    <row r="21" spans="1:6" x14ac:dyDescent="0.25">
      <c r="A21" s="2" t="s">
        <v>6</v>
      </c>
      <c r="E21" s="5">
        <f>ROUND(D14/D19,2)</f>
        <v>1.1399999999999999</v>
      </c>
    </row>
    <row r="23" spans="1:6" x14ac:dyDescent="0.25">
      <c r="A23" s="2" t="s">
        <v>3</v>
      </c>
    </row>
    <row r="24" spans="1:6" x14ac:dyDescent="0.25">
      <c r="B24" s="2" t="s">
        <v>14</v>
      </c>
      <c r="D24" s="11">
        <v>45407955</v>
      </c>
    </row>
    <row r="25" spans="1:6" x14ac:dyDescent="0.25">
      <c r="B25" s="2" t="s">
        <v>16</v>
      </c>
      <c r="D25" s="12">
        <v>28904055</v>
      </c>
    </row>
    <row r="26" spans="1:6" x14ac:dyDescent="0.25">
      <c r="B26" s="2" t="s">
        <v>4</v>
      </c>
      <c r="D26" s="15">
        <f>SUM(D24:D25)</f>
        <v>74312010</v>
      </c>
    </row>
    <row r="28" spans="1:6" x14ac:dyDescent="0.25">
      <c r="A28" s="2" t="s">
        <v>7</v>
      </c>
      <c r="D28" s="6">
        <v>5759180.7750000004</v>
      </c>
    </row>
    <row r="30" spans="1:6" x14ac:dyDescent="0.25">
      <c r="A30" s="2" t="s">
        <v>8</v>
      </c>
      <c r="E30" s="7">
        <f>ROUND(D28/D19,2)</f>
        <v>0.7</v>
      </c>
    </row>
    <row r="32" spans="1:6" ht="15.75" thickBot="1" x14ac:dyDescent="0.3">
      <c r="A32" s="2" t="s">
        <v>9</v>
      </c>
      <c r="E32" s="8">
        <f>ROUND(E21+E30,2)</f>
        <v>1.84</v>
      </c>
      <c r="F32" s="9" t="s">
        <v>15</v>
      </c>
    </row>
    <row r="33" spans="2:4" ht="15.75" thickTop="1" x14ac:dyDescent="0.25"/>
    <row r="35" spans="2:4" x14ac:dyDescent="0.25">
      <c r="B35" s="16"/>
      <c r="C35" s="10"/>
      <c r="D35" s="10"/>
    </row>
  </sheetData>
  <phoneticPr fontId="0" type="noConversion"/>
  <pageMargins left="1" right="1" top="1" bottom="1" header="0.5" footer="0.56000000000000005"/>
  <pageSetup orientation="portrait" r:id="rId1"/>
  <headerFooter>
    <oddHeader>&amp;R&amp;"Times New Roman,Bold"&amp;12Exhibit WSS-8
Page 3 of 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view="pageBreakPreview" zoomScaleNormal="100" zoomScaleSheetLayoutView="100" workbookViewId="0"/>
  </sheetViews>
  <sheetFormatPr defaultColWidth="9.140625" defaultRowHeight="15" x14ac:dyDescent="0.25"/>
  <cols>
    <col min="1" max="3" width="9.140625" style="2"/>
    <col min="4" max="4" width="14.7109375" style="2" customWidth="1"/>
    <col min="5" max="5" width="12.85546875" style="2" bestFit="1" customWidth="1"/>
    <col min="6" max="6" width="9.140625" style="2"/>
    <col min="7" max="8" width="12.5703125" style="3" customWidth="1"/>
    <col min="9" max="9" width="16.42578125" style="2" customWidth="1"/>
    <col min="10" max="10" width="5.42578125" style="2" customWidth="1"/>
    <col min="11" max="11" width="9.85546875" style="2" bestFit="1" customWidth="1"/>
    <col min="12" max="12" width="11.42578125" style="2" bestFit="1" customWidth="1"/>
    <col min="13" max="16384" width="9.140625" style="2"/>
  </cols>
  <sheetData>
    <row r="2" spans="1:4" x14ac:dyDescent="0.25">
      <c r="A2" s="1" t="s">
        <v>0</v>
      </c>
    </row>
    <row r="3" spans="1:4" x14ac:dyDescent="0.25">
      <c r="A3" s="2" t="s">
        <v>12</v>
      </c>
    </row>
    <row r="4" spans="1:4" x14ac:dyDescent="0.25">
      <c r="A4" s="2" t="s">
        <v>11</v>
      </c>
    </row>
    <row r="5" spans="1:4" x14ac:dyDescent="0.25">
      <c r="A5" s="2" t="s">
        <v>19</v>
      </c>
    </row>
    <row r="9" spans="1:4" x14ac:dyDescent="0.25">
      <c r="A9" s="4" t="s">
        <v>2</v>
      </c>
    </row>
    <row r="11" spans="1:4" x14ac:dyDescent="0.25">
      <c r="A11" s="2" t="s">
        <v>1</v>
      </c>
    </row>
    <row r="12" spans="1:4" x14ac:dyDescent="0.25">
      <c r="B12" s="2" t="s">
        <v>13</v>
      </c>
      <c r="D12" s="17">
        <v>292391.82495589898</v>
      </c>
    </row>
    <row r="13" spans="1:4" x14ac:dyDescent="0.25">
      <c r="B13" s="2" t="s">
        <v>18</v>
      </c>
      <c r="D13" s="12">
        <v>4761636.5817921488</v>
      </c>
    </row>
    <row r="14" spans="1:4" x14ac:dyDescent="0.25">
      <c r="B14" s="2" t="s">
        <v>4</v>
      </c>
      <c r="D14" s="13">
        <f>SUM(D12:D13)</f>
        <v>5054028.406748048</v>
      </c>
    </row>
    <row r="16" spans="1:4" x14ac:dyDescent="0.25">
      <c r="A16" s="2" t="s">
        <v>5</v>
      </c>
      <c r="D16" s="10"/>
    </row>
    <row r="17" spans="1:6" x14ac:dyDescent="0.25">
      <c r="B17" s="2" t="str">
        <f>B12</f>
        <v>PSP</v>
      </c>
      <c r="D17" s="14">
        <v>283163</v>
      </c>
    </row>
    <row r="18" spans="1:6" x14ac:dyDescent="0.25">
      <c r="B18" s="2" t="str">
        <f>B13</f>
        <v>TODP</v>
      </c>
      <c r="D18" s="12">
        <v>5382699.6762626385</v>
      </c>
    </row>
    <row r="19" spans="1:6" x14ac:dyDescent="0.25">
      <c r="B19" s="2" t="s">
        <v>4</v>
      </c>
      <c r="D19" s="14">
        <f>SUM(D17:D18)</f>
        <v>5665862.6762626385</v>
      </c>
    </row>
    <row r="21" spans="1:6" x14ac:dyDescent="0.25">
      <c r="A21" s="2" t="s">
        <v>6</v>
      </c>
      <c r="E21" s="5">
        <f>ROUND(D14/D19,2)</f>
        <v>0.89</v>
      </c>
    </row>
    <row r="23" spans="1:6" x14ac:dyDescent="0.25">
      <c r="A23" s="2" t="s">
        <v>3</v>
      </c>
    </row>
    <row r="24" spans="1:6" x14ac:dyDescent="0.25">
      <c r="B24" s="2" t="str">
        <f>B12</f>
        <v>PSP</v>
      </c>
      <c r="D24" s="17">
        <v>2200445</v>
      </c>
    </row>
    <row r="25" spans="1:6" x14ac:dyDescent="0.25">
      <c r="B25" s="2" t="str">
        <f>B13</f>
        <v>TODP</v>
      </c>
      <c r="D25" s="12">
        <v>35935516</v>
      </c>
    </row>
    <row r="26" spans="1:6" x14ac:dyDescent="0.25">
      <c r="B26" s="2" t="s">
        <v>4</v>
      </c>
      <c r="D26" s="15">
        <f>SUM(D24:D25)</f>
        <v>38135961</v>
      </c>
    </row>
    <row r="28" spans="1:6" x14ac:dyDescent="0.25">
      <c r="A28" s="2" t="s">
        <v>7</v>
      </c>
      <c r="D28" s="6">
        <v>2955536.9775</v>
      </c>
    </row>
    <row r="30" spans="1:6" x14ac:dyDescent="0.25">
      <c r="A30" s="2" t="s">
        <v>8</v>
      </c>
      <c r="E30" s="7">
        <f>ROUND(D28/D19,2)</f>
        <v>0.52</v>
      </c>
    </row>
    <row r="32" spans="1:6" ht="15.75" thickBot="1" x14ac:dyDescent="0.3">
      <c r="A32" s="2" t="s">
        <v>9</v>
      </c>
      <c r="E32" s="8">
        <f>ROUND(E21+E30,2)</f>
        <v>1.41</v>
      </c>
      <c r="F32" s="9" t="s">
        <v>15</v>
      </c>
    </row>
    <row r="33" spans="2:4" ht="15.75" thickTop="1" x14ac:dyDescent="0.25"/>
    <row r="35" spans="2:4" x14ac:dyDescent="0.25">
      <c r="B35" s="16"/>
      <c r="C35" s="10"/>
      <c r="D35" s="10"/>
    </row>
  </sheetData>
  <phoneticPr fontId="0" type="noConversion"/>
  <pageMargins left="1" right="1" top="1" bottom="1" header="0.5" footer="0.75"/>
  <pageSetup orientation="portrait" r:id="rId1"/>
  <headerFooter>
    <oddHeader>&amp;R&amp;"Times New Roman,Bold"&amp;12Exhibit WSS-8
Page 4 of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WSS-8 p1</vt:lpstr>
      <vt:lpstr>WSS-8 p2</vt:lpstr>
      <vt:lpstr>WSS-8 p3</vt:lpstr>
      <vt:lpstr>WSS-8 p4</vt:lpstr>
      <vt:lpstr>'WSS-8 p1'!Print_Area</vt:lpstr>
      <vt:lpstr>'WSS-8 p2'!Print_Area</vt:lpstr>
      <vt:lpstr>'WSS-8 p3'!Print_Area</vt:lpstr>
      <vt:lpstr>'WSS-8 p4'!Print_Area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2018-09-28T17:22:53Z</dcterms:created>
  <dcterms:modified xsi:type="dcterms:W3CDTF">2018-09-28T17:23:01Z</dcterms:modified>
</cp:coreProperties>
</file>