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19200" windowHeight="7236" tabRatio="834"/>
  </bookViews>
  <sheets>
    <sheet name="LGE Exhibit" sheetId="54" r:id="rId1"/>
    <sheet name="KU Exhibit" sheetId="53" r:id="rId2"/>
    <sheet name="LGE 13 Mo. Avg. Depr" sheetId="52" r:id="rId3"/>
    <sheet name="KU 13 Mo. Avg. Depr" sheetId="33" r:id="rId4"/>
    <sheet name="Recalculation of Excess" sheetId="5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" i="52" l="1"/>
  <c r="O10" i="52" l="1"/>
  <c r="O9" i="52"/>
  <c r="Q55" i="33" l="1"/>
  <c r="C50" i="33"/>
  <c r="D50" i="33"/>
  <c r="E50" i="33"/>
  <c r="F50" i="33"/>
  <c r="G50" i="33"/>
  <c r="H50" i="33"/>
  <c r="I50" i="33"/>
  <c r="J50" i="33"/>
  <c r="K50" i="33"/>
  <c r="L50" i="33"/>
  <c r="M50" i="33"/>
  <c r="N50" i="33"/>
  <c r="B50" i="33"/>
  <c r="O50" i="33" l="1"/>
  <c r="O54" i="33"/>
  <c r="Q49" i="52"/>
  <c r="C44" i="52" l="1"/>
  <c r="D44" i="52"/>
  <c r="E44" i="52"/>
  <c r="F44" i="52"/>
  <c r="G44" i="52"/>
  <c r="H44" i="52"/>
  <c r="I44" i="52"/>
  <c r="J44" i="52"/>
  <c r="K44" i="52"/>
  <c r="L44" i="52"/>
  <c r="M44" i="52"/>
  <c r="N44" i="52"/>
  <c r="B44" i="52"/>
  <c r="O48" i="52" l="1"/>
  <c r="D15" i="53" l="1"/>
  <c r="G13" i="54" l="1"/>
  <c r="G6" i="54"/>
  <c r="G20" i="54"/>
  <c r="E20" i="54"/>
  <c r="D22" i="54"/>
  <c r="E22" i="54" s="1"/>
  <c r="G22" i="54" s="1"/>
  <c r="D20" i="54"/>
  <c r="D15" i="54"/>
  <c r="E15" i="54" s="1"/>
  <c r="G15" i="54" s="1"/>
  <c r="D13" i="54"/>
  <c r="E13" i="54" s="1"/>
  <c r="H6" i="53"/>
  <c r="E36" i="5" l="1"/>
  <c r="E35" i="5"/>
  <c r="E9" i="5"/>
  <c r="E8" i="5"/>
  <c r="G41" i="5"/>
  <c r="D41" i="5"/>
  <c r="G14" i="5"/>
  <c r="D14" i="5"/>
  <c r="D22" i="53" l="1"/>
  <c r="E22" i="53" s="1"/>
  <c r="F22" i="53" s="1"/>
  <c r="H22" i="53" s="1"/>
  <c r="D20" i="53"/>
  <c r="E20" i="53" s="1"/>
  <c r="F20" i="53" s="1"/>
  <c r="D13" i="53"/>
  <c r="E13" i="53" l="1"/>
  <c r="F13" i="53" l="1"/>
  <c r="B34" i="52" l="1"/>
  <c r="B33" i="52"/>
  <c r="B32" i="52"/>
  <c r="B26" i="52"/>
  <c r="B14" i="52"/>
  <c r="B49" i="52" l="1"/>
  <c r="D32" i="52"/>
  <c r="D26" i="52"/>
  <c r="B38" i="52"/>
  <c r="C15" i="52"/>
  <c r="C26" i="52"/>
  <c r="C32" i="52"/>
  <c r="C34" i="52"/>
  <c r="C27" i="52"/>
  <c r="O25" i="52"/>
  <c r="C33" i="52"/>
  <c r="O37" i="52"/>
  <c r="C49" i="52" l="1"/>
  <c r="C39" i="52"/>
  <c r="O13" i="52"/>
  <c r="D27" i="52"/>
  <c r="E15" i="52"/>
  <c r="D14" i="52"/>
  <c r="D33" i="52"/>
  <c r="D38" i="52" s="1"/>
  <c r="C38" i="52"/>
  <c r="D15" i="52"/>
  <c r="D34" i="52"/>
  <c r="E32" i="52" l="1"/>
  <c r="E26" i="52"/>
  <c r="E27" i="52"/>
  <c r="E33" i="52"/>
  <c r="E49" i="52" s="1"/>
  <c r="E14" i="52"/>
  <c r="E34" i="52"/>
  <c r="D39" i="52"/>
  <c r="F32" i="52" l="1"/>
  <c r="G34" i="52"/>
  <c r="F26" i="52"/>
  <c r="D49" i="52"/>
  <c r="E39" i="52"/>
  <c r="F27" i="52"/>
  <c r="F34" i="52"/>
  <c r="F14" i="52"/>
  <c r="F33" i="52"/>
  <c r="F38" i="52" s="1"/>
  <c r="G15" i="52"/>
  <c r="E38" i="52"/>
  <c r="F15" i="52"/>
  <c r="G26" i="52" l="1"/>
  <c r="G32" i="52"/>
  <c r="H26" i="52"/>
  <c r="F39" i="52"/>
  <c r="G14" i="52"/>
  <c r="H15" i="52"/>
  <c r="G33" i="52"/>
  <c r="G27" i="52"/>
  <c r="G49" i="52" l="1"/>
  <c r="F49" i="52"/>
  <c r="H32" i="52"/>
  <c r="G38" i="52"/>
  <c r="H27" i="52"/>
  <c r="H14" i="52"/>
  <c r="H33" i="52"/>
  <c r="H34" i="52"/>
  <c r="G39" i="52"/>
  <c r="I15" i="52"/>
  <c r="H38" i="52" l="1"/>
  <c r="I32" i="52"/>
  <c r="I26" i="52"/>
  <c r="I34" i="52"/>
  <c r="H39" i="52"/>
  <c r="I33" i="52"/>
  <c r="I14" i="52"/>
  <c r="I27" i="52"/>
  <c r="I38" i="52" l="1"/>
  <c r="J26" i="52"/>
  <c r="H49" i="52"/>
  <c r="J32" i="52"/>
  <c r="K34" i="52"/>
  <c r="I49" i="52"/>
  <c r="K26" i="52"/>
  <c r="J27" i="52"/>
  <c r="J34" i="52"/>
  <c r="J14" i="52"/>
  <c r="J33" i="52"/>
  <c r="J49" i="52" s="1"/>
  <c r="J15" i="52"/>
  <c r="I39" i="52"/>
  <c r="K32" i="52" l="1"/>
  <c r="L26" i="52"/>
  <c r="K14" i="52"/>
  <c r="K33" i="52"/>
  <c r="K38" i="52" s="1"/>
  <c r="J38" i="52"/>
  <c r="K15" i="52"/>
  <c r="O8" i="52"/>
  <c r="K27" i="52"/>
  <c r="J39" i="52"/>
  <c r="M34" i="52" l="1"/>
  <c r="K49" i="52"/>
  <c r="L32" i="52"/>
  <c r="M15" i="52"/>
  <c r="L14" i="52"/>
  <c r="L33" i="52"/>
  <c r="L15" i="52"/>
  <c r="L27" i="52"/>
  <c r="L34" i="52"/>
  <c r="K39" i="52"/>
  <c r="L38" i="52" l="1"/>
  <c r="M26" i="52"/>
  <c r="L49" i="52"/>
  <c r="M32" i="52"/>
  <c r="M33" i="52"/>
  <c r="M14" i="52"/>
  <c r="N15" i="52"/>
  <c r="O15" i="52" s="1"/>
  <c r="M27" i="52"/>
  <c r="L39" i="52"/>
  <c r="M38" i="52" l="1"/>
  <c r="N26" i="52"/>
  <c r="O21" i="52"/>
  <c r="O32" i="52"/>
  <c r="O20" i="52"/>
  <c r="N32" i="52"/>
  <c r="O26" i="52"/>
  <c r="N27" i="52"/>
  <c r="O22" i="52"/>
  <c r="N14" i="52"/>
  <c r="O14" i="52" s="1"/>
  <c r="N33" i="52"/>
  <c r="N34" i="52"/>
  <c r="M39" i="52"/>
  <c r="O44" i="52" l="1"/>
  <c r="N49" i="52"/>
  <c r="O45" i="52"/>
  <c r="M49" i="52"/>
  <c r="N38" i="52"/>
  <c r="O33" i="52"/>
  <c r="N39" i="52"/>
  <c r="O39" i="52" s="1"/>
  <c r="D9" i="54" s="1"/>
  <c r="D10" i="54" s="1"/>
  <c r="O34" i="52"/>
  <c r="O27" i="52"/>
  <c r="R49" i="52" l="1"/>
  <c r="O49" i="52"/>
  <c r="O38" i="52"/>
  <c r="C9" i="54" s="1"/>
  <c r="G9" i="54" l="1"/>
  <c r="G10" i="54" s="1"/>
  <c r="E9" i="54"/>
  <c r="C10" i="54"/>
  <c r="E10" i="54" s="1"/>
  <c r="B37" i="33"/>
  <c r="B38" i="33"/>
  <c r="B39" i="33"/>
  <c r="B36" i="33"/>
  <c r="B29" i="33"/>
  <c r="B15" i="33"/>
  <c r="B55" i="33" l="1"/>
  <c r="B43" i="33"/>
  <c r="I36" i="33"/>
  <c r="E36" i="33"/>
  <c r="C29" i="33"/>
  <c r="N36" i="33"/>
  <c r="O14" i="33"/>
  <c r="M36" i="33"/>
  <c r="L36" i="33"/>
  <c r="H36" i="33"/>
  <c r="D36" i="33"/>
  <c r="K36" i="33"/>
  <c r="G36" i="33"/>
  <c r="C36" i="33"/>
  <c r="O8" i="33"/>
  <c r="J36" i="33"/>
  <c r="F36" i="33"/>
  <c r="C15" i="33"/>
  <c r="C31" i="33"/>
  <c r="O42" i="33"/>
  <c r="C30" i="33"/>
  <c r="O22" i="33"/>
  <c r="C55" i="33" l="1"/>
  <c r="C16" i="33"/>
  <c r="O36" i="33"/>
  <c r="D30" i="33"/>
  <c r="C37" i="33"/>
  <c r="C43" i="33" s="1"/>
  <c r="C38" i="33"/>
  <c r="D31" i="33"/>
  <c r="O28" i="33"/>
  <c r="D29" i="33"/>
  <c r="E30" i="33"/>
  <c r="D55" i="33" l="1"/>
  <c r="D37" i="33"/>
  <c r="D43" i="33" s="1"/>
  <c r="D15" i="33"/>
  <c r="D38" i="33"/>
  <c r="D16" i="33"/>
  <c r="C44" i="33"/>
  <c r="E29" i="33"/>
  <c r="F30" i="33"/>
  <c r="E31" i="33"/>
  <c r="E55" i="33" l="1"/>
  <c r="E15" i="53"/>
  <c r="F15" i="53" s="1"/>
  <c r="H15" i="53" s="1"/>
  <c r="E37" i="33"/>
  <c r="E43" i="33" s="1"/>
  <c r="E15" i="33"/>
  <c r="D44" i="33"/>
  <c r="E38" i="33"/>
  <c r="E16" i="33"/>
  <c r="F29" i="33"/>
  <c r="G30" i="33"/>
  <c r="F31" i="33"/>
  <c r="F55" i="33" l="1"/>
  <c r="F37" i="33"/>
  <c r="F43" i="33" s="1"/>
  <c r="F15" i="33"/>
  <c r="F38" i="33"/>
  <c r="F16" i="33"/>
  <c r="E44" i="33"/>
  <c r="G31" i="33"/>
  <c r="G29" i="33"/>
  <c r="G55" i="33" l="1"/>
  <c r="G37" i="33"/>
  <c r="G43" i="33" s="1"/>
  <c r="G15" i="33"/>
  <c r="F44" i="33"/>
  <c r="G38" i="33"/>
  <c r="G16" i="33"/>
  <c r="H31" i="33"/>
  <c r="H29" i="33"/>
  <c r="H30" i="33"/>
  <c r="H55" i="33" l="1"/>
  <c r="H37" i="33"/>
  <c r="H43" i="33" s="1"/>
  <c r="H15" i="33"/>
  <c r="H38" i="33"/>
  <c r="H16" i="33"/>
  <c r="G44" i="33"/>
  <c r="I29" i="33"/>
  <c r="I31" i="33"/>
  <c r="I30" i="33"/>
  <c r="I55" i="33" l="1"/>
  <c r="I37" i="33"/>
  <c r="I43" i="33" s="1"/>
  <c r="I15" i="33"/>
  <c r="H44" i="33"/>
  <c r="I38" i="33"/>
  <c r="I16" i="33"/>
  <c r="C39" i="33"/>
  <c r="C45" i="33" s="1"/>
  <c r="J29" i="33"/>
  <c r="J30" i="33"/>
  <c r="J31" i="33"/>
  <c r="J55" i="33" l="1"/>
  <c r="J37" i="33"/>
  <c r="J43" i="33" s="1"/>
  <c r="J15" i="33"/>
  <c r="I44" i="33"/>
  <c r="J38" i="33"/>
  <c r="J16" i="33"/>
  <c r="D39" i="33"/>
  <c r="D45" i="33" s="1"/>
  <c r="C17" i="33"/>
  <c r="K29" i="33"/>
  <c r="L30" i="33"/>
  <c r="K31" i="33"/>
  <c r="K30" i="33"/>
  <c r="K55" i="33" l="1"/>
  <c r="K37" i="33"/>
  <c r="K43" i="33" s="1"/>
  <c r="K15" i="33"/>
  <c r="K38" i="33"/>
  <c r="K16" i="33"/>
  <c r="J44" i="33"/>
  <c r="E39" i="33"/>
  <c r="E45" i="33" s="1"/>
  <c r="D17" i="33"/>
  <c r="L29" i="33"/>
  <c r="L31" i="33"/>
  <c r="L55" i="33" l="1"/>
  <c r="L37" i="33"/>
  <c r="L43" i="33" s="1"/>
  <c r="L15" i="33"/>
  <c r="K44" i="33"/>
  <c r="L38" i="33"/>
  <c r="L16" i="33"/>
  <c r="F39" i="33"/>
  <c r="F45" i="33" s="1"/>
  <c r="E17" i="33"/>
  <c r="M29" i="33"/>
  <c r="N30" i="33"/>
  <c r="O24" i="33"/>
  <c r="M31" i="33"/>
  <c r="M30" i="33"/>
  <c r="M55" i="33" l="1"/>
  <c r="M37" i="33"/>
  <c r="M43" i="33" s="1"/>
  <c r="M15" i="33"/>
  <c r="L44" i="33"/>
  <c r="M38" i="33"/>
  <c r="M16" i="33"/>
  <c r="G39" i="33"/>
  <c r="G45" i="33" s="1"/>
  <c r="F17" i="33"/>
  <c r="O30" i="33"/>
  <c r="N31" i="33"/>
  <c r="O25" i="33"/>
  <c r="N29" i="33"/>
  <c r="O29" i="33" s="1"/>
  <c r="O23" i="33"/>
  <c r="N55" i="33" l="1"/>
  <c r="O51" i="33"/>
  <c r="O31" i="33"/>
  <c r="N15" i="33"/>
  <c r="O15" i="33" s="1"/>
  <c r="N37" i="33"/>
  <c r="N43" i="33" s="1"/>
  <c r="O9" i="33"/>
  <c r="N16" i="33"/>
  <c r="O16" i="33" s="1"/>
  <c r="N38" i="33"/>
  <c r="O10" i="33"/>
  <c r="M44" i="33"/>
  <c r="H39" i="33"/>
  <c r="G17" i="33"/>
  <c r="R55" i="33" l="1"/>
  <c r="O55" i="33"/>
  <c r="H9" i="53" s="1"/>
  <c r="H10" i="53" s="1"/>
  <c r="O43" i="33"/>
  <c r="O37" i="33"/>
  <c r="H45" i="33"/>
  <c r="N44" i="33"/>
  <c r="O38" i="33"/>
  <c r="I39" i="33"/>
  <c r="I45" i="33" s="1"/>
  <c r="H17" i="33"/>
  <c r="C9" i="53" l="1"/>
  <c r="O44" i="33"/>
  <c r="J39" i="33"/>
  <c r="J45" i="33" s="1"/>
  <c r="I17" i="33"/>
  <c r="D9" i="53" l="1"/>
  <c r="D10" i="53" s="1"/>
  <c r="C10" i="53"/>
  <c r="K39" i="33"/>
  <c r="K45" i="33" s="1"/>
  <c r="J17" i="33"/>
  <c r="L39" i="33" l="1"/>
  <c r="L45" i="33" s="1"/>
  <c r="K17" i="33"/>
  <c r="M39" i="33" l="1"/>
  <c r="M45" i="33" s="1"/>
  <c r="L17" i="33"/>
  <c r="N39" i="33" l="1"/>
  <c r="M17" i="33"/>
  <c r="N45" i="33" l="1"/>
  <c r="O39" i="33"/>
  <c r="N17" i="33"/>
  <c r="O17" i="33" s="1"/>
  <c r="O11" i="33"/>
  <c r="O45" i="33" l="1"/>
  <c r="E9" i="53" l="1"/>
  <c r="Q39" i="52"/>
  <c r="E6" i="54" l="1"/>
  <c r="Q38" i="52"/>
  <c r="E10" i="53"/>
  <c r="F10" i="53" s="1"/>
  <c r="F9" i="53"/>
  <c r="C11" i="5"/>
  <c r="C38" i="5"/>
  <c r="R38" i="52" l="1"/>
  <c r="R39" i="52"/>
  <c r="Q45" i="33" l="1"/>
  <c r="Q44" i="33"/>
  <c r="Q43" i="33" l="1"/>
  <c r="R43" i="33" s="1"/>
  <c r="R45" i="33"/>
  <c r="R44" i="33"/>
  <c r="F6" i="53" l="1"/>
  <c r="D36" i="5"/>
  <c r="C50" i="5" s="1"/>
  <c r="C51" i="5" s="1"/>
  <c r="C52" i="5" s="1"/>
  <c r="C53" i="5" s="1"/>
  <c r="D9" i="5"/>
  <c r="C23" i="5" s="1"/>
  <c r="C24" i="5" s="1"/>
  <c r="C25" i="5" s="1"/>
  <c r="C26" i="5" s="1"/>
  <c r="D35" i="5" l="1"/>
  <c r="C42" i="5" s="1"/>
  <c r="B38" i="5"/>
  <c r="D38" i="5" s="1"/>
  <c r="B11" i="5"/>
  <c r="D11" i="5" s="1"/>
  <c r="D8" i="5"/>
  <c r="E38" i="5"/>
  <c r="G35" i="5"/>
  <c r="F42" i="5" s="1"/>
  <c r="G9" i="5"/>
  <c r="F23" i="5" s="1"/>
  <c r="F24" i="5" s="1"/>
  <c r="F25" i="5" s="1"/>
  <c r="F26" i="5" s="1"/>
  <c r="E11" i="5"/>
  <c r="G8" i="5"/>
  <c r="F15" i="5" s="1"/>
  <c r="G36" i="5"/>
  <c r="F50" i="5" s="1"/>
  <c r="F51" i="5" s="1"/>
  <c r="F52" i="5" s="1"/>
  <c r="F53" i="5" s="1"/>
  <c r="F11" i="5"/>
  <c r="F38" i="5"/>
  <c r="C19" i="53" l="1"/>
  <c r="E19" i="53"/>
  <c r="D19" i="53"/>
  <c r="C19" i="54"/>
  <c r="D19" i="54"/>
  <c r="D21" i="54" s="1"/>
  <c r="D23" i="54" s="1"/>
  <c r="G42" i="5"/>
  <c r="F43" i="5"/>
  <c r="D42" i="5"/>
  <c r="C43" i="5"/>
  <c r="G38" i="5"/>
  <c r="G19" i="54" s="1"/>
  <c r="G21" i="54" s="1"/>
  <c r="G23" i="54" s="1"/>
  <c r="G15" i="5"/>
  <c r="F16" i="5"/>
  <c r="C15" i="5"/>
  <c r="D15" i="5" s="1"/>
  <c r="G11" i="5"/>
  <c r="H19" i="53" s="1"/>
  <c r="H21" i="53" s="1"/>
  <c r="H23" i="53" s="1"/>
  <c r="F19" i="53" l="1"/>
  <c r="E19" i="54"/>
  <c r="E21" i="54" s="1"/>
  <c r="E23" i="54" s="1"/>
  <c r="C21" i="54"/>
  <c r="C23" i="54" s="1"/>
  <c r="G43" i="5"/>
  <c r="F44" i="5"/>
  <c r="C44" i="5"/>
  <c r="D43" i="5"/>
  <c r="G16" i="5"/>
  <c r="F17" i="5"/>
  <c r="C16" i="5"/>
  <c r="G44" i="5" l="1"/>
  <c r="F45" i="5"/>
  <c r="C45" i="5"/>
  <c r="D44" i="5"/>
  <c r="C17" i="5"/>
  <c r="D16" i="5"/>
  <c r="F18" i="5"/>
  <c r="G17" i="5"/>
  <c r="E21" i="53"/>
  <c r="E23" i="53" s="1"/>
  <c r="D21" i="53"/>
  <c r="D23" i="53" s="1"/>
  <c r="C21" i="53"/>
  <c r="C23" i="53" s="1"/>
  <c r="G45" i="5" l="1"/>
  <c r="F46" i="5"/>
  <c r="D45" i="5"/>
  <c r="C46" i="5"/>
  <c r="G18" i="5"/>
  <c r="F19" i="5"/>
  <c r="C18" i="5"/>
  <c r="C19" i="5" s="1"/>
  <c r="C20" i="5" s="1"/>
  <c r="C21" i="5" s="1"/>
  <c r="C22" i="5" s="1"/>
  <c r="D17" i="5"/>
  <c r="F21" i="53"/>
  <c r="F23" i="53" s="1"/>
  <c r="G46" i="5" l="1"/>
  <c r="F47" i="5"/>
  <c r="D46" i="5"/>
  <c r="C47" i="5"/>
  <c r="G19" i="5"/>
  <c r="F20" i="5"/>
  <c r="D18" i="5"/>
  <c r="D19" i="5" s="1"/>
  <c r="D20" i="5" s="1"/>
  <c r="D21" i="5" s="1"/>
  <c r="D22" i="5" s="1"/>
  <c r="D23" i="5" s="1"/>
  <c r="D24" i="5" s="1"/>
  <c r="D25" i="5" s="1"/>
  <c r="D26" i="5" s="1"/>
  <c r="D28" i="5" s="1"/>
  <c r="C27" i="5"/>
  <c r="C11" i="53" l="1"/>
  <c r="D11" i="53"/>
  <c r="D12" i="53" s="1"/>
  <c r="D14" i="53" s="1"/>
  <c r="D16" i="53" s="1"/>
  <c r="D25" i="53" s="1"/>
  <c r="E11" i="53"/>
  <c r="E12" i="53" s="1"/>
  <c r="E14" i="53" s="1"/>
  <c r="E16" i="53" s="1"/>
  <c r="E25" i="53" s="1"/>
  <c r="G47" i="5"/>
  <c r="F48" i="5"/>
  <c r="D47" i="5"/>
  <c r="C48" i="5"/>
  <c r="G20" i="5"/>
  <c r="F21" i="5"/>
  <c r="C12" i="53" l="1"/>
  <c r="C14" i="53" s="1"/>
  <c r="C16" i="53" s="1"/>
  <c r="C25" i="53" s="1"/>
  <c r="F11" i="53"/>
  <c r="F12" i="53" s="1"/>
  <c r="F14" i="53" s="1"/>
  <c r="F16" i="53" s="1"/>
  <c r="F25" i="53" s="1"/>
  <c r="G48" i="5"/>
  <c r="F49" i="5"/>
  <c r="F54" i="5"/>
  <c r="C49" i="5"/>
  <c r="D48" i="5"/>
  <c r="C54" i="5"/>
  <c r="G21" i="5"/>
  <c r="F22" i="5"/>
  <c r="F27" i="5" s="1"/>
  <c r="G49" i="5" l="1"/>
  <c r="G50" i="5" s="1"/>
  <c r="G51" i="5" s="1"/>
  <c r="G52" i="5" s="1"/>
  <c r="G53" i="5" s="1"/>
  <c r="G55" i="5" s="1"/>
  <c r="G11" i="54" s="1"/>
  <c r="G12" i="54" s="1"/>
  <c r="G14" i="54" s="1"/>
  <c r="G16" i="54" s="1"/>
  <c r="G25" i="54" s="1"/>
  <c r="D49" i="5"/>
  <c r="D50" i="5" s="1"/>
  <c r="D51" i="5" s="1"/>
  <c r="D52" i="5" s="1"/>
  <c r="D53" i="5" s="1"/>
  <c r="D55" i="5" s="1"/>
  <c r="G22" i="5"/>
  <c r="G23" i="5" s="1"/>
  <c r="G24" i="5" s="1"/>
  <c r="G25" i="5" s="1"/>
  <c r="G26" i="5" s="1"/>
  <c r="G28" i="5" s="1"/>
  <c r="H11" i="53" s="1"/>
  <c r="H12" i="53" s="1"/>
  <c r="H14" i="53" s="1"/>
  <c r="H16" i="53" s="1"/>
  <c r="H25" i="53" s="1"/>
  <c r="D11" i="54" l="1"/>
  <c r="D12" i="54" s="1"/>
  <c r="D14" i="54" s="1"/>
  <c r="D16" i="54" s="1"/>
  <c r="D25" i="54" s="1"/>
  <c r="C11" i="54"/>
  <c r="C12" i="54" l="1"/>
  <c r="C14" i="54" s="1"/>
  <c r="C16" i="54" s="1"/>
  <c r="C25" i="54" s="1"/>
  <c r="E11" i="54"/>
  <c r="E12" i="54" s="1"/>
  <c r="E14" i="54" s="1"/>
  <c r="E16" i="54" s="1"/>
  <c r="E25" i="54" s="1"/>
</calcChain>
</file>

<file path=xl/sharedStrings.xml><?xml version="1.0" encoding="utf-8"?>
<sst xmlns="http://schemas.openxmlformats.org/spreadsheetml/2006/main" count="523" uniqueCount="89">
  <si>
    <t>2019</t>
  </si>
  <si>
    <t>2020</t>
  </si>
  <si>
    <t>As-Filed</t>
  </si>
  <si>
    <t>2019 Calendar Year</t>
  </si>
  <si>
    <t>2020 Calendar Year</t>
  </si>
  <si>
    <t>Forecasted Test Period ending 4/30/20</t>
  </si>
  <si>
    <t>DOD Revised</t>
  </si>
  <si>
    <t>Difference</t>
  </si>
  <si>
    <t>Kentucky Utilities Company</t>
  </si>
  <si>
    <t>Louisville Gas and Electric Company</t>
  </si>
  <si>
    <t>KIUC Adjustment #1</t>
  </si>
  <si>
    <t>KIUC Adjustment #2</t>
  </si>
  <si>
    <t>KIUC Adjustment #3</t>
  </si>
  <si>
    <t>ARAM Excess</t>
  </si>
  <si>
    <t>Deferred Tax</t>
  </si>
  <si>
    <t>KIUC Revised</t>
  </si>
  <si>
    <t>Excess Deferred Tax Analysis</t>
  </si>
  <si>
    <t>Intervenor Testimony</t>
  </si>
  <si>
    <t>KIUC</t>
  </si>
  <si>
    <t>Department of Defense</t>
  </si>
  <si>
    <t>Gross-up Factor</t>
  </si>
  <si>
    <t xml:space="preserve">   Reduce Depreciation Expense to Correct Depreciation Rate for Brown 1 and 2 Ash Ponds</t>
  </si>
  <si>
    <t xml:space="preserve">   Reduce Depreciation Expense to Reflect 65 Year Service Lives on Coal Units</t>
  </si>
  <si>
    <t xml:space="preserve">   Reduce Depreciation Expense to Reflect Ash Pond Service Lives Based on Generating Units</t>
  </si>
  <si>
    <t>Capitalization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</si>
  <si>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</si>
  <si>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</si>
  <si>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</si>
  <si>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</si>
  <si>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</si>
  <si>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</si>
  <si>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</si>
  <si>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</si>
  <si>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</si>
  <si>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</si>
  <si>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</si>
  <si>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</si>
  <si>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Forecasted Test Year Ended April 30, 2020</t>
  </si>
  <si>
    <t>$ millions</t>
  </si>
  <si>
    <t>Net Operating Income</t>
  </si>
  <si>
    <t>13 Mo. Avg</t>
  </si>
  <si>
    <t xml:space="preserve">   Depreciation Expense as filed</t>
  </si>
  <si>
    <t>Cumulative Depreciation Expense</t>
  </si>
  <si>
    <t>Change to Cumulative Depreciation Expense</t>
  </si>
  <si>
    <t>Test Period</t>
  </si>
  <si>
    <t>CHECK DIGITS</t>
  </si>
  <si>
    <t>ADIT Change @ Statutory 24.95% -  13 Mo. Avg.</t>
  </si>
  <si>
    <t>Accumulated Depreciation - 13 Mo. Avg.</t>
  </si>
  <si>
    <t>Total Company Capitalization Adjustment</t>
  </si>
  <si>
    <t>Kentucky Jurisdictional Factor</t>
  </si>
  <si>
    <t>KY Jurisdictional Capitalization Adjustment</t>
  </si>
  <si>
    <t>Grossed-Up Rate of Return</t>
  </si>
  <si>
    <t>Capitalization Revenue Requirement Adjustment</t>
  </si>
  <si>
    <t>Excess ADIT Amortization Adjustment</t>
  </si>
  <si>
    <t>Kentucky Jurisdictional Factor (ARAM Excess)</t>
  </si>
  <si>
    <t>KY Jurisdictional Excess ADIT Amortization Adjustment</t>
  </si>
  <si>
    <t>Excess ADIT Revenue Requirement Adjustment</t>
  </si>
  <si>
    <t>Total Revenue Requirement Adjustment</t>
  </si>
  <si>
    <t>Source</t>
  </si>
  <si>
    <t>Calculated</t>
  </si>
  <si>
    <t>KIUC Adjustment #1 - Reduce Depreciation Expense to Correct Depreciation Rate for Brown 1 and 2 Ash Ponds</t>
  </si>
  <si>
    <t>KIUC Adjustment #2 - Reduce Depreciation Expense to Reflect 65 Year Service Lives on Coal Units</t>
  </si>
  <si>
    <t>KIUC Adjustment #3 - Reduce Depreciation Expense to Reflect Ash Pond Service Lives Based on Generating Units</t>
  </si>
  <si>
    <t>Intervenor Adjustment to Book Depreciation Expense</t>
  </si>
  <si>
    <t>13 Month Average</t>
  </si>
  <si>
    <t>Reg Liab Change - Excess ADIT Amort. - 13 Mo. Avg.</t>
  </si>
  <si>
    <t>KIUC Total</t>
  </si>
  <si>
    <t>DOD Adjustment #1 - Reduce Depreciation Expense to Reflect 3 Year Life Span Extension on Certain Coal Units</t>
  </si>
  <si>
    <t>DOD Adjustment #1</t>
  </si>
  <si>
    <t>Sch. H as filed</t>
  </si>
  <si>
    <t>KIUC Adjustment #1 - Reduce Depreciation Expense to Reflect 65 Year Service Lives on Coal Units</t>
  </si>
  <si>
    <t>KIUC Adjustment #2 - Reduce Depreciation Expense to Reflect Ash Pond Service Lives Based on Generating Units</t>
  </si>
  <si>
    <t>SOI:  PowerTax Cases -</t>
  </si>
  <si>
    <t xml:space="preserve">   - As filed - Rate Case Support Case - Final</t>
  </si>
  <si>
    <t xml:space="preserve">   - DOD Adjustment - Rate Case Support Case - DOD</t>
  </si>
  <si>
    <t xml:space="preserve">   - KIUC Adjustment - Rate Case Support Case - KIUC</t>
  </si>
  <si>
    <t>Recalculation of Excess</t>
  </si>
  <si>
    <t>13 Month Average Depreciation</t>
  </si>
  <si>
    <t>Sch. J</t>
  </si>
  <si>
    <t>Sch. E - Fed and State Excess Juris %</t>
  </si>
  <si>
    <t>Sch. J as Revised grossed-up for Tax</t>
  </si>
  <si>
    <t>Electric 100%</t>
  </si>
  <si>
    <t>13 Mo. Avg. per Intervenor Testimony</t>
  </si>
  <si>
    <t>13 Month Avg</t>
  </si>
  <si>
    <t>Base Rates - KIUC adjustment</t>
  </si>
  <si>
    <t>Remove Mechanisms - KIUC adjustment</t>
  </si>
  <si>
    <t>Total Company - KIUC adjustment</t>
  </si>
  <si>
    <t>Base Rates - DOD Adjustment</t>
  </si>
  <si>
    <t xml:space="preserve">   Reduce Depreciation Expense to Reflect 3 Year Life Span Extension on Certain Coal Units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</si>
</sst>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* #,##0.000_);_(* \(#,##0.000\);_(* &quot;-&quot;??_);_(@_)"/>
    <numFmt numFmtId="166" formatCode="_(* #,##0.000000_);_(* \(#,##0.000000\);_(* &quot;-&quot;??_);_(@_)"/>
    <numFmt numFmtId="167" formatCode="_(&quot;$&quot;* #,##0.000_);_(&quot;$&quot;* \(#,##0.000\);_(&quot;$&quot;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 val="singleAccounting"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0"/>
      <name val="Arial"/>
      <family val="2"/>
    </font>
    <font>
      <b/>
      <u val="singleAccounting"/>
      <sz val="11"/>
      <color theme="1"/>
      <name val="Calibri"/>
      <family val="2"/>
      <scheme val="minor"/>
    </font>
    <font>
      <sz val="12"/>
      <name val="Arial"/>
      <family val="2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sz val="10"/>
      <color rgb="FF000000"/>
      <name val="Times New Roman"/>
      <family val="1"/>
    </font>
    <font>
      <sz val="10"/>
      <name val="Courier"/>
      <family val="3"/>
    </font>
    <font>
      <u val="singleAccounting"/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2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  <xf numFmtId="0" fontId="5" fillId="0" borderId="0"/>
    <xf numFmtId="0" fontId="1" fillId="0" borderId="0"/>
    <xf numFmtId="43" fontId="5" fillId="0" borderId="0" applyFont="0" applyFill="0" applyBorder="0" applyAlignment="0" applyProtection="0"/>
    <xf numFmtId="0" fontId="5" fillId="0" borderId="0"/>
    <xf numFmtId="9" fontId="7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8" fillId="0" borderId="0"/>
    <xf numFmtId="0" fontId="1" fillId="0" borderId="0"/>
    <xf numFmtId="43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6">
    <xf numFmtId="0" fontId="0" fillId="0" borderId="0" xfId="0"/>
    <xf numFmtId="43" fontId="0" fillId="0" borderId="0" xfId="1" applyFont="1"/>
    <xf numFmtId="164" fontId="0" fillId="0" borderId="0" xfId="1" applyNumberFormat="1" applyFont="1"/>
    <xf numFmtId="0" fontId="0" fillId="0" borderId="0" xfId="0" applyBorder="1"/>
    <xf numFmtId="164" fontId="0" fillId="0" borderId="0" xfId="1" applyNumberFormat="1" applyFont="1" applyBorder="1"/>
    <xf numFmtId="164" fontId="0" fillId="0" borderId="0" xfId="1" applyNumberFormat="1" applyFont="1" applyAlignment="1">
      <alignment horizontal="center"/>
    </xf>
    <xf numFmtId="164" fontId="0" fillId="0" borderId="0" xfId="1" quotePrefix="1" applyNumberFormat="1" applyFont="1" applyAlignment="1">
      <alignment horizontal="center"/>
    </xf>
    <xf numFmtId="164" fontId="3" fillId="0" borderId="0" xfId="1" applyNumberFormat="1" applyFont="1" applyAlignment="1">
      <alignment horizontal="center"/>
    </xf>
    <xf numFmtId="43" fontId="4" fillId="0" borderId="0" xfId="1" applyFont="1"/>
    <xf numFmtId="43" fontId="0" fillId="0" borderId="0" xfId="1" quotePrefix="1" applyFont="1"/>
    <xf numFmtId="10" fontId="0" fillId="0" borderId="1" xfId="2" applyNumberFormat="1" applyFont="1" applyBorder="1"/>
    <xf numFmtId="0" fontId="0" fillId="0" borderId="0" xfId="0" applyFill="1"/>
    <xf numFmtId="0" fontId="0" fillId="0" borderId="0" xfId="0" applyFill="1" applyBorder="1"/>
    <xf numFmtId="43" fontId="0" fillId="0" borderId="3" xfId="1" applyFont="1" applyBorder="1"/>
    <xf numFmtId="164" fontId="0" fillId="0" borderId="3" xfId="1" applyNumberFormat="1" applyFont="1" applyBorder="1" applyAlignment="1">
      <alignment horizontal="center"/>
    </xf>
    <xf numFmtId="164" fontId="0" fillId="0" borderId="3" xfId="1" applyNumberFormat="1" applyFont="1" applyBorder="1"/>
    <xf numFmtId="0" fontId="0" fillId="0" borderId="3" xfId="0" applyBorder="1"/>
    <xf numFmtId="43" fontId="2" fillId="0" borderId="0" xfId="1" applyFont="1"/>
    <xf numFmtId="164" fontId="0" fillId="0" borderId="0" xfId="1" applyNumberFormat="1" applyFont="1" applyBorder="1" applyAlignment="1">
      <alignment horizontal="center"/>
    </xf>
    <xf numFmtId="164" fontId="0" fillId="0" borderId="0" xfId="1" quotePrefix="1" applyNumberFormat="1" applyFont="1" applyBorder="1" applyAlignment="1">
      <alignment horizontal="center"/>
    </xf>
    <xf numFmtId="164" fontId="0" fillId="0" borderId="4" xfId="1" applyNumberFormat="1" applyFont="1" applyBorder="1"/>
    <xf numFmtId="164" fontId="3" fillId="0" borderId="0" xfId="1" applyNumberFormat="1" applyFont="1" applyBorder="1" applyAlignment="1">
      <alignment horizontal="center"/>
    </xf>
    <xf numFmtId="164" fontId="3" fillId="0" borderId="4" xfId="1" applyNumberFormat="1" applyFont="1" applyBorder="1" applyAlignment="1">
      <alignment horizontal="center"/>
    </xf>
    <xf numFmtId="164" fontId="0" fillId="0" borderId="5" xfId="1" applyNumberFormat="1" applyFont="1" applyBorder="1"/>
    <xf numFmtId="164" fontId="0" fillId="0" borderId="6" xfId="1" applyNumberFormat="1" applyFont="1" applyBorder="1" applyAlignment="1">
      <alignment horizontal="center"/>
    </xf>
    <xf numFmtId="165" fontId="0" fillId="0" borderId="0" xfId="1" applyNumberFormat="1" applyFont="1"/>
    <xf numFmtId="0" fontId="9" fillId="0" borderId="0" xfId="0" applyFont="1" applyFill="1" applyBorder="1"/>
    <xf numFmtId="165" fontId="0" fillId="0" borderId="0" xfId="1" applyNumberFormat="1" applyFont="1" applyFill="1"/>
    <xf numFmtId="43" fontId="13" fillId="0" borderId="0" xfId="1" applyFont="1" applyFill="1" applyBorder="1" applyAlignment="1">
      <alignment horizontal="center" wrapText="1"/>
    </xf>
    <xf numFmtId="165" fontId="0" fillId="0" borderId="1" xfId="1" applyNumberFormat="1" applyFont="1" applyBorder="1"/>
    <xf numFmtId="166" fontId="0" fillId="0" borderId="1" xfId="1" applyNumberFormat="1" applyFont="1" applyBorder="1"/>
    <xf numFmtId="0" fontId="2" fillId="0" borderId="0" xfId="0" applyFont="1"/>
    <xf numFmtId="0" fontId="4" fillId="0" borderId="0" xfId="0" applyFont="1"/>
    <xf numFmtId="164" fontId="0" fillId="0" borderId="1" xfId="1" quotePrefix="1" applyNumberFormat="1" applyFont="1" applyBorder="1" applyAlignment="1">
      <alignment horizontal="center"/>
    </xf>
    <xf numFmtId="43" fontId="0" fillId="0" borderId="0" xfId="1" applyFont="1" applyAlignment="1">
      <alignment horizontal="left"/>
    </xf>
    <xf numFmtId="43" fontId="3" fillId="0" borderId="0" xfId="1" applyFont="1"/>
    <xf numFmtId="164" fontId="2" fillId="0" borderId="0" xfId="1" applyNumberFormat="1" applyFont="1" applyBorder="1" applyAlignment="1">
      <alignment horizontal="center"/>
    </xf>
    <xf numFmtId="164" fontId="2" fillId="0" borderId="4" xfId="1" applyNumberFormat="1" applyFont="1" applyBorder="1"/>
    <xf numFmtId="164" fontId="2" fillId="0" borderId="0" xfId="1" applyNumberFormat="1" applyFont="1" applyBorder="1"/>
    <xf numFmtId="164" fontId="2" fillId="0" borderId="0" xfId="1" applyNumberFormat="1" applyFont="1"/>
    <xf numFmtId="10" fontId="0" fillId="0" borderId="1" xfId="2" applyNumberFormat="1" applyFont="1" applyFill="1" applyBorder="1"/>
    <xf numFmtId="166" fontId="0" fillId="0" borderId="1" xfId="1" applyNumberFormat="1" applyFont="1" applyFill="1" applyBorder="1"/>
    <xf numFmtId="167" fontId="0" fillId="0" borderId="0" xfId="23" applyNumberFormat="1" applyFont="1"/>
    <xf numFmtId="167" fontId="2" fillId="0" borderId="2" xfId="23" applyNumberFormat="1" applyFont="1" applyBorder="1"/>
    <xf numFmtId="0" fontId="15" fillId="0" borderId="0" xfId="0" applyFont="1" applyFill="1" applyBorder="1"/>
    <xf numFmtId="43" fontId="16" fillId="0" borderId="0" xfId="1" applyFont="1"/>
    <xf numFmtId="164" fontId="16" fillId="0" borderId="0" xfId="1" applyNumberFormat="1" applyFont="1" applyAlignment="1">
      <alignment horizontal="left"/>
    </xf>
    <xf numFmtId="0" fontId="2" fillId="0" borderId="0" xfId="0" applyFont="1" applyFill="1"/>
    <xf numFmtId="0" fontId="0" fillId="0" borderId="0" xfId="0" quotePrefix="1" applyFill="1" applyAlignment="1">
      <alignment horizontal="center"/>
    </xf>
    <xf numFmtId="0" fontId="14" fillId="0" borderId="0" xfId="0" applyFont="1" applyFill="1"/>
    <xf numFmtId="43" fontId="3" fillId="0" borderId="0" xfId="1" applyFont="1" applyFill="1" applyAlignment="1">
      <alignment horizontal="center"/>
    </xf>
    <xf numFmtId="0" fontId="3" fillId="0" borderId="0" xfId="0" applyFont="1" applyFill="1" applyAlignment="1">
      <alignment horizontal="center"/>
    </xf>
    <xf numFmtId="164" fontId="0" fillId="0" borderId="0" xfId="1" applyNumberFormat="1" applyFont="1" applyFill="1"/>
    <xf numFmtId="0" fontId="0" fillId="0" borderId="0" xfId="0" quotePrefix="1" applyFill="1"/>
    <xf numFmtId="43" fontId="0" fillId="0" borderId="0" xfId="1" applyFont="1" applyFill="1"/>
    <xf numFmtId="0" fontId="0" fillId="0" borderId="1" xfId="0" applyFill="1" applyBorder="1"/>
    <xf numFmtId="164" fontId="10" fillId="0" borderId="0" xfId="1" applyNumberFormat="1" applyFont="1" applyFill="1"/>
    <xf numFmtId="164" fontId="10" fillId="0" borderId="0" xfId="0" applyNumberFormat="1" applyFont="1" applyFill="1"/>
    <xf numFmtId="43" fontId="10" fillId="0" borderId="0" xfId="0" applyNumberFormat="1" applyFont="1" applyFill="1"/>
    <xf numFmtId="43" fontId="0" fillId="0" borderId="0" xfId="1" applyFont="1" applyFill="1" applyAlignment="1">
      <alignment horizontal="center"/>
    </xf>
    <xf numFmtId="0" fontId="0" fillId="0" borderId="0" xfId="0" applyFill="1" applyAlignment="1">
      <alignment horizontal="center"/>
    </xf>
    <xf numFmtId="43" fontId="0" fillId="0" borderId="0" xfId="1" applyNumberFormat="1" applyFont="1" applyFill="1"/>
    <xf numFmtId="164" fontId="10" fillId="0" borderId="0" xfId="1" applyNumberFormat="1" applyFont="1" applyFill="1" applyBorder="1"/>
    <xf numFmtId="164" fontId="10" fillId="0" borderId="0" xfId="0" applyNumberFormat="1" applyFont="1" applyFill="1" applyBorder="1"/>
    <xf numFmtId="43" fontId="6" fillId="0" borderId="0" xfId="1" applyFont="1" applyBorder="1" applyAlignment="1">
      <alignment horizontal="center"/>
    </xf>
    <xf numFmtId="43" fontId="6" fillId="0" borderId="4" xfId="1" applyFont="1" applyBorder="1" applyAlignment="1">
      <alignment horizontal="center"/>
    </xf>
  </cellXfs>
  <cellStyles count="24">
    <cellStyle name="Comma" xfId="1" builtinId="3"/>
    <cellStyle name="Comma 10" xfId="20"/>
    <cellStyle name="Comma 11" xfId="12"/>
    <cellStyle name="Comma 2 2" xfId="6"/>
    <cellStyle name="Comma 2 2 3" xfId="22"/>
    <cellStyle name="Comma 6" xfId="21"/>
    <cellStyle name="Comma 86" xfId="14"/>
    <cellStyle name="Comma 86 2" xfId="16"/>
    <cellStyle name="Currency" xfId="23" builtinId="4"/>
    <cellStyle name="Normal" xfId="0" builtinId="0"/>
    <cellStyle name="Normal 10" xfId="4"/>
    <cellStyle name="Normal 10 2" xfId="18"/>
    <cellStyle name="Normal 13" xfId="11"/>
    <cellStyle name="Normal 2" xfId="3"/>
    <cellStyle name="Normal 2 9" xfId="5"/>
    <cellStyle name="Normal 48" xfId="15"/>
    <cellStyle name="Normal 5 3" xfId="10"/>
    <cellStyle name="Normal 6 2" xfId="7"/>
    <cellStyle name="Normal 86" xfId="19"/>
    <cellStyle name="Percent" xfId="2" builtinId="5"/>
    <cellStyle name="Percent 12" xfId="17"/>
    <cellStyle name="Percent 15" xfId="13"/>
    <cellStyle name="Percent 2 2 2" xfId="8"/>
    <cellStyle name="Percent 2 3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1"/>
  <sheetViews>
    <sheetView tabSelected="1" workbookViewId="0">
      <selection activeCell="B4" sqref="B4"/>
    </sheetView>
  </sheetViews>
  <sheetFormatPr defaultRowHeight="14.4" x14ac:dyDescent="0.3"/>
  <cols>
    <col min="1" max="1" width="2.77734375" customWidth="1"/>
    <col min="2" max="2" width="45.33203125" customWidth="1"/>
    <col min="3" max="5" width="11.33203125" style="25" customWidth="1"/>
    <col min="6" max="6" width="2.5546875" customWidth="1"/>
    <col min="7" max="7" width="11.33203125" style="25" customWidth="1"/>
    <col min="8" max="8" width="2.5546875" customWidth="1"/>
    <col min="9" max="9" width="35.33203125" customWidth="1"/>
  </cols>
  <sheetData>
    <row r="1" spans="1:9" x14ac:dyDescent="0.3">
      <c r="A1" t="s">
        <v>9</v>
      </c>
    </row>
    <row r="2" spans="1:9" x14ac:dyDescent="0.3">
      <c r="A2" t="s">
        <v>37</v>
      </c>
    </row>
    <row r="3" spans="1:9" x14ac:dyDescent="0.3">
      <c r="A3" t="s">
        <v>38</v>
      </c>
    </row>
    <row r="4" spans="1:9" ht="48.6" x14ac:dyDescent="0.45">
      <c r="C4" s="28" t="s">
        <v>10</v>
      </c>
      <c r="D4" s="28" t="s">
        <v>11</v>
      </c>
      <c r="E4" s="28" t="s">
        <v>66</v>
      </c>
      <c r="G4" s="28" t="s">
        <v>68</v>
      </c>
      <c r="I4" s="28" t="s">
        <v>58</v>
      </c>
    </row>
    <row r="5" spans="1:9" x14ac:dyDescent="0.3">
      <c r="A5" s="31"/>
    </row>
    <row r="6" spans="1:9" x14ac:dyDescent="0.3">
      <c r="A6" s="31" t="s">
        <v>63</v>
      </c>
      <c r="C6" s="42">
        <v>-11.960862760000028</v>
      </c>
      <c r="D6" s="42">
        <v>-0.5618590799999833</v>
      </c>
      <c r="E6" s="42">
        <f>SUM(C6:D6)</f>
        <v>-12.522721840000012</v>
      </c>
      <c r="F6" s="42"/>
      <c r="G6" s="42">
        <f>-2478836/1000000</f>
        <v>-2.4788359999999998</v>
      </c>
      <c r="I6" t="s">
        <v>17</v>
      </c>
    </row>
    <row r="7" spans="1:9" x14ac:dyDescent="0.3">
      <c r="A7" s="31"/>
    </row>
    <row r="8" spans="1:9" x14ac:dyDescent="0.3">
      <c r="A8" s="32" t="s">
        <v>24</v>
      </c>
    </row>
    <row r="9" spans="1:9" x14ac:dyDescent="0.3">
      <c r="A9" s="31"/>
      <c r="B9" t="s">
        <v>47</v>
      </c>
      <c r="C9" s="25">
        <f>-'LGE 13 Mo. Avg. Depr'!O38/1000000</f>
        <v>5.951486542307701</v>
      </c>
      <c r="D9" s="25">
        <f>-'LGE 13 Mo. Avg. Depr'!O39/1000000</f>
        <v>0.3016193461538722</v>
      </c>
      <c r="E9" s="25">
        <f>SUM(C9:D9)</f>
        <v>6.2531058884615733</v>
      </c>
      <c r="G9" s="25">
        <f>-'LGE 13 Mo. Avg. Depr'!O49/1000000</f>
        <v>1.2409540776923511</v>
      </c>
      <c r="I9" t="s">
        <v>82</v>
      </c>
    </row>
    <row r="10" spans="1:9" x14ac:dyDescent="0.3">
      <c r="A10" s="31"/>
      <c r="B10" t="s">
        <v>46</v>
      </c>
      <c r="C10" s="25">
        <f>-C9*0.2495</f>
        <v>-1.4848958923057713</v>
      </c>
      <c r="D10" s="25">
        <f t="shared" ref="D10" si="0">-D9*0.2495</f>
        <v>-7.5254026865391108E-2</v>
      </c>
      <c r="E10" s="25">
        <f>SUM(C10:D10)</f>
        <v>-1.5601499191711625</v>
      </c>
      <c r="G10" s="25">
        <f>-G9*0.2495</f>
        <v>-0.30961804238424162</v>
      </c>
      <c r="I10" t="s">
        <v>59</v>
      </c>
    </row>
    <row r="11" spans="1:9" x14ac:dyDescent="0.3">
      <c r="A11" s="31"/>
      <c r="B11" t="s">
        <v>65</v>
      </c>
      <c r="C11" s="29">
        <f>+'Recalculation of Excess'!$D$55/1000000*C9/$E$9</f>
        <v>-0.61604323970807051</v>
      </c>
      <c r="D11" s="29">
        <f>+'Recalculation of Excess'!$D$55/1000000*D9/$E$9</f>
        <v>-3.1220865214493618E-2</v>
      </c>
      <c r="E11" s="29">
        <f>SUM(C11:D11)</f>
        <v>-0.64726410492256414</v>
      </c>
      <c r="G11" s="29">
        <f>+'Recalculation of Excess'!G55/1000000</f>
        <v>-6.2855551534167414E-2</v>
      </c>
      <c r="I11" t="s">
        <v>76</v>
      </c>
    </row>
    <row r="12" spans="1:9" x14ac:dyDescent="0.3">
      <c r="A12" s="31"/>
      <c r="B12" t="s">
        <v>48</v>
      </c>
      <c r="C12" s="25">
        <f>SUM(C9:C11)</f>
        <v>3.8505474102938591</v>
      </c>
      <c r="D12" s="25">
        <f t="shared" ref="D12:E12" si="1">SUM(D9:D11)</f>
        <v>0.19514445407398745</v>
      </c>
      <c r="E12" s="25">
        <f t="shared" si="1"/>
        <v>4.0456918643678472</v>
      </c>
      <c r="G12" s="25">
        <f>SUM(G9:G11)</f>
        <v>0.86848048377394205</v>
      </c>
      <c r="I12" t="s">
        <v>59</v>
      </c>
    </row>
    <row r="13" spans="1:9" x14ac:dyDescent="0.3">
      <c r="A13" s="31"/>
      <c r="B13" t="s">
        <v>49</v>
      </c>
      <c r="C13" s="10">
        <v>1</v>
      </c>
      <c r="D13" s="10">
        <f>+C13</f>
        <v>1</v>
      </c>
      <c r="E13" s="10">
        <f>+D13</f>
        <v>1</v>
      </c>
      <c r="G13" s="10">
        <f>+E13</f>
        <v>1</v>
      </c>
      <c r="I13" t="s">
        <v>81</v>
      </c>
    </row>
    <row r="14" spans="1:9" x14ac:dyDescent="0.3">
      <c r="A14" s="31"/>
      <c r="B14" t="s">
        <v>50</v>
      </c>
      <c r="C14" s="27">
        <f>+C12*C13</f>
        <v>3.8505474102938591</v>
      </c>
      <c r="D14" s="25">
        <f t="shared" ref="D14:E14" si="2">+D12*D13</f>
        <v>0.19514445407398745</v>
      </c>
      <c r="E14" s="25">
        <f t="shared" si="2"/>
        <v>4.0456918643678472</v>
      </c>
      <c r="G14" s="25">
        <f>+G12*G13</f>
        <v>0.86848048377394205</v>
      </c>
      <c r="I14" t="s">
        <v>59</v>
      </c>
    </row>
    <row r="15" spans="1:9" x14ac:dyDescent="0.3">
      <c r="A15" s="31"/>
      <c r="B15" t="s">
        <v>51</v>
      </c>
      <c r="C15" s="40">
        <v>9.5172376508030301E-2</v>
      </c>
      <c r="D15" s="10">
        <f>+C15</f>
        <v>9.5172376508030301E-2</v>
      </c>
      <c r="E15" s="10">
        <f>+D15</f>
        <v>9.5172376508030301E-2</v>
      </c>
      <c r="G15" s="10">
        <f>+E15</f>
        <v>9.5172376508030301E-2</v>
      </c>
      <c r="I15" t="s">
        <v>80</v>
      </c>
    </row>
    <row r="16" spans="1:9" x14ac:dyDescent="0.3">
      <c r="A16" s="31" t="s">
        <v>52</v>
      </c>
      <c r="C16" s="27">
        <f>+C14*C15</f>
        <v>0.3664657478945082</v>
      </c>
      <c r="D16" s="25">
        <f t="shared" ref="D16:E16" si="3">+D14*D15</f>
        <v>1.8572361456583562E-2</v>
      </c>
      <c r="E16" s="25">
        <f t="shared" si="3"/>
        <v>0.38503810935109184</v>
      </c>
      <c r="G16" s="25">
        <f>+G14*G15</f>
        <v>8.2655351591609916E-2</v>
      </c>
      <c r="I16" t="s">
        <v>59</v>
      </c>
    </row>
    <row r="17" spans="1:9" x14ac:dyDescent="0.3">
      <c r="A17" s="31"/>
      <c r="C17" s="27"/>
    </row>
    <row r="18" spans="1:9" x14ac:dyDescent="0.3">
      <c r="A18" s="32" t="s">
        <v>39</v>
      </c>
      <c r="C18" s="27"/>
    </row>
    <row r="19" spans="1:9" x14ac:dyDescent="0.3">
      <c r="A19" s="31"/>
      <c r="B19" t="s">
        <v>53</v>
      </c>
      <c r="C19" s="27">
        <f>-'Recalculation of Excess'!$D$38/1000000*C9/$E$9</f>
        <v>1.4075060748368744</v>
      </c>
      <c r="D19" s="25">
        <f>-'Recalculation of Excess'!$D$38/1000000*D9/$E$9</f>
        <v>7.1331936816459385E-2</v>
      </c>
      <c r="E19" s="25">
        <f>SUM(C19:D19)</f>
        <v>1.4788380116533337</v>
      </c>
      <c r="G19" s="25">
        <f>-'Recalculation of Excess'!G38/1000000</f>
        <v>0.15736623424166812</v>
      </c>
      <c r="I19" t="s">
        <v>76</v>
      </c>
    </row>
    <row r="20" spans="1:9" x14ac:dyDescent="0.3">
      <c r="A20" s="31"/>
      <c r="B20" t="s">
        <v>54</v>
      </c>
      <c r="C20" s="40">
        <v>1</v>
      </c>
      <c r="D20" s="10">
        <f>+C20</f>
        <v>1</v>
      </c>
      <c r="E20" s="10">
        <f>+D20</f>
        <v>1</v>
      </c>
      <c r="G20" s="10">
        <f>+E20</f>
        <v>1</v>
      </c>
      <c r="I20" t="s">
        <v>81</v>
      </c>
    </row>
    <row r="21" spans="1:9" x14ac:dyDescent="0.3">
      <c r="A21" s="31"/>
      <c r="B21" t="s">
        <v>55</v>
      </c>
      <c r="C21" s="27">
        <f>+C19*C20</f>
        <v>1.4075060748368744</v>
      </c>
      <c r="D21" s="25">
        <f t="shared" ref="D21:E21" si="4">+D19*D20</f>
        <v>7.1331936816459385E-2</v>
      </c>
      <c r="E21" s="25">
        <f t="shared" si="4"/>
        <v>1.4788380116533337</v>
      </c>
      <c r="G21" s="25">
        <f>+G19*G20</f>
        <v>0.15736623424166812</v>
      </c>
      <c r="I21" t="s">
        <v>59</v>
      </c>
    </row>
    <row r="22" spans="1:9" x14ac:dyDescent="0.3">
      <c r="A22" s="31"/>
      <c r="B22" t="s">
        <v>20</v>
      </c>
      <c r="C22" s="41">
        <v>1.3375544948124221</v>
      </c>
      <c r="D22" s="30">
        <f>+C22</f>
        <v>1.3375544948124221</v>
      </c>
      <c r="E22" s="30">
        <f>+D22</f>
        <v>1.3375544948124221</v>
      </c>
      <c r="G22" s="30">
        <f>+E22</f>
        <v>1.3375544948124221</v>
      </c>
      <c r="I22" t="s">
        <v>69</v>
      </c>
    </row>
    <row r="23" spans="1:9" x14ac:dyDescent="0.3">
      <c r="A23" s="31" t="s">
        <v>56</v>
      </c>
      <c r="C23" s="27">
        <f>+C21*C22</f>
        <v>1.8826160768738507</v>
      </c>
      <c r="D23" s="25">
        <f t="shared" ref="D23:E23" si="5">+D21*D22</f>
        <v>9.5410352712530941E-2</v>
      </c>
      <c r="E23" s="25">
        <f t="shared" si="5"/>
        <v>1.9780264295863814</v>
      </c>
      <c r="G23" s="25">
        <f>+G21*G22</f>
        <v>0.21048591394164767</v>
      </c>
      <c r="I23" t="s">
        <v>59</v>
      </c>
    </row>
    <row r="24" spans="1:9" x14ac:dyDescent="0.3">
      <c r="A24" s="31"/>
    </row>
    <row r="25" spans="1:9" ht="15" thickBot="1" x14ac:dyDescent="0.35">
      <c r="A25" s="31" t="s">
        <v>57</v>
      </c>
      <c r="C25" s="43">
        <f>SUM(C16,C23)</f>
        <v>2.2490818247683588</v>
      </c>
      <c r="D25" s="43">
        <f t="shared" ref="D25:E25" si="6">SUM(D16,D23)</f>
        <v>0.1139827141691145</v>
      </c>
      <c r="E25" s="43">
        <f t="shared" si="6"/>
        <v>2.3630645389374734</v>
      </c>
      <c r="F25" s="42"/>
      <c r="G25" s="43">
        <f>SUM(G16,G23)</f>
        <v>0.29314126553325759</v>
      </c>
      <c r="I25" t="s">
        <v>59</v>
      </c>
    </row>
    <row r="26" spans="1:9" x14ac:dyDescent="0.3">
      <c r="A26" s="31"/>
    </row>
    <row r="29" spans="1:9" x14ac:dyDescent="0.3">
      <c r="B29" t="s">
        <v>70</v>
      </c>
      <c r="C29"/>
      <c r="G29"/>
    </row>
    <row r="30" spans="1:9" x14ac:dyDescent="0.3">
      <c r="B30" t="s">
        <v>71</v>
      </c>
      <c r="C30"/>
      <c r="G30"/>
    </row>
    <row r="31" spans="1:9" x14ac:dyDescent="0.3">
      <c r="B31" t="s">
        <v>67</v>
      </c>
    </row>
  </sheetData>
  <pageMargins left="0.7" right="0.7" top="0.75" bottom="0.75" header="0.3" footer="0.3"/>
  <pageSetup scale="9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2"/>
  <sheetViews>
    <sheetView workbookViewId="0">
      <selection activeCell="B4" sqref="B4"/>
    </sheetView>
  </sheetViews>
  <sheetFormatPr defaultRowHeight="14.4" x14ac:dyDescent="0.3"/>
  <cols>
    <col min="1" max="1" width="2.77734375" customWidth="1"/>
    <col min="2" max="2" width="45.33203125" customWidth="1"/>
    <col min="3" max="6" width="11.33203125" style="25" customWidth="1"/>
    <col min="7" max="7" width="2.5546875" customWidth="1"/>
    <col min="8" max="8" width="11.33203125" style="25" customWidth="1"/>
    <col min="9" max="9" width="2.5546875" customWidth="1"/>
    <col min="10" max="10" width="34.77734375" customWidth="1"/>
  </cols>
  <sheetData>
    <row r="1" spans="1:10" x14ac:dyDescent="0.3">
      <c r="A1" t="s">
        <v>8</v>
      </c>
    </row>
    <row r="2" spans="1:10" x14ac:dyDescent="0.3">
      <c r="A2" t="s">
        <v>37</v>
      </c>
    </row>
    <row r="3" spans="1:10" x14ac:dyDescent="0.3">
      <c r="A3" t="s">
        <v>38</v>
      </c>
    </row>
    <row r="4" spans="1:10" ht="48.6" x14ac:dyDescent="0.45">
      <c r="C4" s="28" t="s">
        <v>10</v>
      </c>
      <c r="D4" s="28" t="s">
        <v>11</v>
      </c>
      <c r="E4" s="28" t="s">
        <v>12</v>
      </c>
      <c r="F4" s="28" t="s">
        <v>66</v>
      </c>
      <c r="H4" s="28" t="s">
        <v>68</v>
      </c>
      <c r="J4" s="28" t="s">
        <v>58</v>
      </c>
    </row>
    <row r="5" spans="1:10" x14ac:dyDescent="0.3">
      <c r="A5" s="31"/>
    </row>
    <row r="6" spans="1:10" x14ac:dyDescent="0.3">
      <c r="A6" s="31" t="s">
        <v>63</v>
      </c>
      <c r="C6" s="42">
        <v>-2.9538950399999617</v>
      </c>
      <c r="D6" s="42">
        <v>-28.627869309999944</v>
      </c>
      <c r="E6" s="42">
        <v>-8.2746453599999175</v>
      </c>
      <c r="F6" s="42">
        <f>SUM(C6:E6)</f>
        <v>-39.856409709999824</v>
      </c>
      <c r="G6" s="42"/>
      <c r="H6" s="42">
        <f>-12109997/1000000</f>
        <v>-12.109997</v>
      </c>
      <c r="J6" t="s">
        <v>17</v>
      </c>
    </row>
    <row r="7" spans="1:10" x14ac:dyDescent="0.3">
      <c r="A7" s="31"/>
    </row>
    <row r="8" spans="1:10" x14ac:dyDescent="0.3">
      <c r="A8" s="32" t="s">
        <v>24</v>
      </c>
    </row>
    <row r="9" spans="1:10" x14ac:dyDescent="0.3">
      <c r="A9" s="31"/>
      <c r="B9" t="s">
        <v>47</v>
      </c>
      <c r="C9" s="25">
        <f>-'KU 13 Mo. Avg. Depr'!O43/1000000</f>
        <v>1.4769475200000082</v>
      </c>
      <c r="D9" s="25">
        <f>-'KU 13 Mo. Avg. Depr'!O44/1000000</f>
        <v>14.266002510769271</v>
      </c>
      <c r="E9" s="25">
        <f>-'KU 13 Mo. Avg. Depr'!O45/1000000</f>
        <v>4.1373226799999676</v>
      </c>
      <c r="F9" s="25">
        <f>SUM(C9:E9)</f>
        <v>19.880272710769248</v>
      </c>
      <c r="H9" s="25">
        <f>-'KU 13 Mo. Avg. Depr'!O55/1000000</f>
        <v>6.037625233076886</v>
      </c>
      <c r="J9" t="s">
        <v>82</v>
      </c>
    </row>
    <row r="10" spans="1:10" x14ac:dyDescent="0.3">
      <c r="A10" s="31"/>
      <c r="B10" t="s">
        <v>46</v>
      </c>
      <c r="C10" s="25">
        <f>-C9*0.2495</f>
        <v>-0.36849840624000202</v>
      </c>
      <c r="D10" s="25">
        <f t="shared" ref="D10:E10" si="0">-D9*0.2495</f>
        <v>-3.5593676264369329</v>
      </c>
      <c r="E10" s="25">
        <f t="shared" si="0"/>
        <v>-1.0322620086599918</v>
      </c>
      <c r="F10" s="25">
        <f>SUM(C10:E10)</f>
        <v>-4.9601280413369269</v>
      </c>
      <c r="H10" s="25">
        <f>-H9*0.2495</f>
        <v>-1.506387495652683</v>
      </c>
      <c r="J10" t="s">
        <v>59</v>
      </c>
    </row>
    <row r="11" spans="1:10" x14ac:dyDescent="0.3">
      <c r="A11" s="31"/>
      <c r="B11" t="s">
        <v>65</v>
      </c>
      <c r="C11" s="29">
        <f>+'Recalculation of Excess'!$D$28/1000000*C9/$F$9</f>
        <v>-9.7285157459190336E-2</v>
      </c>
      <c r="D11" s="29">
        <f>+'Recalculation of Excess'!$D$28/1000000*D9/$F$9</f>
        <v>-0.9396882975052393</v>
      </c>
      <c r="E11" s="29">
        <f>+'Recalculation of Excess'!$D$28/1000000*E9/$F$9</f>
        <v>-0.27252159127717279</v>
      </c>
      <c r="F11" s="29">
        <f>SUM(C11:E11)</f>
        <v>-1.3094950462416024</v>
      </c>
      <c r="H11" s="29">
        <f>+'Recalculation of Excess'!G28/1000000</f>
        <v>-0.41815961004506386</v>
      </c>
      <c r="J11" t="s">
        <v>76</v>
      </c>
    </row>
    <row r="12" spans="1:10" x14ac:dyDescent="0.3">
      <c r="A12" s="31"/>
      <c r="B12" t="s">
        <v>48</v>
      </c>
      <c r="C12" s="25">
        <f>SUM(C9:C11)</f>
        <v>1.0111639563008157</v>
      </c>
      <c r="D12" s="25">
        <f t="shared" ref="D12:F12" si="1">SUM(D9:D11)</f>
        <v>9.7669465868270997</v>
      </c>
      <c r="E12" s="25">
        <f t="shared" si="1"/>
        <v>2.8325390800628027</v>
      </c>
      <c r="F12" s="25">
        <f t="shared" si="1"/>
        <v>13.610649623190719</v>
      </c>
      <c r="H12" s="25">
        <f>SUM(H9:H11)</f>
        <v>4.113078127379139</v>
      </c>
      <c r="J12" t="s">
        <v>59</v>
      </c>
    </row>
    <row r="13" spans="1:10" x14ac:dyDescent="0.3">
      <c r="A13" s="31"/>
      <c r="B13" t="s">
        <v>49</v>
      </c>
      <c r="C13" s="10">
        <v>0.93769999999999998</v>
      </c>
      <c r="D13" s="10">
        <f>+C13</f>
        <v>0.93769999999999998</v>
      </c>
      <c r="E13" s="10">
        <f>+D13</f>
        <v>0.93769999999999998</v>
      </c>
      <c r="F13" s="10">
        <f>+E13</f>
        <v>0.93769999999999998</v>
      </c>
      <c r="H13" s="10">
        <v>0.93769999999999998</v>
      </c>
      <c r="J13" t="s">
        <v>78</v>
      </c>
    </row>
    <row r="14" spans="1:10" x14ac:dyDescent="0.3">
      <c r="A14" s="31"/>
      <c r="B14" t="s">
        <v>50</v>
      </c>
      <c r="C14" s="25">
        <f>+C12*C13</f>
        <v>0.94816844182327487</v>
      </c>
      <c r="D14" s="25">
        <f t="shared" ref="D14:F14" si="2">+D12*D13</f>
        <v>9.1584658144677711</v>
      </c>
      <c r="E14" s="25">
        <f t="shared" si="2"/>
        <v>2.6560718953748901</v>
      </c>
      <c r="F14" s="25">
        <f t="shared" si="2"/>
        <v>12.762706151665936</v>
      </c>
      <c r="H14" s="25">
        <f>+H12*H13</f>
        <v>3.8568333600434186</v>
      </c>
      <c r="J14" t="s">
        <v>59</v>
      </c>
    </row>
    <row r="15" spans="1:10" x14ac:dyDescent="0.3">
      <c r="A15" s="31"/>
      <c r="B15" t="s">
        <v>51</v>
      </c>
      <c r="C15" s="10">
        <v>9.4647590573129173E-2</v>
      </c>
      <c r="D15" s="10">
        <f>+C15</f>
        <v>9.4647590573129173E-2</v>
      </c>
      <c r="E15" s="10">
        <f>+D15</f>
        <v>9.4647590573129173E-2</v>
      </c>
      <c r="F15" s="10">
        <f>+E15</f>
        <v>9.4647590573129173E-2</v>
      </c>
      <c r="H15" s="10">
        <f>+F15</f>
        <v>9.4647590573129173E-2</v>
      </c>
      <c r="J15" t="s">
        <v>80</v>
      </c>
    </row>
    <row r="16" spans="1:10" x14ac:dyDescent="0.3">
      <c r="A16" s="31" t="s">
        <v>52</v>
      </c>
      <c r="C16" s="25">
        <f>+C14*C15</f>
        <v>8.9741858476051165E-2</v>
      </c>
      <c r="D16" s="25">
        <f t="shared" ref="D16:F16" si="3">+D14*D15</f>
        <v>0.86682672268574557</v>
      </c>
      <c r="E16" s="25">
        <f t="shared" si="3"/>
        <v>0.25139080528623781</v>
      </c>
      <c r="F16" s="25">
        <f t="shared" si="3"/>
        <v>1.2079593864480347</v>
      </c>
      <c r="H16" s="25">
        <f>+H14*H15</f>
        <v>0.36503998477017557</v>
      </c>
      <c r="J16" t="s">
        <v>59</v>
      </c>
    </row>
    <row r="17" spans="1:10" x14ac:dyDescent="0.3">
      <c r="A17" s="31"/>
    </row>
    <row r="18" spans="1:10" x14ac:dyDescent="0.3">
      <c r="A18" s="32" t="s">
        <v>39</v>
      </c>
    </row>
    <row r="19" spans="1:10" x14ac:dyDescent="0.3">
      <c r="A19" s="31"/>
      <c r="B19" t="s">
        <v>53</v>
      </c>
      <c r="C19" s="25">
        <f>-'Recalculation of Excess'!$D$11/1000000*C9/$F$9</f>
        <v>0.21524160024281211</v>
      </c>
      <c r="D19" s="25">
        <f>-'Recalculation of Excess'!$D$11/1000000*D9/$F$9</f>
        <v>2.0790428690966194</v>
      </c>
      <c r="E19" s="25">
        <f>-'Recalculation of Excess'!$D$11/1000000*E9/$F$9</f>
        <v>0.6029489486289048</v>
      </c>
      <c r="F19" s="25">
        <f>SUM(C19:E19)</f>
        <v>2.8972334179683363</v>
      </c>
      <c r="H19" s="25">
        <f>-'Recalculation of Excess'!G11/1000000</f>
        <v>0.92349362013833602</v>
      </c>
      <c r="J19" t="s">
        <v>76</v>
      </c>
    </row>
    <row r="20" spans="1:10" x14ac:dyDescent="0.3">
      <c r="A20" s="31"/>
      <c r="B20" t="s">
        <v>54</v>
      </c>
      <c r="C20" s="10">
        <v>0.93968403256820676</v>
      </c>
      <c r="D20" s="10">
        <f>+C20</f>
        <v>0.93968403256820676</v>
      </c>
      <c r="E20" s="10">
        <f>+D20</f>
        <v>0.93968403256820676</v>
      </c>
      <c r="F20" s="10">
        <f>+E20</f>
        <v>0.93968403256820676</v>
      </c>
      <c r="H20" s="10">
        <v>0.93968403256820676</v>
      </c>
      <c r="J20" t="s">
        <v>79</v>
      </c>
    </row>
    <row r="21" spans="1:10" x14ac:dyDescent="0.3">
      <c r="A21" s="31"/>
      <c r="B21" t="s">
        <v>55</v>
      </c>
      <c r="C21" s="25">
        <f>+C19*C20</f>
        <v>0.20225909489259961</v>
      </c>
      <c r="D21" s="25">
        <f t="shared" ref="D21:F21" si="4">+D19*D20</f>
        <v>1.9536433871148857</v>
      </c>
      <c r="E21" s="25">
        <f t="shared" si="4"/>
        <v>0.56658149948036984</v>
      </c>
      <c r="F21" s="25">
        <f t="shared" si="4"/>
        <v>2.722483981487855</v>
      </c>
      <c r="H21" s="25">
        <f>+H19*H20</f>
        <v>0.86779220902260334</v>
      </c>
      <c r="J21" t="s">
        <v>59</v>
      </c>
    </row>
    <row r="22" spans="1:10" x14ac:dyDescent="0.3">
      <c r="A22" s="31"/>
      <c r="B22" t="s">
        <v>20</v>
      </c>
      <c r="C22" s="30">
        <v>1.3393561141914665</v>
      </c>
      <c r="D22" s="30">
        <f>+C22</f>
        <v>1.3393561141914665</v>
      </c>
      <c r="E22" s="30">
        <f t="shared" ref="E22" si="5">+D22</f>
        <v>1.3393561141914665</v>
      </c>
      <c r="F22" s="30">
        <f>+E22</f>
        <v>1.3393561141914665</v>
      </c>
      <c r="H22" s="30">
        <f>+F22</f>
        <v>1.3393561141914665</v>
      </c>
      <c r="J22" t="s">
        <v>69</v>
      </c>
    </row>
    <row r="23" spans="1:10" x14ac:dyDescent="0.3">
      <c r="A23" s="31" t="s">
        <v>56</v>
      </c>
      <c r="C23" s="25">
        <f>+C21*C22</f>
        <v>0.27089695539523528</v>
      </c>
      <c r="D23" s="25">
        <f t="shared" ref="D23:F23" si="6">+D21*D22</f>
        <v>2.616624215482048</v>
      </c>
      <c r="E23" s="25">
        <f t="shared" si="6"/>
        <v>0.75885439551680256</v>
      </c>
      <c r="F23" s="25">
        <f t="shared" si="6"/>
        <v>3.6463755663940858</v>
      </c>
      <c r="H23" s="25">
        <f>+H21*H22</f>
        <v>1.1622828010021429</v>
      </c>
      <c r="J23" t="s">
        <v>59</v>
      </c>
    </row>
    <row r="24" spans="1:10" x14ac:dyDescent="0.3">
      <c r="A24" s="31"/>
    </row>
    <row r="25" spans="1:10" ht="15" thickBot="1" x14ac:dyDescent="0.35">
      <c r="A25" s="31" t="s">
        <v>57</v>
      </c>
      <c r="C25" s="43">
        <f>SUM(C16,C23)</f>
        <v>0.36063881387128643</v>
      </c>
      <c r="D25" s="43">
        <f t="shared" ref="D25:E25" si="7">SUM(D16,D23)</f>
        <v>3.4834509381677936</v>
      </c>
      <c r="E25" s="43">
        <f t="shared" si="7"/>
        <v>1.0102452008030403</v>
      </c>
      <c r="F25" s="43">
        <f t="shared" ref="F25" si="8">SUM(F16,F23)</f>
        <v>4.8543349528421205</v>
      </c>
      <c r="G25" s="42"/>
      <c r="H25" s="43">
        <f>SUM(H16,H23)</f>
        <v>1.5273227857723184</v>
      </c>
      <c r="J25" t="s">
        <v>59</v>
      </c>
    </row>
    <row r="26" spans="1:10" x14ac:dyDescent="0.3">
      <c r="A26" s="31"/>
    </row>
    <row r="29" spans="1:10" x14ac:dyDescent="0.3">
      <c r="B29" t="s">
        <v>60</v>
      </c>
      <c r="C29"/>
      <c r="H29"/>
    </row>
    <row r="30" spans="1:10" x14ac:dyDescent="0.3">
      <c r="B30" t="s">
        <v>61</v>
      </c>
      <c r="C30"/>
      <c r="H30"/>
    </row>
    <row r="31" spans="1:10" x14ac:dyDescent="0.3">
      <c r="B31" t="s">
        <v>62</v>
      </c>
      <c r="C31"/>
      <c r="H31"/>
    </row>
    <row r="32" spans="1:10" x14ac:dyDescent="0.3">
      <c r="B32" t="s">
        <v>67</v>
      </c>
    </row>
  </sheetData>
  <pageMargins left="0.7" right="0.7" top="0.75" bottom="0.75" header="0.3" footer="0.3"/>
  <pageSetup scale="84" orientation="landscape" r:id="rId1"/>
  <ignoredErrors>
    <ignoredError sqref="D14:F16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9"/>
  <sheetViews>
    <sheetView workbookViewId="0">
      <pane xSplit="1" topLeftCell="B1" activePane="topRight" state="frozen"/>
      <selection activeCell="B14" sqref="B14"/>
      <selection pane="topRight" activeCell="J22" sqref="J22"/>
    </sheetView>
  </sheetViews>
  <sheetFormatPr defaultRowHeight="14.4" x14ac:dyDescent="0.3"/>
  <cols>
    <col min="1" max="1" width="75.5546875" style="11" customWidth="1"/>
    <col min="2" max="3" width="13.77734375" style="11" bestFit="1" customWidth="1"/>
    <col min="4" max="4" width="13.6640625" style="11" bestFit="1" customWidth="1"/>
    <col min="5" max="15" width="14.6640625" style="11" bestFit="1" customWidth="1"/>
    <col min="16" max="16" width="15.6640625" style="11" customWidth="1"/>
    <col min="17" max="17" width="14" style="11" customWidth="1"/>
    <col min="18" max="16384" width="8.88671875" style="11"/>
  </cols>
  <sheetData>
    <row r="1" spans="1:15" x14ac:dyDescent="0.3">
      <c r="A1" s="11" t="s">
        <v>9</v>
      </c>
    </row>
    <row r="2" spans="1:15" x14ac:dyDescent="0.3">
      <c r="A2" s="11" t="s">
        <v>64</v>
      </c>
    </row>
    <row r="5" spans="1:15" x14ac:dyDescent="0.3">
      <c r="A5" s="47" t="s">
        <v>86</v>
      </c>
    </row>
    <row r="6" spans="1:15" x14ac:dyDescent="0.3">
      <c r="B6" s="48" t="s">
        <v>0</v>
      </c>
      <c r="C6" s="48" t="s">
        <v>0</v>
      </c>
      <c r="D6" s="48" t="s">
        <v>0</v>
      </c>
      <c r="E6" s="48" t="s">
        <v>0</v>
      </c>
      <c r="F6" s="48" t="s">
        <v>0</v>
      </c>
      <c r="G6" s="48" t="s">
        <v>0</v>
      </c>
      <c r="H6" s="48" t="s">
        <v>0</v>
      </c>
      <c r="I6" s="48" t="s">
        <v>0</v>
      </c>
      <c r="J6" s="48" t="s">
        <v>0</v>
      </c>
      <c r="K6" s="48" t="s">
        <v>1</v>
      </c>
      <c r="L6" s="48" t="s">
        <v>1</v>
      </c>
      <c r="M6" s="48" t="s">
        <v>1</v>
      </c>
      <c r="N6" s="48" t="s">
        <v>1</v>
      </c>
      <c r="O6" s="48" t="s">
        <v>44</v>
      </c>
    </row>
    <row r="7" spans="1:15" ht="16.2" x14ac:dyDescent="0.45">
      <c r="A7" s="49" t="s">
        <v>42</v>
      </c>
      <c r="B7" s="50" t="s">
        <v>25</v>
      </c>
      <c r="C7" s="50" t="s">
        <v>26</v>
      </c>
      <c r="D7" s="50" t="s">
        <v>27</v>
      </c>
      <c r="E7" s="50" t="s">
        <v>28</v>
      </c>
      <c r="F7" s="50" t="s">
        <v>29</v>
      </c>
      <c r="G7" s="50" t="s">
        <v>30</v>
      </c>
      <c r="H7" s="50" t="s">
        <v>31</v>
      </c>
      <c r="I7" s="50" t="s">
        <v>32</v>
      </c>
      <c r="J7" s="50" t="s">
        <v>33</v>
      </c>
      <c r="K7" s="50" t="s">
        <v>34</v>
      </c>
      <c r="L7" s="50" t="s">
        <v>35</v>
      </c>
      <c r="M7" s="50" t="s">
        <v>36</v>
      </c>
      <c r="N7" s="50" t="s">
        <v>25</v>
      </c>
      <c r="O7" s="50" t="s">
        <v>83</v>
      </c>
    </row>
    <row r="8" spans="1:15" x14ac:dyDescent="0.3">
      <c r="A8" s="26" t="s">
        <v>41</v>
      </c>
      <c r="B8" s="52">
        <v>0</v>
      </c>
      <c r="C8" s="52">
        <v>18081277.629999995</v>
      </c>
      <c r="D8" s="52">
        <v>36260993.339999989</v>
      </c>
      <c r="E8" s="52">
        <v>54502529.819999978</v>
      </c>
      <c r="F8" s="52">
        <v>72782115.61999996</v>
      </c>
      <c r="G8" s="52">
        <v>91079724.129999951</v>
      </c>
      <c r="H8" s="52">
        <v>109415833.24999994</v>
      </c>
      <c r="I8" s="52">
        <v>127838343.97999993</v>
      </c>
      <c r="J8" s="52">
        <v>146449466.14999992</v>
      </c>
      <c r="K8" s="52">
        <v>165195141.70999992</v>
      </c>
      <c r="L8" s="52">
        <v>183919207.94999993</v>
      </c>
      <c r="M8" s="52">
        <v>202668938.57999992</v>
      </c>
      <c r="N8" s="52">
        <v>221495054.45999992</v>
      </c>
      <c r="O8" s="52">
        <f>SUM(B8:N8)/13</f>
        <v>109976048.20153841</v>
      </c>
    </row>
    <row r="9" spans="1:15" x14ac:dyDescent="0.3">
      <c r="A9" s="26" t="s">
        <v>22</v>
      </c>
      <c r="B9" s="52">
        <v>0</v>
      </c>
      <c r="C9" s="52">
        <v>15985591.389999989</v>
      </c>
      <c r="D9" s="52">
        <v>32059674.829999976</v>
      </c>
      <c r="E9" s="52">
        <v>48193008.589999959</v>
      </c>
      <c r="F9" s="52">
        <v>64362318.929999948</v>
      </c>
      <c r="G9" s="52">
        <v>80547680.729999945</v>
      </c>
      <c r="H9" s="52">
        <v>96769442.029999927</v>
      </c>
      <c r="I9" s="52">
        <v>113067229.64999992</v>
      </c>
      <c r="J9" s="52">
        <v>129530383.0099999</v>
      </c>
      <c r="K9" s="52">
        <v>146114148.3599999</v>
      </c>
      <c r="L9" s="52">
        <v>162677785.8599999</v>
      </c>
      <c r="M9" s="52">
        <v>179268795.4499999</v>
      </c>
      <c r="N9" s="52">
        <v>195935354.57999989</v>
      </c>
      <c r="O9" s="52">
        <f t="shared" ref="O9:O10" si="0">SUM(B9:N9)/13</f>
        <v>97270108.723846093</v>
      </c>
    </row>
    <row r="10" spans="1:15" x14ac:dyDescent="0.3">
      <c r="A10" s="26" t="s">
        <v>23</v>
      </c>
      <c r="B10" s="52">
        <v>0</v>
      </c>
      <c r="C10" s="52">
        <v>15851579.399999987</v>
      </c>
      <c r="D10" s="52">
        <v>31791650.849999972</v>
      </c>
      <c r="E10" s="52">
        <v>47790972.61999996</v>
      </c>
      <c r="F10" s="52">
        <v>63826270.969999939</v>
      </c>
      <c r="G10" s="52">
        <v>79877620.779999927</v>
      </c>
      <c r="H10" s="52">
        <v>95965370.089999914</v>
      </c>
      <c r="I10" s="52">
        <v>112129145.71999991</v>
      </c>
      <c r="J10" s="52">
        <v>128466315.96999989</v>
      </c>
      <c r="K10" s="52">
        <v>144932127.08999988</v>
      </c>
      <c r="L10" s="52">
        <v>161377810.35999987</v>
      </c>
      <c r="M10" s="52">
        <v>177850865.71999985</v>
      </c>
      <c r="N10" s="52">
        <v>194399470.61999986</v>
      </c>
      <c r="O10" s="52">
        <f t="shared" si="0"/>
        <v>96481476.93769224</v>
      </c>
    </row>
    <row r="11" spans="1:15" x14ac:dyDescent="0.3"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</row>
    <row r="12" spans="1:15" x14ac:dyDescent="0.3">
      <c r="A12" s="49" t="s">
        <v>43</v>
      </c>
      <c r="B12" s="59"/>
      <c r="C12" s="60"/>
      <c r="D12" s="60"/>
      <c r="E12" s="60"/>
      <c r="F12" s="60"/>
      <c r="G12" s="60"/>
      <c r="H12" s="60"/>
      <c r="I12" s="60"/>
      <c r="J12" s="60"/>
      <c r="K12" s="60"/>
      <c r="L12" s="60"/>
      <c r="M12" s="60"/>
      <c r="N12" s="60"/>
      <c r="O12" s="60"/>
    </row>
    <row r="13" spans="1:15" x14ac:dyDescent="0.3">
      <c r="A13" s="26" t="s">
        <v>41</v>
      </c>
      <c r="B13" s="52">
        <v>0</v>
      </c>
      <c r="C13" s="52">
        <v>0</v>
      </c>
      <c r="D13" s="52">
        <v>0</v>
      </c>
      <c r="E13" s="52">
        <v>0</v>
      </c>
      <c r="F13" s="52">
        <v>0</v>
      </c>
      <c r="G13" s="52">
        <v>0</v>
      </c>
      <c r="H13" s="52">
        <v>0</v>
      </c>
      <c r="I13" s="52">
        <v>0</v>
      </c>
      <c r="J13" s="52">
        <v>0</v>
      </c>
      <c r="K13" s="52">
        <v>0</v>
      </c>
      <c r="L13" s="52">
        <v>0</v>
      </c>
      <c r="M13" s="52">
        <v>0</v>
      </c>
      <c r="N13" s="52">
        <v>0</v>
      </c>
      <c r="O13" s="52">
        <f t="shared" ref="O13:O15" si="1">SUM(B13:N13)/13</f>
        <v>0</v>
      </c>
    </row>
    <row r="14" spans="1:15" x14ac:dyDescent="0.3">
      <c r="A14" s="26" t="s">
        <v>22</v>
      </c>
      <c r="B14" s="52">
        <f t="shared" ref="B14:N14" si="2">+B9-B8</f>
        <v>0</v>
      </c>
      <c r="C14" s="52">
        <f>+C9-C8</f>
        <v>-2095686.2400000058</v>
      </c>
      <c r="D14" s="52">
        <f t="shared" si="2"/>
        <v>-4201318.5100000128</v>
      </c>
      <c r="E14" s="52">
        <f t="shared" si="2"/>
        <v>-6309521.2300000191</v>
      </c>
      <c r="F14" s="52">
        <f t="shared" si="2"/>
        <v>-8419796.6900000125</v>
      </c>
      <c r="G14" s="52">
        <f t="shared" si="2"/>
        <v>-10532043.400000006</v>
      </c>
      <c r="H14" s="52">
        <f t="shared" si="2"/>
        <v>-12646391.220000014</v>
      </c>
      <c r="I14" s="52">
        <f t="shared" si="2"/>
        <v>-14771114.330000013</v>
      </c>
      <c r="J14" s="52">
        <f t="shared" si="2"/>
        <v>-16919083.140000015</v>
      </c>
      <c r="K14" s="52">
        <f t="shared" si="2"/>
        <v>-19080993.350000024</v>
      </c>
      <c r="L14" s="52">
        <f t="shared" si="2"/>
        <v>-21241422.090000033</v>
      </c>
      <c r="M14" s="52">
        <f t="shared" si="2"/>
        <v>-23400143.130000025</v>
      </c>
      <c r="N14" s="52">
        <f t="shared" si="2"/>
        <v>-25559699.880000025</v>
      </c>
      <c r="O14" s="52">
        <f t="shared" si="1"/>
        <v>-12705939.477692323</v>
      </c>
    </row>
    <row r="15" spans="1:15" x14ac:dyDescent="0.3">
      <c r="A15" s="26" t="s">
        <v>23</v>
      </c>
      <c r="B15" s="52">
        <v>0</v>
      </c>
      <c r="C15" s="52">
        <f t="shared" ref="C15:N15" si="3">+C10-C9</f>
        <v>-134011.99000000209</v>
      </c>
      <c r="D15" s="52">
        <f t="shared" si="3"/>
        <v>-268023.98000000417</v>
      </c>
      <c r="E15" s="52">
        <f t="shared" si="3"/>
        <v>-402035.96999999881</v>
      </c>
      <c r="F15" s="52">
        <f t="shared" si="3"/>
        <v>-536047.96000000834</v>
      </c>
      <c r="G15" s="52">
        <f t="shared" si="3"/>
        <v>-670059.95000001788</v>
      </c>
      <c r="H15" s="52">
        <f t="shared" si="3"/>
        <v>-804071.94000001252</v>
      </c>
      <c r="I15" s="52">
        <f t="shared" si="3"/>
        <v>-938083.93000000715</v>
      </c>
      <c r="J15" s="52">
        <f t="shared" si="3"/>
        <v>-1064067.0400000066</v>
      </c>
      <c r="K15" s="52">
        <f t="shared" si="3"/>
        <v>-1182021.2700000107</v>
      </c>
      <c r="L15" s="52">
        <f t="shared" si="3"/>
        <v>-1299975.5000000298</v>
      </c>
      <c r="M15" s="52">
        <f t="shared" si="3"/>
        <v>-1417929.7300000489</v>
      </c>
      <c r="N15" s="52">
        <f t="shared" si="3"/>
        <v>-1535883.9600000381</v>
      </c>
      <c r="O15" s="52">
        <f t="shared" si="1"/>
        <v>-788631.78615386039</v>
      </c>
    </row>
    <row r="17" spans="1:18" x14ac:dyDescent="0.3">
      <c r="A17" s="44" t="s">
        <v>85</v>
      </c>
    </row>
    <row r="18" spans="1:18" x14ac:dyDescent="0.3">
      <c r="B18" s="48" t="s">
        <v>0</v>
      </c>
      <c r="C18" s="48" t="s">
        <v>0</v>
      </c>
      <c r="D18" s="48" t="s">
        <v>0</v>
      </c>
      <c r="E18" s="48" t="s">
        <v>0</v>
      </c>
      <c r="F18" s="48" t="s">
        <v>0</v>
      </c>
      <c r="G18" s="48" t="s">
        <v>0</v>
      </c>
      <c r="H18" s="48" t="s">
        <v>0</v>
      </c>
      <c r="I18" s="48" t="s">
        <v>0</v>
      </c>
      <c r="J18" s="48" t="s">
        <v>0</v>
      </c>
      <c r="K18" s="48" t="s">
        <v>1</v>
      </c>
      <c r="L18" s="48" t="s">
        <v>1</v>
      </c>
      <c r="M18" s="48" t="s">
        <v>1</v>
      </c>
      <c r="N18" s="48" t="s">
        <v>1</v>
      </c>
      <c r="O18" s="48" t="s">
        <v>44</v>
      </c>
    </row>
    <row r="19" spans="1:18" ht="16.2" x14ac:dyDescent="0.45">
      <c r="A19" s="49" t="s">
        <v>42</v>
      </c>
      <c r="B19" s="50" t="s">
        <v>25</v>
      </c>
      <c r="C19" s="50" t="s">
        <v>26</v>
      </c>
      <c r="D19" s="50" t="s">
        <v>27</v>
      </c>
      <c r="E19" s="50" t="s">
        <v>28</v>
      </c>
      <c r="F19" s="50" t="s">
        <v>29</v>
      </c>
      <c r="G19" s="50" t="s">
        <v>30</v>
      </c>
      <c r="H19" s="50" t="s">
        <v>31</v>
      </c>
      <c r="I19" s="50" t="s">
        <v>32</v>
      </c>
      <c r="J19" s="50" t="s">
        <v>33</v>
      </c>
      <c r="K19" s="50" t="s">
        <v>34</v>
      </c>
      <c r="L19" s="50" t="s">
        <v>35</v>
      </c>
      <c r="M19" s="50" t="s">
        <v>36</v>
      </c>
      <c r="N19" s="50" t="s">
        <v>25</v>
      </c>
      <c r="O19" s="50" t="s">
        <v>83</v>
      </c>
    </row>
    <row r="20" spans="1:18" x14ac:dyDescent="0.3">
      <c r="A20" s="26" t="s">
        <v>41</v>
      </c>
      <c r="B20" s="52">
        <v>0</v>
      </c>
      <c r="C20" s="52">
        <v>5483017.4399999995</v>
      </c>
      <c r="D20" s="52">
        <v>10970521.569999998</v>
      </c>
      <c r="E20" s="52">
        <v>16462137.679999996</v>
      </c>
      <c r="F20" s="52">
        <v>21961224.579999994</v>
      </c>
      <c r="G20" s="52">
        <v>27468205.079999994</v>
      </c>
      <c r="H20" s="52">
        <v>32980388.359999996</v>
      </c>
      <c r="I20" s="52">
        <v>38522567.569999993</v>
      </c>
      <c r="J20" s="52">
        <v>44138467.829999991</v>
      </c>
      <c r="K20" s="52">
        <v>49801893.379999988</v>
      </c>
      <c r="L20" s="52">
        <v>55468333.979999989</v>
      </c>
      <c r="M20" s="52">
        <v>61136983.099999987</v>
      </c>
      <c r="N20" s="52">
        <v>66806531.069999985</v>
      </c>
      <c r="O20" s="52">
        <f>SUM(B20:N20)/13</f>
        <v>33169251.664615374</v>
      </c>
    </row>
    <row r="21" spans="1:18" x14ac:dyDescent="0.3">
      <c r="A21" s="26" t="s">
        <v>22</v>
      </c>
      <c r="B21" s="52">
        <v>0</v>
      </c>
      <c r="C21" s="52">
        <v>4365723.3899999987</v>
      </c>
      <c r="D21" s="52">
        <v>8735159.7099999972</v>
      </c>
      <c r="E21" s="52">
        <v>13108004.789999995</v>
      </c>
      <c r="F21" s="52">
        <v>17487012.669999994</v>
      </c>
      <c r="G21" s="52">
        <v>21872530.019999992</v>
      </c>
      <c r="H21" s="52">
        <v>26262350.52999999</v>
      </c>
      <c r="I21" s="52">
        <v>30676382.989999987</v>
      </c>
      <c r="J21" s="52">
        <v>35149731.709999986</v>
      </c>
      <c r="K21" s="52">
        <v>39661312.659999982</v>
      </c>
      <c r="L21" s="52">
        <v>44175335.219999984</v>
      </c>
      <c r="M21" s="52">
        <v>48691145.839999981</v>
      </c>
      <c r="N21" s="52">
        <v>53207693.949999981</v>
      </c>
      <c r="O21" s="52">
        <f t="shared" ref="O21:O22" si="4">SUM(B21:N21)/13</f>
        <v>26414798.729230758</v>
      </c>
    </row>
    <row r="22" spans="1:18" x14ac:dyDescent="0.3">
      <c r="A22" s="26" t="s">
        <v>23</v>
      </c>
      <c r="B22" s="52">
        <v>0</v>
      </c>
      <c r="C22" s="52">
        <v>4284554.6500000004</v>
      </c>
      <c r="D22" s="52">
        <v>8572822.2300000004</v>
      </c>
      <c r="E22" s="52">
        <v>12864498.57</v>
      </c>
      <c r="F22" s="52">
        <v>17162337.710000001</v>
      </c>
      <c r="G22" s="52">
        <v>21466686.32</v>
      </c>
      <c r="H22" s="52">
        <v>25775338.09</v>
      </c>
      <c r="I22" s="52">
        <v>30108201.809999999</v>
      </c>
      <c r="J22" s="52">
        <v>34500381.789999999</v>
      </c>
      <c r="K22" s="52">
        <v>38930794</v>
      </c>
      <c r="L22" s="52">
        <v>43363647.82</v>
      </c>
      <c r="M22" s="52">
        <v>47798289.700000003</v>
      </c>
      <c r="N22" s="52">
        <v>52233669.07</v>
      </c>
      <c r="O22" s="52">
        <f t="shared" si="4"/>
        <v>25927786.289230768</v>
      </c>
    </row>
    <row r="23" spans="1:18" x14ac:dyDescent="0.3">
      <c r="B23" s="48"/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/>
    </row>
    <row r="24" spans="1:18" x14ac:dyDescent="0.3">
      <c r="A24" s="49" t="s">
        <v>43</v>
      </c>
      <c r="B24" s="59"/>
      <c r="C24" s="60"/>
      <c r="D24" s="60"/>
      <c r="E24" s="60"/>
      <c r="F24" s="60"/>
      <c r="G24" s="60"/>
      <c r="H24" s="60"/>
      <c r="I24" s="60"/>
      <c r="J24" s="60"/>
      <c r="K24" s="60"/>
      <c r="L24" s="60"/>
      <c r="M24" s="60"/>
      <c r="N24" s="60"/>
      <c r="O24" s="60"/>
      <c r="Q24" s="12"/>
      <c r="R24" s="12"/>
    </row>
    <row r="25" spans="1:18" x14ac:dyDescent="0.3">
      <c r="A25" s="26" t="s">
        <v>41</v>
      </c>
      <c r="B25" s="52">
        <v>0</v>
      </c>
      <c r="C25" s="52">
        <v>0</v>
      </c>
      <c r="D25" s="52">
        <v>0</v>
      </c>
      <c r="E25" s="52">
        <v>0</v>
      </c>
      <c r="F25" s="52">
        <v>0</v>
      </c>
      <c r="G25" s="52">
        <v>0</v>
      </c>
      <c r="H25" s="52">
        <v>0</v>
      </c>
      <c r="I25" s="52">
        <v>0</v>
      </c>
      <c r="J25" s="52">
        <v>0</v>
      </c>
      <c r="K25" s="52">
        <v>0</v>
      </c>
      <c r="L25" s="52">
        <v>0</v>
      </c>
      <c r="M25" s="52">
        <v>0</v>
      </c>
      <c r="N25" s="52">
        <v>0</v>
      </c>
      <c r="O25" s="52">
        <f t="shared" ref="O25:O27" si="5">SUM(B25:N25)/13</f>
        <v>0</v>
      </c>
      <c r="Q25" s="12"/>
      <c r="R25" s="12"/>
    </row>
    <row r="26" spans="1:18" x14ac:dyDescent="0.3">
      <c r="A26" s="26" t="s">
        <v>22</v>
      </c>
      <c r="B26" s="52">
        <f t="shared" ref="B26:N26" si="6">+B21-B20</f>
        <v>0</v>
      </c>
      <c r="C26" s="52">
        <f t="shared" si="6"/>
        <v>-1117294.0500000007</v>
      </c>
      <c r="D26" s="52">
        <f t="shared" si="6"/>
        <v>-2235361.8600000013</v>
      </c>
      <c r="E26" s="52">
        <f t="shared" si="6"/>
        <v>-3354132.8900000006</v>
      </c>
      <c r="F26" s="52">
        <f t="shared" si="6"/>
        <v>-4474211.91</v>
      </c>
      <c r="G26" s="52">
        <f t="shared" si="6"/>
        <v>-5595675.0600000024</v>
      </c>
      <c r="H26" s="52">
        <f t="shared" si="6"/>
        <v>-6718037.8300000057</v>
      </c>
      <c r="I26" s="52">
        <f t="shared" si="6"/>
        <v>-7846184.5800000057</v>
      </c>
      <c r="J26" s="52">
        <f t="shared" si="6"/>
        <v>-8988736.1200000048</v>
      </c>
      <c r="K26" s="52">
        <f t="shared" si="6"/>
        <v>-10140580.720000006</v>
      </c>
      <c r="L26" s="52">
        <f t="shared" si="6"/>
        <v>-11292998.760000005</v>
      </c>
      <c r="M26" s="52">
        <f t="shared" si="6"/>
        <v>-12445837.260000005</v>
      </c>
      <c r="N26" s="52">
        <f t="shared" si="6"/>
        <v>-13598837.120000005</v>
      </c>
      <c r="O26" s="52">
        <f t="shared" si="5"/>
        <v>-6754452.9353846181</v>
      </c>
      <c r="Q26" s="62"/>
      <c r="R26" s="63"/>
    </row>
    <row r="27" spans="1:18" x14ac:dyDescent="0.3">
      <c r="A27" s="26" t="s">
        <v>23</v>
      </c>
      <c r="B27" s="52">
        <v>0</v>
      </c>
      <c r="C27" s="52">
        <f t="shared" ref="C27:N27" si="7">+C22-C21</f>
        <v>-81168.739999998361</v>
      </c>
      <c r="D27" s="52">
        <f t="shared" si="7"/>
        <v>-162337.47999999672</v>
      </c>
      <c r="E27" s="52">
        <f t="shared" si="7"/>
        <v>-243506.21999999508</v>
      </c>
      <c r="F27" s="52">
        <f t="shared" si="7"/>
        <v>-324674.95999999344</v>
      </c>
      <c r="G27" s="52">
        <f t="shared" si="7"/>
        <v>-405843.6999999918</v>
      </c>
      <c r="H27" s="52">
        <f t="shared" si="7"/>
        <v>-487012.43999999017</v>
      </c>
      <c r="I27" s="52">
        <f t="shared" si="7"/>
        <v>-568181.17999998853</v>
      </c>
      <c r="J27" s="52">
        <f t="shared" si="7"/>
        <v>-649349.91999998689</v>
      </c>
      <c r="K27" s="52">
        <f t="shared" si="7"/>
        <v>-730518.65999998152</v>
      </c>
      <c r="L27" s="52">
        <f t="shared" si="7"/>
        <v>-811687.39999998361</v>
      </c>
      <c r="M27" s="52">
        <f t="shared" si="7"/>
        <v>-892856.13999997824</v>
      </c>
      <c r="N27" s="52">
        <f t="shared" si="7"/>
        <v>-974024.87999998033</v>
      </c>
      <c r="O27" s="52">
        <f t="shared" si="5"/>
        <v>-487012.43999998958</v>
      </c>
      <c r="Q27" s="62"/>
      <c r="R27" s="63"/>
    </row>
    <row r="28" spans="1:18" x14ac:dyDescent="0.3">
      <c r="Q28" s="12"/>
      <c r="R28" s="12"/>
    </row>
    <row r="29" spans="1:18" x14ac:dyDescent="0.3">
      <c r="A29" s="47" t="s">
        <v>84</v>
      </c>
      <c r="Q29" s="12"/>
      <c r="R29" s="12"/>
    </row>
    <row r="30" spans="1:18" x14ac:dyDescent="0.3">
      <c r="B30" s="48" t="s">
        <v>0</v>
      </c>
      <c r="C30" s="48" t="s">
        <v>0</v>
      </c>
      <c r="D30" s="48" t="s">
        <v>0</v>
      </c>
      <c r="E30" s="48" t="s">
        <v>0</v>
      </c>
      <c r="F30" s="48" t="s">
        <v>0</v>
      </c>
      <c r="G30" s="48" t="s">
        <v>0</v>
      </c>
      <c r="H30" s="48" t="s">
        <v>0</v>
      </c>
      <c r="I30" s="48" t="s">
        <v>0</v>
      </c>
      <c r="J30" s="48" t="s">
        <v>0</v>
      </c>
      <c r="K30" s="48" t="s">
        <v>1</v>
      </c>
      <c r="L30" s="48" t="s">
        <v>1</v>
      </c>
      <c r="M30" s="48" t="s">
        <v>1</v>
      </c>
      <c r="N30" s="48" t="s">
        <v>1</v>
      </c>
      <c r="O30" s="48" t="s">
        <v>44</v>
      </c>
    </row>
    <row r="31" spans="1:18" ht="16.2" x14ac:dyDescent="0.45">
      <c r="A31" s="49" t="s">
        <v>42</v>
      </c>
      <c r="B31" s="50" t="s">
        <v>25</v>
      </c>
      <c r="C31" s="50" t="s">
        <v>26</v>
      </c>
      <c r="D31" s="50" t="s">
        <v>27</v>
      </c>
      <c r="E31" s="50" t="s">
        <v>28</v>
      </c>
      <c r="F31" s="50" t="s">
        <v>29</v>
      </c>
      <c r="G31" s="50" t="s">
        <v>30</v>
      </c>
      <c r="H31" s="50" t="s">
        <v>31</v>
      </c>
      <c r="I31" s="50" t="s">
        <v>32</v>
      </c>
      <c r="J31" s="50" t="s">
        <v>33</v>
      </c>
      <c r="K31" s="50" t="s">
        <v>34</v>
      </c>
      <c r="L31" s="50" t="s">
        <v>35</v>
      </c>
      <c r="M31" s="50" t="s">
        <v>36</v>
      </c>
      <c r="N31" s="50" t="s">
        <v>25</v>
      </c>
      <c r="O31" s="50" t="s">
        <v>83</v>
      </c>
    </row>
    <row r="32" spans="1:18" x14ac:dyDescent="0.3">
      <c r="A32" s="26" t="s">
        <v>41</v>
      </c>
      <c r="B32" s="52">
        <f t="shared" ref="B32:N32" si="8">+B8-B20</f>
        <v>0</v>
      </c>
      <c r="C32" s="52">
        <f t="shared" si="8"/>
        <v>12598260.189999996</v>
      </c>
      <c r="D32" s="52">
        <f t="shared" si="8"/>
        <v>25290471.769999988</v>
      </c>
      <c r="E32" s="52">
        <f t="shared" si="8"/>
        <v>38040392.139999986</v>
      </c>
      <c r="F32" s="52">
        <f t="shared" si="8"/>
        <v>50820891.039999962</v>
      </c>
      <c r="G32" s="52">
        <f t="shared" si="8"/>
        <v>63611519.049999952</v>
      </c>
      <c r="H32" s="52">
        <f t="shared" si="8"/>
        <v>76435444.889999941</v>
      </c>
      <c r="I32" s="52">
        <f t="shared" si="8"/>
        <v>89315776.409999937</v>
      </c>
      <c r="J32" s="52">
        <f t="shared" si="8"/>
        <v>102310998.31999993</v>
      </c>
      <c r="K32" s="52">
        <f t="shared" si="8"/>
        <v>115393248.32999992</v>
      </c>
      <c r="L32" s="52">
        <f t="shared" si="8"/>
        <v>128450873.96999994</v>
      </c>
      <c r="M32" s="52">
        <f t="shared" si="8"/>
        <v>141531955.47999993</v>
      </c>
      <c r="N32" s="52">
        <f t="shared" si="8"/>
        <v>154688523.38999993</v>
      </c>
      <c r="O32" s="52">
        <f>SUM(B32:N32)/13</f>
        <v>76806796.536923021</v>
      </c>
    </row>
    <row r="33" spans="1:18" x14ac:dyDescent="0.3">
      <c r="A33" s="26" t="s">
        <v>22</v>
      </c>
      <c r="B33" s="52">
        <f t="shared" ref="B33:N33" si="9">+B9-B21</f>
        <v>0</v>
      </c>
      <c r="C33" s="52">
        <f t="shared" si="9"/>
        <v>11619867.999999991</v>
      </c>
      <c r="D33" s="52">
        <f t="shared" si="9"/>
        <v>23324515.119999979</v>
      </c>
      <c r="E33" s="52">
        <f t="shared" si="9"/>
        <v>35085003.799999967</v>
      </c>
      <c r="F33" s="52">
        <f t="shared" si="9"/>
        <v>46875306.259999953</v>
      </c>
      <c r="G33" s="52">
        <f t="shared" si="9"/>
        <v>58675150.709999949</v>
      </c>
      <c r="H33" s="52">
        <f t="shared" si="9"/>
        <v>70507091.49999994</v>
      </c>
      <c r="I33" s="52">
        <f t="shared" si="9"/>
        <v>82390846.659999937</v>
      </c>
      <c r="J33" s="52">
        <f t="shared" si="9"/>
        <v>94380651.299999923</v>
      </c>
      <c r="K33" s="52">
        <f t="shared" si="9"/>
        <v>106452835.69999991</v>
      </c>
      <c r="L33" s="52">
        <f t="shared" si="9"/>
        <v>118502450.63999991</v>
      </c>
      <c r="M33" s="52">
        <f t="shared" si="9"/>
        <v>130577649.60999992</v>
      </c>
      <c r="N33" s="52">
        <f t="shared" si="9"/>
        <v>142727660.62999991</v>
      </c>
      <c r="O33" s="52">
        <f t="shared" ref="O33:O34" si="10">SUM(B33:N33)/13</f>
        <v>70855309.994615331</v>
      </c>
    </row>
    <row r="34" spans="1:18" x14ac:dyDescent="0.3">
      <c r="A34" s="26" t="s">
        <v>23</v>
      </c>
      <c r="B34" s="52">
        <f t="shared" ref="B34:N34" si="11">+B10-B22</f>
        <v>0</v>
      </c>
      <c r="C34" s="52">
        <f t="shared" si="11"/>
        <v>11567024.749999987</v>
      </c>
      <c r="D34" s="52">
        <f t="shared" si="11"/>
        <v>23218828.619999971</v>
      </c>
      <c r="E34" s="52">
        <f t="shared" si="11"/>
        <v>34926474.04999996</v>
      </c>
      <c r="F34" s="52">
        <f t="shared" si="11"/>
        <v>46663933.259999938</v>
      </c>
      <c r="G34" s="52">
        <f t="shared" si="11"/>
        <v>58410934.459999926</v>
      </c>
      <c r="H34" s="52">
        <f t="shared" si="11"/>
        <v>70190031.999999911</v>
      </c>
      <c r="I34" s="52">
        <f t="shared" si="11"/>
        <v>82020943.909999907</v>
      </c>
      <c r="J34" s="52">
        <f t="shared" si="11"/>
        <v>93965934.179999888</v>
      </c>
      <c r="K34" s="52">
        <f t="shared" si="11"/>
        <v>106001333.08999988</v>
      </c>
      <c r="L34" s="52">
        <f t="shared" si="11"/>
        <v>118014162.53999987</v>
      </c>
      <c r="M34" s="52">
        <f t="shared" si="11"/>
        <v>130052576.01999985</v>
      </c>
      <c r="N34" s="52">
        <f t="shared" si="11"/>
        <v>142165801.54999986</v>
      </c>
      <c r="O34" s="52">
        <f t="shared" si="10"/>
        <v>70553690.648461446</v>
      </c>
    </row>
    <row r="35" spans="1:18" x14ac:dyDescent="0.3">
      <c r="B35" s="48"/>
      <c r="C35" s="48"/>
      <c r="D35" s="48"/>
      <c r="E35" s="48"/>
      <c r="F35" s="48"/>
      <c r="G35" s="48"/>
      <c r="H35" s="48"/>
      <c r="I35" s="48"/>
      <c r="J35" s="48"/>
      <c r="K35" s="48"/>
      <c r="L35" s="48"/>
      <c r="M35" s="48"/>
      <c r="N35" s="48"/>
      <c r="O35" s="48"/>
    </row>
    <row r="36" spans="1:18" x14ac:dyDescent="0.3">
      <c r="A36" s="11" t="s">
        <v>43</v>
      </c>
      <c r="B36" s="59"/>
      <c r="C36" s="60"/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0"/>
    </row>
    <row r="37" spans="1:18" x14ac:dyDescent="0.3">
      <c r="A37" s="26" t="s">
        <v>41</v>
      </c>
      <c r="B37" s="52">
        <v>0</v>
      </c>
      <c r="C37" s="52">
        <v>0</v>
      </c>
      <c r="D37" s="52">
        <v>0</v>
      </c>
      <c r="E37" s="52">
        <v>0</v>
      </c>
      <c r="F37" s="52">
        <v>0</v>
      </c>
      <c r="G37" s="52">
        <v>0</v>
      </c>
      <c r="H37" s="52">
        <v>0</v>
      </c>
      <c r="I37" s="52">
        <v>0</v>
      </c>
      <c r="J37" s="52">
        <v>0</v>
      </c>
      <c r="K37" s="52">
        <v>0</v>
      </c>
      <c r="L37" s="52">
        <v>0</v>
      </c>
      <c r="M37" s="52">
        <v>0</v>
      </c>
      <c r="N37" s="52">
        <v>0</v>
      </c>
      <c r="O37" s="52">
        <f t="shared" ref="O37" si="12">SUM(B37:N37)/13</f>
        <v>0</v>
      </c>
      <c r="Q37" s="55" t="s">
        <v>45</v>
      </c>
      <c r="R37" s="55"/>
    </row>
    <row r="38" spans="1:18" x14ac:dyDescent="0.3">
      <c r="A38" s="26" t="s">
        <v>22</v>
      </c>
      <c r="B38" s="52">
        <f t="shared" ref="B38:N38" si="13">+B33-B32</f>
        <v>0</v>
      </c>
      <c r="C38" s="52">
        <f t="shared" si="13"/>
        <v>-978392.19000000507</v>
      </c>
      <c r="D38" s="52">
        <f t="shared" si="13"/>
        <v>-1965956.6500000097</v>
      </c>
      <c r="E38" s="52">
        <f t="shared" si="13"/>
        <v>-2955388.3400000185</v>
      </c>
      <c r="F38" s="52">
        <f t="shared" si="13"/>
        <v>-3945584.7800000086</v>
      </c>
      <c r="G38" s="52">
        <f t="shared" si="13"/>
        <v>-4936368.3400000036</v>
      </c>
      <c r="H38" s="52">
        <f t="shared" si="13"/>
        <v>-5928353.3900000006</v>
      </c>
      <c r="I38" s="52">
        <f t="shared" si="13"/>
        <v>-6924929.75</v>
      </c>
      <c r="J38" s="52">
        <f t="shared" si="13"/>
        <v>-7930347.0200000107</v>
      </c>
      <c r="K38" s="52">
        <f t="shared" si="13"/>
        <v>-8940412.6300000101</v>
      </c>
      <c r="L38" s="52">
        <f t="shared" si="13"/>
        <v>-9948423.330000028</v>
      </c>
      <c r="M38" s="52">
        <f t="shared" si="13"/>
        <v>-10954305.870000005</v>
      </c>
      <c r="N38" s="52">
        <f t="shared" si="13"/>
        <v>-11960862.76000002</v>
      </c>
      <c r="O38" s="52">
        <f>SUM(B38:N38)/13</f>
        <v>-5951486.542307701</v>
      </c>
      <c r="P38" s="57"/>
      <c r="Q38" s="56">
        <f>+'LGE Exhibit'!C6*1000000</f>
        <v>-11960862.760000028</v>
      </c>
      <c r="R38" s="57">
        <f>+N38-Q38</f>
        <v>0</v>
      </c>
    </row>
    <row r="39" spans="1:18" x14ac:dyDescent="0.3">
      <c r="A39" s="26" t="s">
        <v>23</v>
      </c>
      <c r="B39" s="52">
        <v>0</v>
      </c>
      <c r="C39" s="52">
        <f t="shared" ref="C39:N39" si="14">+C34-C33</f>
        <v>-52843.250000003725</v>
      </c>
      <c r="D39" s="52">
        <f t="shared" si="14"/>
        <v>-105686.50000000745</v>
      </c>
      <c r="E39" s="52">
        <f t="shared" si="14"/>
        <v>-158529.75000000745</v>
      </c>
      <c r="F39" s="52">
        <f t="shared" si="14"/>
        <v>-211373.0000000149</v>
      </c>
      <c r="G39" s="52">
        <f t="shared" si="14"/>
        <v>-264216.25000002235</v>
      </c>
      <c r="H39" s="52">
        <f t="shared" si="14"/>
        <v>-317059.5000000298</v>
      </c>
      <c r="I39" s="52">
        <f t="shared" si="14"/>
        <v>-369902.7500000298</v>
      </c>
      <c r="J39" s="52">
        <f t="shared" si="14"/>
        <v>-414717.12000003457</v>
      </c>
      <c r="K39" s="52">
        <f t="shared" si="14"/>
        <v>-451502.61000002921</v>
      </c>
      <c r="L39" s="52">
        <f t="shared" si="14"/>
        <v>-488288.10000003874</v>
      </c>
      <c r="M39" s="52">
        <f t="shared" si="14"/>
        <v>-525073.59000007808</v>
      </c>
      <c r="N39" s="52">
        <f t="shared" si="14"/>
        <v>-561859.08000004292</v>
      </c>
      <c r="O39" s="52">
        <f>SUM(B39:N39)/13</f>
        <v>-301619.3461538722</v>
      </c>
      <c r="P39" s="57"/>
      <c r="Q39" s="56">
        <f>+'LGE Exhibit'!D6*1000000</f>
        <v>-561859.07999998331</v>
      </c>
      <c r="R39" s="57">
        <f t="shared" ref="R39" si="15">+N39-Q39</f>
        <v>-5.9604644775390625E-8</v>
      </c>
    </row>
    <row r="41" spans="1:18" x14ac:dyDescent="0.3">
      <c r="A41" s="47" t="s">
        <v>87</v>
      </c>
    </row>
    <row r="42" spans="1:18" x14ac:dyDescent="0.3">
      <c r="B42" s="48" t="s">
        <v>0</v>
      </c>
      <c r="C42" s="48" t="s">
        <v>0</v>
      </c>
      <c r="D42" s="48" t="s">
        <v>0</v>
      </c>
      <c r="E42" s="48" t="s">
        <v>0</v>
      </c>
      <c r="F42" s="48" t="s">
        <v>0</v>
      </c>
      <c r="G42" s="48" t="s">
        <v>0</v>
      </c>
      <c r="H42" s="48" t="s">
        <v>0</v>
      </c>
      <c r="I42" s="48" t="s">
        <v>0</v>
      </c>
      <c r="J42" s="48" t="s">
        <v>0</v>
      </c>
      <c r="K42" s="48" t="s">
        <v>1</v>
      </c>
      <c r="L42" s="48" t="s">
        <v>1</v>
      </c>
      <c r="M42" s="48" t="s">
        <v>1</v>
      </c>
      <c r="N42" s="48" t="s">
        <v>1</v>
      </c>
      <c r="O42" s="48" t="s">
        <v>44</v>
      </c>
    </row>
    <row r="43" spans="1:18" ht="16.2" x14ac:dyDescent="0.45">
      <c r="A43" s="49" t="s">
        <v>42</v>
      </c>
      <c r="B43" s="50" t="s">
        <v>25</v>
      </c>
      <c r="C43" s="50" t="s">
        <v>26</v>
      </c>
      <c r="D43" s="50" t="s">
        <v>27</v>
      </c>
      <c r="E43" s="50" t="s">
        <v>28</v>
      </c>
      <c r="F43" s="50" t="s">
        <v>29</v>
      </c>
      <c r="G43" s="50" t="s">
        <v>30</v>
      </c>
      <c r="H43" s="50" t="s">
        <v>31</v>
      </c>
      <c r="I43" s="50" t="s">
        <v>32</v>
      </c>
      <c r="J43" s="50" t="s">
        <v>33</v>
      </c>
      <c r="K43" s="50" t="s">
        <v>34</v>
      </c>
      <c r="L43" s="50" t="s">
        <v>35</v>
      </c>
      <c r="M43" s="50" t="s">
        <v>36</v>
      </c>
      <c r="N43" s="50" t="s">
        <v>25</v>
      </c>
      <c r="O43" s="50" t="s">
        <v>83</v>
      </c>
    </row>
    <row r="44" spans="1:18" x14ac:dyDescent="0.3">
      <c r="A44" s="26" t="s">
        <v>41</v>
      </c>
      <c r="B44" s="52">
        <f>+B8</f>
        <v>0</v>
      </c>
      <c r="C44" s="52">
        <f t="shared" ref="C44:N44" si="16">+C8</f>
        <v>18081277.629999995</v>
      </c>
      <c r="D44" s="52">
        <f t="shared" si="16"/>
        <v>36260993.339999989</v>
      </c>
      <c r="E44" s="52">
        <f t="shared" si="16"/>
        <v>54502529.819999978</v>
      </c>
      <c r="F44" s="52">
        <f t="shared" si="16"/>
        <v>72782115.61999996</v>
      </c>
      <c r="G44" s="52">
        <f t="shared" si="16"/>
        <v>91079724.129999951</v>
      </c>
      <c r="H44" s="52">
        <f t="shared" si="16"/>
        <v>109415833.24999994</v>
      </c>
      <c r="I44" s="52">
        <f t="shared" si="16"/>
        <v>127838343.97999993</v>
      </c>
      <c r="J44" s="52">
        <f t="shared" si="16"/>
        <v>146449466.14999992</v>
      </c>
      <c r="K44" s="52">
        <f t="shared" si="16"/>
        <v>165195141.70999992</v>
      </c>
      <c r="L44" s="52">
        <f t="shared" si="16"/>
        <v>183919207.94999993</v>
      </c>
      <c r="M44" s="52">
        <f t="shared" si="16"/>
        <v>202668938.57999992</v>
      </c>
      <c r="N44" s="52">
        <f t="shared" si="16"/>
        <v>221495054.45999992</v>
      </c>
      <c r="O44" s="52">
        <f>SUM(B44:N44)/13</f>
        <v>109976048.20153841</v>
      </c>
    </row>
    <row r="45" spans="1:18" x14ac:dyDescent="0.3">
      <c r="A45" s="26" t="s">
        <v>88</v>
      </c>
      <c r="B45" s="52">
        <v>0</v>
      </c>
      <c r="C45" s="52">
        <v>17878161.079999991</v>
      </c>
      <c r="D45" s="52">
        <v>35849893.279999971</v>
      </c>
      <c r="E45" s="52">
        <v>53883090.249999955</v>
      </c>
      <c r="F45" s="52">
        <v>71954463.549999937</v>
      </c>
      <c r="G45" s="52">
        <v>90044103.529999927</v>
      </c>
      <c r="H45" s="52">
        <v>108172449.0999999</v>
      </c>
      <c r="I45" s="52">
        <v>126387509.82999989</v>
      </c>
      <c r="J45" s="52">
        <v>144792124.24999988</v>
      </c>
      <c r="K45" s="52">
        <v>163332032.95999986</v>
      </c>
      <c r="L45" s="52">
        <v>181850722.97999984</v>
      </c>
      <c r="M45" s="52">
        <v>200395454.40999982</v>
      </c>
      <c r="N45" s="52">
        <v>219016218.38999981</v>
      </c>
      <c r="O45" s="52">
        <f t="shared" ref="O45" si="17">SUM(B45:N45)/13</f>
        <v>108735094.12384605</v>
      </c>
    </row>
    <row r="46" spans="1:18" x14ac:dyDescent="0.3">
      <c r="B46" s="48"/>
      <c r="C46" s="48"/>
      <c r="D46" s="48"/>
      <c r="E46" s="48"/>
      <c r="F46" s="48"/>
      <c r="G46" s="48"/>
      <c r="H46" s="48"/>
      <c r="I46" s="48"/>
      <c r="J46" s="48"/>
      <c r="K46" s="48"/>
      <c r="L46" s="48"/>
      <c r="M46" s="48"/>
      <c r="N46" s="48"/>
      <c r="O46" s="48"/>
    </row>
    <row r="47" spans="1:18" x14ac:dyDescent="0.3">
      <c r="A47" s="11" t="s">
        <v>43</v>
      </c>
      <c r="B47" s="59"/>
      <c r="C47" s="60"/>
      <c r="D47" s="60"/>
      <c r="E47" s="60"/>
      <c r="F47" s="60"/>
      <c r="G47" s="60"/>
      <c r="H47" s="60"/>
      <c r="I47" s="60"/>
      <c r="J47" s="60"/>
      <c r="K47" s="60"/>
      <c r="L47" s="60"/>
      <c r="M47" s="60"/>
      <c r="N47" s="60"/>
      <c r="O47" s="60"/>
    </row>
    <row r="48" spans="1:18" x14ac:dyDescent="0.3">
      <c r="A48" s="26" t="s">
        <v>41</v>
      </c>
      <c r="B48" s="52">
        <v>0</v>
      </c>
      <c r="C48" s="52">
        <v>0</v>
      </c>
      <c r="D48" s="52">
        <v>0</v>
      </c>
      <c r="E48" s="52">
        <v>0</v>
      </c>
      <c r="F48" s="52">
        <v>0</v>
      </c>
      <c r="G48" s="52">
        <v>0</v>
      </c>
      <c r="H48" s="52">
        <v>0</v>
      </c>
      <c r="I48" s="52">
        <v>0</v>
      </c>
      <c r="J48" s="52">
        <v>0</v>
      </c>
      <c r="K48" s="52">
        <v>0</v>
      </c>
      <c r="L48" s="52">
        <v>0</v>
      </c>
      <c r="M48" s="52">
        <v>0</v>
      </c>
      <c r="N48" s="52">
        <v>0</v>
      </c>
      <c r="O48" s="52">
        <f t="shared" ref="O48" si="18">SUM(B48:N48)/13</f>
        <v>0</v>
      </c>
      <c r="Q48" s="55" t="s">
        <v>45</v>
      </c>
      <c r="R48" s="55"/>
    </row>
    <row r="49" spans="1:18" x14ac:dyDescent="0.3">
      <c r="A49" s="26" t="s">
        <v>88</v>
      </c>
      <c r="B49" s="52">
        <f t="shared" ref="B49:N49" si="19">+B45-B44</f>
        <v>0</v>
      </c>
      <c r="C49" s="52">
        <f t="shared" si="19"/>
        <v>-203116.55000000447</v>
      </c>
      <c r="D49" s="52">
        <f t="shared" si="19"/>
        <v>-411100.06000001729</v>
      </c>
      <c r="E49" s="52">
        <f t="shared" si="19"/>
        <v>-619439.57000002265</v>
      </c>
      <c r="F49" s="52">
        <f t="shared" si="19"/>
        <v>-827652.07000002265</v>
      </c>
      <c r="G49" s="52">
        <f t="shared" si="19"/>
        <v>-1035620.6000000238</v>
      </c>
      <c r="H49" s="52">
        <f t="shared" si="19"/>
        <v>-1243384.1500000358</v>
      </c>
      <c r="I49" s="52">
        <f t="shared" si="19"/>
        <v>-1450834.1500000358</v>
      </c>
      <c r="J49" s="52">
        <f t="shared" si="19"/>
        <v>-1657341.9000000358</v>
      </c>
      <c r="K49" s="52">
        <f t="shared" si="19"/>
        <v>-1863108.7500000596</v>
      </c>
      <c r="L49" s="52">
        <f t="shared" si="19"/>
        <v>-2068484.9700000882</v>
      </c>
      <c r="M49" s="52">
        <f t="shared" si="19"/>
        <v>-2273484.1700001061</v>
      </c>
      <c r="N49" s="52">
        <f t="shared" si="19"/>
        <v>-2478836.0700001121</v>
      </c>
      <c r="O49" s="52">
        <f>SUM(B49:N49)/13</f>
        <v>-1240954.0776923511</v>
      </c>
      <c r="P49" s="57"/>
      <c r="Q49" s="56">
        <f>+'LGE Exhibit'!G6*1000000</f>
        <v>-2478836</v>
      </c>
      <c r="R49" s="57">
        <f>+N49-Q49</f>
        <v>-7.0000112056732178E-2</v>
      </c>
    </row>
  </sheetData>
  <pageMargins left="0.7" right="0.7" top="0.75" bottom="0.75" header="0.3" footer="0.3"/>
  <pageSetup scale="3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5"/>
  <sheetViews>
    <sheetView workbookViewId="0">
      <selection activeCell="A4" sqref="A4"/>
    </sheetView>
  </sheetViews>
  <sheetFormatPr defaultRowHeight="14.4" x14ac:dyDescent="0.3"/>
  <cols>
    <col min="1" max="1" width="75.5546875" style="11" customWidth="1"/>
    <col min="2" max="3" width="13.77734375" style="11" bestFit="1" customWidth="1"/>
    <col min="4" max="4" width="13.6640625" style="11" bestFit="1" customWidth="1"/>
    <col min="5" max="15" width="14.6640625" style="11" bestFit="1" customWidth="1"/>
    <col min="16" max="16" width="15.6640625" style="11" customWidth="1"/>
    <col min="17" max="17" width="14" style="11" customWidth="1"/>
    <col min="18" max="16384" width="8.88671875" style="11"/>
  </cols>
  <sheetData>
    <row r="1" spans="1:15" x14ac:dyDescent="0.3">
      <c r="A1" s="11" t="s">
        <v>8</v>
      </c>
    </row>
    <row r="2" spans="1:15" x14ac:dyDescent="0.3">
      <c r="A2" s="11" t="s">
        <v>77</v>
      </c>
    </row>
    <row r="5" spans="1:15" x14ac:dyDescent="0.3">
      <c r="A5" s="47" t="s">
        <v>86</v>
      </c>
    </row>
    <row r="6" spans="1:15" x14ac:dyDescent="0.3">
      <c r="B6" s="48" t="s">
        <v>0</v>
      </c>
      <c r="C6" s="48" t="s">
        <v>0</v>
      </c>
      <c r="D6" s="48" t="s">
        <v>0</v>
      </c>
      <c r="E6" s="48" t="s">
        <v>0</v>
      </c>
      <c r="F6" s="48" t="s">
        <v>0</v>
      </c>
      <c r="G6" s="48" t="s">
        <v>0</v>
      </c>
      <c r="H6" s="48" t="s">
        <v>0</v>
      </c>
      <c r="I6" s="48" t="s">
        <v>0</v>
      </c>
      <c r="J6" s="48" t="s">
        <v>0</v>
      </c>
      <c r="K6" s="48" t="s">
        <v>1</v>
      </c>
      <c r="L6" s="48" t="s">
        <v>1</v>
      </c>
      <c r="M6" s="48" t="s">
        <v>1</v>
      </c>
      <c r="N6" s="48" t="s">
        <v>1</v>
      </c>
      <c r="O6" s="48" t="s">
        <v>44</v>
      </c>
    </row>
    <row r="7" spans="1:15" ht="16.2" x14ac:dyDescent="0.45">
      <c r="A7" s="49" t="s">
        <v>42</v>
      </c>
      <c r="B7" s="50" t="s">
        <v>25</v>
      </c>
      <c r="C7" s="51" t="s">
        <v>26</v>
      </c>
      <c r="D7" s="51" t="s">
        <v>27</v>
      </c>
      <c r="E7" s="51" t="s">
        <v>28</v>
      </c>
      <c r="F7" s="51" t="s">
        <v>29</v>
      </c>
      <c r="G7" s="51" t="s">
        <v>30</v>
      </c>
      <c r="H7" s="51" t="s">
        <v>31</v>
      </c>
      <c r="I7" s="51" t="s">
        <v>32</v>
      </c>
      <c r="J7" s="51" t="s">
        <v>33</v>
      </c>
      <c r="K7" s="51" t="s">
        <v>34</v>
      </c>
      <c r="L7" s="51" t="s">
        <v>35</v>
      </c>
      <c r="M7" s="51" t="s">
        <v>36</v>
      </c>
      <c r="N7" s="51" t="s">
        <v>25</v>
      </c>
      <c r="O7" s="50" t="s">
        <v>83</v>
      </c>
    </row>
    <row r="8" spans="1:15" x14ac:dyDescent="0.3">
      <c r="A8" s="26" t="s">
        <v>41</v>
      </c>
      <c r="B8" s="52">
        <v>0</v>
      </c>
      <c r="C8" s="52">
        <v>29026004.579999987</v>
      </c>
      <c r="D8" s="52">
        <v>58453855.299999982</v>
      </c>
      <c r="E8" s="52">
        <v>88026310.37999998</v>
      </c>
      <c r="F8" s="52">
        <v>117643137.88999999</v>
      </c>
      <c r="G8" s="52">
        <v>147302111.29999998</v>
      </c>
      <c r="H8" s="52">
        <v>177025505.10999998</v>
      </c>
      <c r="I8" s="52">
        <v>206848409.63</v>
      </c>
      <c r="J8" s="52">
        <v>236979311.94999996</v>
      </c>
      <c r="K8" s="52">
        <v>267350128.49999997</v>
      </c>
      <c r="L8" s="52">
        <v>297694406.25</v>
      </c>
      <c r="M8" s="52">
        <v>328115217.12</v>
      </c>
      <c r="N8" s="52">
        <v>358688938.27999997</v>
      </c>
      <c r="O8" s="52">
        <f>SUM(B8:N8)/13</f>
        <v>177934872.02230769</v>
      </c>
    </row>
    <row r="9" spans="1:15" x14ac:dyDescent="0.3">
      <c r="A9" s="26" t="s">
        <v>21</v>
      </c>
      <c r="B9" s="52">
        <v>0</v>
      </c>
      <c r="C9" s="52">
        <v>28779846.659999989</v>
      </c>
      <c r="D9" s="52">
        <v>57961539.459999979</v>
      </c>
      <c r="E9" s="52">
        <v>87287836.619999975</v>
      </c>
      <c r="F9" s="52">
        <v>116658506.20999998</v>
      </c>
      <c r="G9" s="52">
        <v>146071321.69999999</v>
      </c>
      <c r="H9" s="52">
        <v>175548557.59</v>
      </c>
      <c r="I9" s="52">
        <v>205125304.19</v>
      </c>
      <c r="J9" s="52">
        <v>235010048.58999997</v>
      </c>
      <c r="K9" s="52">
        <v>265134707.21999997</v>
      </c>
      <c r="L9" s="52">
        <v>295232827.04999995</v>
      </c>
      <c r="M9" s="52">
        <v>325407479.99999994</v>
      </c>
      <c r="N9" s="52">
        <v>355735043.23999995</v>
      </c>
      <c r="O9" s="52">
        <f t="shared" ref="O9:O11" si="0">SUM(B9:N9)/13</f>
        <v>176457924.50230768</v>
      </c>
    </row>
    <row r="10" spans="1:15" x14ac:dyDescent="0.3">
      <c r="A10" s="26" t="s">
        <v>22</v>
      </c>
      <c r="B10" s="52">
        <v>0</v>
      </c>
      <c r="C10" s="52">
        <v>25043364.179999985</v>
      </c>
      <c r="D10" s="52">
        <v>50391286.349999979</v>
      </c>
      <c r="E10" s="52">
        <v>75871337.849999964</v>
      </c>
      <c r="F10" s="52">
        <v>101391673.19999996</v>
      </c>
      <c r="G10" s="52">
        <v>126951992.28999995</v>
      </c>
      <c r="H10" s="52">
        <v>152572594.44999993</v>
      </c>
      <c r="I10" s="52">
        <v>178274985.47999993</v>
      </c>
      <c r="J10" s="52">
        <v>204258931.21999991</v>
      </c>
      <c r="K10" s="52">
        <v>230470786.11999992</v>
      </c>
      <c r="L10" s="52">
        <v>256657721.51999992</v>
      </c>
      <c r="M10" s="52">
        <v>282919234.92999989</v>
      </c>
      <c r="N10" s="52">
        <v>309332623.0999999</v>
      </c>
      <c r="O10" s="52">
        <f t="shared" si="0"/>
        <v>153395117.74538457</v>
      </c>
    </row>
    <row r="11" spans="1:15" x14ac:dyDescent="0.3">
      <c r="A11" s="26" t="s">
        <v>23</v>
      </c>
      <c r="B11" s="52">
        <v>0</v>
      </c>
      <c r="C11" s="52">
        <v>24328643.859999992</v>
      </c>
      <c r="D11" s="52">
        <v>48961845.709999993</v>
      </c>
      <c r="E11" s="52">
        <v>73727176.889999986</v>
      </c>
      <c r="F11" s="52">
        <v>98532791.919999987</v>
      </c>
      <c r="G11" s="52">
        <v>123378390.68999998</v>
      </c>
      <c r="H11" s="52">
        <v>148284272.52999997</v>
      </c>
      <c r="I11" s="52">
        <v>173271943.23999998</v>
      </c>
      <c r="J11" s="52">
        <v>198541168.65999994</v>
      </c>
      <c r="K11" s="52">
        <v>224038303.23999995</v>
      </c>
      <c r="L11" s="52">
        <v>249510518.31999996</v>
      </c>
      <c r="M11" s="52">
        <v>275057311.40999997</v>
      </c>
      <c r="N11" s="52">
        <v>300755979.25999993</v>
      </c>
      <c r="O11" s="52">
        <f t="shared" si="0"/>
        <v>149106795.82538459</v>
      </c>
    </row>
    <row r="12" spans="1:15" x14ac:dyDescent="0.3">
      <c r="B12" s="53"/>
      <c r="C12" s="53"/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/>
    </row>
    <row r="13" spans="1:15" x14ac:dyDescent="0.3">
      <c r="A13" s="49" t="s">
        <v>43</v>
      </c>
      <c r="B13" s="54"/>
    </row>
    <row r="14" spans="1:15" x14ac:dyDescent="0.3">
      <c r="A14" s="26" t="s">
        <v>41</v>
      </c>
      <c r="B14" s="52">
        <v>0</v>
      </c>
      <c r="C14" s="52">
        <v>0</v>
      </c>
      <c r="D14" s="52">
        <v>0</v>
      </c>
      <c r="E14" s="52">
        <v>0</v>
      </c>
      <c r="F14" s="52">
        <v>0</v>
      </c>
      <c r="G14" s="52">
        <v>0</v>
      </c>
      <c r="H14" s="52">
        <v>0</v>
      </c>
      <c r="I14" s="52">
        <v>0</v>
      </c>
      <c r="J14" s="52">
        <v>0</v>
      </c>
      <c r="K14" s="52">
        <v>0</v>
      </c>
      <c r="L14" s="52">
        <v>0</v>
      </c>
      <c r="M14" s="52">
        <v>0</v>
      </c>
      <c r="N14" s="52">
        <v>0</v>
      </c>
      <c r="O14" s="52">
        <f t="shared" ref="O14:O17" si="1">SUM(B14:N14)/13</f>
        <v>0</v>
      </c>
    </row>
    <row r="15" spans="1:15" x14ac:dyDescent="0.3">
      <c r="A15" s="26" t="s">
        <v>21</v>
      </c>
      <c r="B15" s="52">
        <f t="shared" ref="B15:N15" si="2">+B9-B8</f>
        <v>0</v>
      </c>
      <c r="C15" s="52">
        <f t="shared" si="2"/>
        <v>-246157.91999999806</v>
      </c>
      <c r="D15" s="52">
        <f t="shared" si="2"/>
        <v>-492315.84000000358</v>
      </c>
      <c r="E15" s="52">
        <f t="shared" si="2"/>
        <v>-738473.76000000536</v>
      </c>
      <c r="F15" s="52">
        <f t="shared" si="2"/>
        <v>-984631.68000000715</v>
      </c>
      <c r="G15" s="52">
        <f t="shared" si="2"/>
        <v>-1230789.599999994</v>
      </c>
      <c r="H15" s="52">
        <f t="shared" si="2"/>
        <v>-1476947.5199999809</v>
      </c>
      <c r="I15" s="52">
        <f t="shared" si="2"/>
        <v>-1723105.4399999976</v>
      </c>
      <c r="J15" s="52">
        <f t="shared" si="2"/>
        <v>-1969263.3599999845</v>
      </c>
      <c r="K15" s="52">
        <f t="shared" si="2"/>
        <v>-2215421.2800000012</v>
      </c>
      <c r="L15" s="52">
        <f t="shared" si="2"/>
        <v>-2461579.2000000477</v>
      </c>
      <c r="M15" s="52">
        <f t="shared" si="2"/>
        <v>-2707737.1200000644</v>
      </c>
      <c r="N15" s="52">
        <f t="shared" si="2"/>
        <v>-2953895.0400000215</v>
      </c>
      <c r="O15" s="52">
        <f t="shared" si="1"/>
        <v>-1476947.5200000082</v>
      </c>
    </row>
    <row r="16" spans="1:15" x14ac:dyDescent="0.3">
      <c r="A16" s="26" t="s">
        <v>22</v>
      </c>
      <c r="B16" s="52">
        <v>0</v>
      </c>
      <c r="C16" s="52">
        <f t="shared" ref="C16:N16" si="3">+C10-C9</f>
        <v>-3736482.4800000042</v>
      </c>
      <c r="D16" s="52">
        <f t="shared" si="3"/>
        <v>-7570253.1099999994</v>
      </c>
      <c r="E16" s="52">
        <f t="shared" si="3"/>
        <v>-11416498.770000011</v>
      </c>
      <c r="F16" s="52">
        <f t="shared" si="3"/>
        <v>-15266833.01000002</v>
      </c>
      <c r="G16" s="52">
        <f t="shared" si="3"/>
        <v>-19119329.410000041</v>
      </c>
      <c r="H16" s="52">
        <f t="shared" si="3"/>
        <v>-22975963.140000075</v>
      </c>
      <c r="I16" s="52">
        <f t="shared" si="3"/>
        <v>-26850318.710000068</v>
      </c>
      <c r="J16" s="52">
        <f t="shared" si="3"/>
        <v>-30751117.370000064</v>
      </c>
      <c r="K16" s="52">
        <f t="shared" si="3"/>
        <v>-34663921.100000054</v>
      </c>
      <c r="L16" s="52">
        <f t="shared" si="3"/>
        <v>-38575105.530000031</v>
      </c>
      <c r="M16" s="52">
        <f t="shared" si="3"/>
        <v>-42488245.070000052</v>
      </c>
      <c r="N16" s="52">
        <f t="shared" si="3"/>
        <v>-46402420.140000045</v>
      </c>
      <c r="O16" s="52">
        <f t="shared" si="1"/>
        <v>-23062806.756923117</v>
      </c>
    </row>
    <row r="17" spans="1:18" x14ac:dyDescent="0.3">
      <c r="A17" s="26" t="s">
        <v>23</v>
      </c>
      <c r="B17" s="52">
        <v>0</v>
      </c>
      <c r="C17" s="52">
        <f t="shared" ref="C17:N17" si="4">+C11-C10</f>
        <v>-714720.31999999285</v>
      </c>
      <c r="D17" s="52">
        <f t="shared" si="4"/>
        <v>-1429440.6399999857</v>
      </c>
      <c r="E17" s="52">
        <f t="shared" si="4"/>
        <v>-2144160.9599999785</v>
      </c>
      <c r="F17" s="52">
        <f t="shared" si="4"/>
        <v>-2858881.2799999714</v>
      </c>
      <c r="G17" s="52">
        <f t="shared" si="4"/>
        <v>-3573601.5999999642</v>
      </c>
      <c r="H17" s="52">
        <f t="shared" si="4"/>
        <v>-4288321.9199999571</v>
      </c>
      <c r="I17" s="52">
        <f t="shared" si="4"/>
        <v>-5003042.2399999499</v>
      </c>
      <c r="J17" s="52">
        <f t="shared" si="4"/>
        <v>-5717762.5599999726</v>
      </c>
      <c r="K17" s="52">
        <f t="shared" si="4"/>
        <v>-6432482.8799999654</v>
      </c>
      <c r="L17" s="52">
        <f t="shared" si="4"/>
        <v>-7147203.1999999583</v>
      </c>
      <c r="M17" s="52">
        <f t="shared" si="4"/>
        <v>-7861923.5199999213</v>
      </c>
      <c r="N17" s="52">
        <f t="shared" si="4"/>
        <v>-8576643.8399999738</v>
      </c>
      <c r="O17" s="52">
        <f t="shared" si="1"/>
        <v>-4288321.9199999683</v>
      </c>
    </row>
    <row r="19" spans="1:18" x14ac:dyDescent="0.3">
      <c r="A19" s="44" t="s">
        <v>85</v>
      </c>
    </row>
    <row r="20" spans="1:18" x14ac:dyDescent="0.3">
      <c r="B20" s="48" t="s">
        <v>0</v>
      </c>
      <c r="C20" s="48" t="s">
        <v>0</v>
      </c>
      <c r="D20" s="48" t="s">
        <v>0</v>
      </c>
      <c r="E20" s="48" t="s">
        <v>0</v>
      </c>
      <c r="F20" s="48" t="s">
        <v>0</v>
      </c>
      <c r="G20" s="48" t="s">
        <v>0</v>
      </c>
      <c r="H20" s="48" t="s">
        <v>0</v>
      </c>
      <c r="I20" s="48" t="s">
        <v>0</v>
      </c>
      <c r="J20" s="48" t="s">
        <v>0</v>
      </c>
      <c r="K20" s="48" t="s">
        <v>1</v>
      </c>
      <c r="L20" s="48" t="s">
        <v>1</v>
      </c>
      <c r="M20" s="48" t="s">
        <v>1</v>
      </c>
      <c r="N20" s="48" t="s">
        <v>1</v>
      </c>
      <c r="O20" s="48" t="s">
        <v>44</v>
      </c>
    </row>
    <row r="21" spans="1:18" ht="16.2" x14ac:dyDescent="0.45">
      <c r="A21" s="49" t="s">
        <v>42</v>
      </c>
      <c r="B21" s="50" t="s">
        <v>25</v>
      </c>
      <c r="C21" s="51" t="s">
        <v>26</v>
      </c>
      <c r="D21" s="51" t="s">
        <v>27</v>
      </c>
      <c r="E21" s="51" t="s">
        <v>28</v>
      </c>
      <c r="F21" s="51" t="s">
        <v>29</v>
      </c>
      <c r="G21" s="51" t="s">
        <v>30</v>
      </c>
      <c r="H21" s="51" t="s">
        <v>31</v>
      </c>
      <c r="I21" s="51" t="s">
        <v>32</v>
      </c>
      <c r="J21" s="51" t="s">
        <v>33</v>
      </c>
      <c r="K21" s="51" t="s">
        <v>34</v>
      </c>
      <c r="L21" s="51" t="s">
        <v>35</v>
      </c>
      <c r="M21" s="51" t="s">
        <v>36</v>
      </c>
      <c r="N21" s="51" t="s">
        <v>25</v>
      </c>
      <c r="O21" s="50" t="s">
        <v>83</v>
      </c>
    </row>
    <row r="22" spans="1:18" x14ac:dyDescent="0.3">
      <c r="A22" s="26" t="s">
        <v>41</v>
      </c>
      <c r="B22" s="52">
        <v>0</v>
      </c>
      <c r="C22" s="52">
        <v>5574769.2899999982</v>
      </c>
      <c r="D22" s="52">
        <v>11395425.099999996</v>
      </c>
      <c r="E22" s="52">
        <v>17222961.099999994</v>
      </c>
      <c r="F22" s="52">
        <v>23054515.889999993</v>
      </c>
      <c r="G22" s="52">
        <v>28889928.169999991</v>
      </c>
      <c r="H22" s="52">
        <v>34765346.249999993</v>
      </c>
      <c r="I22" s="52">
        <v>40702102.979999989</v>
      </c>
      <c r="J22" s="52">
        <v>46771564.719999984</v>
      </c>
      <c r="K22" s="52">
        <v>52951050.439999983</v>
      </c>
      <c r="L22" s="52">
        <v>59132541.669999979</v>
      </c>
      <c r="M22" s="52">
        <v>65316874.619999975</v>
      </c>
      <c r="N22" s="52">
        <v>71503061.909999967</v>
      </c>
      <c r="O22" s="52">
        <f>SUM(B22:N22)/13</f>
        <v>35175395.549230762</v>
      </c>
    </row>
    <row r="23" spans="1:18" x14ac:dyDescent="0.3">
      <c r="A23" s="26" t="s">
        <v>21</v>
      </c>
      <c r="B23" s="52">
        <v>0</v>
      </c>
      <c r="C23" s="52">
        <v>5574769.2899999982</v>
      </c>
      <c r="D23" s="52">
        <v>11395425.099999996</v>
      </c>
      <c r="E23" s="52">
        <v>17222961.099999994</v>
      </c>
      <c r="F23" s="52">
        <v>23054515.889999993</v>
      </c>
      <c r="G23" s="52">
        <v>28889928.169999991</v>
      </c>
      <c r="H23" s="52">
        <v>34765346.249999993</v>
      </c>
      <c r="I23" s="52">
        <v>40702102.979999989</v>
      </c>
      <c r="J23" s="52">
        <v>46771564.719999984</v>
      </c>
      <c r="K23" s="52">
        <v>52951050.439999983</v>
      </c>
      <c r="L23" s="52">
        <v>59132541.669999979</v>
      </c>
      <c r="M23" s="52">
        <v>65316874.619999975</v>
      </c>
      <c r="N23" s="52">
        <v>71503061.909999967</v>
      </c>
      <c r="O23" s="52">
        <f t="shared" ref="O23:O25" si="5">SUM(B23:N23)/13</f>
        <v>35175395.549230762</v>
      </c>
    </row>
    <row r="24" spans="1:18" x14ac:dyDescent="0.3">
      <c r="A24" s="26" t="s">
        <v>22</v>
      </c>
      <c r="B24" s="52">
        <v>0</v>
      </c>
      <c r="C24" s="52">
        <v>4192816.46</v>
      </c>
      <c r="D24" s="52">
        <v>8543966.6899999976</v>
      </c>
      <c r="E24" s="52">
        <v>12900133.189999998</v>
      </c>
      <c r="F24" s="52">
        <v>17258978.269999996</v>
      </c>
      <c r="G24" s="52">
        <v>21620398.469999995</v>
      </c>
      <c r="H24" s="52">
        <v>26018678.629999995</v>
      </c>
      <c r="I24" s="52">
        <v>30471372.319999993</v>
      </c>
      <c r="J24" s="52">
        <v>35041406.399999991</v>
      </c>
      <c r="K24" s="52">
        <v>39710390.399999991</v>
      </c>
      <c r="L24" s="52">
        <v>44381035.389999993</v>
      </c>
      <c r="M24" s="52">
        <v>49053999.639999993</v>
      </c>
      <c r="N24" s="52">
        <v>53728511.079999991</v>
      </c>
      <c r="O24" s="52">
        <f t="shared" si="5"/>
        <v>26378591.303076915</v>
      </c>
    </row>
    <row r="25" spans="1:18" x14ac:dyDescent="0.3">
      <c r="A25" s="26" t="s">
        <v>23</v>
      </c>
      <c r="B25" s="52">
        <v>0</v>
      </c>
      <c r="C25" s="52">
        <v>4167649.92</v>
      </c>
      <c r="D25" s="52">
        <v>8493633.6099999994</v>
      </c>
      <c r="E25" s="52">
        <v>12824633.569999998</v>
      </c>
      <c r="F25" s="52">
        <v>17158312.109999999</v>
      </c>
      <c r="G25" s="52">
        <v>21494565.769999996</v>
      </c>
      <c r="H25" s="52">
        <v>25867679.389999993</v>
      </c>
      <c r="I25" s="52">
        <v>30295206.539999992</v>
      </c>
      <c r="J25" s="52">
        <v>34840074.079999991</v>
      </c>
      <c r="K25" s="52">
        <v>39483891.539999992</v>
      </c>
      <c r="L25" s="52">
        <v>44129369.989999995</v>
      </c>
      <c r="M25" s="52">
        <v>48777167.699999996</v>
      </c>
      <c r="N25" s="52">
        <v>53426512.599999994</v>
      </c>
      <c r="O25" s="52">
        <f t="shared" si="5"/>
        <v>26227592.063076917</v>
      </c>
    </row>
    <row r="26" spans="1:18" x14ac:dyDescent="0.3">
      <c r="B26" s="53"/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  <c r="Q26" s="12"/>
      <c r="R26" s="12"/>
    </row>
    <row r="27" spans="1:18" x14ac:dyDescent="0.3">
      <c r="A27" s="49" t="s">
        <v>43</v>
      </c>
      <c r="B27" s="54"/>
      <c r="Q27" s="12"/>
      <c r="R27" s="12"/>
    </row>
    <row r="28" spans="1:18" x14ac:dyDescent="0.3">
      <c r="A28" s="26" t="s">
        <v>41</v>
      </c>
      <c r="B28" s="52">
        <v>0</v>
      </c>
      <c r="C28" s="52">
        <v>0</v>
      </c>
      <c r="D28" s="52">
        <v>0</v>
      </c>
      <c r="E28" s="52">
        <v>0</v>
      </c>
      <c r="F28" s="52">
        <v>0</v>
      </c>
      <c r="G28" s="52">
        <v>0</v>
      </c>
      <c r="H28" s="52">
        <v>0</v>
      </c>
      <c r="I28" s="52">
        <v>0</v>
      </c>
      <c r="J28" s="52">
        <v>0</v>
      </c>
      <c r="K28" s="52">
        <v>0</v>
      </c>
      <c r="L28" s="52">
        <v>0</v>
      </c>
      <c r="M28" s="52">
        <v>0</v>
      </c>
      <c r="N28" s="52">
        <v>0</v>
      </c>
      <c r="O28" s="52">
        <f t="shared" ref="O28:O31" si="6">SUM(B28:N28)/13</f>
        <v>0</v>
      </c>
      <c r="Q28" s="12"/>
      <c r="R28" s="12"/>
    </row>
    <row r="29" spans="1:18" x14ac:dyDescent="0.3">
      <c r="A29" s="26" t="s">
        <v>21</v>
      </c>
      <c r="B29" s="52">
        <f t="shared" ref="B29:N29" si="7">+B23-B22</f>
        <v>0</v>
      </c>
      <c r="C29" s="52">
        <f t="shared" si="7"/>
        <v>0</v>
      </c>
      <c r="D29" s="52">
        <f t="shared" si="7"/>
        <v>0</v>
      </c>
      <c r="E29" s="52">
        <f t="shared" si="7"/>
        <v>0</v>
      </c>
      <c r="F29" s="52">
        <f t="shared" si="7"/>
        <v>0</v>
      </c>
      <c r="G29" s="52">
        <f t="shared" si="7"/>
        <v>0</v>
      </c>
      <c r="H29" s="52">
        <f t="shared" si="7"/>
        <v>0</v>
      </c>
      <c r="I29" s="52">
        <f t="shared" si="7"/>
        <v>0</v>
      </c>
      <c r="J29" s="52">
        <f t="shared" si="7"/>
        <v>0</v>
      </c>
      <c r="K29" s="52">
        <f t="shared" si="7"/>
        <v>0</v>
      </c>
      <c r="L29" s="52">
        <f t="shared" si="7"/>
        <v>0</v>
      </c>
      <c r="M29" s="52">
        <f t="shared" si="7"/>
        <v>0</v>
      </c>
      <c r="N29" s="52">
        <f t="shared" si="7"/>
        <v>0</v>
      </c>
      <c r="O29" s="52">
        <f t="shared" si="6"/>
        <v>0</v>
      </c>
      <c r="Q29" s="12"/>
      <c r="R29" s="12"/>
    </row>
    <row r="30" spans="1:18" x14ac:dyDescent="0.3">
      <c r="A30" s="26" t="s">
        <v>22</v>
      </c>
      <c r="B30" s="52">
        <v>0</v>
      </c>
      <c r="C30" s="52">
        <f t="shared" ref="C30:N30" si="8">+C24-C23</f>
        <v>-1381952.8299999982</v>
      </c>
      <c r="D30" s="52">
        <f t="shared" si="8"/>
        <v>-2851458.4099999983</v>
      </c>
      <c r="E30" s="52">
        <f t="shared" si="8"/>
        <v>-4322827.9099999964</v>
      </c>
      <c r="F30" s="52">
        <f t="shared" si="8"/>
        <v>-5795537.6199999973</v>
      </c>
      <c r="G30" s="52">
        <f t="shared" si="8"/>
        <v>-7269529.6999999955</v>
      </c>
      <c r="H30" s="52">
        <f t="shared" si="8"/>
        <v>-8746667.6199999973</v>
      </c>
      <c r="I30" s="52">
        <f t="shared" si="8"/>
        <v>-10230730.659999996</v>
      </c>
      <c r="J30" s="52">
        <f t="shared" si="8"/>
        <v>-11730158.319999993</v>
      </c>
      <c r="K30" s="52">
        <f t="shared" si="8"/>
        <v>-13240660.039999992</v>
      </c>
      <c r="L30" s="52">
        <f t="shared" si="8"/>
        <v>-14751506.279999986</v>
      </c>
      <c r="M30" s="52">
        <f t="shared" si="8"/>
        <v>-16262874.979999982</v>
      </c>
      <c r="N30" s="52">
        <f t="shared" si="8"/>
        <v>-17774550.829999976</v>
      </c>
      <c r="O30" s="52">
        <f t="shared" si="6"/>
        <v>-8796804.2461538408</v>
      </c>
      <c r="Q30" s="62"/>
      <c r="R30" s="63"/>
    </row>
    <row r="31" spans="1:18" x14ac:dyDescent="0.3">
      <c r="A31" s="26" t="s">
        <v>23</v>
      </c>
      <c r="B31" s="52">
        <v>0</v>
      </c>
      <c r="C31" s="52">
        <f t="shared" ref="C31:N31" si="9">+C25-C24</f>
        <v>-25166.540000000037</v>
      </c>
      <c r="D31" s="52">
        <f t="shared" si="9"/>
        <v>-50333.079999998212</v>
      </c>
      <c r="E31" s="52">
        <f t="shared" si="9"/>
        <v>-75499.61999999918</v>
      </c>
      <c r="F31" s="52">
        <f t="shared" si="9"/>
        <v>-100666.15999999642</v>
      </c>
      <c r="G31" s="52">
        <f t="shared" si="9"/>
        <v>-125832.69999999925</v>
      </c>
      <c r="H31" s="52">
        <f t="shared" si="9"/>
        <v>-150999.24000000209</v>
      </c>
      <c r="I31" s="52">
        <f t="shared" si="9"/>
        <v>-176165.78000000119</v>
      </c>
      <c r="J31" s="52">
        <f t="shared" si="9"/>
        <v>-201332.3200000003</v>
      </c>
      <c r="K31" s="52">
        <f t="shared" si="9"/>
        <v>-226498.8599999994</v>
      </c>
      <c r="L31" s="52">
        <f t="shared" si="9"/>
        <v>-251665.39999999851</v>
      </c>
      <c r="M31" s="52">
        <f t="shared" si="9"/>
        <v>-276831.93999999762</v>
      </c>
      <c r="N31" s="52">
        <f t="shared" si="9"/>
        <v>-301998.47999999672</v>
      </c>
      <c r="O31" s="52">
        <f t="shared" si="6"/>
        <v>-150999.23999999915</v>
      </c>
      <c r="Q31" s="62"/>
      <c r="R31" s="63"/>
    </row>
    <row r="32" spans="1:18" x14ac:dyDescent="0.3">
      <c r="Q32" s="12"/>
      <c r="R32" s="12"/>
    </row>
    <row r="33" spans="1:18" x14ac:dyDescent="0.3">
      <c r="A33" s="47" t="s">
        <v>84</v>
      </c>
    </row>
    <row r="34" spans="1:18" x14ac:dyDescent="0.3">
      <c r="B34" s="48" t="s">
        <v>0</v>
      </c>
      <c r="C34" s="48" t="s">
        <v>0</v>
      </c>
      <c r="D34" s="48" t="s">
        <v>0</v>
      </c>
      <c r="E34" s="48" t="s">
        <v>0</v>
      </c>
      <c r="F34" s="48" t="s">
        <v>0</v>
      </c>
      <c r="G34" s="48" t="s">
        <v>0</v>
      </c>
      <c r="H34" s="48" t="s">
        <v>0</v>
      </c>
      <c r="I34" s="48" t="s">
        <v>0</v>
      </c>
      <c r="J34" s="48" t="s">
        <v>0</v>
      </c>
      <c r="K34" s="48" t="s">
        <v>1</v>
      </c>
      <c r="L34" s="48" t="s">
        <v>1</v>
      </c>
      <c r="M34" s="48" t="s">
        <v>1</v>
      </c>
      <c r="N34" s="48" t="s">
        <v>1</v>
      </c>
      <c r="O34" s="48" t="s">
        <v>44</v>
      </c>
    </row>
    <row r="35" spans="1:18" ht="16.2" x14ac:dyDescent="0.45">
      <c r="A35" s="49" t="s">
        <v>42</v>
      </c>
      <c r="B35" s="50" t="s">
        <v>25</v>
      </c>
      <c r="C35" s="51" t="s">
        <v>26</v>
      </c>
      <c r="D35" s="51" t="s">
        <v>27</v>
      </c>
      <c r="E35" s="51" t="s">
        <v>28</v>
      </c>
      <c r="F35" s="51" t="s">
        <v>29</v>
      </c>
      <c r="G35" s="51" t="s">
        <v>30</v>
      </c>
      <c r="H35" s="51" t="s">
        <v>31</v>
      </c>
      <c r="I35" s="51" t="s">
        <v>32</v>
      </c>
      <c r="J35" s="51" t="s">
        <v>33</v>
      </c>
      <c r="K35" s="51" t="s">
        <v>34</v>
      </c>
      <c r="L35" s="51" t="s">
        <v>35</v>
      </c>
      <c r="M35" s="51" t="s">
        <v>36</v>
      </c>
      <c r="N35" s="51" t="s">
        <v>25</v>
      </c>
      <c r="O35" s="50" t="s">
        <v>83</v>
      </c>
    </row>
    <row r="36" spans="1:18" x14ac:dyDescent="0.3">
      <c r="A36" s="26" t="s">
        <v>41</v>
      </c>
      <c r="B36" s="52">
        <f t="shared" ref="B36:N36" si="10">+B8-B22</f>
        <v>0</v>
      </c>
      <c r="C36" s="52">
        <f t="shared" si="10"/>
        <v>23451235.289999988</v>
      </c>
      <c r="D36" s="52">
        <f t="shared" si="10"/>
        <v>47058430.199999988</v>
      </c>
      <c r="E36" s="52">
        <f t="shared" si="10"/>
        <v>70803349.279999986</v>
      </c>
      <c r="F36" s="52">
        <f t="shared" si="10"/>
        <v>94588622</v>
      </c>
      <c r="G36" s="52">
        <f t="shared" si="10"/>
        <v>118412183.13</v>
      </c>
      <c r="H36" s="52">
        <f t="shared" si="10"/>
        <v>142260158.85999998</v>
      </c>
      <c r="I36" s="52">
        <f t="shared" si="10"/>
        <v>166146306.65000001</v>
      </c>
      <c r="J36" s="52">
        <f t="shared" si="10"/>
        <v>190207747.22999996</v>
      </c>
      <c r="K36" s="52">
        <f t="shared" si="10"/>
        <v>214399078.06</v>
      </c>
      <c r="L36" s="52">
        <f t="shared" si="10"/>
        <v>238561864.58000001</v>
      </c>
      <c r="M36" s="52">
        <f t="shared" si="10"/>
        <v>262798342.50000003</v>
      </c>
      <c r="N36" s="52">
        <f t="shared" si="10"/>
        <v>287185876.37</v>
      </c>
      <c r="O36" s="52">
        <f>SUM(B36:N36)/13</f>
        <v>142759476.47307688</v>
      </c>
    </row>
    <row r="37" spans="1:18" x14ac:dyDescent="0.3">
      <c r="A37" s="26" t="s">
        <v>21</v>
      </c>
      <c r="B37" s="52">
        <f t="shared" ref="B37:N37" si="11">+B9-B23</f>
        <v>0</v>
      </c>
      <c r="C37" s="52">
        <f t="shared" si="11"/>
        <v>23205077.36999999</v>
      </c>
      <c r="D37" s="52">
        <f t="shared" si="11"/>
        <v>46566114.359999985</v>
      </c>
      <c r="E37" s="52">
        <f t="shared" si="11"/>
        <v>70064875.519999981</v>
      </c>
      <c r="F37" s="52">
        <f t="shared" si="11"/>
        <v>93603990.319999993</v>
      </c>
      <c r="G37" s="52">
        <f t="shared" si="11"/>
        <v>117181393.53</v>
      </c>
      <c r="H37" s="52">
        <f t="shared" si="11"/>
        <v>140783211.34</v>
      </c>
      <c r="I37" s="52">
        <f t="shared" si="11"/>
        <v>164423201.21000001</v>
      </c>
      <c r="J37" s="52">
        <f t="shared" si="11"/>
        <v>188238483.87</v>
      </c>
      <c r="K37" s="52">
        <f t="shared" si="11"/>
        <v>212183656.77999997</v>
      </c>
      <c r="L37" s="52">
        <f t="shared" si="11"/>
        <v>236100285.37999997</v>
      </c>
      <c r="M37" s="52">
        <f t="shared" si="11"/>
        <v>260090605.37999997</v>
      </c>
      <c r="N37" s="52">
        <f t="shared" si="11"/>
        <v>284231981.32999998</v>
      </c>
      <c r="O37" s="52">
        <f t="shared" ref="O37:O39" si="12">SUM(B37:N37)/13</f>
        <v>141282528.9530769</v>
      </c>
    </row>
    <row r="38" spans="1:18" x14ac:dyDescent="0.3">
      <c r="A38" s="26" t="s">
        <v>22</v>
      </c>
      <c r="B38" s="52">
        <f t="shared" ref="B38:N38" si="13">+B10-B24</f>
        <v>0</v>
      </c>
      <c r="C38" s="52">
        <f t="shared" si="13"/>
        <v>20850547.719999984</v>
      </c>
      <c r="D38" s="52">
        <f t="shared" si="13"/>
        <v>41847319.659999982</v>
      </c>
      <c r="E38" s="52">
        <f t="shared" si="13"/>
        <v>62971204.659999967</v>
      </c>
      <c r="F38" s="52">
        <f t="shared" si="13"/>
        <v>84132694.929999962</v>
      </c>
      <c r="G38" s="52">
        <f t="shared" si="13"/>
        <v>105331593.81999995</v>
      </c>
      <c r="H38" s="52">
        <f t="shared" si="13"/>
        <v>126553915.81999993</v>
      </c>
      <c r="I38" s="52">
        <f t="shared" si="13"/>
        <v>147803613.15999994</v>
      </c>
      <c r="J38" s="52">
        <f t="shared" si="13"/>
        <v>169217524.81999993</v>
      </c>
      <c r="K38" s="52">
        <f t="shared" si="13"/>
        <v>190760395.71999991</v>
      </c>
      <c r="L38" s="52">
        <f t="shared" si="13"/>
        <v>212276686.12999994</v>
      </c>
      <c r="M38" s="52">
        <f t="shared" si="13"/>
        <v>233865235.2899999</v>
      </c>
      <c r="N38" s="52">
        <f t="shared" si="13"/>
        <v>255604112.01999992</v>
      </c>
      <c r="O38" s="52">
        <f t="shared" si="12"/>
        <v>127016526.44230765</v>
      </c>
    </row>
    <row r="39" spans="1:18" x14ac:dyDescent="0.3">
      <c r="A39" s="26" t="s">
        <v>23</v>
      </c>
      <c r="B39" s="52">
        <f t="shared" ref="B39:N39" si="14">+B11-B25</f>
        <v>0</v>
      </c>
      <c r="C39" s="52">
        <f t="shared" si="14"/>
        <v>20160993.93999999</v>
      </c>
      <c r="D39" s="52">
        <f t="shared" si="14"/>
        <v>40468212.099999994</v>
      </c>
      <c r="E39" s="52">
        <f t="shared" si="14"/>
        <v>60902543.319999985</v>
      </c>
      <c r="F39" s="52">
        <f t="shared" si="14"/>
        <v>81374479.809999987</v>
      </c>
      <c r="G39" s="52">
        <f t="shared" si="14"/>
        <v>101883824.91999999</v>
      </c>
      <c r="H39" s="52">
        <f t="shared" si="14"/>
        <v>122416593.13999999</v>
      </c>
      <c r="I39" s="52">
        <f t="shared" si="14"/>
        <v>142976736.69999999</v>
      </c>
      <c r="J39" s="52">
        <f t="shared" si="14"/>
        <v>163701094.57999995</v>
      </c>
      <c r="K39" s="52">
        <f t="shared" si="14"/>
        <v>184554411.69999996</v>
      </c>
      <c r="L39" s="52">
        <f t="shared" si="14"/>
        <v>205381148.32999998</v>
      </c>
      <c r="M39" s="52">
        <f t="shared" si="14"/>
        <v>226280143.70999998</v>
      </c>
      <c r="N39" s="52">
        <f t="shared" si="14"/>
        <v>247329466.65999994</v>
      </c>
      <c r="O39" s="52">
        <f t="shared" si="12"/>
        <v>122879203.76230766</v>
      </c>
    </row>
    <row r="40" spans="1:18" x14ac:dyDescent="0.3"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53"/>
    </row>
    <row r="41" spans="1:18" x14ac:dyDescent="0.3">
      <c r="A41" s="49" t="s">
        <v>43</v>
      </c>
      <c r="B41" s="54"/>
    </row>
    <row r="42" spans="1:18" x14ac:dyDescent="0.3">
      <c r="A42" s="26" t="s">
        <v>41</v>
      </c>
      <c r="B42" s="52">
        <v>0</v>
      </c>
      <c r="C42" s="52">
        <v>0</v>
      </c>
      <c r="D42" s="52">
        <v>0</v>
      </c>
      <c r="E42" s="52">
        <v>0</v>
      </c>
      <c r="F42" s="52">
        <v>0</v>
      </c>
      <c r="G42" s="52">
        <v>0</v>
      </c>
      <c r="H42" s="52">
        <v>0</v>
      </c>
      <c r="I42" s="52">
        <v>0</v>
      </c>
      <c r="J42" s="52">
        <v>0</v>
      </c>
      <c r="K42" s="52">
        <v>0</v>
      </c>
      <c r="L42" s="52">
        <v>0</v>
      </c>
      <c r="M42" s="52">
        <v>0</v>
      </c>
      <c r="N42" s="52">
        <v>0</v>
      </c>
      <c r="O42" s="52">
        <f t="shared" ref="O42:O45" si="15">SUM(B42:N42)/13</f>
        <v>0</v>
      </c>
      <c r="Q42" s="55" t="s">
        <v>45</v>
      </c>
      <c r="R42" s="55"/>
    </row>
    <row r="43" spans="1:18" x14ac:dyDescent="0.3">
      <c r="A43" s="26" t="s">
        <v>21</v>
      </c>
      <c r="B43" s="52">
        <f t="shared" ref="B43:N43" si="16">+B37-B36</f>
        <v>0</v>
      </c>
      <c r="C43" s="52">
        <f t="shared" si="16"/>
        <v>-246157.91999999806</v>
      </c>
      <c r="D43" s="52">
        <f t="shared" si="16"/>
        <v>-492315.84000000358</v>
      </c>
      <c r="E43" s="52">
        <f t="shared" si="16"/>
        <v>-738473.76000000536</v>
      </c>
      <c r="F43" s="52">
        <f t="shared" si="16"/>
        <v>-984631.68000000715</v>
      </c>
      <c r="G43" s="52">
        <f t="shared" si="16"/>
        <v>-1230789.599999994</v>
      </c>
      <c r="H43" s="52">
        <f t="shared" si="16"/>
        <v>-1476947.5199999809</v>
      </c>
      <c r="I43" s="52">
        <f t="shared" si="16"/>
        <v>-1723105.4399999976</v>
      </c>
      <c r="J43" s="52">
        <f t="shared" si="16"/>
        <v>-1969263.3599999547</v>
      </c>
      <c r="K43" s="52">
        <f t="shared" si="16"/>
        <v>-2215421.280000031</v>
      </c>
      <c r="L43" s="52">
        <f t="shared" si="16"/>
        <v>-2461579.2000000477</v>
      </c>
      <c r="M43" s="52">
        <f t="shared" si="16"/>
        <v>-2707737.1200000644</v>
      </c>
      <c r="N43" s="52">
        <f t="shared" si="16"/>
        <v>-2953895.0400000215</v>
      </c>
      <c r="O43" s="52">
        <f t="shared" si="15"/>
        <v>-1476947.5200000082</v>
      </c>
      <c r="P43" s="58"/>
      <c r="Q43" s="56">
        <f>+'KU Exhibit'!C6*1000000</f>
        <v>-2953895.0399999619</v>
      </c>
      <c r="R43" s="57">
        <f>+N43-Q43</f>
        <v>-5.9604644775390625E-8</v>
      </c>
    </row>
    <row r="44" spans="1:18" x14ac:dyDescent="0.3">
      <c r="A44" s="26" t="s">
        <v>22</v>
      </c>
      <c r="B44" s="52">
        <v>0</v>
      </c>
      <c r="C44" s="52">
        <f t="shared" ref="C44:N44" si="17">+C38-C37</f>
        <v>-2354529.650000006</v>
      </c>
      <c r="D44" s="52">
        <f t="shared" si="17"/>
        <v>-4718794.700000003</v>
      </c>
      <c r="E44" s="52">
        <f t="shared" si="17"/>
        <v>-7093670.8600000143</v>
      </c>
      <c r="F44" s="52">
        <f t="shared" si="17"/>
        <v>-9471295.3900000304</v>
      </c>
      <c r="G44" s="52">
        <f t="shared" si="17"/>
        <v>-11849799.710000053</v>
      </c>
      <c r="H44" s="52">
        <f t="shared" si="17"/>
        <v>-14229295.52000007</v>
      </c>
      <c r="I44" s="52">
        <f t="shared" si="17"/>
        <v>-16619588.050000072</v>
      </c>
      <c r="J44" s="52">
        <f t="shared" si="17"/>
        <v>-19020959.050000072</v>
      </c>
      <c r="K44" s="52">
        <f t="shared" si="17"/>
        <v>-21423261.060000062</v>
      </c>
      <c r="L44" s="52">
        <f t="shared" si="17"/>
        <v>-23823599.25000003</v>
      </c>
      <c r="M44" s="52">
        <f t="shared" si="17"/>
        <v>-26225370.090000063</v>
      </c>
      <c r="N44" s="52">
        <f t="shared" si="17"/>
        <v>-28627869.310000062</v>
      </c>
      <c r="O44" s="52">
        <f t="shared" si="15"/>
        <v>-14266002.51076927</v>
      </c>
      <c r="P44" s="58"/>
      <c r="Q44" s="56">
        <f>+'KU Exhibit'!D6*1000000</f>
        <v>-28627869.309999943</v>
      </c>
      <c r="R44" s="57">
        <f t="shared" ref="R44:R45" si="18">+N44-Q44</f>
        <v>-1.1920928955078125E-7</v>
      </c>
    </row>
    <row r="45" spans="1:18" x14ac:dyDescent="0.3">
      <c r="A45" s="26" t="s">
        <v>23</v>
      </c>
      <c r="B45" s="52">
        <v>0</v>
      </c>
      <c r="C45" s="52">
        <f t="shared" ref="C45:N45" si="19">+C39-C38</f>
        <v>-689553.77999999374</v>
      </c>
      <c r="D45" s="52">
        <f t="shared" si="19"/>
        <v>-1379107.5599999875</v>
      </c>
      <c r="E45" s="52">
        <f t="shared" si="19"/>
        <v>-2068661.3399999812</v>
      </c>
      <c r="F45" s="52">
        <f t="shared" si="19"/>
        <v>-2758215.119999975</v>
      </c>
      <c r="G45" s="52">
        <f t="shared" si="19"/>
        <v>-3447768.8999999613</v>
      </c>
      <c r="H45" s="52">
        <f t="shared" si="19"/>
        <v>-4137322.6799999475</v>
      </c>
      <c r="I45" s="52">
        <f t="shared" si="19"/>
        <v>-4826876.4599999487</v>
      </c>
      <c r="J45" s="52">
        <f t="shared" si="19"/>
        <v>-5516430.2399999797</v>
      </c>
      <c r="K45" s="52">
        <f t="shared" si="19"/>
        <v>-6205984.0199999511</v>
      </c>
      <c r="L45" s="52">
        <f t="shared" si="19"/>
        <v>-6895537.7999999523</v>
      </c>
      <c r="M45" s="52">
        <f t="shared" si="19"/>
        <v>-7585091.5799999237</v>
      </c>
      <c r="N45" s="52">
        <f t="shared" si="19"/>
        <v>-8274645.3599999845</v>
      </c>
      <c r="O45" s="52">
        <f t="shared" si="15"/>
        <v>-4137322.679999968</v>
      </c>
      <c r="P45" s="58"/>
      <c r="Q45" s="56">
        <f>+'KU Exhibit'!E6*1000000</f>
        <v>-8274645.3599999174</v>
      </c>
      <c r="R45" s="57">
        <f t="shared" si="18"/>
        <v>-6.7055225372314453E-8</v>
      </c>
    </row>
    <row r="47" spans="1:18" x14ac:dyDescent="0.3">
      <c r="A47" s="47" t="s">
        <v>87</v>
      </c>
    </row>
    <row r="48" spans="1:18" x14ac:dyDescent="0.3">
      <c r="B48" s="48" t="s">
        <v>0</v>
      </c>
      <c r="C48" s="48" t="s">
        <v>0</v>
      </c>
      <c r="D48" s="48" t="s">
        <v>0</v>
      </c>
      <c r="E48" s="48" t="s">
        <v>0</v>
      </c>
      <c r="F48" s="48" t="s">
        <v>0</v>
      </c>
      <c r="G48" s="48" t="s">
        <v>0</v>
      </c>
      <c r="H48" s="48" t="s">
        <v>0</v>
      </c>
      <c r="I48" s="48" t="s">
        <v>0</v>
      </c>
      <c r="J48" s="48" t="s">
        <v>0</v>
      </c>
      <c r="K48" s="48" t="s">
        <v>1</v>
      </c>
      <c r="L48" s="48" t="s">
        <v>1</v>
      </c>
      <c r="M48" s="48" t="s">
        <v>1</v>
      </c>
      <c r="N48" s="48" t="s">
        <v>1</v>
      </c>
      <c r="O48" s="48" t="s">
        <v>44</v>
      </c>
    </row>
    <row r="49" spans="1:18" ht="16.2" x14ac:dyDescent="0.45">
      <c r="A49" s="49" t="s">
        <v>42</v>
      </c>
      <c r="B49" s="50" t="s">
        <v>25</v>
      </c>
      <c r="C49" s="50" t="s">
        <v>26</v>
      </c>
      <c r="D49" s="50" t="s">
        <v>27</v>
      </c>
      <c r="E49" s="50" t="s">
        <v>28</v>
      </c>
      <c r="F49" s="50" t="s">
        <v>29</v>
      </c>
      <c r="G49" s="50" t="s">
        <v>30</v>
      </c>
      <c r="H49" s="50" t="s">
        <v>31</v>
      </c>
      <c r="I49" s="50" t="s">
        <v>32</v>
      </c>
      <c r="J49" s="50" t="s">
        <v>33</v>
      </c>
      <c r="K49" s="50" t="s">
        <v>34</v>
      </c>
      <c r="L49" s="50" t="s">
        <v>35</v>
      </c>
      <c r="M49" s="50" t="s">
        <v>36</v>
      </c>
      <c r="N49" s="50" t="s">
        <v>25</v>
      </c>
      <c r="O49" s="50" t="s">
        <v>83</v>
      </c>
    </row>
    <row r="50" spans="1:18" x14ac:dyDescent="0.3">
      <c r="A50" s="26" t="s">
        <v>41</v>
      </c>
      <c r="B50" s="52">
        <f>+B8</f>
        <v>0</v>
      </c>
      <c r="C50" s="52">
        <f t="shared" ref="C50:N50" si="20">+C8</f>
        <v>29026004.579999987</v>
      </c>
      <c r="D50" s="52">
        <f t="shared" si="20"/>
        <v>58453855.299999982</v>
      </c>
      <c r="E50" s="52">
        <f t="shared" si="20"/>
        <v>88026310.37999998</v>
      </c>
      <c r="F50" s="52">
        <f t="shared" si="20"/>
        <v>117643137.88999999</v>
      </c>
      <c r="G50" s="52">
        <f t="shared" si="20"/>
        <v>147302111.29999998</v>
      </c>
      <c r="H50" s="52">
        <f t="shared" si="20"/>
        <v>177025505.10999998</v>
      </c>
      <c r="I50" s="52">
        <f t="shared" si="20"/>
        <v>206848409.63</v>
      </c>
      <c r="J50" s="52">
        <f t="shared" si="20"/>
        <v>236979311.94999996</v>
      </c>
      <c r="K50" s="52">
        <f t="shared" si="20"/>
        <v>267350128.49999997</v>
      </c>
      <c r="L50" s="52">
        <f t="shared" si="20"/>
        <v>297694406.25</v>
      </c>
      <c r="M50" s="52">
        <f t="shared" si="20"/>
        <v>328115217.12</v>
      </c>
      <c r="N50" s="52">
        <f t="shared" si="20"/>
        <v>358688938.27999997</v>
      </c>
      <c r="O50" s="52">
        <f>SUM(B50:N50)/13</f>
        <v>177934872.02230769</v>
      </c>
    </row>
    <row r="51" spans="1:18" x14ac:dyDescent="0.3">
      <c r="A51" s="26" t="s">
        <v>88</v>
      </c>
      <c r="B51" s="52">
        <v>0</v>
      </c>
      <c r="C51" s="52">
        <v>28020191.159999993</v>
      </c>
      <c r="D51" s="52">
        <v>56446115.149999999</v>
      </c>
      <c r="E51" s="52">
        <v>85014772.609999999</v>
      </c>
      <c r="F51" s="52">
        <v>113627163.75000001</v>
      </c>
      <c r="G51" s="52">
        <v>142281605.53000003</v>
      </c>
      <c r="H51" s="52">
        <v>171000603.78000003</v>
      </c>
      <c r="I51" s="52">
        <v>199818089.97000003</v>
      </c>
      <c r="J51" s="52">
        <v>228937726.29000002</v>
      </c>
      <c r="K51" s="52">
        <v>258292503.27000004</v>
      </c>
      <c r="L51" s="52">
        <v>287621253.71000004</v>
      </c>
      <c r="M51" s="52">
        <v>317025241.28000003</v>
      </c>
      <c r="N51" s="52">
        <v>346578941.76000005</v>
      </c>
      <c r="O51" s="52">
        <f t="shared" ref="O51" si="21">SUM(B51:N51)/13</f>
        <v>171897246.78923079</v>
      </c>
    </row>
    <row r="52" spans="1:18" x14ac:dyDescent="0.3">
      <c r="B52" s="48"/>
      <c r="C52" s="48"/>
      <c r="D52" s="48"/>
      <c r="E52" s="48"/>
      <c r="F52" s="48"/>
      <c r="G52" s="48"/>
      <c r="H52" s="48"/>
      <c r="I52" s="48"/>
      <c r="J52" s="48"/>
      <c r="K52" s="48"/>
      <c r="L52" s="48"/>
      <c r="M52" s="48"/>
      <c r="N52" s="48"/>
      <c r="O52" s="48"/>
    </row>
    <row r="53" spans="1:18" x14ac:dyDescent="0.3">
      <c r="A53" s="11" t="s">
        <v>43</v>
      </c>
      <c r="B53" s="59"/>
      <c r="C53" s="60"/>
      <c r="D53" s="60"/>
      <c r="E53" s="60"/>
      <c r="F53" s="60"/>
      <c r="G53" s="60"/>
      <c r="H53" s="60"/>
      <c r="I53" s="60"/>
      <c r="J53" s="60"/>
      <c r="K53" s="60"/>
      <c r="L53" s="60"/>
      <c r="M53" s="60"/>
      <c r="N53" s="60"/>
      <c r="O53" s="60"/>
    </row>
    <row r="54" spans="1:18" x14ac:dyDescent="0.3">
      <c r="A54" s="26" t="s">
        <v>41</v>
      </c>
      <c r="B54" s="52">
        <v>0</v>
      </c>
      <c r="C54" s="52">
        <v>0</v>
      </c>
      <c r="D54" s="52">
        <v>0</v>
      </c>
      <c r="E54" s="52">
        <v>0</v>
      </c>
      <c r="F54" s="52">
        <v>0</v>
      </c>
      <c r="G54" s="52">
        <v>0</v>
      </c>
      <c r="H54" s="52">
        <v>0</v>
      </c>
      <c r="I54" s="52">
        <v>0</v>
      </c>
      <c r="J54" s="52">
        <v>0</v>
      </c>
      <c r="K54" s="52">
        <v>0</v>
      </c>
      <c r="L54" s="52">
        <v>0</v>
      </c>
      <c r="M54" s="52">
        <v>0</v>
      </c>
      <c r="N54" s="52">
        <v>0</v>
      </c>
      <c r="O54" s="52">
        <f t="shared" ref="O54" si="22">SUM(B54:N54)/13</f>
        <v>0</v>
      </c>
      <c r="Q54" s="55" t="s">
        <v>45</v>
      </c>
      <c r="R54" s="55"/>
    </row>
    <row r="55" spans="1:18" x14ac:dyDescent="0.3">
      <c r="A55" s="26" t="s">
        <v>88</v>
      </c>
      <c r="B55" s="52">
        <f t="shared" ref="B55:N55" si="23">+B51-B50</f>
        <v>0</v>
      </c>
      <c r="C55" s="52">
        <f t="shared" si="23"/>
        <v>-1005813.4199999943</v>
      </c>
      <c r="D55" s="52">
        <f t="shared" si="23"/>
        <v>-2007740.1499999836</v>
      </c>
      <c r="E55" s="52">
        <f t="shared" si="23"/>
        <v>-3011537.7699999809</v>
      </c>
      <c r="F55" s="52">
        <f t="shared" si="23"/>
        <v>-4015974.1399999708</v>
      </c>
      <c r="G55" s="52">
        <f t="shared" si="23"/>
        <v>-5020505.7699999511</v>
      </c>
      <c r="H55" s="52">
        <f t="shared" si="23"/>
        <v>-6024901.3299999535</v>
      </c>
      <c r="I55" s="52">
        <f t="shared" si="23"/>
        <v>-7030319.6599999666</v>
      </c>
      <c r="J55" s="52">
        <f t="shared" si="23"/>
        <v>-8041585.6599999368</v>
      </c>
      <c r="K55" s="52">
        <f t="shared" si="23"/>
        <v>-9057625.2299999297</v>
      </c>
      <c r="L55" s="52">
        <f t="shared" si="23"/>
        <v>-10073152.539999962</v>
      </c>
      <c r="M55" s="52">
        <f t="shared" si="23"/>
        <v>-11089975.839999974</v>
      </c>
      <c r="N55" s="52">
        <f t="shared" si="23"/>
        <v>-12109996.519999921</v>
      </c>
      <c r="O55" s="61">
        <f>SUM(B55:N55)/13</f>
        <v>-6037625.2330768863</v>
      </c>
      <c r="P55" s="57"/>
      <c r="Q55" s="56">
        <f>+'KU Exhibit'!H6*1000000</f>
        <v>-12109997</v>
      </c>
      <c r="R55" s="57">
        <f>+N55-Q55</f>
        <v>0.4800000786781311</v>
      </c>
    </row>
  </sheetData>
  <pageMargins left="0.7" right="0.7" top="0.75" bottom="0.75" header="0.3" footer="0.3"/>
  <pageSetup scale="3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0"/>
  <sheetViews>
    <sheetView workbookViewId="0">
      <selection activeCell="A6" sqref="A6"/>
    </sheetView>
  </sheetViews>
  <sheetFormatPr defaultRowHeight="14.4" x14ac:dyDescent="0.3"/>
  <cols>
    <col min="1" max="1" width="35.88671875" style="1" customWidth="1"/>
    <col min="2" max="2" width="14.109375" style="5" customWidth="1"/>
    <col min="3" max="4" width="14.109375" style="2" customWidth="1"/>
    <col min="5" max="5" width="14.109375" style="5" customWidth="1"/>
    <col min="6" max="7" width="14.109375" style="2" customWidth="1"/>
  </cols>
  <sheetData>
    <row r="1" spans="1:8" x14ac:dyDescent="0.3">
      <c r="A1" s="17" t="s">
        <v>16</v>
      </c>
    </row>
    <row r="4" spans="1:8" ht="16.2" x14ac:dyDescent="0.45">
      <c r="A4" s="8" t="s">
        <v>8</v>
      </c>
      <c r="B4" s="64" t="s">
        <v>18</v>
      </c>
      <c r="C4" s="64"/>
      <c r="D4" s="65"/>
      <c r="E4" s="64" t="s">
        <v>19</v>
      </c>
      <c r="F4" s="64"/>
      <c r="G4" s="64"/>
    </row>
    <row r="5" spans="1:8" x14ac:dyDescent="0.3">
      <c r="B5" s="19" t="s">
        <v>13</v>
      </c>
      <c r="C5" s="19" t="s">
        <v>13</v>
      </c>
      <c r="D5" s="20"/>
      <c r="E5" s="6" t="s">
        <v>13</v>
      </c>
      <c r="F5" s="6" t="s">
        <v>13</v>
      </c>
    </row>
    <row r="6" spans="1:8" x14ac:dyDescent="0.3">
      <c r="B6" s="18" t="s">
        <v>14</v>
      </c>
      <c r="C6" s="18" t="s">
        <v>14</v>
      </c>
      <c r="D6" s="20"/>
      <c r="E6" s="5" t="s">
        <v>14</v>
      </c>
      <c r="F6" s="5" t="s">
        <v>14</v>
      </c>
    </row>
    <row r="7" spans="1:8" ht="16.2" x14ac:dyDescent="0.45">
      <c r="B7" s="21" t="s">
        <v>2</v>
      </c>
      <c r="C7" s="21" t="s">
        <v>15</v>
      </c>
      <c r="D7" s="22" t="s">
        <v>7</v>
      </c>
      <c r="E7" s="7" t="s">
        <v>2</v>
      </c>
      <c r="F7" s="7" t="s">
        <v>6</v>
      </c>
      <c r="G7" s="7" t="s">
        <v>7</v>
      </c>
    </row>
    <row r="8" spans="1:8" x14ac:dyDescent="0.3">
      <c r="A8" s="9" t="s">
        <v>3</v>
      </c>
      <c r="B8" s="18">
        <v>15610466.382170001</v>
      </c>
      <c r="C8" s="18">
        <v>13165378.368115002</v>
      </c>
      <c r="D8" s="20">
        <f>+C8-B8</f>
        <v>-2445088.0140549988</v>
      </c>
      <c r="E8" s="5">
        <f>+B8</f>
        <v>15610466.382170001</v>
      </c>
      <c r="F8" s="5">
        <v>14828631.162110003</v>
      </c>
      <c r="G8" s="2">
        <f>+F8-E8</f>
        <v>-781835.22005999833</v>
      </c>
    </row>
    <row r="9" spans="1:8" x14ac:dyDescent="0.3">
      <c r="A9" s="9" t="s">
        <v>4</v>
      </c>
      <c r="B9" s="18">
        <v>19024547.59677501</v>
      </c>
      <c r="C9" s="18">
        <v>15223023.370979998</v>
      </c>
      <c r="D9" s="4">
        <f t="shared" ref="D9" si="0">+C9-B9</f>
        <v>-3801524.225795012</v>
      </c>
      <c r="E9" s="5">
        <f>+B9</f>
        <v>19024547.59677501</v>
      </c>
      <c r="F9" s="5">
        <v>17817737.176480003</v>
      </c>
      <c r="G9" s="2">
        <f t="shared" ref="G9" si="1">+F9-E9</f>
        <v>-1206810.4202950075</v>
      </c>
    </row>
    <row r="10" spans="1:8" x14ac:dyDescent="0.3">
      <c r="B10" s="18"/>
      <c r="C10" s="18"/>
      <c r="D10" s="4"/>
      <c r="E10" s="24"/>
      <c r="F10" s="5"/>
    </row>
    <row r="11" spans="1:8" x14ac:dyDescent="0.3">
      <c r="A11" s="1" t="s">
        <v>5</v>
      </c>
      <c r="B11" s="18">
        <f>+B8/12*8+B9/12*4</f>
        <v>16748493.453705005</v>
      </c>
      <c r="C11" s="18">
        <f>+C8/12*8+C9/12*4</f>
        <v>13851260.035736669</v>
      </c>
      <c r="D11" s="37">
        <f>+C11-B11</f>
        <v>-2897233.4179683365</v>
      </c>
      <c r="E11" s="18">
        <f>+E8/12*8+E9/12*4</f>
        <v>16748493.453705005</v>
      </c>
      <c r="F11" s="5">
        <f>+F8/12*8+F9/12*4</f>
        <v>15824999.833566669</v>
      </c>
      <c r="G11" s="39">
        <f>+F11-E11</f>
        <v>-923493.62013833597</v>
      </c>
      <c r="H11" s="3"/>
    </row>
    <row r="12" spans="1:8" x14ac:dyDescent="0.3">
      <c r="B12" s="18"/>
      <c r="C12" s="18"/>
      <c r="D12" s="20"/>
      <c r="E12" s="18"/>
      <c r="F12" s="5"/>
      <c r="H12" s="3"/>
    </row>
    <row r="13" spans="1:8" ht="16.2" x14ac:dyDescent="0.45">
      <c r="A13" s="35" t="s">
        <v>64</v>
      </c>
      <c r="B13" s="18"/>
      <c r="C13" s="18"/>
      <c r="D13" s="20"/>
      <c r="E13" s="18"/>
      <c r="F13" s="5"/>
      <c r="G13" s="4"/>
      <c r="H13" s="3"/>
    </row>
    <row r="14" spans="1:8" x14ac:dyDescent="0.3">
      <c r="A14" s="34" t="s">
        <v>25</v>
      </c>
      <c r="B14" s="19" t="s">
        <v>0</v>
      </c>
      <c r="C14" s="19">
        <v>0</v>
      </c>
      <c r="D14" s="20">
        <f>+C14</f>
        <v>0</v>
      </c>
      <c r="E14" s="19" t="s">
        <v>0</v>
      </c>
      <c r="F14" s="19">
        <v>0</v>
      </c>
      <c r="G14" s="4">
        <f>+F14</f>
        <v>0</v>
      </c>
      <c r="H14" s="3"/>
    </row>
    <row r="15" spans="1:8" x14ac:dyDescent="0.3">
      <c r="A15" s="34" t="s">
        <v>26</v>
      </c>
      <c r="B15" s="19" t="s">
        <v>0</v>
      </c>
      <c r="C15" s="19">
        <f>+D8/12</f>
        <v>-203757.33450458324</v>
      </c>
      <c r="D15" s="20">
        <f>+C15+D14</f>
        <v>-203757.33450458324</v>
      </c>
      <c r="E15" s="19" t="s">
        <v>0</v>
      </c>
      <c r="F15" s="19">
        <f>+G8/12</f>
        <v>-65152.935004999861</v>
      </c>
      <c r="G15" s="4">
        <f>+F15+G14</f>
        <v>-65152.935004999861</v>
      </c>
      <c r="H15" s="3"/>
    </row>
    <row r="16" spans="1:8" x14ac:dyDescent="0.3">
      <c r="A16" s="34" t="s">
        <v>27</v>
      </c>
      <c r="B16" s="19" t="s">
        <v>0</v>
      </c>
      <c r="C16" s="19">
        <f>+C15</f>
        <v>-203757.33450458324</v>
      </c>
      <c r="D16" s="20">
        <f t="shared" ref="D16:D26" si="2">+C16+D15</f>
        <v>-407514.66900916648</v>
      </c>
      <c r="E16" s="19" t="s">
        <v>0</v>
      </c>
      <c r="F16" s="19">
        <f>+F15</f>
        <v>-65152.935004999861</v>
      </c>
      <c r="G16" s="4">
        <f t="shared" ref="G16:G26" si="3">+F16+G15</f>
        <v>-130305.87000999972</v>
      </c>
      <c r="H16" s="3"/>
    </row>
    <row r="17" spans="1:8" x14ac:dyDescent="0.3">
      <c r="A17" s="34" t="s">
        <v>28</v>
      </c>
      <c r="B17" s="19" t="s">
        <v>0</v>
      </c>
      <c r="C17" s="19">
        <f t="shared" ref="C17:C22" si="4">+C16</f>
        <v>-203757.33450458324</v>
      </c>
      <c r="D17" s="20">
        <f t="shared" si="2"/>
        <v>-611272.00351374969</v>
      </c>
      <c r="E17" s="19" t="s">
        <v>0</v>
      </c>
      <c r="F17" s="19">
        <f t="shared" ref="F17:F22" si="5">+F16</f>
        <v>-65152.935004999861</v>
      </c>
      <c r="G17" s="4">
        <f t="shared" si="3"/>
        <v>-195458.80501499958</v>
      </c>
      <c r="H17" s="3"/>
    </row>
    <row r="18" spans="1:8" x14ac:dyDescent="0.3">
      <c r="A18" s="34" t="s">
        <v>29</v>
      </c>
      <c r="B18" s="19" t="s">
        <v>0</v>
      </c>
      <c r="C18" s="19">
        <f t="shared" si="4"/>
        <v>-203757.33450458324</v>
      </c>
      <c r="D18" s="20">
        <f t="shared" si="2"/>
        <v>-815029.33801833296</v>
      </c>
      <c r="E18" s="19" t="s">
        <v>0</v>
      </c>
      <c r="F18" s="19">
        <f t="shared" si="5"/>
        <v>-65152.935004999861</v>
      </c>
      <c r="G18" s="4">
        <f t="shared" si="3"/>
        <v>-260611.74001999944</v>
      </c>
      <c r="H18" s="3"/>
    </row>
    <row r="19" spans="1:8" x14ac:dyDescent="0.3">
      <c r="A19" s="34" t="s">
        <v>30</v>
      </c>
      <c r="B19" s="19" t="s">
        <v>0</v>
      </c>
      <c r="C19" s="19">
        <f t="shared" si="4"/>
        <v>-203757.33450458324</v>
      </c>
      <c r="D19" s="20">
        <f t="shared" si="2"/>
        <v>-1018786.6725229162</v>
      </c>
      <c r="E19" s="19" t="s">
        <v>0</v>
      </c>
      <c r="F19" s="19">
        <f t="shared" si="5"/>
        <v>-65152.935004999861</v>
      </c>
      <c r="G19" s="4">
        <f t="shared" si="3"/>
        <v>-325764.67502499931</v>
      </c>
      <c r="H19" s="3"/>
    </row>
    <row r="20" spans="1:8" x14ac:dyDescent="0.3">
      <c r="A20" s="34" t="s">
        <v>31</v>
      </c>
      <c r="B20" s="19" t="s">
        <v>0</v>
      </c>
      <c r="C20" s="19">
        <f t="shared" si="4"/>
        <v>-203757.33450458324</v>
      </c>
      <c r="D20" s="20">
        <f t="shared" si="2"/>
        <v>-1222544.0070274994</v>
      </c>
      <c r="E20" s="19" t="s">
        <v>0</v>
      </c>
      <c r="F20" s="19">
        <f t="shared" si="5"/>
        <v>-65152.935004999861</v>
      </c>
      <c r="G20" s="4">
        <f t="shared" si="3"/>
        <v>-390917.61002999917</v>
      </c>
      <c r="H20" s="3"/>
    </row>
    <row r="21" spans="1:8" x14ac:dyDescent="0.3">
      <c r="A21" s="34" t="s">
        <v>32</v>
      </c>
      <c r="B21" s="19" t="s">
        <v>0</v>
      </c>
      <c r="C21" s="19">
        <f t="shared" si="4"/>
        <v>-203757.33450458324</v>
      </c>
      <c r="D21" s="20">
        <f t="shared" si="2"/>
        <v>-1426301.3415320825</v>
      </c>
      <c r="E21" s="19" t="s">
        <v>0</v>
      </c>
      <c r="F21" s="19">
        <f t="shared" si="5"/>
        <v>-65152.935004999861</v>
      </c>
      <c r="G21" s="4">
        <f t="shared" si="3"/>
        <v>-456070.54503499903</v>
      </c>
      <c r="H21" s="3"/>
    </row>
    <row r="22" spans="1:8" x14ac:dyDescent="0.3">
      <c r="A22" s="34" t="s">
        <v>33</v>
      </c>
      <c r="B22" s="19" t="s">
        <v>0</v>
      </c>
      <c r="C22" s="19">
        <f t="shared" si="4"/>
        <v>-203757.33450458324</v>
      </c>
      <c r="D22" s="20">
        <f t="shared" si="2"/>
        <v>-1630058.6760366657</v>
      </c>
      <c r="E22" s="19" t="s">
        <v>0</v>
      </c>
      <c r="F22" s="19">
        <f t="shared" si="5"/>
        <v>-65152.935004999861</v>
      </c>
      <c r="G22" s="4">
        <f t="shared" si="3"/>
        <v>-521223.48003999889</v>
      </c>
      <c r="H22" s="3"/>
    </row>
    <row r="23" spans="1:8" x14ac:dyDescent="0.3">
      <c r="A23" s="34" t="s">
        <v>34</v>
      </c>
      <c r="B23" s="19" t="s">
        <v>1</v>
      </c>
      <c r="C23" s="19">
        <f>+D9/12</f>
        <v>-316793.68548291764</v>
      </c>
      <c r="D23" s="20">
        <f t="shared" si="2"/>
        <v>-1946852.3615195833</v>
      </c>
      <c r="E23" s="19" t="s">
        <v>1</v>
      </c>
      <c r="F23" s="19">
        <f>+G9/12</f>
        <v>-100567.53502458397</v>
      </c>
      <c r="G23" s="4">
        <f t="shared" si="3"/>
        <v>-621791.01506458281</v>
      </c>
      <c r="H23" s="3"/>
    </row>
    <row r="24" spans="1:8" x14ac:dyDescent="0.3">
      <c r="A24" s="34" t="s">
        <v>35</v>
      </c>
      <c r="B24" s="19" t="s">
        <v>1</v>
      </c>
      <c r="C24" s="19">
        <f>+C23</f>
        <v>-316793.68548291764</v>
      </c>
      <c r="D24" s="20">
        <f t="shared" si="2"/>
        <v>-2263646.0470025009</v>
      </c>
      <c r="E24" s="19" t="s">
        <v>1</v>
      </c>
      <c r="F24" s="19">
        <f>+F23</f>
        <v>-100567.53502458397</v>
      </c>
      <c r="G24" s="4">
        <f t="shared" si="3"/>
        <v>-722358.55008916673</v>
      </c>
      <c r="H24" s="3"/>
    </row>
    <row r="25" spans="1:8" x14ac:dyDescent="0.3">
      <c r="A25" s="34" t="s">
        <v>36</v>
      </c>
      <c r="B25" s="19" t="s">
        <v>1</v>
      </c>
      <c r="C25" s="19">
        <f>+C24</f>
        <v>-316793.68548291764</v>
      </c>
      <c r="D25" s="20">
        <f t="shared" si="2"/>
        <v>-2580439.7324854187</v>
      </c>
      <c r="E25" s="19" t="s">
        <v>1</v>
      </c>
      <c r="F25" s="19">
        <f>+F24</f>
        <v>-100567.53502458397</v>
      </c>
      <c r="G25" s="4">
        <f t="shared" si="3"/>
        <v>-822926.08511375065</v>
      </c>
      <c r="H25" s="3"/>
    </row>
    <row r="26" spans="1:8" x14ac:dyDescent="0.3">
      <c r="A26" s="34" t="s">
        <v>25</v>
      </c>
      <c r="B26" s="19" t="s">
        <v>1</v>
      </c>
      <c r="C26" s="33">
        <f>+C25</f>
        <v>-316793.68548291764</v>
      </c>
      <c r="D26" s="20">
        <f t="shared" si="2"/>
        <v>-2897233.4179683365</v>
      </c>
      <c r="E26" s="19" t="s">
        <v>1</v>
      </c>
      <c r="F26" s="33">
        <f>+F25</f>
        <v>-100567.53502458397</v>
      </c>
      <c r="G26" s="4">
        <f t="shared" si="3"/>
        <v>-923493.62013833458</v>
      </c>
      <c r="H26" s="3"/>
    </row>
    <row r="27" spans="1:8" x14ac:dyDescent="0.3">
      <c r="B27" s="18"/>
      <c r="C27" s="18">
        <f>SUM(C14:C26)</f>
        <v>-2897233.4179683365</v>
      </c>
      <c r="D27" s="20"/>
      <c r="E27" s="18"/>
      <c r="F27" s="18">
        <f>SUM(F14:F26)</f>
        <v>-923493.62013833458</v>
      </c>
      <c r="G27" s="4"/>
      <c r="H27" s="3"/>
    </row>
    <row r="28" spans="1:8" x14ac:dyDescent="0.3">
      <c r="B28" s="18"/>
      <c r="C28" s="36" t="s">
        <v>40</v>
      </c>
      <c r="D28" s="37">
        <f>SUM(D14:D26)/13</f>
        <v>-1309495.0462416026</v>
      </c>
      <c r="E28" s="18"/>
      <c r="F28" s="36" t="s">
        <v>40</v>
      </c>
      <c r="G28" s="38">
        <f>SUM(G14:G26)/13</f>
        <v>-418159.61004506383</v>
      </c>
      <c r="H28" s="3"/>
    </row>
    <row r="29" spans="1:8" s="16" customFormat="1" ht="15" thickBot="1" x14ac:dyDescent="0.35">
      <c r="A29" s="13"/>
      <c r="B29" s="14"/>
      <c r="C29" s="14"/>
      <c r="D29" s="23"/>
      <c r="E29" s="14"/>
      <c r="F29" s="14"/>
      <c r="G29" s="15"/>
    </row>
    <row r="30" spans="1:8" x14ac:dyDescent="0.3">
      <c r="B30" s="18"/>
      <c r="C30" s="18"/>
      <c r="D30" s="20"/>
      <c r="F30" s="5"/>
    </row>
    <row r="31" spans="1:8" ht="16.2" x14ac:dyDescent="0.45">
      <c r="A31" s="8" t="s">
        <v>9</v>
      </c>
      <c r="B31" s="64" t="s">
        <v>18</v>
      </c>
      <c r="C31" s="64"/>
      <c r="D31" s="65"/>
      <c r="E31" s="64" t="s">
        <v>19</v>
      </c>
      <c r="F31" s="64"/>
      <c r="G31" s="64"/>
    </row>
    <row r="32" spans="1:8" x14ac:dyDescent="0.3">
      <c r="B32" s="19" t="s">
        <v>13</v>
      </c>
      <c r="C32" s="19" t="s">
        <v>13</v>
      </c>
      <c r="D32" s="20"/>
      <c r="E32" s="6" t="s">
        <v>13</v>
      </c>
      <c r="F32" s="6" t="s">
        <v>13</v>
      </c>
    </row>
    <row r="33" spans="1:8" x14ac:dyDescent="0.3">
      <c r="B33" s="18" t="s">
        <v>14</v>
      </c>
      <c r="C33" s="18" t="s">
        <v>14</v>
      </c>
      <c r="D33" s="20"/>
      <c r="E33" s="5" t="s">
        <v>14</v>
      </c>
      <c r="F33" s="5" t="s">
        <v>14</v>
      </c>
    </row>
    <row r="34" spans="1:8" ht="16.2" x14ac:dyDescent="0.45">
      <c r="B34" s="21" t="s">
        <v>2</v>
      </c>
      <c r="C34" s="21" t="s">
        <v>15</v>
      </c>
      <c r="D34" s="22" t="s">
        <v>7</v>
      </c>
      <c r="E34" s="7" t="s">
        <v>2</v>
      </c>
      <c r="F34" s="7" t="s">
        <v>6</v>
      </c>
      <c r="G34" s="7" t="s">
        <v>7</v>
      </c>
    </row>
    <row r="35" spans="1:8" x14ac:dyDescent="0.3">
      <c r="A35" s="9" t="s">
        <v>3</v>
      </c>
      <c r="B35" s="18">
        <v>10101020.603274999</v>
      </c>
      <c r="C35" s="18">
        <v>8921686.0195599999</v>
      </c>
      <c r="D35" s="20">
        <f>+C35-B35</f>
        <v>-1179334.5837149993</v>
      </c>
      <c r="E35" s="5">
        <f>+B35</f>
        <v>10101020.603274999</v>
      </c>
      <c r="F35" s="5">
        <v>9995093.9571899977</v>
      </c>
      <c r="G35" s="2">
        <f>+F35-E35</f>
        <v>-105926.64608500153</v>
      </c>
    </row>
    <row r="36" spans="1:8" x14ac:dyDescent="0.3">
      <c r="A36" s="9" t="s">
        <v>4</v>
      </c>
      <c r="B36" s="18">
        <v>10836977.893170001</v>
      </c>
      <c r="C36" s="18">
        <v>8759133.0256399959</v>
      </c>
      <c r="D36" s="20">
        <f t="shared" ref="D36" si="6">+C36-B36</f>
        <v>-2077844.8675300051</v>
      </c>
      <c r="E36" s="5">
        <f>+B36</f>
        <v>10836977.893170001</v>
      </c>
      <c r="F36" s="5">
        <v>10576732.482615</v>
      </c>
      <c r="G36" s="2">
        <f t="shared" ref="G36" si="7">+F36-E36</f>
        <v>-260245.41055500135</v>
      </c>
    </row>
    <row r="37" spans="1:8" x14ac:dyDescent="0.3">
      <c r="B37" s="18"/>
      <c r="C37" s="18"/>
      <c r="D37" s="20"/>
      <c r="F37" s="5"/>
    </row>
    <row r="38" spans="1:8" x14ac:dyDescent="0.3">
      <c r="A38" s="1" t="s">
        <v>5</v>
      </c>
      <c r="B38" s="18">
        <f>+B35/12*8+B36/12*4</f>
        <v>10346339.699906666</v>
      </c>
      <c r="C38" s="18">
        <f>+C35/12*8+C36/12*4</f>
        <v>8867501.6882533319</v>
      </c>
      <c r="D38" s="37">
        <f>+C38-B38</f>
        <v>-1478838.0116533339</v>
      </c>
      <c r="E38" s="5">
        <f>+E35/12*8+E36/12*4</f>
        <v>10346339.699906666</v>
      </c>
      <c r="F38" s="5">
        <f>+F35/12*8+F36/12*4</f>
        <v>10188973.465664998</v>
      </c>
      <c r="G38" s="39">
        <f>+F38-E38</f>
        <v>-157366.23424166813</v>
      </c>
    </row>
    <row r="39" spans="1:8" x14ac:dyDescent="0.3">
      <c r="D39" s="20"/>
    </row>
    <row r="40" spans="1:8" ht="16.2" x14ac:dyDescent="0.45">
      <c r="A40" s="35" t="s">
        <v>64</v>
      </c>
      <c r="B40" s="18"/>
      <c r="C40" s="18"/>
      <c r="D40" s="20"/>
      <c r="E40" s="18"/>
      <c r="F40" s="5"/>
      <c r="G40" s="4"/>
      <c r="H40" s="3"/>
    </row>
    <row r="41" spans="1:8" x14ac:dyDescent="0.3">
      <c r="A41" s="34" t="s">
        <v>25</v>
      </c>
      <c r="B41" s="19" t="s">
        <v>0</v>
      </c>
      <c r="C41" s="19">
        <v>0</v>
      </c>
      <c r="D41" s="20">
        <f>+C41</f>
        <v>0</v>
      </c>
      <c r="E41" s="19" t="s">
        <v>0</v>
      </c>
      <c r="F41" s="19">
        <v>0</v>
      </c>
      <c r="G41" s="4">
        <f>+F41</f>
        <v>0</v>
      </c>
      <c r="H41" s="3"/>
    </row>
    <row r="42" spans="1:8" x14ac:dyDescent="0.3">
      <c r="A42" s="34" t="s">
        <v>26</v>
      </c>
      <c r="B42" s="19" t="s">
        <v>0</v>
      </c>
      <c r="C42" s="19">
        <f>+D35/12</f>
        <v>-98277.881976249933</v>
      </c>
      <c r="D42" s="20">
        <f>+C42+D41</f>
        <v>-98277.881976249933</v>
      </c>
      <c r="E42" s="19" t="s">
        <v>0</v>
      </c>
      <c r="F42" s="19">
        <f>+G35/12</f>
        <v>-8827.2205070834607</v>
      </c>
      <c r="G42" s="4">
        <f>+F42+G41</f>
        <v>-8827.2205070834607</v>
      </c>
      <c r="H42" s="3"/>
    </row>
    <row r="43" spans="1:8" x14ac:dyDescent="0.3">
      <c r="A43" s="34" t="s">
        <v>27</v>
      </c>
      <c r="B43" s="19" t="s">
        <v>0</v>
      </c>
      <c r="C43" s="19">
        <f>+C42</f>
        <v>-98277.881976249933</v>
      </c>
      <c r="D43" s="20">
        <f t="shared" ref="D43:D53" si="8">+C43+D42</f>
        <v>-196555.76395249987</v>
      </c>
      <c r="E43" s="19" t="s">
        <v>0</v>
      </c>
      <c r="F43" s="19">
        <f>+F42</f>
        <v>-8827.2205070834607</v>
      </c>
      <c r="G43" s="4">
        <f t="shared" ref="G43:G53" si="9">+F43+G42</f>
        <v>-17654.441014166921</v>
      </c>
      <c r="H43" s="3"/>
    </row>
    <row r="44" spans="1:8" x14ac:dyDescent="0.3">
      <c r="A44" s="34" t="s">
        <v>28</v>
      </c>
      <c r="B44" s="19" t="s">
        <v>0</v>
      </c>
      <c r="C44" s="19">
        <f t="shared" ref="C44:C49" si="10">+C43</f>
        <v>-98277.881976249933</v>
      </c>
      <c r="D44" s="20">
        <f t="shared" si="8"/>
        <v>-294833.64592874981</v>
      </c>
      <c r="E44" s="19" t="s">
        <v>0</v>
      </c>
      <c r="F44" s="19">
        <f t="shared" ref="F44:F49" si="11">+F43</f>
        <v>-8827.2205070834607</v>
      </c>
      <c r="G44" s="4">
        <f t="shared" si="9"/>
        <v>-26481.661521250382</v>
      </c>
      <c r="H44" s="3"/>
    </row>
    <row r="45" spans="1:8" x14ac:dyDescent="0.3">
      <c r="A45" s="34" t="s">
        <v>29</v>
      </c>
      <c r="B45" s="19" t="s">
        <v>0</v>
      </c>
      <c r="C45" s="19">
        <f t="shared" si="10"/>
        <v>-98277.881976249933</v>
      </c>
      <c r="D45" s="20">
        <f t="shared" si="8"/>
        <v>-393111.52790499973</v>
      </c>
      <c r="E45" s="19" t="s">
        <v>0</v>
      </c>
      <c r="F45" s="19">
        <f t="shared" si="11"/>
        <v>-8827.2205070834607</v>
      </c>
      <c r="G45" s="4">
        <f t="shared" si="9"/>
        <v>-35308.882028333843</v>
      </c>
      <c r="H45" s="3"/>
    </row>
    <row r="46" spans="1:8" x14ac:dyDescent="0.3">
      <c r="A46" s="34" t="s">
        <v>30</v>
      </c>
      <c r="B46" s="19" t="s">
        <v>0</v>
      </c>
      <c r="C46" s="19">
        <f t="shared" si="10"/>
        <v>-98277.881976249933</v>
      </c>
      <c r="D46" s="20">
        <f t="shared" si="8"/>
        <v>-491389.40988124965</v>
      </c>
      <c r="E46" s="19" t="s">
        <v>0</v>
      </c>
      <c r="F46" s="19">
        <f t="shared" si="11"/>
        <v>-8827.2205070834607</v>
      </c>
      <c r="G46" s="4">
        <f t="shared" si="9"/>
        <v>-44136.102535417303</v>
      </c>
      <c r="H46" s="3"/>
    </row>
    <row r="47" spans="1:8" x14ac:dyDescent="0.3">
      <c r="A47" s="34" t="s">
        <v>31</v>
      </c>
      <c r="B47" s="19" t="s">
        <v>0</v>
      </c>
      <c r="C47" s="19">
        <f t="shared" si="10"/>
        <v>-98277.881976249933</v>
      </c>
      <c r="D47" s="20">
        <f t="shared" si="8"/>
        <v>-589667.29185749963</v>
      </c>
      <c r="E47" s="19" t="s">
        <v>0</v>
      </c>
      <c r="F47" s="19">
        <f t="shared" si="11"/>
        <v>-8827.2205070834607</v>
      </c>
      <c r="G47" s="4">
        <f t="shared" si="9"/>
        <v>-52963.323042500764</v>
      </c>
      <c r="H47" s="3"/>
    </row>
    <row r="48" spans="1:8" x14ac:dyDescent="0.3">
      <c r="A48" s="34" t="s">
        <v>32</v>
      </c>
      <c r="B48" s="19" t="s">
        <v>0</v>
      </c>
      <c r="C48" s="19">
        <f t="shared" si="10"/>
        <v>-98277.881976249933</v>
      </c>
      <c r="D48" s="20">
        <f t="shared" si="8"/>
        <v>-687945.17383374961</v>
      </c>
      <c r="E48" s="19" t="s">
        <v>0</v>
      </c>
      <c r="F48" s="19">
        <f t="shared" si="11"/>
        <v>-8827.2205070834607</v>
      </c>
      <c r="G48" s="4">
        <f t="shared" si="9"/>
        <v>-61790.543549584225</v>
      </c>
      <c r="H48" s="3"/>
    </row>
    <row r="49" spans="1:8" x14ac:dyDescent="0.3">
      <c r="A49" s="34" t="s">
        <v>33</v>
      </c>
      <c r="B49" s="19" t="s">
        <v>0</v>
      </c>
      <c r="C49" s="19">
        <f t="shared" si="10"/>
        <v>-98277.881976249933</v>
      </c>
      <c r="D49" s="20">
        <f t="shared" si="8"/>
        <v>-786223.05580999958</v>
      </c>
      <c r="E49" s="19" t="s">
        <v>0</v>
      </c>
      <c r="F49" s="19">
        <f t="shared" si="11"/>
        <v>-8827.2205070834607</v>
      </c>
      <c r="G49" s="4">
        <f t="shared" si="9"/>
        <v>-70617.764056667686</v>
      </c>
      <c r="H49" s="3"/>
    </row>
    <row r="50" spans="1:8" x14ac:dyDescent="0.3">
      <c r="A50" s="34" t="s">
        <v>34</v>
      </c>
      <c r="B50" s="19" t="s">
        <v>1</v>
      </c>
      <c r="C50" s="19">
        <f>+D36/12</f>
        <v>-173153.73896083375</v>
      </c>
      <c r="D50" s="20">
        <f t="shared" si="8"/>
        <v>-959376.79477083334</v>
      </c>
      <c r="E50" s="19" t="s">
        <v>1</v>
      </c>
      <c r="F50" s="19">
        <f>+G36/12</f>
        <v>-21687.117546250112</v>
      </c>
      <c r="G50" s="4">
        <f t="shared" si="9"/>
        <v>-92304.881602917798</v>
      </c>
      <c r="H50" s="3"/>
    </row>
    <row r="51" spans="1:8" x14ac:dyDescent="0.3">
      <c r="A51" s="34" t="s">
        <v>35</v>
      </c>
      <c r="B51" s="19" t="s">
        <v>1</v>
      </c>
      <c r="C51" s="19">
        <f>+C50</f>
        <v>-173153.73896083375</v>
      </c>
      <c r="D51" s="20">
        <f t="shared" si="8"/>
        <v>-1132530.5337316671</v>
      </c>
      <c r="E51" s="19" t="s">
        <v>1</v>
      </c>
      <c r="F51" s="19">
        <f>+F50</f>
        <v>-21687.117546250112</v>
      </c>
      <c r="G51" s="4">
        <f t="shared" si="9"/>
        <v>-113991.99914916791</v>
      </c>
      <c r="H51" s="3"/>
    </row>
    <row r="52" spans="1:8" x14ac:dyDescent="0.3">
      <c r="A52" s="34" t="s">
        <v>36</v>
      </c>
      <c r="B52" s="19" t="s">
        <v>1</v>
      </c>
      <c r="C52" s="19">
        <f>+C51</f>
        <v>-173153.73896083375</v>
      </c>
      <c r="D52" s="20">
        <f t="shared" si="8"/>
        <v>-1305684.2726925008</v>
      </c>
      <c r="E52" s="19" t="s">
        <v>1</v>
      </c>
      <c r="F52" s="19">
        <f>+F51</f>
        <v>-21687.117546250112</v>
      </c>
      <c r="G52" s="4">
        <f t="shared" si="9"/>
        <v>-135679.11669541802</v>
      </c>
      <c r="H52" s="3"/>
    </row>
    <row r="53" spans="1:8" x14ac:dyDescent="0.3">
      <c r="A53" s="34" t="s">
        <v>25</v>
      </c>
      <c r="B53" s="19" t="s">
        <v>1</v>
      </c>
      <c r="C53" s="33">
        <f>+C52</f>
        <v>-173153.73896083375</v>
      </c>
      <c r="D53" s="20">
        <f t="shared" si="8"/>
        <v>-1478838.0116533346</v>
      </c>
      <c r="E53" s="19" t="s">
        <v>1</v>
      </c>
      <c r="F53" s="33">
        <f>+F52</f>
        <v>-21687.117546250112</v>
      </c>
      <c r="G53" s="4">
        <f t="shared" si="9"/>
        <v>-157366.23424166813</v>
      </c>
      <c r="H53" s="3"/>
    </row>
    <row r="54" spans="1:8" x14ac:dyDescent="0.3">
      <c r="B54" s="18"/>
      <c r="C54" s="18">
        <f>SUM(C41:C53)</f>
        <v>-1478838.0116533346</v>
      </c>
      <c r="D54" s="20"/>
      <c r="E54" s="18"/>
      <c r="F54" s="18">
        <f>SUM(F41:F53)</f>
        <v>-157366.23424166813</v>
      </c>
      <c r="G54" s="4"/>
      <c r="H54" s="3"/>
    </row>
    <row r="55" spans="1:8" x14ac:dyDescent="0.3">
      <c r="B55" s="18"/>
      <c r="C55" s="36" t="s">
        <v>40</v>
      </c>
      <c r="D55" s="37">
        <f>SUM(D41:D53)/13</f>
        <v>-647264.10492256412</v>
      </c>
      <c r="E55" s="18"/>
      <c r="F55" s="36" t="s">
        <v>40</v>
      </c>
      <c r="G55" s="38">
        <f>SUM(G41:G53)/13</f>
        <v>-62855.551534167418</v>
      </c>
      <c r="H55" s="3"/>
    </row>
    <row r="57" spans="1:8" x14ac:dyDescent="0.3">
      <c r="A57" s="45" t="s">
        <v>72</v>
      </c>
    </row>
    <row r="58" spans="1:8" x14ac:dyDescent="0.3">
      <c r="A58" s="46" t="s">
        <v>73</v>
      </c>
    </row>
    <row r="59" spans="1:8" x14ac:dyDescent="0.3">
      <c r="A59" s="46" t="s">
        <v>75</v>
      </c>
    </row>
    <row r="60" spans="1:8" x14ac:dyDescent="0.3">
      <c r="A60" s="46" t="s">
        <v>74</v>
      </c>
    </row>
  </sheetData>
  <mergeCells count="4">
    <mergeCell ref="B4:D4"/>
    <mergeCell ref="E4:G4"/>
    <mergeCell ref="B31:D31"/>
    <mergeCell ref="E31:G31"/>
  </mergeCells>
  <pageMargins left="0.7" right="0.7" top="0.75" bottom="0.75" header="0.3" footer="0.3"/>
  <pageSetup scale="56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D0103853DF7894DB347713A7250CD66" ma:contentTypeVersion="34" ma:contentTypeDescription="Create a new document." ma:contentTypeScope="" ma:versionID="564212c8433631898006002af8bdbbd4">
  <xsd:schema xmlns:xsd="http://www.w3.org/2001/XMLSchema" xmlns:xs="http://www.w3.org/2001/XMLSchema" xmlns:p="http://schemas.microsoft.com/office/2006/metadata/properties" xmlns:ns2="54fcda00-7b58-44a7-b108-8bd10a8a08ba" targetNamespace="http://schemas.microsoft.com/office/2006/metadata/properties" ma:root="true" ma:fieldsID="82c124d73ee730d260d5c3ee21523c0c" ns2:_="">
    <xsd:import namespace="54fcda00-7b58-44a7-b108-8bd10a8a08ba"/>
    <xsd:element name="properties">
      <xsd:complexType>
        <xsd:sequence>
          <xsd:element name="documentManagement">
            <xsd:complexType>
              <xsd:all>
                <xsd:element ref="ns2:Company" minOccurs="0"/>
                <xsd:element ref="ns2:Year"/>
                <xsd:element ref="ns2:Document_x0020_Type"/>
                <xsd:element ref="ns2:Filing_x0020_Requirement" minOccurs="0"/>
                <xsd:element ref="ns2:Witness_x0020_Testimony" minOccurs="0"/>
                <xsd:element ref="ns2:Intervemprs" minOccurs="0"/>
                <xsd:element ref="ns2:Round" minOccurs="0"/>
                <xsd:element ref="ns2:Data_x0020_Request_x0020_Question_x0020_No_x002e_" minOccurs="0"/>
                <xsd:element ref="ns2:Tariff_x0020_Dev_x0020_Doc_x0020_Type" minOccurs="0"/>
                <xsd:element ref="ns2:Filed_x0020_Docume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fcda00-7b58-44a7-b108-8bd10a8a08ba" elementFormDefault="qualified">
    <xsd:import namespace="http://schemas.microsoft.com/office/2006/documentManagement/types"/>
    <xsd:import namespace="http://schemas.microsoft.com/office/infopath/2007/PartnerControls"/>
    <xsd:element name="Company" ma:index="2" nillable="true" ma:displayName="Company" ma:internalName="Company" ma:readOnly="false" ma:requiredMultiChoice="tru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KU"/>
                    <xsd:enumeration value="LGE"/>
                    <xsd:enumeration value="ODP"/>
                  </xsd:restriction>
                </xsd:simpleType>
              </xsd:element>
            </xsd:sequence>
          </xsd:extension>
        </xsd:complexContent>
      </xsd:complexType>
    </xsd:element>
    <xsd:element name="Year" ma:index="3" ma:displayName="Year" ma:format="Dropdown" ma:indexed="true" ma:internalName="Year" ma:readOnly="false">
      <xsd:simpleType>
        <xsd:restriction base="dms:Choice">
          <xsd:enumeration value="2019"/>
          <xsd:enumeration value="2018"/>
          <xsd:enumeration value="2017"/>
          <xsd:enumeration value="2016"/>
          <xsd:enumeration value="2015"/>
          <xsd:enumeration value="2014"/>
        </xsd:restriction>
      </xsd:simpleType>
    </xsd:element>
    <xsd:element name="Document_x0020_Type" ma:index="4" ma:displayName="Document Type" ma:format="Dropdown" ma:indexed="true" ma:internalName="Document_x0020_Type" ma:readOnly="false">
      <xsd:simpleType>
        <xsd:restriction base="dms:Choice">
          <xsd:enumeration value="General Information"/>
          <xsd:enumeration value="Application"/>
          <xsd:enumeration value="Orders"/>
          <xsd:enumeration value="Direct Testimony"/>
          <xsd:enumeration value="Rebuttal Testimony"/>
          <xsd:enumeration value="Stipulation Testimony"/>
          <xsd:enumeration value="Supplemental Rebuttal Testimony"/>
          <xsd:enumeration value="Intervenor Direct Testimony"/>
          <xsd:enumeration value="Intervenor Supplemental Testimony"/>
          <xsd:enumeration value="Intervenor Data Requests Issued"/>
          <xsd:enumeration value="Intervenor Data Requests Responses"/>
          <xsd:enumeration value="Data Requests"/>
          <xsd:enumeration value="Notices"/>
          <xsd:enumeration value="eFile/Filed Docs"/>
          <xsd:enumeration value="Filing Requirements"/>
          <xsd:enumeration value="Tariff Development"/>
          <xsd:enumeration value="Witness Prep"/>
          <xsd:enumeration value="Superseded"/>
        </xsd:restriction>
      </xsd:simpleType>
    </xsd:element>
    <xsd:element name="Filing_x0020_Requirement" ma:index="5" nillable="true" ma:displayName="Filing Requirement" ma:format="Dropdown" ma:internalName="Filing_x0020_Requirement" ma:readOnly="false">
      <xsd:simpleType>
        <xsd:restriction base="dms:Choice">
          <xsd:enumeration value="Filing Requirements - Draft Responses"/>
          <xsd:enumeration value="Tab 01-Sec 14(2) Attachment Only"/>
          <xsd:enumeration value="Tab 03-Sec 16(1)(b)(2) Attachment Only"/>
          <xsd:enumeration value="Tab 04-Sec 16(1)(b)(3) Attachment Only"/>
          <xsd:enumeration value="Tab 05-Sec 16(1)(b)(4) Attachment Only"/>
          <xsd:enumeration value="Tab 06-Sec 16(1)(b)(5) Attachment Only"/>
          <xsd:enumeration value="Tab 07-Sec 16(2) Attachment Only"/>
          <xsd:enumeration value="Tab 13-Sec 16(6)(f) Attachment Only"/>
          <xsd:enumeration value="Tab 15-Sec 16(7)(b) Attachment Only"/>
          <xsd:enumeration value="Tab 16-Sec 16(7)(c) Attachment Only"/>
          <xsd:enumeration value="Tab 17-Sec 16(7)(d) Attachment Only"/>
          <xsd:enumeration value="Tab 18-Sec 16(7)(e) Attachment Only"/>
          <xsd:enumeration value="Tab 19-Sec 16(7)(f) Attachment Only"/>
          <xsd:enumeration value="Tab 20-Sec 16(7)(g) Attachment Only"/>
          <xsd:enumeration value="Tab 22-Sec 16(7)(h)(1) Attachment Only"/>
          <xsd:enumeration value="Tab 23-Sec 16(7)(h)(2) Attachment Only"/>
          <xsd:enumeration value="Tab 24-Sec 16(7)(h)(3) Attachment Only"/>
          <xsd:enumeration value="Tab 25-Sec 16(7)(h)(4) Attachment Only"/>
          <xsd:enumeration value="Tab 28-Sec 16(7)(h)(7) Attachment Only"/>
          <xsd:enumeration value="Tab 29-Sec 16(7)(h)(8) Attachment Only"/>
          <xsd:enumeration value="Tab 30-Sec 16(7)(h)(9) Attachment Only"/>
          <xsd:enumeration value="Tab 31-Sec 16(7)(h)(10) Attachment Only"/>
          <xsd:enumeration value="Tab 32-Sec 16(7)(h)(11) Attachment Only"/>
          <xsd:enumeration value="Tab 33-Sec 16(7)(h)(12) Attachment Only"/>
          <xsd:enumeration value="Tab 39-Sec 16(7)(i) Attachment Only"/>
          <xsd:enumeration value="Tab 40-Sec 16(7)(j) Attachment Only"/>
          <xsd:enumeration value="Tab 41-Sec 16(7)(k) Attachment Only"/>
          <xsd:enumeration value="Tab 43-Sec 16(7)(m) Attachment Only"/>
          <xsd:enumeration value="Tab 44-Sec 16(7)(n) Attachment Only"/>
          <xsd:enumeration value="Tab 45-Sec 16(7)(o) Attachment Only"/>
          <xsd:enumeration value="Tab 46-Sec 16(7)(p) Attachment Only"/>
          <xsd:enumeration value="Tab 50-Sec 16(7)(t) Attachment Only"/>
          <xsd:enumeration value="Tab 51-Sec 16(7)(u) Attachment Only"/>
          <xsd:enumeration value="Tab 54-Sec 16(8)(a) Attachment Only"/>
          <xsd:enumeration value="Tab 55-Sec 16(8)(b Attachment Only"/>
          <xsd:enumeration value="Tab 56-Sec 16(8)(c) Attachment Only"/>
          <xsd:enumeration value="Tab 57-Sec 16(8)(d) Attachment Only"/>
          <xsd:enumeration value="Tab 58-Sec 16(8)(e) Attachment Only"/>
          <xsd:enumeration value="Tab 59-Sec 16(8)(f) Attachment Only"/>
          <xsd:enumeration value="Tab 60-Sec 16(8)(g) Attachment Only"/>
          <xsd:enumeration value="Tab 61-Sec 16(8)(h) Attachment Only"/>
          <xsd:enumeration value="Tab 62-Sec 16(8)(i) Attachment Only"/>
          <xsd:enumeration value="Tab 63-Sec 16(8)(j) Attachment Only"/>
          <xsd:enumeration value="Tab 64-Sec 16(8)(k) Attachment Only"/>
          <xsd:enumeration value="Tab 66-Sec 16(8)(m) Attachment Only"/>
          <xsd:enumeration value="Tab 67-Sec 16(8)(n) Attachment Only"/>
          <xsd:enumeration value="Filing Requirements - Guidance Sheets"/>
          <xsd:enumeration value="Filing Requirements - Witness/Preparer Assignments"/>
          <xsd:enumeration value="Filing Requirements - eFiled"/>
          <xsd:enumeration value="Exempt Schedules 10_13_20_23_33_40_44-49"/>
          <xsd:enumeration value="Schedule 01-5_8-29_40-Revenue Requirements"/>
          <xsd:enumeration value="Schedule 01-5-Financial Data"/>
          <xsd:enumeration value="Schedule 06-Annual Reports"/>
          <xsd:enumeration value="Schedule 07-Comparative Financial Statements"/>
          <xsd:enumeration value="Schedule 17-Lead/Lag Cash Working Capital Calc - ET"/>
          <xsd:enumeration value="Schedule 27-Lead/Lag Cash Working Capital Calc - Adj."/>
          <xsd:enumeration value="Schedule 29-Workpapers for Adjustments"/>
          <xsd:enumeration value="Schedule 30-Revenue and Expense Analysis"/>
          <xsd:enumeration value="Schedule 31-Advertising"/>
          <xsd:enumeration value="Schedule 32-Storm Damage"/>
          <xsd:enumeration value="Schedule 34-Misc Expenses"/>
          <xsd:enumeration value="Schedule 35-Affiliate Services"/>
          <xsd:enumeration value="Schedule 36-Income Taxes"/>
          <xsd:enumeration value="Schedule 37-Organization"/>
          <xsd:enumeration value="Schedule 38-Changes in Acctg Procedures"/>
          <xsd:enumeration value="Schedule 39-Out of Period"/>
          <xsd:enumeration value="Schedule 40-Cost of Service"/>
          <xsd:enumeration value="Schedule 41-Present and Proposed Tariffs"/>
          <xsd:enumeration value="Schedule 42-Present and Proposed Revenues"/>
          <xsd:enumeration value="Schedule 43-Sample Bills"/>
          <xsd:enumeration value="Schedule 50-Other"/>
        </xsd:restriction>
      </xsd:simpleType>
    </xsd:element>
    <xsd:element name="Witness_x0020_Testimony" ma:index="6" nillable="true" ma:displayName="Witness" ma:format="Dropdown" ma:internalName="Witness_x0020_Testimony" ma:readOnly="false">
      <xsd:simpleType>
        <xsd:restriction base="dms:Choice">
          <xsd:enumeration value="Arbough, Daniel K."/>
          <xsd:enumeration value="Bellar, Lonnie E."/>
          <xsd:enumeration value="Blake, Kent W."/>
          <xsd:enumeration value="Conroy, Robert M."/>
          <xsd:enumeration value="Garrett, Christopher M."/>
          <xsd:enumeration value="Leichty, Douglas A."/>
          <xsd:enumeration value="Lovekamp, Rick E."/>
          <xsd:enumeration value="Malloy, John P."/>
          <xsd:enumeration value="McFarland, Elizabeth J."/>
          <xsd:enumeration value="McKenzie, Adrien M. (FINCAP, Inc.)"/>
          <xsd:enumeration value="Meiman, Greg J."/>
          <xsd:enumeration value="Metts, Heather D."/>
          <xsd:enumeration value="Murphy, J. Clay"/>
          <xsd:enumeration value="Rahn, Derek"/>
          <xsd:enumeration value="Seelye, Steve (The Prime Group)"/>
          <xsd:enumeration value="Sinclair, David S."/>
          <xsd:enumeration value="Spanos, John J. (Gannett Fleming)"/>
          <xsd:enumeration value="Straight, Scott"/>
          <xsd:enumeration value="Thompson, Paul W."/>
          <xsd:enumeration value="Wolfe, John K."/>
          <xsd:enumeration value="z - eFiled/Filed"/>
        </xsd:restriction>
      </xsd:simpleType>
    </xsd:element>
    <xsd:element name="Intervemprs" ma:index="7" nillable="true" ma:displayName="Data Request Party" ma:format="Dropdown" ma:internalName="Intervemprs" ma:readOnly="false">
      <xsd:simpleType>
        <xsd:restriction base="dms:Choice">
          <xsd:enumeration value="0-Data Response Tracking Sheet"/>
          <xsd:enumeration value="KY Public Service Commission - PSC"/>
          <xsd:enumeration value="VA State Corporation Commission - VASCC"/>
          <xsd:enumeration value="Association of Community Ministries - ACM"/>
          <xsd:enumeration value="Attorney General - AG"/>
          <xsd:enumeration value="AT&amp;T"/>
          <xsd:enumeration value="Charter Communications - Charter"/>
          <xsd:enumeration value="Community Action Council - CAC"/>
          <xsd:enumeration value="East Kentucky Power Cooperative - EKPC"/>
          <xsd:enumeration value="JBS Swift &amp; Co - JBS"/>
          <xsd:enumeration value="KY Cable Telecomm. Assn - KCTA"/>
          <xsd:enumeration value="KY Industrial Utility Customers - KIUC"/>
          <xsd:enumeration value="Kentucky League of Cities - KLC"/>
          <xsd:enumeration value="Kroger"/>
          <xsd:enumeration value="Kroger/Wal-Mart"/>
          <xsd:enumeration value="KY School Boards Assn - KSBA"/>
          <xsd:enumeration value="Lexington-Fayette Urban County Govt - LFUCG"/>
          <xsd:enumeration value="Louisville Metro Government - METRO"/>
          <xsd:enumeration value="Metro. Housing Coalition - MHC"/>
          <xsd:enumeration value="Sierra Club - SC"/>
          <xsd:enumeration value="U.S. Dept. of Defense -  US DOD"/>
          <xsd:enumeration value="Wal-Mart"/>
        </xsd:restriction>
      </xsd:simpleType>
    </xsd:element>
    <xsd:element name="Round" ma:index="8" nillable="true" ma:displayName="Data Request Round" ma:format="Dropdown" ma:internalName="Round" ma:readOnly="false">
      <xsd:simpleType>
        <xsd:restriction base="dms:Choice">
          <xsd:enumeration value="On-Site Requests"/>
          <xsd:enumeration value="DR01"/>
          <xsd:enumeration value="DR01 Attachments"/>
          <xsd:enumeration value="DR01 eFiled/Filed"/>
          <xsd:enumeration value="DR02"/>
          <xsd:enumeration value="DR02 Attachments"/>
          <xsd:enumeration value="DR02 eFiled/Filed"/>
          <xsd:enumeration value="DR03"/>
          <xsd:enumeration value="DR03 Attachments"/>
          <xsd:enumeration value="DR03 eFiled/Filed"/>
          <xsd:enumeration value="DR04"/>
          <xsd:enumeration value="DR04 Attachments"/>
          <xsd:enumeration value="DR04 eFiled/Filed"/>
          <xsd:enumeration value="DR05"/>
          <xsd:enumeration value="DR05 Attachments"/>
          <xsd:enumeration value="DR05 eFiled/Filed"/>
          <xsd:enumeration value="DR06"/>
          <xsd:enumeration value="DR06 Attachments"/>
          <xsd:enumeration value="DR06 eFiled/Filed"/>
          <xsd:enumeration value="DR07"/>
          <xsd:enumeration value="DR07 Attachments"/>
          <xsd:enumeration value="DR07 eFiled/Filed"/>
          <xsd:enumeration value="DR08"/>
          <xsd:enumeration value="DR08 Attachments"/>
          <xsd:enumeration value="DR08 eFiled/Filed"/>
          <xsd:enumeration value="DR09"/>
          <xsd:enumeration value="DR09 Attachments"/>
          <xsd:enumeration value="DR09 eFiled/Filed"/>
          <xsd:enumeration value="DR10"/>
          <xsd:enumeration value="DR10 Attachments"/>
          <xsd:enumeration value="DR10 eFiled/Filed"/>
          <xsd:enumeration value="DR11"/>
          <xsd:enumeration value="DR11 Attachments"/>
          <xsd:enumeration value="DR11 eFiled/Filed"/>
          <xsd:enumeration value="DR12"/>
          <xsd:enumeration value="DR12 Attachments"/>
          <xsd:enumeration value="DR12 eFiled/Filed"/>
          <xsd:enumeration value="DR13"/>
          <xsd:enumeration value="DR13 Attachments"/>
          <xsd:enumeration value="DR13 eFiled/Filed"/>
          <xsd:enumeration value="Post Hearing DR01"/>
          <xsd:enumeration value="Post Hearing DR01 Attachments"/>
          <xsd:enumeration value="Post Hearing DR01 eFiled/Filed"/>
          <xsd:enumeration value="Post Hearing DR02"/>
          <xsd:enumeration value="Post Hearing DR02 Attachments"/>
          <xsd:enumeration value="Post Hearing DR02 eFiled/Filed"/>
          <xsd:enumeration value="PSC DR02/Intervenors DR01"/>
          <xsd:enumeration value="PSC DR03/Intervenors DR02"/>
          <xsd:enumeration value="PSC DR04"/>
          <xsd:enumeration value="PSC DR05/Intervenors DR03"/>
          <xsd:enumeration value="PSC DR06"/>
        </xsd:restriction>
      </xsd:simpleType>
    </xsd:element>
    <xsd:element name="Data_x0020_Request_x0020_Question_x0020_No_x002e_" ma:index="9" nillable="true" ma:displayName="Data Request Question No." ma:format="Dropdown" ma:internalName="Data_x0020_Request_x0020_Question_x0020_No_x002e_" ma:readOnly="false">
      <xsd:simpleType>
        <xsd:restriction base="dms:Choice">
          <xsd:enumeration value="001"/>
          <xsd:enumeration value="002"/>
          <xsd:enumeration value="003"/>
          <xsd:enumeration value="004"/>
          <xsd:enumeration value="005"/>
          <xsd:enumeration value="006"/>
          <xsd:enumeration value="007"/>
          <xsd:enumeration value="008"/>
          <xsd:enumeration value="009"/>
          <xsd:enumeration value="010"/>
          <xsd:enumeration value="011"/>
          <xsd:enumeration value="012"/>
          <xsd:enumeration value="013"/>
          <xsd:enumeration value="014"/>
          <xsd:enumeration value="015"/>
          <xsd:enumeration value="016"/>
          <xsd:enumeration value="017"/>
          <xsd:enumeration value="018"/>
          <xsd:enumeration value="019"/>
          <xsd:enumeration value="020"/>
          <xsd:enumeration value="021"/>
          <xsd:enumeration value="022"/>
          <xsd:enumeration value="023"/>
          <xsd:enumeration value="024"/>
          <xsd:enumeration value="025"/>
          <xsd:enumeration value="026"/>
          <xsd:enumeration value="027"/>
          <xsd:enumeration value="028"/>
          <xsd:enumeration value="029"/>
          <xsd:enumeration value="030"/>
          <xsd:enumeration value="031"/>
          <xsd:enumeration value="032"/>
          <xsd:enumeration value="033"/>
          <xsd:enumeration value="034"/>
          <xsd:enumeration value="035"/>
          <xsd:enumeration value="036"/>
          <xsd:enumeration value="037"/>
          <xsd:enumeration value="038"/>
          <xsd:enumeration value="039"/>
          <xsd:enumeration value="040"/>
          <xsd:enumeration value="041"/>
          <xsd:enumeration value="042"/>
          <xsd:enumeration value="043"/>
          <xsd:enumeration value="044"/>
          <xsd:enumeration value="045"/>
          <xsd:enumeration value="046"/>
          <xsd:enumeration value="047"/>
          <xsd:enumeration value="048"/>
          <xsd:enumeration value="049"/>
          <xsd:enumeration value="050"/>
          <xsd:enumeration value="051"/>
          <xsd:enumeration value="052"/>
          <xsd:enumeration value="053"/>
          <xsd:enumeration value="054"/>
          <xsd:enumeration value="055"/>
          <xsd:enumeration value="056"/>
          <xsd:enumeration value="057"/>
          <xsd:enumeration value="058"/>
          <xsd:enumeration value="059"/>
          <xsd:enumeration value="060"/>
          <xsd:enumeration value="061"/>
          <xsd:enumeration value="062"/>
          <xsd:enumeration value="063"/>
          <xsd:enumeration value="064"/>
          <xsd:enumeration value="065"/>
          <xsd:enumeration value="066"/>
          <xsd:enumeration value="067"/>
          <xsd:enumeration value="068"/>
          <xsd:enumeration value="069"/>
          <xsd:enumeration value="070"/>
          <xsd:enumeration value="071"/>
          <xsd:enumeration value="072"/>
          <xsd:enumeration value="073"/>
          <xsd:enumeration value="074"/>
          <xsd:enumeration value="075"/>
          <xsd:enumeration value="076"/>
          <xsd:enumeration value="077"/>
          <xsd:enumeration value="078"/>
          <xsd:enumeration value="079"/>
          <xsd:enumeration value="080"/>
          <xsd:enumeration value="081"/>
          <xsd:enumeration value="082"/>
          <xsd:enumeration value="083"/>
          <xsd:enumeration value="084"/>
          <xsd:enumeration value="085"/>
          <xsd:enumeration value="086"/>
          <xsd:enumeration value="087"/>
          <xsd:enumeration value="088"/>
          <xsd:enumeration value="089"/>
          <xsd:enumeration value="090"/>
          <xsd:enumeration value="091"/>
          <xsd:enumeration value="092"/>
          <xsd:enumeration value="093"/>
          <xsd:enumeration value="094"/>
          <xsd:enumeration value="095"/>
          <xsd:enumeration value="096"/>
          <xsd:enumeration value="097"/>
          <xsd:enumeration value="098"/>
          <xsd:enumeration value="099"/>
          <xsd:enumeration value="100"/>
          <xsd:enumeration value="101"/>
          <xsd:enumeration value="102"/>
          <xsd:enumeration value="103"/>
          <xsd:enumeration value="104"/>
          <xsd:enumeration value="105"/>
          <xsd:enumeration value="106"/>
          <xsd:enumeration value="107"/>
          <xsd:enumeration value="108"/>
          <xsd:enumeration value="109"/>
          <xsd:enumeration value="110"/>
          <xsd:enumeration value="111"/>
          <xsd:enumeration value="112"/>
          <xsd:enumeration value="113"/>
          <xsd:enumeration value="114"/>
          <xsd:enumeration value="115"/>
          <xsd:enumeration value="116"/>
          <xsd:enumeration value="117"/>
          <xsd:enumeration value="118"/>
          <xsd:enumeration value="119"/>
          <xsd:enumeration value="120"/>
          <xsd:enumeration value="121"/>
          <xsd:enumeration value="122"/>
          <xsd:enumeration value="123"/>
          <xsd:enumeration value="124"/>
          <xsd:enumeration value="125"/>
          <xsd:enumeration value="126"/>
          <xsd:enumeration value="127"/>
          <xsd:enumeration value="128"/>
          <xsd:enumeration value="129"/>
          <xsd:enumeration value="130"/>
          <xsd:enumeration value="131"/>
          <xsd:enumeration value="132"/>
          <xsd:enumeration value="133"/>
          <xsd:enumeration value="134"/>
          <xsd:enumeration value="135"/>
          <xsd:enumeration value="136"/>
          <xsd:enumeration value="137"/>
          <xsd:enumeration value="138"/>
          <xsd:enumeration value="139"/>
          <xsd:enumeration value="140"/>
          <xsd:enumeration value="141"/>
          <xsd:enumeration value="142"/>
          <xsd:enumeration value="143"/>
          <xsd:enumeration value="144"/>
          <xsd:enumeration value="145"/>
          <xsd:enumeration value="146"/>
          <xsd:enumeration value="147"/>
          <xsd:enumeration value="148"/>
          <xsd:enumeration value="149"/>
          <xsd:enumeration value="150"/>
          <xsd:enumeration value="151"/>
          <xsd:enumeration value="152"/>
          <xsd:enumeration value="153"/>
          <xsd:enumeration value="154"/>
          <xsd:enumeration value="155"/>
          <xsd:enumeration value="156"/>
          <xsd:enumeration value="157"/>
          <xsd:enumeration value="158"/>
          <xsd:enumeration value="159"/>
          <xsd:enumeration value="160"/>
          <xsd:enumeration value="161"/>
          <xsd:enumeration value="162"/>
          <xsd:enumeration value="163"/>
          <xsd:enumeration value="164"/>
          <xsd:enumeration value="165"/>
          <xsd:enumeration value="166"/>
          <xsd:enumeration value="167"/>
          <xsd:enumeration value="168"/>
          <xsd:enumeration value="169"/>
          <xsd:enumeration value="170"/>
          <xsd:enumeration value="171"/>
          <xsd:enumeration value="172"/>
          <xsd:enumeration value="173"/>
          <xsd:enumeration value="174"/>
          <xsd:enumeration value="175"/>
          <xsd:enumeration value="176"/>
          <xsd:enumeration value="177"/>
          <xsd:enumeration value="178"/>
          <xsd:enumeration value="179"/>
          <xsd:enumeration value="180"/>
          <xsd:enumeration value="181"/>
          <xsd:enumeration value="182"/>
          <xsd:enumeration value="183"/>
          <xsd:enumeration value="184"/>
          <xsd:enumeration value="185"/>
          <xsd:enumeration value="186"/>
          <xsd:enumeration value="187"/>
          <xsd:enumeration value="188"/>
          <xsd:enumeration value="189"/>
          <xsd:enumeration value="190"/>
          <xsd:enumeration value="191"/>
          <xsd:enumeration value="192"/>
          <xsd:enumeration value="193"/>
          <xsd:enumeration value="194"/>
          <xsd:enumeration value="195"/>
          <xsd:enumeration value="196"/>
          <xsd:enumeration value="197"/>
          <xsd:enumeration value="198"/>
          <xsd:enumeration value="199"/>
          <xsd:enumeration value="200"/>
          <xsd:enumeration value="201"/>
          <xsd:enumeration value="202"/>
          <xsd:enumeration value="203"/>
          <xsd:enumeration value="204"/>
          <xsd:enumeration value="205"/>
          <xsd:enumeration value="206"/>
          <xsd:enumeration value="207"/>
          <xsd:enumeration value="208"/>
          <xsd:enumeration value="209"/>
          <xsd:enumeration value="210"/>
          <xsd:enumeration value="211"/>
          <xsd:enumeration value="212"/>
          <xsd:enumeration value="213"/>
          <xsd:enumeration value="214"/>
          <xsd:enumeration value="215"/>
          <xsd:enumeration value="216"/>
          <xsd:enumeration value="217"/>
          <xsd:enumeration value="218"/>
          <xsd:enumeration value="219"/>
          <xsd:enumeration value="220"/>
          <xsd:enumeration value="221"/>
          <xsd:enumeration value="222"/>
          <xsd:enumeration value="223"/>
          <xsd:enumeration value="224"/>
          <xsd:enumeration value="225"/>
          <xsd:enumeration value="226"/>
          <xsd:enumeration value="227"/>
          <xsd:enumeration value="228"/>
          <xsd:enumeration value="229"/>
          <xsd:enumeration value="230"/>
          <xsd:enumeration value="231"/>
          <xsd:enumeration value="232"/>
          <xsd:enumeration value="233"/>
          <xsd:enumeration value="234"/>
          <xsd:enumeration value="235"/>
          <xsd:enumeration value="236"/>
          <xsd:enumeration value="237"/>
          <xsd:enumeration value="238"/>
          <xsd:enumeration value="239"/>
          <xsd:enumeration value="240"/>
          <xsd:enumeration value="241"/>
          <xsd:enumeration value="242"/>
          <xsd:enumeration value="243"/>
          <xsd:enumeration value="244"/>
          <xsd:enumeration value="245"/>
          <xsd:enumeration value="246"/>
          <xsd:enumeration value="247"/>
          <xsd:enumeration value="248"/>
          <xsd:enumeration value="249"/>
          <xsd:enumeration value="250"/>
          <xsd:enumeration value="251"/>
          <xsd:enumeration value="252"/>
          <xsd:enumeration value="253"/>
          <xsd:enumeration value="254"/>
          <xsd:enumeration value="255"/>
          <xsd:enumeration value="256"/>
          <xsd:enumeration value="257"/>
          <xsd:enumeration value="258"/>
          <xsd:enumeration value="259"/>
          <xsd:enumeration value="260"/>
          <xsd:enumeration value="261"/>
          <xsd:enumeration value="262"/>
          <xsd:enumeration value="263"/>
          <xsd:enumeration value="264"/>
          <xsd:enumeration value="265"/>
          <xsd:enumeration value="266"/>
          <xsd:enumeration value="267"/>
          <xsd:enumeration value="268"/>
          <xsd:enumeration value="269"/>
          <xsd:enumeration value="270"/>
          <xsd:enumeration value="271"/>
          <xsd:enumeration value="272"/>
          <xsd:enumeration value="273"/>
          <xsd:enumeration value="274"/>
          <xsd:enumeration value="275"/>
          <xsd:enumeration value="276"/>
          <xsd:enumeration value="277"/>
          <xsd:enumeration value="278"/>
          <xsd:enumeration value="279"/>
          <xsd:enumeration value="280"/>
          <xsd:enumeration value="281"/>
          <xsd:enumeration value="282"/>
          <xsd:enumeration value="283"/>
          <xsd:enumeration value="284"/>
          <xsd:enumeration value="285"/>
          <xsd:enumeration value="286"/>
          <xsd:enumeration value="287"/>
          <xsd:enumeration value="288"/>
          <xsd:enumeration value="289"/>
          <xsd:enumeration value="290"/>
          <xsd:enumeration value="291"/>
          <xsd:enumeration value="292"/>
          <xsd:enumeration value="293"/>
          <xsd:enumeration value="294"/>
          <xsd:enumeration value="295"/>
          <xsd:enumeration value="296"/>
          <xsd:enumeration value="297"/>
          <xsd:enumeration value="298"/>
          <xsd:enumeration value="299"/>
          <xsd:enumeration value="300"/>
          <xsd:enumeration value="301"/>
          <xsd:enumeration value="302"/>
          <xsd:enumeration value="303"/>
          <xsd:enumeration value="304"/>
          <xsd:enumeration value="305"/>
          <xsd:enumeration value="306"/>
          <xsd:enumeration value="307"/>
          <xsd:enumeration value="308"/>
          <xsd:enumeration value="309"/>
          <xsd:enumeration value="310"/>
          <xsd:enumeration value="311"/>
          <xsd:enumeration value="312"/>
          <xsd:enumeration value="313"/>
          <xsd:enumeration value="314"/>
          <xsd:enumeration value="315"/>
          <xsd:enumeration value="316"/>
          <xsd:enumeration value="317"/>
          <xsd:enumeration value="318"/>
          <xsd:enumeration value="319"/>
          <xsd:enumeration value="320"/>
          <xsd:enumeration value="321"/>
          <xsd:enumeration value="322"/>
          <xsd:enumeration value="323"/>
          <xsd:enumeration value="324"/>
          <xsd:enumeration value="325"/>
          <xsd:enumeration value="326"/>
          <xsd:enumeration value="327"/>
          <xsd:enumeration value="328"/>
          <xsd:enumeration value="329"/>
          <xsd:enumeration value="330"/>
          <xsd:enumeration value="331"/>
          <xsd:enumeration value="332"/>
          <xsd:enumeration value="333"/>
          <xsd:enumeration value="334"/>
          <xsd:enumeration value="335"/>
          <xsd:enumeration value="336"/>
          <xsd:enumeration value="337"/>
          <xsd:enumeration value="338"/>
          <xsd:enumeration value="339"/>
          <xsd:enumeration value="340"/>
          <xsd:enumeration value="341"/>
          <xsd:enumeration value="342"/>
          <xsd:enumeration value="343"/>
          <xsd:enumeration value="344"/>
          <xsd:enumeration value="345"/>
          <xsd:enumeration value="346"/>
          <xsd:enumeration value="347"/>
          <xsd:enumeration value="348"/>
          <xsd:enumeration value="349"/>
          <xsd:enumeration value="350"/>
          <xsd:enumeration value="351"/>
          <xsd:enumeration value="352"/>
          <xsd:enumeration value="353"/>
          <xsd:enumeration value="354"/>
          <xsd:enumeration value="355"/>
          <xsd:enumeration value="356"/>
          <xsd:enumeration value="357"/>
          <xsd:enumeration value="358"/>
          <xsd:enumeration value="359"/>
          <xsd:enumeration value="360"/>
          <xsd:enumeration value="361"/>
          <xsd:enumeration value="362"/>
          <xsd:enumeration value="363"/>
          <xsd:enumeration value="364"/>
          <xsd:enumeration value="365"/>
          <xsd:enumeration value="366"/>
          <xsd:enumeration value="367"/>
          <xsd:enumeration value="368"/>
          <xsd:enumeration value="369"/>
          <xsd:enumeration value="370"/>
          <xsd:enumeration value="371"/>
          <xsd:enumeration value="372"/>
          <xsd:enumeration value="373"/>
          <xsd:enumeration value="374"/>
          <xsd:enumeration value="375"/>
          <xsd:enumeration value="376"/>
          <xsd:enumeration value="377"/>
          <xsd:enumeration value="378"/>
          <xsd:enumeration value="379"/>
          <xsd:enumeration value="380"/>
          <xsd:enumeration value="381"/>
          <xsd:enumeration value="382"/>
          <xsd:enumeration value="383"/>
          <xsd:enumeration value="384"/>
          <xsd:enumeration value="385"/>
          <xsd:enumeration value="386"/>
          <xsd:enumeration value="387"/>
          <xsd:enumeration value="388"/>
          <xsd:enumeration value="389"/>
          <xsd:enumeration value="390"/>
          <xsd:enumeration value="391"/>
          <xsd:enumeration value="392"/>
          <xsd:enumeration value="393"/>
          <xsd:enumeration value="394"/>
          <xsd:enumeration value="395"/>
          <xsd:enumeration value="396"/>
          <xsd:enumeration value="397"/>
          <xsd:enumeration value="398"/>
          <xsd:enumeration value="399"/>
          <xsd:enumeration value="400"/>
          <xsd:enumeration value="401"/>
          <xsd:enumeration value="402"/>
          <xsd:enumeration value="403"/>
          <xsd:enumeration value="404"/>
          <xsd:enumeration value="405"/>
          <xsd:enumeration value="406"/>
          <xsd:enumeration value="407"/>
          <xsd:enumeration value="408"/>
          <xsd:enumeration value="409"/>
          <xsd:enumeration value="410"/>
          <xsd:enumeration value="411"/>
          <xsd:enumeration value="412"/>
          <xsd:enumeration value="413"/>
          <xsd:enumeration value="414"/>
          <xsd:enumeration value="415"/>
          <xsd:enumeration value="416"/>
          <xsd:enumeration value="417"/>
          <xsd:enumeration value="418"/>
          <xsd:enumeration value="419"/>
          <xsd:enumeration value="420"/>
          <xsd:enumeration value="421"/>
          <xsd:enumeration value="422"/>
          <xsd:enumeration value="423"/>
          <xsd:enumeration value="424"/>
          <xsd:enumeration value="425"/>
          <xsd:enumeration value="426"/>
          <xsd:enumeration value="427"/>
          <xsd:enumeration value="428"/>
          <xsd:enumeration value="429"/>
          <xsd:enumeration value="430"/>
          <xsd:enumeration value="431"/>
          <xsd:enumeration value="432"/>
          <xsd:enumeration value="433"/>
          <xsd:enumeration value="434"/>
          <xsd:enumeration value="435"/>
          <xsd:enumeration value="436"/>
          <xsd:enumeration value="437"/>
          <xsd:enumeration value="438"/>
          <xsd:enumeration value="439"/>
          <xsd:enumeration value="440"/>
          <xsd:enumeration value="441"/>
        </xsd:restriction>
      </xsd:simpleType>
    </xsd:element>
    <xsd:element name="Tariff_x0020_Dev_x0020_Doc_x0020_Type" ma:index="10" nillable="true" ma:displayName="Tariff Dev Doc Type" ma:format="Dropdown" ma:internalName="Tariff_x0020_Dev_x0020_Doc_x0020_Type">
      <xsd:simpleType>
        <xsd:restriction base="dms:Choice">
          <xsd:enumeration value="Support"/>
          <xsd:enumeration value="Customer Communications"/>
        </xsd:restriction>
      </xsd:simpleType>
    </xsd:element>
    <xsd:element name="Filed_x0020_Documents" ma:index="11" nillable="true" ma:displayName="Filed Documents (Internal Use Only)" ma:format="Dropdown" ma:internalName="Filed_x0020_Documents" ma:readOnly="false">
      <xsd:simpleType>
        <xsd:restriction base="dms:Choice">
          <xsd:enumeration value="Application/Filing Requirements/Testimony"/>
          <xsd:enumeration value="PSC DR 01"/>
          <xsd:enumeration value="PSC DR 02/Intervenor DR 01"/>
          <xsd:enumeration value="PSC DR 03/Intervenor DR 02"/>
          <xsd:enumeration value="PSC DR 04"/>
          <xsd:enumeration value="PSC DR 05"/>
          <xsd:enumeration value="PSC DR 06"/>
          <xsd:enumeration value="PSC Post Hearing DR01"/>
          <xsd:enumeration value="PSC Post Hearing DR02"/>
          <xsd:enumeration value="VSCC DR01"/>
          <xsd:enumeration value="VSCC DR02"/>
          <xsd:enumeration value="VSCC DR03"/>
          <xsd:enumeration value="VSCC DR04"/>
          <xsd:enumeration value="VSCC DR05"/>
          <xsd:enumeration value="VSCC DR06"/>
          <xsd:enumeration value="VSCC DR07"/>
          <xsd:enumeration value="VSCC DR08"/>
          <xsd:enumeration value="VSCC DR09"/>
          <xsd:enumeration value="VSCC DR10"/>
          <xsd:enumeration value="VSCC DR11"/>
          <xsd:enumeration value="VSCC DR12"/>
          <xsd:enumeration value="VSCC DR13"/>
          <xsd:enumeration value="Rebuttal Testimony"/>
          <xsd:enumeration value="Settlement Agreement"/>
          <xsd:enumeration value="Stipulation Testimony"/>
          <xsd:enumeration value="Post Hearing Briefs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2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mpany xmlns="54fcda00-7b58-44a7-b108-8bd10a8a08ba">
      <Value>KU</Value>
      <Value>LGE</Value>
    </Company>
    <Tariff_x0020_Dev_x0020_Doc_x0020_Type xmlns="54fcda00-7b58-44a7-b108-8bd10a8a08ba" xsi:nil="true"/>
    <Filing_x0020_Requirement xmlns="54fcda00-7b58-44a7-b108-8bd10a8a08ba" xsi:nil="true"/>
    <Round xmlns="54fcda00-7b58-44a7-b108-8bd10a8a08ba" xsi:nil="true"/>
    <Data_x0020_Request_x0020_Question_x0020_No_x002e_ xmlns="54fcda00-7b58-44a7-b108-8bd10a8a08ba" xsi:nil="true"/>
    <Year xmlns="54fcda00-7b58-44a7-b108-8bd10a8a08ba">2018</Year>
    <Document_x0020_Type xmlns="54fcda00-7b58-44a7-b108-8bd10a8a08ba">Rebuttal Testimony</Document_x0020_Type>
    <Witness_x0020_Testimony xmlns="54fcda00-7b58-44a7-b108-8bd10a8a08ba">Garrett, Christopher M.</Witness_x0020_Testimony>
    <Intervemprs xmlns="54fcda00-7b58-44a7-b108-8bd10a8a08ba" xsi:nil="true"/>
    <Filed_x0020_Documents xmlns="54fcda00-7b58-44a7-b108-8bd10a8a08ba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6AC0951-E3BA-4DF3-81BB-B0071E40E16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4fcda00-7b58-44a7-b108-8bd10a8a08b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C38C469-C23F-4C28-9066-53408CA69FC3}">
  <ds:schemaRefs>
    <ds:schemaRef ds:uri="54fcda00-7b58-44a7-b108-8bd10a8a08ba"/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purl.org/dc/elements/1.1/"/>
    <ds:schemaRef ds:uri="http://purl.org/dc/terms/"/>
    <ds:schemaRef ds:uri="http://schemas.microsoft.com/office/infopath/2007/PartnerControl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FDD74AE0-2837-4CED-BBE6-781532A7DA5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LGE Exhibit</vt:lpstr>
      <vt:lpstr>KU Exhibit</vt:lpstr>
      <vt:lpstr>LGE 13 Mo. Avg. Depr</vt:lpstr>
      <vt:lpstr>KU 13 Mo. Avg. Depr</vt:lpstr>
      <vt:lpstr>Recalculation of Excess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2019-02-08T15:50:55Z</dcterms:created>
  <dcterms:modified xsi:type="dcterms:W3CDTF">2019-02-15T15:21:16Z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0x0101002D0103853DF7894DB347713A7250CD66</vt:lpwstr>
  </property>
</Properties>
</file>