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2018 Rate Case\DOD\KU\"/>
    </mc:Choice>
  </mc:AlternateContent>
  <bookViews>
    <workbookView xWindow="1236" yWindow="996" windowWidth="14220" windowHeight="8268" activeTab="1"/>
  </bookViews>
  <sheets>
    <sheet name="US DOD1-2 " sheetId="5" r:id="rId1"/>
    <sheet name="US DOD 1- 2 " sheetId="1" r:id="rId2"/>
    <sheet name="3 - LG&amp;E - Sched 1 LEC" sheetId="2" state="hidden" r:id="rId3"/>
  </sheets>
  <definedNames>
    <definedName name="_xlnm.Print_Area" localSheetId="2">'3 - LG&amp;E - Sched 1 LEC'!$A$1:$P$41</definedName>
    <definedName name="_xlnm.Print_Area" localSheetId="1">'US DOD 1- 2 '!$A$1:$R$44</definedName>
    <definedName name="_xlnm.Print_Area" localSheetId="0">'US DOD1-2 '!$A$1:$P$32</definedName>
  </definedNames>
  <calcPr calcId="152511"/>
</workbook>
</file>

<file path=xl/calcChain.xml><?xml version="1.0" encoding="utf-8"?>
<calcChain xmlns="http://schemas.openxmlformats.org/spreadsheetml/2006/main">
  <c r="K28" i="5" l="1"/>
  <c r="L24" i="5" s="1"/>
  <c r="I28" i="5"/>
  <c r="J26" i="5" s="1"/>
  <c r="G28" i="5"/>
  <c r="H25" i="5" s="1"/>
  <c r="E28" i="5"/>
  <c r="F27" i="5" s="1"/>
  <c r="C28" i="5"/>
  <c r="D24" i="5" s="1"/>
  <c r="J27" i="5"/>
  <c r="H27" i="5"/>
  <c r="J24" i="5"/>
  <c r="L23" i="5"/>
  <c r="K16" i="5"/>
  <c r="L13" i="5" s="1"/>
  <c r="I16" i="5"/>
  <c r="J14" i="5" s="1"/>
  <c r="G16" i="5"/>
  <c r="H15" i="5" s="1"/>
  <c r="E16" i="5"/>
  <c r="F12" i="5" s="1"/>
  <c r="C16" i="5"/>
  <c r="D15" i="5" s="1"/>
  <c r="L15" i="5"/>
  <c r="D12" i="5" l="1"/>
  <c r="L12" i="5"/>
  <c r="J23" i="5"/>
  <c r="J25" i="5"/>
  <c r="L26" i="5"/>
  <c r="D14" i="5"/>
  <c r="D23" i="5"/>
  <c r="D11" i="5"/>
  <c r="L14" i="5"/>
  <c r="J11" i="5"/>
  <c r="D13" i="5"/>
  <c r="L11" i="5"/>
  <c r="J15" i="5"/>
  <c r="F23" i="5"/>
  <c r="F24" i="5"/>
  <c r="F13" i="5"/>
  <c r="H14" i="5"/>
  <c r="D26" i="5"/>
  <c r="H11" i="5"/>
  <c r="H12" i="5"/>
  <c r="H13" i="5"/>
  <c r="F25" i="5"/>
  <c r="F26" i="5"/>
  <c r="J12" i="5"/>
  <c r="F14" i="5"/>
  <c r="H24" i="5"/>
  <c r="D25" i="5"/>
  <c r="L25" i="5"/>
  <c r="F11" i="5"/>
  <c r="J13" i="5"/>
  <c r="F15" i="5"/>
  <c r="H23" i="5"/>
  <c r="H26" i="5"/>
  <c r="D27" i="5"/>
  <c r="L27" i="5"/>
  <c r="D16" i="5" l="1"/>
  <c r="J28" i="5"/>
  <c r="F28" i="5"/>
  <c r="H16" i="5"/>
  <c r="L16" i="5"/>
  <c r="J16" i="5"/>
  <c r="L28" i="5"/>
  <c r="D28" i="5"/>
  <c r="F16" i="5"/>
  <c r="H28" i="5"/>
  <c r="E28" i="1" l="1"/>
  <c r="G28" i="1"/>
  <c r="H26" i="1" s="1"/>
  <c r="K16" i="1"/>
  <c r="L14" i="1" s="1"/>
  <c r="C28" i="1"/>
  <c r="D26" i="1" s="1"/>
  <c r="I28" i="1"/>
  <c r="K19" i="2"/>
  <c r="C25" i="2"/>
  <c r="D24" i="2" s="1"/>
  <c r="G19" i="2"/>
  <c r="I32" i="2"/>
  <c r="I38" i="2" s="1"/>
  <c r="J35" i="2" s="1"/>
  <c r="C32" i="2"/>
  <c r="C38" i="2" s="1"/>
  <c r="M25" i="2"/>
  <c r="N22" i="2" s="1"/>
  <c r="M38" i="2"/>
  <c r="K38" i="2"/>
  <c r="L34" i="2" s="1"/>
  <c r="G32" i="2"/>
  <c r="G38" i="2" s="1"/>
  <c r="E32" i="2"/>
  <c r="N23" i="2"/>
  <c r="I19" i="2"/>
  <c r="I21" i="2"/>
  <c r="E25" i="2"/>
  <c r="F22" i="2" s="1"/>
  <c r="E16" i="1" l="1"/>
  <c r="F15" i="1" s="1"/>
  <c r="I16" i="1"/>
  <c r="F12" i="1"/>
  <c r="J25" i="1"/>
  <c r="J26" i="1"/>
  <c r="C16" i="1"/>
  <c r="D14" i="1" s="1"/>
  <c r="G16" i="1"/>
  <c r="H13" i="1" s="1"/>
  <c r="F27" i="1"/>
  <c r="F26" i="1"/>
  <c r="D25" i="1"/>
  <c r="D32" i="2"/>
  <c r="D37" i="2"/>
  <c r="F24" i="2"/>
  <c r="L37" i="2"/>
  <c r="L32" i="2"/>
  <c r="F13" i="1"/>
  <c r="F19" i="2"/>
  <c r="N21" i="2"/>
  <c r="J36" i="2"/>
  <c r="I25" i="2"/>
  <c r="J20" i="2" s="1"/>
  <c r="N19" i="2"/>
  <c r="L35" i="2"/>
  <c r="L36" i="2"/>
  <c r="J34" i="2"/>
  <c r="F21" i="2"/>
  <c r="L33" i="2"/>
  <c r="N24" i="2"/>
  <c r="J32" i="2"/>
  <c r="F25" i="1"/>
  <c r="H35" i="2"/>
  <c r="H37" i="2"/>
  <c r="H36" i="2"/>
  <c r="H34" i="2"/>
  <c r="E38" i="2"/>
  <c r="F32" i="2" s="1"/>
  <c r="N34" i="2"/>
  <c r="N32" i="2"/>
  <c r="N35" i="2"/>
  <c r="H24" i="1"/>
  <c r="H27" i="1"/>
  <c r="H23" i="1"/>
  <c r="F23" i="1"/>
  <c r="H25" i="1"/>
  <c r="H32" i="2"/>
  <c r="L11" i="1"/>
  <c r="L15" i="1"/>
  <c r="N33" i="2"/>
  <c r="H33" i="2"/>
  <c r="G25" i="2"/>
  <c r="H19" i="2" s="1"/>
  <c r="D24" i="1"/>
  <c r="D27" i="1"/>
  <c r="D23" i="1"/>
  <c r="L12" i="1"/>
  <c r="L13" i="1"/>
  <c r="N36" i="2"/>
  <c r="N37" i="2"/>
  <c r="D36" i="2"/>
  <c r="D33" i="2"/>
  <c r="D34" i="2"/>
  <c r="D35" i="2"/>
  <c r="D19" i="2"/>
  <c r="D21" i="2"/>
  <c r="D22" i="2"/>
  <c r="D20" i="2"/>
  <c r="D23" i="2"/>
  <c r="J27" i="1"/>
  <c r="J24" i="1"/>
  <c r="F24" i="1"/>
  <c r="K28" i="1"/>
  <c r="L26" i="1" s="1"/>
  <c r="F23" i="2"/>
  <c r="J33" i="2"/>
  <c r="J37" i="2"/>
  <c r="F20" i="2"/>
  <c r="N20" i="2"/>
  <c r="K25" i="2"/>
  <c r="J23" i="1"/>
  <c r="F11" i="1" l="1"/>
  <c r="F14" i="1"/>
  <c r="J13" i="1"/>
  <c r="J14" i="1"/>
  <c r="D12" i="1"/>
  <c r="H12" i="1"/>
  <c r="D15" i="1"/>
  <c r="H11" i="1"/>
  <c r="J12" i="1"/>
  <c r="J15" i="1"/>
  <c r="J11" i="1"/>
  <c r="J38" i="2"/>
  <c r="H15" i="1"/>
  <c r="D11" i="1"/>
  <c r="D13" i="1"/>
  <c r="H14" i="1"/>
  <c r="J21" i="2"/>
  <c r="J22" i="2"/>
  <c r="F28" i="1"/>
  <c r="L38" i="2"/>
  <c r="J24" i="2"/>
  <c r="J19" i="2"/>
  <c r="N25" i="2"/>
  <c r="J28" i="1"/>
  <c r="F25" i="2"/>
  <c r="F16" i="1"/>
  <c r="D38" i="2"/>
  <c r="J23" i="2"/>
  <c r="N38" i="2"/>
  <c r="H38" i="2"/>
  <c r="H28" i="1"/>
  <c r="L21" i="2"/>
  <c r="L20" i="2"/>
  <c r="L24" i="2"/>
  <c r="L22" i="2"/>
  <c r="L23" i="2"/>
  <c r="L27" i="1"/>
  <c r="L25" i="1"/>
  <c r="L16" i="1"/>
  <c r="L23" i="1"/>
  <c r="L19" i="2"/>
  <c r="D25" i="2"/>
  <c r="D28" i="1"/>
  <c r="H20" i="2"/>
  <c r="H23" i="2"/>
  <c r="H21" i="2"/>
  <c r="H24" i="2"/>
  <c r="H22" i="2"/>
  <c r="L24" i="1"/>
  <c r="F33" i="2"/>
  <c r="F37" i="2"/>
  <c r="F34" i="2"/>
  <c r="F36" i="2"/>
  <c r="F35" i="2"/>
  <c r="D16" i="1" l="1"/>
  <c r="J16" i="1"/>
  <c r="J25" i="2"/>
  <c r="H16" i="1"/>
  <c r="F38" i="2"/>
  <c r="H25" i="2"/>
  <c r="L25" i="2"/>
  <c r="L28" i="1"/>
</calcChain>
</file>

<file path=xl/sharedStrings.xml><?xml version="1.0" encoding="utf-8"?>
<sst xmlns="http://schemas.openxmlformats.org/spreadsheetml/2006/main" count="139" uniqueCount="31">
  <si>
    <t>Louisville Gas and Electric Company</t>
  </si>
  <si>
    <t>Case No. 2003-00433</t>
  </si>
  <si>
    <t>Question No. 3</t>
  </si>
  <si>
    <t>Responding Witness:  S. Bradford Rives</t>
  </si>
  <si>
    <t>Comparative Capital Structures (Excluding JDIC)</t>
  </si>
  <si>
    <t>For the Periods as Shown</t>
  </si>
  <si>
    <t>"000 Omitted"</t>
  </si>
  <si>
    <t>Schedule 1</t>
  </si>
  <si>
    <t>Line No.</t>
  </si>
  <si>
    <t>Type of Capital</t>
  </si>
  <si>
    <t>Amount</t>
  </si>
  <si>
    <t>Ratio</t>
  </si>
  <si>
    <t>Long-Term Debt</t>
  </si>
  <si>
    <t>Short-Term Debt</t>
  </si>
  <si>
    <t>AR Securitization</t>
  </si>
  <si>
    <t>Preferred Stock</t>
  </si>
  <si>
    <t>Common Equity</t>
  </si>
  <si>
    <t>Other</t>
  </si>
  <si>
    <t>Total Capitalization</t>
  </si>
  <si>
    <t>Latest Available</t>
  </si>
  <si>
    <t>Test Year</t>
  </si>
  <si>
    <t>Quarter 9/30/2003</t>
  </si>
  <si>
    <t>LG&amp;E Energy LLC</t>
  </si>
  <si>
    <t>Minority Interest</t>
  </si>
  <si>
    <t>Note: Total of long-term debt includes short-term portion of long-term debt.</t>
  </si>
  <si>
    <t xml:space="preserve">Note: </t>
  </si>
  <si>
    <t>Total long-term debt includes the short-term portion of long-term debt and mandatory redeemable preferred stock.</t>
  </si>
  <si>
    <t>Comparative Capital Structures</t>
  </si>
  <si>
    <t>Kentucky Utilities Company</t>
  </si>
  <si>
    <t>Total long-term debt includes the short-term portion of long-term debt.</t>
  </si>
  <si>
    <t>Numbers may not foot to total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</si>
</sst>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1" fontId="1" fillId="0" borderId="0" xfId="1" applyNumberFormat="1"/>
    <xf numFmtId="10" fontId="1" fillId="0" borderId="0" xfId="3" applyNumberFormat="1"/>
    <xf numFmtId="164" fontId="1" fillId="0" borderId="0" xfId="1" applyNumberFormat="1"/>
    <xf numFmtId="164" fontId="1" fillId="0" borderId="0" xfId="1" applyNumberFormat="1" applyBorder="1"/>
    <xf numFmtId="41" fontId="1" fillId="0" borderId="2" xfId="1" applyNumberFormat="1" applyBorder="1"/>
    <xf numFmtId="164" fontId="1" fillId="0" borderId="2" xfId="1" applyNumberFormat="1" applyBorder="1"/>
    <xf numFmtId="10" fontId="1" fillId="0" borderId="0" xfId="1" applyNumberFormat="1"/>
    <xf numFmtId="10" fontId="1" fillId="0" borderId="0" xfId="3" applyNumberFormat="1" applyFont="1"/>
    <xf numFmtId="0" fontId="0" fillId="0" borderId="1" xfId="0" applyFill="1" applyBorder="1" applyAlignment="1">
      <alignment horizontal="center"/>
    </xf>
    <xf numFmtId="10" fontId="1" fillId="0" borderId="0" xfId="3" applyNumberFormat="1" applyBorder="1"/>
    <xf numFmtId="164" fontId="1" fillId="0" borderId="0" xfId="1" applyNumberFormat="1" applyFont="1"/>
    <xf numFmtId="164" fontId="0" fillId="0" borderId="0" xfId="0" applyNumberFormat="1"/>
    <xf numFmtId="10" fontId="0" fillId="0" borderId="0" xfId="0" applyNumberFormat="1"/>
    <xf numFmtId="10" fontId="1" fillId="0" borderId="2" xfId="3" applyNumberFormat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/>
    <xf numFmtId="10" fontId="0" fillId="0" borderId="0" xfId="0" applyNumberFormat="1" applyBorder="1"/>
    <xf numFmtId="164" fontId="2" fillId="0" borderId="0" xfId="1" applyNumberFormat="1" applyFont="1" applyFill="1"/>
    <xf numFmtId="0" fontId="2" fillId="0" borderId="0" xfId="0" applyFont="1" applyFill="1"/>
    <xf numFmtId="0" fontId="2" fillId="0" borderId="0" xfId="0" quotePrefix="1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41" fontId="2" fillId="0" borderId="2" xfId="1" applyNumberFormat="1" applyFont="1" applyFill="1" applyBorder="1"/>
    <xf numFmtId="0" fontId="2" fillId="0" borderId="0" xfId="0" applyFont="1" applyFill="1" applyBorder="1"/>
    <xf numFmtId="165" fontId="2" fillId="0" borderId="0" xfId="2" applyNumberFormat="1" applyFont="1" applyFill="1" applyBorder="1"/>
    <xf numFmtId="10" fontId="2" fillId="0" borderId="0" xfId="3" applyNumberFormat="1" applyFont="1" applyFill="1" applyBorder="1"/>
    <xf numFmtId="164" fontId="2" fillId="0" borderId="0" xfId="1" applyNumberFormat="1" applyFont="1" applyFill="1" applyBorder="1"/>
    <xf numFmtId="41" fontId="2" fillId="0" borderId="0" xfId="1" applyNumberFormat="1" applyFont="1" applyFill="1" applyBorder="1"/>
    <xf numFmtId="10" fontId="2" fillId="0" borderId="0" xfId="1" applyNumberFormat="1" applyFont="1" applyFill="1" applyBorder="1"/>
    <xf numFmtId="0" fontId="2" fillId="0" borderId="0" xfId="0" applyFont="1" applyFill="1" applyAlignment="1">
      <alignment horizontal="left"/>
    </xf>
    <xf numFmtId="165" fontId="2" fillId="0" borderId="0" xfId="2" applyNumberFormat="1" applyFont="1" applyFill="1"/>
    <xf numFmtId="0" fontId="2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2" fillId="0" borderId="0" xfId="3" applyNumberFormat="1" applyFont="1" applyFill="1"/>
    <xf numFmtId="10" fontId="2" fillId="0" borderId="0" xfId="1" applyNumberFormat="1" applyFont="1" applyFill="1"/>
    <xf numFmtId="164" fontId="2" fillId="0" borderId="2" xfId="1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4" applyFont="1" applyFill="1" applyAlignment="1">
      <alignment horizontal="center"/>
    </xf>
    <xf numFmtId="0" fontId="2" fillId="0" borderId="0" xfId="4" applyFont="1" applyFill="1"/>
    <xf numFmtId="0" fontId="2" fillId="0" borderId="0" xfId="4" quotePrefix="1" applyFont="1" applyFill="1" applyAlignment="1">
      <alignment horizontal="center"/>
    </xf>
    <xf numFmtId="0" fontId="2" fillId="0" borderId="1" xfId="4" applyFont="1" applyFill="1" applyBorder="1" applyAlignment="1">
      <alignment horizontal="center"/>
    </xf>
    <xf numFmtId="0" fontId="2" fillId="0" borderId="0" xfId="4" applyFont="1" applyFill="1" applyBorder="1"/>
    <xf numFmtId="0" fontId="2" fillId="0" borderId="0" xfId="4" applyFont="1" applyFill="1" applyBorder="1" applyAlignment="1">
      <alignment horizontal="center"/>
    </xf>
    <xf numFmtId="0" fontId="2" fillId="0" borderId="0" xfId="4" applyFont="1" applyFill="1" applyAlignment="1">
      <alignment horizontal="left"/>
    </xf>
    <xf numFmtId="165" fontId="2" fillId="0" borderId="0" xfId="4" applyNumberFormat="1" applyFont="1" applyFill="1" applyBorder="1"/>
    <xf numFmtId="0" fontId="2" fillId="0" borderId="0" xfId="4" quotePrefix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2" fillId="0" borderId="2" xfId="4" applyFont="1" applyFill="1" applyBorder="1" applyAlignment="1">
      <alignment horizontal="center"/>
    </xf>
    <xf numFmtId="0" fontId="2" fillId="0" borderId="0" xfId="4" applyFont="1" applyFill="1" applyAlignment="1">
      <alignment horizontal="center"/>
    </xf>
    <xf numFmtId="0" fontId="2" fillId="0" borderId="0" xfId="4" quotePrefix="1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textRotation="180"/>
    </xf>
    <xf numFmtId="0" fontId="2" fillId="0" borderId="0" xfId="0" applyFont="1" applyFill="1" applyBorder="1" applyAlignment="1">
      <alignment horizontal="right" textRotation="180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workbookViewId="0">
      <selection activeCell="C5" sqref="A4:P5"/>
    </sheetView>
  </sheetViews>
  <sheetFormatPr defaultColWidth="9.109375" defaultRowHeight="15.6" x14ac:dyDescent="0.3"/>
  <cols>
    <col min="1" max="1" width="7.88671875" style="43" customWidth="1"/>
    <col min="2" max="2" width="17.88671875" style="43" bestFit="1" customWidth="1"/>
    <col min="3" max="3" width="12.6640625" style="43" bestFit="1" customWidth="1"/>
    <col min="4" max="4" width="9.33203125" style="43" bestFit="1" customWidth="1"/>
    <col min="5" max="5" width="12.6640625" style="43" bestFit="1" customWidth="1"/>
    <col min="6" max="6" width="9.33203125" style="43" bestFit="1" customWidth="1"/>
    <col min="7" max="7" width="12.6640625" style="43" bestFit="1" customWidth="1"/>
    <col min="8" max="8" width="9.33203125" style="43" bestFit="1" customWidth="1"/>
    <col min="9" max="9" width="12.6640625" style="43" bestFit="1" customWidth="1"/>
    <col min="10" max="10" width="9.33203125" style="43" bestFit="1" customWidth="1"/>
    <col min="11" max="11" width="12.6640625" style="43" bestFit="1" customWidth="1"/>
    <col min="12" max="12" width="9.33203125" style="43" bestFit="1" customWidth="1"/>
    <col min="13" max="13" width="12.6640625" style="43" bestFit="1" customWidth="1"/>
    <col min="14" max="14" width="9.33203125" style="43" bestFit="1" customWidth="1"/>
    <col min="15" max="15" width="12.6640625" style="43" bestFit="1" customWidth="1"/>
    <col min="16" max="16384" width="9.109375" style="43"/>
  </cols>
  <sheetData>
    <row r="1" spans="1:17" x14ac:dyDescent="0.3">
      <c r="A1" s="53" t="s">
        <v>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2"/>
    </row>
    <row r="2" spans="1:17" x14ac:dyDescent="0.3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42"/>
    </row>
    <row r="3" spans="1:17" x14ac:dyDescent="0.3">
      <c r="A3" s="53" t="s">
        <v>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42"/>
    </row>
    <row r="4" spans="1:17" x14ac:dyDescent="0.3">
      <c r="A4" s="54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42"/>
    </row>
    <row r="5" spans="1:17" x14ac:dyDescent="0.3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4"/>
      <c r="P5" s="42"/>
      <c r="Q5" s="42"/>
    </row>
    <row r="8" spans="1:17" x14ac:dyDescent="0.3">
      <c r="C8" s="52">
        <v>2008</v>
      </c>
      <c r="D8" s="52"/>
      <c r="E8" s="52">
        <v>2009</v>
      </c>
      <c r="F8" s="52"/>
      <c r="G8" s="52">
        <v>2010</v>
      </c>
      <c r="H8" s="52"/>
      <c r="I8" s="52">
        <v>2011</v>
      </c>
      <c r="J8" s="52"/>
      <c r="K8" s="52">
        <v>2012</v>
      </c>
      <c r="L8" s="52"/>
    </row>
    <row r="9" spans="1:17" x14ac:dyDescent="0.3">
      <c r="A9" s="42" t="s">
        <v>8</v>
      </c>
      <c r="B9" s="42" t="s">
        <v>9</v>
      </c>
      <c r="C9" s="45" t="s">
        <v>10</v>
      </c>
      <c r="D9" s="45" t="s">
        <v>11</v>
      </c>
      <c r="E9" s="45" t="s">
        <v>10</v>
      </c>
      <c r="F9" s="45" t="s">
        <v>11</v>
      </c>
      <c r="G9" s="45" t="s">
        <v>10</v>
      </c>
      <c r="H9" s="45" t="s">
        <v>11</v>
      </c>
      <c r="I9" s="45" t="s">
        <v>10</v>
      </c>
      <c r="J9" s="45" t="s">
        <v>11</v>
      </c>
      <c r="K9" s="45" t="s">
        <v>10</v>
      </c>
      <c r="L9" s="45" t="s">
        <v>11</v>
      </c>
    </row>
    <row r="10" spans="1:17" x14ac:dyDescent="0.3">
      <c r="A10" s="42"/>
    </row>
    <row r="11" spans="1:17" x14ac:dyDescent="0.3">
      <c r="A11" s="42">
        <v>1</v>
      </c>
      <c r="B11" s="43" t="s">
        <v>12</v>
      </c>
      <c r="C11" s="34">
        <v>1513752</v>
      </c>
      <c r="D11" s="38">
        <f>ROUND(C11/C$16,4)</f>
        <v>0.46239999999999998</v>
      </c>
      <c r="E11" s="34">
        <v>1630952</v>
      </c>
      <c r="F11" s="38">
        <f>ROUND(E11/E$16,4)</f>
        <v>0.44550000000000001</v>
      </c>
      <c r="G11" s="34">
        <v>1806360</v>
      </c>
      <c r="H11" s="38">
        <f>ROUND(G11/G$16,4)</f>
        <v>0.46410000000000001</v>
      </c>
      <c r="I11" s="34">
        <v>1807216</v>
      </c>
      <c r="J11" s="38">
        <f>ROUND(I11/I$16,4)</f>
        <v>0.4592</v>
      </c>
      <c r="K11" s="34">
        <v>1810590</v>
      </c>
      <c r="L11" s="38">
        <f>ROUND(K11/K$16,4)</f>
        <v>0.44619999999999999</v>
      </c>
    </row>
    <row r="12" spans="1:17" x14ac:dyDescent="0.3">
      <c r="A12" s="42">
        <v>2</v>
      </c>
      <c r="B12" s="43" t="s">
        <v>13</v>
      </c>
      <c r="C12" s="22">
        <v>16247</v>
      </c>
      <c r="D12" s="38">
        <f>ROUND(C12/C$16,4)</f>
        <v>5.0000000000000001E-3</v>
      </c>
      <c r="E12" s="22">
        <v>77975</v>
      </c>
      <c r="F12" s="38">
        <f>ROUND(E12/E$16,4)</f>
        <v>2.1299999999999999E-2</v>
      </c>
      <c r="G12" s="22">
        <v>10434</v>
      </c>
      <c r="H12" s="38">
        <f>ROUND(G12/G$16,4)</f>
        <v>2.7000000000000001E-3</v>
      </c>
      <c r="I12" s="22">
        <v>0</v>
      </c>
      <c r="J12" s="38">
        <f>ROUND(I12/I$16,4)</f>
        <v>0</v>
      </c>
      <c r="K12" s="22">
        <v>69992</v>
      </c>
      <c r="L12" s="38">
        <f>ROUND(K12/K$16,4)</f>
        <v>1.7299999999999999E-2</v>
      </c>
    </row>
    <row r="13" spans="1:17" x14ac:dyDescent="0.3">
      <c r="A13" s="42">
        <v>3</v>
      </c>
      <c r="B13" s="43" t="s">
        <v>15</v>
      </c>
      <c r="C13" s="22">
        <v>0</v>
      </c>
      <c r="D13" s="38">
        <f>ROUND(C13/C$16,4)</f>
        <v>0</v>
      </c>
      <c r="E13" s="22">
        <v>0</v>
      </c>
      <c r="F13" s="38">
        <f>ROUND(E13/E$16,4)</f>
        <v>0</v>
      </c>
      <c r="G13" s="22">
        <v>0</v>
      </c>
      <c r="H13" s="38">
        <f>ROUND(G13/G$16,4)</f>
        <v>0</v>
      </c>
      <c r="I13" s="22">
        <v>0</v>
      </c>
      <c r="J13" s="38">
        <f>ROUND(I13/I$16,4)</f>
        <v>0</v>
      </c>
      <c r="K13" s="22">
        <v>0</v>
      </c>
      <c r="L13" s="38">
        <f>ROUND(K13/K$16,4)</f>
        <v>0</v>
      </c>
    </row>
    <row r="14" spans="1:17" x14ac:dyDescent="0.3">
      <c r="A14" s="42">
        <v>4</v>
      </c>
      <c r="B14" s="43" t="s">
        <v>16</v>
      </c>
      <c r="C14" s="22">
        <v>1743493</v>
      </c>
      <c r="D14" s="38">
        <f>ROUND(C14/C$16,4)</f>
        <v>0.53259999999999996</v>
      </c>
      <c r="E14" s="22">
        <v>1951966</v>
      </c>
      <c r="F14" s="38">
        <f>ROUND(E14/E$16,4)</f>
        <v>0.53320000000000001</v>
      </c>
      <c r="G14" s="22">
        <v>2075467</v>
      </c>
      <c r="H14" s="38">
        <f>ROUND(G14/G$16,4)</f>
        <v>0.53320000000000001</v>
      </c>
      <c r="I14" s="22">
        <v>2128238</v>
      </c>
      <c r="J14" s="38">
        <f>ROUND(I14/I$16,4)</f>
        <v>0.54079999999999995</v>
      </c>
      <c r="K14" s="22">
        <v>2176783</v>
      </c>
      <c r="L14" s="38">
        <f>ROUNDDOWN(K14/K$16,4)</f>
        <v>0.53649999999999998</v>
      </c>
    </row>
    <row r="15" spans="1:17" x14ac:dyDescent="0.3">
      <c r="A15" s="42">
        <v>5</v>
      </c>
      <c r="B15" s="43" t="s">
        <v>17</v>
      </c>
      <c r="C15" s="40">
        <v>0</v>
      </c>
      <c r="D15" s="26">
        <f>C15/C16</f>
        <v>0</v>
      </c>
      <c r="E15" s="40">
        <v>0</v>
      </c>
      <c r="F15" s="26">
        <f>E15/E16</f>
        <v>0</v>
      </c>
      <c r="G15" s="40">
        <v>0</v>
      </c>
      <c r="H15" s="26">
        <f>G15/G16</f>
        <v>0</v>
      </c>
      <c r="I15" s="40">
        <v>0</v>
      </c>
      <c r="J15" s="26">
        <f>I15/I16</f>
        <v>0</v>
      </c>
      <c r="K15" s="40">
        <v>0</v>
      </c>
      <c r="L15" s="26">
        <f>K15/K16</f>
        <v>0</v>
      </c>
    </row>
    <row r="16" spans="1:17" x14ac:dyDescent="0.3">
      <c r="A16" s="42">
        <v>6</v>
      </c>
      <c r="B16" s="43" t="s">
        <v>18</v>
      </c>
      <c r="C16" s="34">
        <f t="shared" ref="C16:L16" si="0">SUM(C11:C15)</f>
        <v>3273492</v>
      </c>
      <c r="D16" s="39">
        <f t="shared" si="0"/>
        <v>1</v>
      </c>
      <c r="E16" s="34">
        <f t="shared" si="0"/>
        <v>3660893</v>
      </c>
      <c r="F16" s="39">
        <f t="shared" si="0"/>
        <v>1</v>
      </c>
      <c r="G16" s="34">
        <f t="shared" ref="G16" si="1">SUM(G11:G15)</f>
        <v>3892261</v>
      </c>
      <c r="H16" s="39">
        <f t="shared" si="0"/>
        <v>1</v>
      </c>
      <c r="I16" s="34">
        <f t="shared" si="0"/>
        <v>3935454</v>
      </c>
      <c r="J16" s="39">
        <f t="shared" si="0"/>
        <v>1</v>
      </c>
      <c r="K16" s="34">
        <f t="shared" si="0"/>
        <v>4057365</v>
      </c>
      <c r="L16" s="39">
        <f t="shared" si="0"/>
        <v>1</v>
      </c>
    </row>
    <row r="17" spans="1:18" x14ac:dyDescent="0.3">
      <c r="A17" s="42"/>
    </row>
    <row r="18" spans="1:18" x14ac:dyDescent="0.3">
      <c r="A18" s="42"/>
    </row>
    <row r="19" spans="1:18" x14ac:dyDescent="0.3">
      <c r="A19" s="42"/>
      <c r="M19" s="51"/>
      <c r="N19" s="51"/>
      <c r="O19" s="51"/>
      <c r="P19" s="51"/>
      <c r="Q19" s="46"/>
      <c r="R19" s="46"/>
    </row>
    <row r="20" spans="1:18" x14ac:dyDescent="0.3">
      <c r="A20" s="42"/>
      <c r="C20" s="52">
        <v>2013</v>
      </c>
      <c r="D20" s="52"/>
      <c r="E20" s="52">
        <v>2014</v>
      </c>
      <c r="F20" s="52"/>
      <c r="G20" s="52">
        <v>2015</v>
      </c>
      <c r="H20" s="52"/>
      <c r="I20" s="52">
        <v>2016</v>
      </c>
      <c r="J20" s="52"/>
      <c r="K20" s="52">
        <v>2017</v>
      </c>
      <c r="L20" s="52"/>
      <c r="M20" s="51"/>
      <c r="N20" s="51"/>
      <c r="O20" s="51"/>
      <c r="P20" s="51"/>
      <c r="Q20" s="50"/>
      <c r="R20" s="51"/>
    </row>
    <row r="21" spans="1:18" x14ac:dyDescent="0.3">
      <c r="A21" s="42" t="s">
        <v>8</v>
      </c>
      <c r="B21" s="42" t="s">
        <v>9</v>
      </c>
      <c r="C21" s="45" t="s">
        <v>10</v>
      </c>
      <c r="D21" s="45" t="s">
        <v>11</v>
      </c>
      <c r="E21" s="45" t="s">
        <v>10</v>
      </c>
      <c r="F21" s="45" t="s">
        <v>11</v>
      </c>
      <c r="G21" s="45" t="s">
        <v>10</v>
      </c>
      <c r="H21" s="45" t="s">
        <v>11</v>
      </c>
      <c r="I21" s="45" t="s">
        <v>10</v>
      </c>
      <c r="J21" s="45" t="s">
        <v>11</v>
      </c>
      <c r="K21" s="45" t="s">
        <v>10</v>
      </c>
      <c r="L21" s="45" t="s">
        <v>11</v>
      </c>
      <c r="M21" s="47"/>
      <c r="N21" s="47"/>
      <c r="O21" s="47"/>
      <c r="P21" s="47"/>
      <c r="Q21" s="47"/>
      <c r="R21" s="47"/>
    </row>
    <row r="22" spans="1:18" x14ac:dyDescent="0.3">
      <c r="A22" s="42"/>
      <c r="M22" s="46"/>
      <c r="N22" s="46"/>
      <c r="O22" s="46"/>
      <c r="P22" s="46"/>
      <c r="Q22" s="46"/>
      <c r="R22" s="46"/>
    </row>
    <row r="23" spans="1:18" x14ac:dyDescent="0.3">
      <c r="A23" s="42">
        <v>1</v>
      </c>
      <c r="B23" s="43" t="s">
        <v>12</v>
      </c>
      <c r="C23" s="34">
        <v>2060555</v>
      </c>
      <c r="D23" s="38">
        <f>ROUND(C23/C$28,4)</f>
        <v>0.44330000000000003</v>
      </c>
      <c r="E23" s="34">
        <v>2062562</v>
      </c>
      <c r="F23" s="38">
        <f>ROUND(E23/E$28,4)</f>
        <v>0.42109999999999997</v>
      </c>
      <c r="G23" s="34">
        <v>2311299</v>
      </c>
      <c r="H23" s="38">
        <f>ROUND(G23/G$28,4)</f>
        <v>0.4587</v>
      </c>
      <c r="I23" s="34">
        <v>2313016</v>
      </c>
      <c r="J23" s="38">
        <f>ROUND(I23/I$28,4)</f>
        <v>0.45839999999999997</v>
      </c>
      <c r="K23" s="34">
        <v>2315328</v>
      </c>
      <c r="L23" s="38">
        <f>(K23/K$28)</f>
        <v>0.4531166979106549</v>
      </c>
      <c r="M23" s="28"/>
      <c r="N23" s="29"/>
      <c r="O23" s="28"/>
      <c r="P23" s="29"/>
      <c r="Q23" s="28"/>
      <c r="R23" s="29"/>
    </row>
    <row r="24" spans="1:18" x14ac:dyDescent="0.3">
      <c r="A24" s="42">
        <v>2</v>
      </c>
      <c r="B24" s="43" t="s">
        <v>13</v>
      </c>
      <c r="C24" s="22">
        <v>149967</v>
      </c>
      <c r="D24" s="38">
        <f>ROUND(C24/C$28,4)</f>
        <v>3.2300000000000002E-2</v>
      </c>
      <c r="E24" s="22">
        <v>235592</v>
      </c>
      <c r="F24" s="38">
        <f>ROUND(E24/E$28,4)</f>
        <v>4.8099999999999997E-2</v>
      </c>
      <c r="G24" s="22">
        <v>47997</v>
      </c>
      <c r="H24" s="38">
        <f>ROUND(G24/G$28,4)</f>
        <v>9.4999999999999998E-3</v>
      </c>
      <c r="I24" s="22">
        <v>15999</v>
      </c>
      <c r="J24" s="38">
        <f>ROUND(I24/I$28,4)</f>
        <v>3.2000000000000002E-3</v>
      </c>
      <c r="K24" s="22">
        <v>44958</v>
      </c>
      <c r="L24" s="38">
        <f>ROUND(K24/K$28,4)</f>
        <v>8.8000000000000005E-3</v>
      </c>
      <c r="M24" s="30"/>
      <c r="N24" s="29"/>
      <c r="O24" s="28"/>
      <c r="P24" s="29"/>
      <c r="Q24" s="30"/>
      <c r="R24" s="29"/>
    </row>
    <row r="25" spans="1:18" x14ac:dyDescent="0.3">
      <c r="A25" s="42">
        <v>3</v>
      </c>
      <c r="B25" s="43" t="s">
        <v>15</v>
      </c>
      <c r="C25" s="22">
        <v>0</v>
      </c>
      <c r="D25" s="38">
        <f>ROUND(C25/C$28,4)</f>
        <v>0</v>
      </c>
      <c r="E25" s="22">
        <v>0</v>
      </c>
      <c r="F25" s="38">
        <f>ROUND(E25/E$28,4)</f>
        <v>0</v>
      </c>
      <c r="G25" s="22">
        <v>0</v>
      </c>
      <c r="H25" s="38">
        <f>ROUND(G25/G$28,4)</f>
        <v>0</v>
      </c>
      <c r="I25" s="22">
        <v>0</v>
      </c>
      <c r="J25" s="38">
        <f>ROUND(I25/I$28,4)</f>
        <v>0</v>
      </c>
      <c r="K25" s="22">
        <v>0</v>
      </c>
      <c r="L25" s="38">
        <f>ROUND(K25/K$28,4)</f>
        <v>0</v>
      </c>
      <c r="M25" s="30"/>
      <c r="N25" s="29"/>
      <c r="O25" s="28"/>
      <c r="P25" s="29"/>
      <c r="Q25" s="30"/>
      <c r="R25" s="29"/>
    </row>
    <row r="26" spans="1:18" x14ac:dyDescent="0.3">
      <c r="A26" s="42">
        <v>4</v>
      </c>
      <c r="B26" s="43" t="s">
        <v>16</v>
      </c>
      <c r="C26" s="22">
        <v>2437296</v>
      </c>
      <c r="D26" s="38">
        <f>ROUND(C26/C$28,4)</f>
        <v>0.52439999999999998</v>
      </c>
      <c r="E26" s="22">
        <v>2599430</v>
      </c>
      <c r="F26" s="38">
        <f>ROUND(E26/E$28,4)</f>
        <v>0.53080000000000005</v>
      </c>
      <c r="G26" s="22">
        <v>2679353</v>
      </c>
      <c r="H26" s="38">
        <f>ROUNDDOWN(G26/G$28,4)+0.0001</f>
        <v>0.53179999999999994</v>
      </c>
      <c r="I26" s="22">
        <v>2716575</v>
      </c>
      <c r="J26" s="38">
        <f>ROUND(I26/I$28,4)</f>
        <v>0.53839999999999999</v>
      </c>
      <c r="K26" s="22">
        <v>2749497</v>
      </c>
      <c r="L26" s="38">
        <f>ROUND(K26/K$28,4)</f>
        <v>0.53810000000000002</v>
      </c>
      <c r="M26" s="30"/>
      <c r="N26" s="29"/>
      <c r="O26" s="28"/>
      <c r="P26" s="29"/>
      <c r="Q26" s="30"/>
      <c r="R26" s="29"/>
    </row>
    <row r="27" spans="1:18" x14ac:dyDescent="0.3">
      <c r="A27" s="42">
        <v>5</v>
      </c>
      <c r="B27" s="43" t="s">
        <v>17</v>
      </c>
      <c r="C27" s="40">
        <v>0</v>
      </c>
      <c r="D27" s="26">
        <f>C27/C28</f>
        <v>0</v>
      </c>
      <c r="E27" s="40">
        <v>0</v>
      </c>
      <c r="F27" s="26">
        <f>E27/E28</f>
        <v>0</v>
      </c>
      <c r="G27" s="40">
        <v>0</v>
      </c>
      <c r="H27" s="26">
        <f>G27/G28</f>
        <v>0</v>
      </c>
      <c r="I27" s="40"/>
      <c r="J27" s="26">
        <f>I27/I28</f>
        <v>0</v>
      </c>
      <c r="K27" s="40"/>
      <c r="L27" s="26">
        <f>K27/K28</f>
        <v>0</v>
      </c>
      <c r="M27" s="30"/>
      <c r="N27" s="31"/>
      <c r="O27" s="30"/>
      <c r="P27" s="31"/>
      <c r="Q27" s="30"/>
      <c r="R27" s="31"/>
    </row>
    <row r="28" spans="1:18" x14ac:dyDescent="0.3">
      <c r="A28" s="42">
        <v>6</v>
      </c>
      <c r="B28" s="43" t="s">
        <v>18</v>
      </c>
      <c r="C28" s="34">
        <f t="shared" ref="C28:H28" si="2">SUM(C23:C27)</f>
        <v>4647818</v>
      </c>
      <c r="D28" s="39">
        <f t="shared" si="2"/>
        <v>1</v>
      </c>
      <c r="E28" s="34">
        <f t="shared" si="2"/>
        <v>4897584</v>
      </c>
      <c r="F28" s="39">
        <f t="shared" si="2"/>
        <v>1</v>
      </c>
      <c r="G28" s="34">
        <f t="shared" si="2"/>
        <v>5038649</v>
      </c>
      <c r="H28" s="39">
        <f t="shared" si="2"/>
        <v>1</v>
      </c>
      <c r="I28" s="34">
        <f t="shared" ref="I28:L28" si="3">SUM(I23:I27)</f>
        <v>5045590</v>
      </c>
      <c r="J28" s="39">
        <f t="shared" si="3"/>
        <v>1</v>
      </c>
      <c r="K28" s="34">
        <f>SUM(K23:K27)</f>
        <v>5109783</v>
      </c>
      <c r="L28" s="39">
        <f t="shared" si="3"/>
        <v>1.0000166979106548</v>
      </c>
      <c r="M28" s="28"/>
      <c r="N28" s="32"/>
      <c r="O28" s="28"/>
      <c r="P28" s="32"/>
      <c r="Q28" s="28"/>
      <c r="R28" s="32"/>
    </row>
    <row r="29" spans="1:18" x14ac:dyDescent="0.3">
      <c r="A29" s="42"/>
      <c r="M29" s="49"/>
      <c r="N29" s="46"/>
    </row>
    <row r="30" spans="1:18" x14ac:dyDescent="0.3">
      <c r="A30" s="42"/>
    </row>
    <row r="31" spans="1:18" x14ac:dyDescent="0.3">
      <c r="A31" s="48" t="s">
        <v>25</v>
      </c>
      <c r="B31" s="43" t="s">
        <v>29</v>
      </c>
    </row>
    <row r="32" spans="1:18" ht="15.75" customHeight="1" x14ac:dyDescent="0.3">
      <c r="B32" s="43" t="s">
        <v>30</v>
      </c>
    </row>
    <row r="33" spans="3:14" x14ac:dyDescent="0.3">
      <c r="C33" s="47"/>
      <c r="D33" s="47"/>
      <c r="E33" s="47"/>
      <c r="F33" s="47"/>
      <c r="G33" s="47"/>
      <c r="H33" s="47"/>
      <c r="I33" s="51"/>
      <c r="J33" s="51"/>
      <c r="K33" s="51"/>
      <c r="L33" s="51"/>
      <c r="M33" s="46"/>
      <c r="N33" s="46"/>
    </row>
    <row r="34" spans="3:14" x14ac:dyDescent="0.3"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6"/>
      <c r="N34" s="46"/>
    </row>
    <row r="35" spans="3:14" x14ac:dyDescent="0.3"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3:14" x14ac:dyDescent="0.3">
      <c r="C36" s="28"/>
      <c r="D36" s="29"/>
      <c r="E36" s="28"/>
      <c r="F36" s="29"/>
      <c r="G36" s="28"/>
      <c r="H36" s="29"/>
      <c r="I36" s="28"/>
      <c r="J36" s="29"/>
      <c r="K36" s="28"/>
      <c r="L36" s="29"/>
      <c r="M36" s="46"/>
      <c r="N36" s="46"/>
    </row>
    <row r="37" spans="3:14" x14ac:dyDescent="0.3">
      <c r="C37" s="30"/>
      <c r="D37" s="29"/>
      <c r="E37" s="30"/>
      <c r="F37" s="29"/>
      <c r="G37" s="30"/>
      <c r="H37" s="29"/>
      <c r="I37" s="30"/>
      <c r="J37" s="29"/>
      <c r="K37" s="30"/>
      <c r="L37" s="29"/>
      <c r="M37" s="46"/>
      <c r="N37" s="46"/>
    </row>
    <row r="38" spans="3:14" x14ac:dyDescent="0.3">
      <c r="C38" s="30"/>
      <c r="D38" s="29"/>
      <c r="E38" s="30"/>
      <c r="F38" s="29"/>
      <c r="G38" s="30"/>
      <c r="H38" s="29"/>
      <c r="I38" s="30"/>
      <c r="J38" s="29"/>
      <c r="K38" s="30"/>
      <c r="L38" s="29"/>
      <c r="M38" s="46"/>
      <c r="N38" s="46"/>
    </row>
    <row r="39" spans="3:14" x14ac:dyDescent="0.3">
      <c r="C39" s="30"/>
      <c r="D39" s="29"/>
      <c r="E39" s="30"/>
      <c r="F39" s="29"/>
      <c r="G39" s="30"/>
      <c r="H39" s="29"/>
      <c r="I39" s="30"/>
      <c r="J39" s="29"/>
      <c r="K39" s="30"/>
      <c r="L39" s="29"/>
      <c r="M39" s="46"/>
      <c r="N39" s="46"/>
    </row>
    <row r="40" spans="3:14" x14ac:dyDescent="0.3">
      <c r="C40" s="30"/>
      <c r="D40" s="31"/>
      <c r="E40" s="30"/>
      <c r="F40" s="31"/>
      <c r="G40" s="30"/>
      <c r="H40" s="31"/>
      <c r="I40" s="30"/>
      <c r="J40" s="31"/>
      <c r="K40" s="30"/>
      <c r="L40" s="31"/>
      <c r="M40" s="46"/>
      <c r="N40" s="46"/>
    </row>
    <row r="41" spans="3:14" x14ac:dyDescent="0.3">
      <c r="C41" s="28"/>
      <c r="D41" s="32"/>
      <c r="E41" s="28"/>
      <c r="F41" s="32"/>
      <c r="G41" s="28"/>
      <c r="H41" s="32"/>
      <c r="I41" s="28"/>
      <c r="J41" s="32"/>
      <c r="K41" s="28"/>
      <c r="L41" s="32"/>
      <c r="M41" s="46"/>
      <c r="N41" s="46"/>
    </row>
    <row r="42" spans="3:14" x14ac:dyDescent="0.3"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</row>
    <row r="43" spans="3:14" x14ac:dyDescent="0.3"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</row>
    <row r="44" spans="3:14" x14ac:dyDescent="0.3"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3:14" x14ac:dyDescent="0.3"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46"/>
      <c r="N45" s="46"/>
    </row>
    <row r="46" spans="3:14" x14ac:dyDescent="0.3"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6"/>
      <c r="N46" s="46"/>
    </row>
    <row r="47" spans="3:14" x14ac:dyDescent="0.3"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8" spans="3:14" x14ac:dyDescent="0.3">
      <c r="C48" s="28"/>
      <c r="D48" s="29"/>
      <c r="E48" s="28"/>
      <c r="F48" s="29"/>
      <c r="G48" s="28"/>
      <c r="H48" s="29"/>
      <c r="I48" s="28"/>
      <c r="J48" s="29"/>
      <c r="K48" s="28"/>
      <c r="L48" s="29"/>
      <c r="M48" s="46"/>
      <c r="N48" s="46"/>
    </row>
    <row r="49" spans="3:14" x14ac:dyDescent="0.3">
      <c r="C49" s="30"/>
      <c r="D49" s="29"/>
      <c r="E49" s="30"/>
      <c r="F49" s="29"/>
      <c r="G49" s="30"/>
      <c r="H49" s="29"/>
      <c r="I49" s="30"/>
      <c r="J49" s="29"/>
      <c r="K49" s="30"/>
      <c r="L49" s="29"/>
      <c r="M49" s="46"/>
      <c r="N49" s="46"/>
    </row>
    <row r="50" spans="3:14" x14ac:dyDescent="0.3">
      <c r="C50" s="30"/>
      <c r="D50" s="29"/>
      <c r="E50" s="30"/>
      <c r="F50" s="29"/>
      <c r="G50" s="30"/>
      <c r="H50" s="29"/>
      <c r="I50" s="30"/>
      <c r="J50" s="29"/>
      <c r="K50" s="30"/>
      <c r="L50" s="29"/>
      <c r="M50" s="46"/>
      <c r="N50" s="46"/>
    </row>
    <row r="51" spans="3:14" x14ac:dyDescent="0.3">
      <c r="C51" s="30"/>
      <c r="D51" s="29"/>
      <c r="E51" s="30"/>
      <c r="F51" s="29"/>
      <c r="G51" s="30"/>
      <c r="H51" s="29"/>
      <c r="I51" s="30"/>
      <c r="J51" s="29"/>
      <c r="K51" s="30"/>
      <c r="L51" s="29"/>
      <c r="M51" s="46"/>
      <c r="N51" s="46"/>
    </row>
    <row r="52" spans="3:14" x14ac:dyDescent="0.3">
      <c r="C52" s="30"/>
      <c r="D52" s="31"/>
      <c r="E52" s="30"/>
      <c r="F52" s="31"/>
      <c r="G52" s="30"/>
      <c r="H52" s="31"/>
      <c r="I52" s="30"/>
      <c r="J52" s="31"/>
      <c r="K52" s="30"/>
      <c r="L52" s="31"/>
      <c r="M52" s="46"/>
      <c r="N52" s="46"/>
    </row>
    <row r="53" spans="3:14" x14ac:dyDescent="0.3">
      <c r="C53" s="28"/>
      <c r="D53" s="32"/>
      <c r="E53" s="28"/>
      <c r="F53" s="32"/>
      <c r="G53" s="28"/>
      <c r="H53" s="32"/>
      <c r="I53" s="28"/>
      <c r="J53" s="32"/>
      <c r="K53" s="28"/>
      <c r="L53" s="32"/>
      <c r="M53" s="46"/>
      <c r="N53" s="46"/>
    </row>
    <row r="54" spans="3:14" x14ac:dyDescent="0.3"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3:14" x14ac:dyDescent="0.3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3:14" x14ac:dyDescent="0.3"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3:14" x14ac:dyDescent="0.3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3:14" x14ac:dyDescent="0.3"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</sheetData>
  <mergeCells count="26">
    <mergeCell ref="A1:P1"/>
    <mergeCell ref="A2:P2"/>
    <mergeCell ref="A3:P3"/>
    <mergeCell ref="A4:P4"/>
    <mergeCell ref="C8:D8"/>
    <mergeCell ref="E8:F8"/>
    <mergeCell ref="G8:H8"/>
    <mergeCell ref="I8:J8"/>
    <mergeCell ref="K8:L8"/>
    <mergeCell ref="M19:N19"/>
    <mergeCell ref="O19:P19"/>
    <mergeCell ref="C20:D20"/>
    <mergeCell ref="E20:F20"/>
    <mergeCell ref="G20:H20"/>
    <mergeCell ref="I20:J20"/>
    <mergeCell ref="K20:L20"/>
    <mergeCell ref="M20:N20"/>
    <mergeCell ref="O20:P20"/>
    <mergeCell ref="Q20:R20"/>
    <mergeCell ref="I33:J33"/>
    <mergeCell ref="K33:L33"/>
    <mergeCell ref="C45:D45"/>
    <mergeCell ref="E45:F45"/>
    <mergeCell ref="G45:H45"/>
    <mergeCell ref="I45:J45"/>
    <mergeCell ref="K45:L45"/>
  </mergeCells>
  <pageMargins left="0.75" right="0.75" top="1" bottom="1" header="0.5" footer="0.5"/>
  <pageSetup scale="68" orientation="landscape" r:id="rId1"/>
  <headerFooter alignWithMargins="0">
    <oddFooter xml:space="preserve">&amp;R&amp;"Times New Roman,Bold"&amp;12Case No. 2018-00294
Attachment 1 to Response to US DOD Question No. 2  
Page 1 of 2 
Arbough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55"/>
  <sheetViews>
    <sheetView showGridLines="0" tabSelected="1" workbookViewId="0">
      <selection activeCell="C5" sqref="A4:R5"/>
    </sheetView>
  </sheetViews>
  <sheetFormatPr defaultColWidth="9.109375" defaultRowHeight="15.6" x14ac:dyDescent="0.3"/>
  <cols>
    <col min="1" max="1" width="7.88671875" style="23" customWidth="1"/>
    <col min="2" max="2" width="20.109375" style="23" customWidth="1"/>
    <col min="3" max="3" width="12.6640625" style="23" bestFit="1" customWidth="1"/>
    <col min="4" max="4" width="9.33203125" style="23" bestFit="1" customWidth="1"/>
    <col min="5" max="5" width="12.6640625" style="23" bestFit="1" customWidth="1"/>
    <col min="6" max="6" width="9.33203125" style="23" bestFit="1" customWidth="1"/>
    <col min="7" max="7" width="12.6640625" style="23" bestFit="1" customWidth="1"/>
    <col min="8" max="8" width="9.6640625" style="23" bestFit="1" customWidth="1"/>
    <col min="9" max="9" width="12.6640625" style="23" bestFit="1" customWidth="1"/>
    <col min="10" max="10" width="9.33203125" style="23" bestFit="1" customWidth="1"/>
    <col min="11" max="11" width="12.6640625" style="23" bestFit="1" customWidth="1"/>
    <col min="12" max="12" width="9.33203125" style="23" bestFit="1" customWidth="1"/>
    <col min="13" max="13" width="16.88671875" style="23" bestFit="1" customWidth="1"/>
    <col min="14" max="14" width="9.33203125" style="23" bestFit="1" customWidth="1"/>
    <col min="15" max="15" width="11.33203125" style="23" customWidth="1"/>
    <col min="16" max="16" width="9.6640625" style="23" customWidth="1"/>
    <col min="17" max="19" width="2.6640625" style="23" customWidth="1"/>
    <col min="20" max="16384" width="9.109375" style="23"/>
  </cols>
  <sheetData>
    <row r="1" spans="1:18" x14ac:dyDescent="0.3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x14ac:dyDescent="0.3">
      <c r="A2" s="56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x14ac:dyDescent="0.3">
      <c r="A3" s="56" t="s">
        <v>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x14ac:dyDescent="0.3">
      <c r="A4" s="56" t="s">
        <v>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18" x14ac:dyDescent="0.3">
      <c r="O5" s="35"/>
    </row>
    <row r="6" spans="1:18" x14ac:dyDescent="0.3">
      <c r="O6" s="24"/>
    </row>
    <row r="8" spans="1:18" x14ac:dyDescent="0.3">
      <c r="C8" s="57">
        <v>2008</v>
      </c>
      <c r="D8" s="57"/>
      <c r="E8" s="57">
        <v>2009</v>
      </c>
      <c r="F8" s="57"/>
      <c r="G8" s="57">
        <v>2010</v>
      </c>
      <c r="H8" s="57"/>
      <c r="I8" s="57">
        <v>2011</v>
      </c>
      <c r="J8" s="57"/>
      <c r="K8" s="57">
        <v>2012</v>
      </c>
      <c r="L8" s="57"/>
    </row>
    <row r="9" spans="1:18" x14ac:dyDescent="0.3">
      <c r="A9" s="36" t="s">
        <v>8</v>
      </c>
      <c r="B9" s="36" t="s">
        <v>9</v>
      </c>
      <c r="C9" s="25" t="s">
        <v>10</v>
      </c>
      <c r="D9" s="25" t="s">
        <v>11</v>
      </c>
      <c r="E9" s="25" t="s">
        <v>10</v>
      </c>
      <c r="F9" s="25" t="s">
        <v>11</v>
      </c>
      <c r="G9" s="25" t="s">
        <v>10</v>
      </c>
      <c r="H9" s="25" t="s">
        <v>11</v>
      </c>
      <c r="I9" s="25" t="s">
        <v>10</v>
      </c>
      <c r="J9" s="25" t="s">
        <v>11</v>
      </c>
      <c r="K9" s="25" t="s">
        <v>10</v>
      </c>
      <c r="L9" s="25" t="s">
        <v>11</v>
      </c>
    </row>
    <row r="10" spans="1:18" x14ac:dyDescent="0.3">
      <c r="A10" s="36"/>
    </row>
    <row r="11" spans="1:18" x14ac:dyDescent="0.3">
      <c r="A11" s="36">
        <v>1</v>
      </c>
      <c r="B11" s="23" t="s">
        <v>12</v>
      </c>
      <c r="C11" s="34">
        <v>867878</v>
      </c>
      <c r="D11" s="38">
        <f>ROUND(C11/C$16,4)</f>
        <v>0.37340000000000001</v>
      </c>
      <c r="E11" s="34">
        <v>869131</v>
      </c>
      <c r="F11" s="38">
        <f>ROUND(E11/E$16,4)</f>
        <v>0.37919999999999998</v>
      </c>
      <c r="G11" s="34">
        <v>907104</v>
      </c>
      <c r="H11" s="38">
        <f>ROUND(G11/G$16,4)</f>
        <v>0.37519999999999998</v>
      </c>
      <c r="I11" s="34">
        <v>1071346</v>
      </c>
      <c r="J11" s="38">
        <f>ROUND(I11/I$16,4)</f>
        <v>0.43759999999999999</v>
      </c>
      <c r="K11" s="34">
        <v>1072821</v>
      </c>
      <c r="L11" s="38">
        <f>ROUND(K11/K$16,4)</f>
        <v>0.42030000000000001</v>
      </c>
    </row>
    <row r="12" spans="1:18" x14ac:dyDescent="0.3">
      <c r="A12" s="36">
        <v>2</v>
      </c>
      <c r="B12" s="23" t="s">
        <v>13</v>
      </c>
      <c r="C12" s="22">
        <v>221999</v>
      </c>
      <c r="D12" s="38">
        <f>ROUND(C12/C$16,4)</f>
        <v>9.5500000000000002E-2</v>
      </c>
      <c r="E12" s="22">
        <v>170400</v>
      </c>
      <c r="F12" s="38">
        <f>ROUND(E12/E$16,4)</f>
        <v>7.4300000000000005E-2</v>
      </c>
      <c r="G12" s="22">
        <v>174876</v>
      </c>
      <c r="H12" s="38">
        <f>ROUND(G12/G$16,4)</f>
        <v>7.2300000000000003E-2</v>
      </c>
      <c r="I12" s="22">
        <v>0</v>
      </c>
      <c r="J12" s="38">
        <f>ROUND(I12/I$16,4)</f>
        <v>0</v>
      </c>
      <c r="K12" s="22">
        <v>54993</v>
      </c>
      <c r="L12" s="38">
        <f>ROUND(K12/K$16,4)</f>
        <v>2.1499999999999998E-2</v>
      </c>
    </row>
    <row r="13" spans="1:18" x14ac:dyDescent="0.3">
      <c r="A13" s="36">
        <v>3</v>
      </c>
      <c r="B13" s="23" t="s">
        <v>15</v>
      </c>
      <c r="C13" s="22">
        <v>0</v>
      </c>
      <c r="D13" s="38">
        <f>ROUND(C13/C$16,4)</f>
        <v>0</v>
      </c>
      <c r="E13" s="22">
        <v>0</v>
      </c>
      <c r="F13" s="38">
        <f>ROUND(E13/E$16,4)</f>
        <v>0</v>
      </c>
      <c r="G13" s="22">
        <v>0</v>
      </c>
      <c r="H13" s="38">
        <f>ROUND(G13/G$16,4)</f>
        <v>0</v>
      </c>
      <c r="I13" s="22">
        <v>0</v>
      </c>
      <c r="J13" s="38">
        <f>ROUND(I13/I$16,4)</f>
        <v>0</v>
      </c>
      <c r="K13" s="22">
        <v>0</v>
      </c>
      <c r="L13" s="38">
        <f>ROUND(K13/K$16,4)</f>
        <v>0</v>
      </c>
    </row>
    <row r="14" spans="1:18" x14ac:dyDescent="0.3">
      <c r="A14" s="36">
        <v>4</v>
      </c>
      <c r="B14" s="23" t="s">
        <v>16</v>
      </c>
      <c r="C14" s="22">
        <v>1234461</v>
      </c>
      <c r="D14" s="38">
        <f>ROUND(C14/C$16,4)</f>
        <v>0.53110000000000002</v>
      </c>
      <c r="E14" s="22">
        <v>1252740</v>
      </c>
      <c r="F14" s="38">
        <f>ROUND(E14/E$16,4)</f>
        <v>0.54649999999999999</v>
      </c>
      <c r="G14" s="22">
        <v>1335909</v>
      </c>
      <c r="H14" s="38">
        <f>ROUNDDOWN(G14/G$16,4)</f>
        <v>0.55249999999999999</v>
      </c>
      <c r="I14" s="22">
        <v>1376846</v>
      </c>
      <c r="J14" s="38">
        <f>ROUNDDOWN(I14/I$16,4)+0.0001</f>
        <v>0.56240000000000001</v>
      </c>
      <c r="K14" s="22">
        <v>1424518</v>
      </c>
      <c r="L14" s="38">
        <f>ROUNDDOWN(K14/K$16,4)+0.0001</f>
        <v>0.55820000000000003</v>
      </c>
    </row>
    <row r="15" spans="1:18" x14ac:dyDescent="0.3">
      <c r="A15" s="36">
        <v>5</v>
      </c>
      <c r="B15" s="23" t="s">
        <v>17</v>
      </c>
      <c r="C15" s="26">
        <v>0</v>
      </c>
      <c r="D15" s="26">
        <f>C15/C16</f>
        <v>0</v>
      </c>
      <c r="E15" s="26">
        <v>0</v>
      </c>
      <c r="F15" s="26">
        <f>E15/E16</f>
        <v>0</v>
      </c>
      <c r="G15" s="26">
        <v>0</v>
      </c>
      <c r="H15" s="26">
        <f>G15/G16</f>
        <v>0</v>
      </c>
      <c r="I15" s="26">
        <v>0</v>
      </c>
      <c r="J15" s="26">
        <f>I15/I16</f>
        <v>0</v>
      </c>
      <c r="K15" s="26">
        <v>0</v>
      </c>
      <c r="L15" s="26">
        <f>K15/K16</f>
        <v>0</v>
      </c>
    </row>
    <row r="16" spans="1:18" x14ac:dyDescent="0.3">
      <c r="A16" s="36">
        <v>6</v>
      </c>
      <c r="B16" s="23" t="s">
        <v>18</v>
      </c>
      <c r="C16" s="34">
        <f t="shared" ref="C16:L16" si="0">SUM(C11:C15)</f>
        <v>2324338</v>
      </c>
      <c r="D16" s="39">
        <f t="shared" si="0"/>
        <v>1</v>
      </c>
      <c r="E16" s="34">
        <f t="shared" si="0"/>
        <v>2292271</v>
      </c>
      <c r="F16" s="39">
        <f t="shared" si="0"/>
        <v>1</v>
      </c>
      <c r="G16" s="34">
        <f t="shared" si="0"/>
        <v>2417889</v>
      </c>
      <c r="H16" s="39">
        <f t="shared" si="0"/>
        <v>1</v>
      </c>
      <c r="I16" s="34">
        <f t="shared" si="0"/>
        <v>2448192</v>
      </c>
      <c r="J16" s="39">
        <f t="shared" si="0"/>
        <v>1</v>
      </c>
      <c r="K16" s="34">
        <f t="shared" si="0"/>
        <v>2552332</v>
      </c>
      <c r="L16" s="39">
        <f t="shared" si="0"/>
        <v>1</v>
      </c>
    </row>
    <row r="17" spans="1:20" x14ac:dyDescent="0.3">
      <c r="A17" s="36"/>
    </row>
    <row r="18" spans="1:20" x14ac:dyDescent="0.3">
      <c r="A18" s="36"/>
    </row>
    <row r="19" spans="1:20" x14ac:dyDescent="0.3">
      <c r="A19" s="36"/>
      <c r="M19" s="58"/>
      <c r="N19" s="58"/>
      <c r="O19" s="58"/>
      <c r="P19" s="58"/>
      <c r="Q19" s="27"/>
      <c r="R19" s="27"/>
      <c r="S19" s="27"/>
      <c r="T19" s="27"/>
    </row>
    <row r="20" spans="1:20" x14ac:dyDescent="0.3">
      <c r="A20" s="36"/>
      <c r="C20" s="57">
        <v>2013</v>
      </c>
      <c r="D20" s="57"/>
      <c r="E20" s="57">
        <v>2014</v>
      </c>
      <c r="F20" s="57"/>
      <c r="G20" s="57">
        <v>2015</v>
      </c>
      <c r="H20" s="57"/>
      <c r="I20" s="57">
        <v>2016</v>
      </c>
      <c r="J20" s="57"/>
      <c r="K20" s="57">
        <v>2017</v>
      </c>
      <c r="L20" s="57"/>
      <c r="M20" s="58"/>
      <c r="N20" s="58"/>
      <c r="O20" s="58"/>
      <c r="P20" s="58"/>
      <c r="Q20" s="58"/>
      <c r="R20" s="58"/>
      <c r="S20" s="27"/>
      <c r="T20" s="27"/>
    </row>
    <row r="21" spans="1:20" x14ac:dyDescent="0.3">
      <c r="A21" s="36" t="s">
        <v>8</v>
      </c>
      <c r="B21" s="36" t="s">
        <v>9</v>
      </c>
      <c r="C21" s="25" t="s">
        <v>10</v>
      </c>
      <c r="D21" s="25" t="s">
        <v>11</v>
      </c>
      <c r="E21" s="25" t="s">
        <v>10</v>
      </c>
      <c r="F21" s="25" t="s">
        <v>11</v>
      </c>
      <c r="G21" s="25" t="s">
        <v>10</v>
      </c>
      <c r="H21" s="25" t="s">
        <v>11</v>
      </c>
      <c r="I21" s="25" t="s">
        <v>10</v>
      </c>
      <c r="J21" s="25" t="s">
        <v>11</v>
      </c>
      <c r="K21" s="25" t="s">
        <v>10</v>
      </c>
      <c r="L21" s="25" t="s">
        <v>11</v>
      </c>
      <c r="M21" s="41"/>
      <c r="N21" s="41"/>
      <c r="O21" s="37"/>
      <c r="P21" s="37"/>
      <c r="Q21" s="37"/>
      <c r="R21" s="37"/>
      <c r="S21" s="27"/>
      <c r="T21" s="27"/>
    </row>
    <row r="22" spans="1:20" x14ac:dyDescent="0.3">
      <c r="A22" s="36"/>
      <c r="M22" s="27"/>
      <c r="N22" s="27"/>
      <c r="O22" s="27"/>
      <c r="P22" s="27"/>
      <c r="Q22" s="27"/>
      <c r="R22" s="27"/>
      <c r="S22" s="27"/>
      <c r="T22" s="27"/>
    </row>
    <row r="23" spans="1:20" x14ac:dyDescent="0.3">
      <c r="A23" s="36">
        <v>1</v>
      </c>
      <c r="B23" s="23" t="s">
        <v>12</v>
      </c>
      <c r="C23" s="34">
        <v>1321995</v>
      </c>
      <c r="D23" s="38">
        <f>ROUND(C23/C$28,4)</f>
        <v>0.45390000000000003</v>
      </c>
      <c r="E23" s="34">
        <v>1323716</v>
      </c>
      <c r="F23" s="38">
        <f>ROUND(E23/E$28,4)</f>
        <v>0.3926</v>
      </c>
      <c r="G23" s="34">
        <v>1621983</v>
      </c>
      <c r="H23" s="38">
        <f>ROUND(G23/G$28,4)</f>
        <v>0.43790000000000001</v>
      </c>
      <c r="I23" s="34">
        <v>1599871</v>
      </c>
      <c r="J23" s="38">
        <f>ROUND(I23/I$28,4)</f>
        <v>0.41499999999999998</v>
      </c>
      <c r="K23" s="34">
        <v>1690490</v>
      </c>
      <c r="L23" s="38">
        <f>ROUND(K23/K$28,4)</f>
        <v>0.41970000000000002</v>
      </c>
      <c r="M23" s="28"/>
      <c r="N23" s="29"/>
      <c r="O23" s="28"/>
      <c r="P23" s="29"/>
      <c r="Q23" s="28"/>
      <c r="R23" s="29"/>
      <c r="S23" s="27"/>
      <c r="T23" s="27"/>
    </row>
    <row r="24" spans="1:20" x14ac:dyDescent="0.3">
      <c r="A24" s="36">
        <v>2</v>
      </c>
      <c r="B24" s="23" t="s">
        <v>13</v>
      </c>
      <c r="C24" s="22">
        <v>19997</v>
      </c>
      <c r="D24" s="38">
        <f>ROUND(C24/C$28,4)</f>
        <v>6.8999999999999999E-3</v>
      </c>
      <c r="E24" s="22">
        <v>263956</v>
      </c>
      <c r="F24" s="38">
        <f>ROUND(E24/E$28,4)</f>
        <v>7.8299999999999995E-2</v>
      </c>
      <c r="G24" s="22">
        <v>141969</v>
      </c>
      <c r="H24" s="38">
        <f>ROUND(G24/G$28,4)</f>
        <v>3.8300000000000001E-2</v>
      </c>
      <c r="I24" s="22">
        <v>168714</v>
      </c>
      <c r="J24" s="38">
        <f>ROUND(I24/I$28,4)</f>
        <v>4.3799999999999999E-2</v>
      </c>
      <c r="K24" s="22">
        <v>198888</v>
      </c>
      <c r="L24" s="38">
        <f>ROUND(K24/K$28,4)</f>
        <v>4.9399999999999999E-2</v>
      </c>
      <c r="M24" s="30"/>
      <c r="N24" s="29"/>
      <c r="O24" s="28"/>
      <c r="P24" s="29"/>
      <c r="Q24" s="30"/>
      <c r="R24" s="29"/>
      <c r="S24" s="27"/>
      <c r="T24" s="27"/>
    </row>
    <row r="25" spans="1:20" x14ac:dyDescent="0.3">
      <c r="A25" s="36">
        <v>3</v>
      </c>
      <c r="B25" s="23" t="s">
        <v>15</v>
      </c>
      <c r="C25" s="22">
        <v>0</v>
      </c>
      <c r="D25" s="38">
        <f>ROUND(C25/C$28,4)</f>
        <v>0</v>
      </c>
      <c r="E25" s="22">
        <v>0</v>
      </c>
      <c r="F25" s="38">
        <f>ROUND(E25/E$28,4)</f>
        <v>0</v>
      </c>
      <c r="G25" s="22">
        <v>0</v>
      </c>
      <c r="H25" s="38">
        <f>ROUND(G25/G$28,4)</f>
        <v>0</v>
      </c>
      <c r="I25" s="22">
        <v>0</v>
      </c>
      <c r="J25" s="38">
        <f>ROUND(I25/I$28,4)</f>
        <v>0</v>
      </c>
      <c r="K25" s="22">
        <v>0</v>
      </c>
      <c r="L25" s="38">
        <f>ROUND(K25/K$28,4)</f>
        <v>0</v>
      </c>
      <c r="M25" s="30"/>
      <c r="N25" s="29"/>
      <c r="O25" s="28"/>
      <c r="P25" s="29"/>
      <c r="Q25" s="30"/>
      <c r="R25" s="29"/>
      <c r="S25" s="27"/>
      <c r="T25" s="27"/>
    </row>
    <row r="26" spans="1:20" x14ac:dyDescent="0.3">
      <c r="A26" s="36">
        <v>4</v>
      </c>
      <c r="B26" s="23" t="s">
        <v>16</v>
      </c>
      <c r="C26" s="22">
        <v>1570219</v>
      </c>
      <c r="D26" s="38">
        <f>ROUNDDOWN(C26/C$28,4)+0.0001</f>
        <v>0.53920000000000001</v>
      </c>
      <c r="E26" s="22">
        <v>1783851</v>
      </c>
      <c r="F26" s="38">
        <f>ROUND(E26/E$28,4)</f>
        <v>0.52910000000000001</v>
      </c>
      <c r="G26" s="22">
        <v>1940270</v>
      </c>
      <c r="H26" s="38">
        <f>ROUNDDOWN(G26/G$28,4)+0.0001</f>
        <v>0.52380000000000004</v>
      </c>
      <c r="I26" s="22">
        <v>2086500</v>
      </c>
      <c r="J26" s="38">
        <f>ROUNDDOWN(I26/I$28,4)</f>
        <v>0.54120000000000001</v>
      </c>
      <c r="K26" s="22">
        <v>2138596</v>
      </c>
      <c r="L26" s="38">
        <f>ROUND(K26/K$28,4)</f>
        <v>0.53090000000000004</v>
      </c>
      <c r="M26" s="30"/>
      <c r="N26" s="29"/>
      <c r="O26" s="28"/>
      <c r="P26" s="29"/>
      <c r="Q26" s="30"/>
      <c r="R26" s="29"/>
      <c r="S26" s="27"/>
      <c r="T26" s="27"/>
    </row>
    <row r="27" spans="1:20" x14ac:dyDescent="0.3">
      <c r="A27" s="36">
        <v>5</v>
      </c>
      <c r="B27" s="23" t="s">
        <v>17</v>
      </c>
      <c r="C27" s="26">
        <v>0</v>
      </c>
      <c r="D27" s="26">
        <f>C27/C28</f>
        <v>0</v>
      </c>
      <c r="E27" s="26">
        <v>0</v>
      </c>
      <c r="F27" s="26">
        <f>E27/E28</f>
        <v>0</v>
      </c>
      <c r="G27" s="26">
        <v>0</v>
      </c>
      <c r="H27" s="26">
        <f>G27/G28</f>
        <v>0</v>
      </c>
      <c r="I27" s="26"/>
      <c r="J27" s="26">
        <f>I27/I28</f>
        <v>0</v>
      </c>
      <c r="K27" s="26">
        <v>0</v>
      </c>
      <c r="L27" s="26">
        <f>K27/K28</f>
        <v>0</v>
      </c>
      <c r="M27" s="31"/>
      <c r="N27" s="31"/>
      <c r="O27" s="31"/>
      <c r="P27" s="31"/>
      <c r="Q27" s="31"/>
      <c r="R27" s="31"/>
      <c r="S27" s="27"/>
      <c r="T27" s="27"/>
    </row>
    <row r="28" spans="1:20" x14ac:dyDescent="0.3">
      <c r="A28" s="36">
        <v>6</v>
      </c>
      <c r="B28" s="23" t="s">
        <v>18</v>
      </c>
      <c r="C28" s="34">
        <f t="shared" ref="C28:L28" si="1">SUM(C23:C27)</f>
        <v>2912211</v>
      </c>
      <c r="D28" s="39">
        <f t="shared" si="1"/>
        <v>1</v>
      </c>
      <c r="E28" s="34">
        <f t="shared" si="1"/>
        <v>3371523</v>
      </c>
      <c r="F28" s="39">
        <f t="shared" si="1"/>
        <v>1</v>
      </c>
      <c r="G28" s="34">
        <f t="shared" si="1"/>
        <v>3704222</v>
      </c>
      <c r="H28" s="39">
        <f t="shared" si="1"/>
        <v>1</v>
      </c>
      <c r="I28" s="34">
        <f t="shared" si="1"/>
        <v>3855085</v>
      </c>
      <c r="J28" s="39">
        <f t="shared" si="1"/>
        <v>1</v>
      </c>
      <c r="K28" s="34">
        <f t="shared" si="1"/>
        <v>4027974</v>
      </c>
      <c r="L28" s="39">
        <f t="shared" si="1"/>
        <v>1</v>
      </c>
      <c r="M28" s="28"/>
      <c r="N28" s="32"/>
      <c r="O28" s="28"/>
      <c r="P28" s="32"/>
      <c r="Q28" s="28"/>
      <c r="R28" s="32"/>
      <c r="S28" s="27"/>
      <c r="T28" s="27"/>
    </row>
    <row r="29" spans="1:20" x14ac:dyDescent="0.3">
      <c r="A29" s="36"/>
      <c r="M29" s="27"/>
      <c r="N29" s="27"/>
      <c r="O29" s="27"/>
      <c r="P29" s="27"/>
      <c r="Q29" s="27"/>
      <c r="R29" s="27"/>
      <c r="S29" s="59"/>
      <c r="T29" s="27"/>
    </row>
    <row r="30" spans="1:20" x14ac:dyDescent="0.3">
      <c r="A30" s="36"/>
      <c r="O30" s="27"/>
      <c r="P30" s="27"/>
      <c r="Q30" s="27"/>
      <c r="R30" s="27"/>
      <c r="S30" s="59"/>
      <c r="T30" s="27"/>
    </row>
    <row r="31" spans="1:20" ht="15.75" customHeight="1" x14ac:dyDescent="0.3">
      <c r="A31" s="33" t="s">
        <v>25</v>
      </c>
      <c r="B31" s="23" t="s">
        <v>26</v>
      </c>
      <c r="O31" s="27"/>
      <c r="P31" s="27"/>
      <c r="Q31" s="27"/>
      <c r="R31" s="27"/>
      <c r="S31" s="59"/>
      <c r="T31" s="27"/>
    </row>
    <row r="32" spans="1:20" ht="15.75" customHeight="1" x14ac:dyDescent="0.3">
      <c r="O32" s="27"/>
      <c r="P32" s="27"/>
      <c r="Q32" s="60"/>
      <c r="R32" s="60"/>
      <c r="S32" s="59"/>
      <c r="T32" s="27"/>
    </row>
    <row r="33" spans="2:20" x14ac:dyDescent="0.3">
      <c r="B33" s="27"/>
      <c r="C33" s="37"/>
      <c r="D33" s="37"/>
      <c r="E33" s="37"/>
      <c r="F33" s="37"/>
      <c r="G33" s="37"/>
      <c r="H33" s="37"/>
      <c r="I33" s="58"/>
      <c r="J33" s="58"/>
      <c r="K33" s="58"/>
      <c r="L33" s="58"/>
      <c r="O33" s="27"/>
      <c r="P33" s="27"/>
      <c r="Q33" s="60"/>
      <c r="R33" s="60"/>
      <c r="S33" s="59"/>
      <c r="T33" s="27"/>
    </row>
    <row r="34" spans="2:20" x14ac:dyDescent="0.3">
      <c r="B34" s="27"/>
      <c r="C34" s="37"/>
      <c r="D34" s="37"/>
      <c r="E34" s="37"/>
      <c r="F34" s="37"/>
      <c r="G34" s="37"/>
      <c r="H34" s="37"/>
      <c r="I34" s="37"/>
      <c r="J34" s="37"/>
      <c r="K34" s="37"/>
      <c r="L34" s="37"/>
      <c r="O34" s="27"/>
      <c r="P34" s="27"/>
      <c r="Q34" s="60"/>
      <c r="R34" s="60"/>
      <c r="S34" s="59"/>
      <c r="T34" s="27"/>
    </row>
    <row r="35" spans="2:20" x14ac:dyDescent="0.3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O35" s="27"/>
      <c r="P35" s="27"/>
      <c r="Q35" s="60"/>
      <c r="R35" s="60"/>
      <c r="S35" s="59"/>
      <c r="T35" s="27"/>
    </row>
    <row r="36" spans="2:20" x14ac:dyDescent="0.3">
      <c r="B36" s="27"/>
      <c r="C36" s="28"/>
      <c r="D36" s="29"/>
      <c r="E36" s="28"/>
      <c r="F36" s="29"/>
      <c r="G36" s="28"/>
      <c r="H36" s="29"/>
      <c r="I36" s="28"/>
      <c r="J36" s="29"/>
      <c r="K36" s="28"/>
      <c r="L36" s="29"/>
      <c r="O36" s="27"/>
      <c r="P36" s="27"/>
      <c r="Q36" s="60"/>
      <c r="R36" s="60"/>
      <c r="S36" s="59"/>
      <c r="T36" s="27"/>
    </row>
    <row r="37" spans="2:20" x14ac:dyDescent="0.3">
      <c r="B37" s="27"/>
      <c r="C37" s="30"/>
      <c r="D37" s="29"/>
      <c r="E37" s="30"/>
      <c r="F37" s="29"/>
      <c r="G37" s="30"/>
      <c r="H37" s="29"/>
      <c r="I37" s="30"/>
      <c r="J37" s="29"/>
      <c r="K37" s="30"/>
      <c r="L37" s="29"/>
      <c r="O37" s="27"/>
      <c r="P37" s="27"/>
      <c r="Q37" s="60"/>
      <c r="R37" s="60"/>
      <c r="S37" s="59"/>
      <c r="T37" s="27"/>
    </row>
    <row r="38" spans="2:20" x14ac:dyDescent="0.3">
      <c r="B38" s="27"/>
      <c r="C38" s="30"/>
      <c r="D38" s="29"/>
      <c r="E38" s="30"/>
      <c r="F38" s="29"/>
      <c r="G38" s="30"/>
      <c r="H38" s="29"/>
      <c r="I38" s="30"/>
      <c r="J38" s="29"/>
      <c r="K38" s="30"/>
      <c r="L38" s="29"/>
      <c r="O38" s="27"/>
      <c r="P38" s="27"/>
      <c r="Q38" s="60"/>
      <c r="R38" s="60"/>
      <c r="S38" s="59"/>
      <c r="T38" s="27"/>
    </row>
    <row r="39" spans="2:20" x14ac:dyDescent="0.3">
      <c r="B39" s="27"/>
      <c r="C39" s="30"/>
      <c r="D39" s="29"/>
      <c r="E39" s="30"/>
      <c r="F39" s="29"/>
      <c r="G39" s="30"/>
      <c r="H39" s="29"/>
      <c r="I39" s="30"/>
      <c r="J39" s="29"/>
      <c r="K39" s="30"/>
      <c r="L39" s="29"/>
      <c r="O39" s="27"/>
      <c r="P39" s="27"/>
      <c r="Q39" s="60"/>
      <c r="R39" s="60"/>
      <c r="S39" s="59"/>
      <c r="T39" s="27"/>
    </row>
    <row r="40" spans="2:20" x14ac:dyDescent="0.3">
      <c r="B40" s="27"/>
      <c r="C40" s="31"/>
      <c r="D40" s="31"/>
      <c r="E40" s="31"/>
      <c r="F40" s="31"/>
      <c r="G40" s="31"/>
      <c r="H40" s="31"/>
      <c r="I40" s="31"/>
      <c r="J40" s="31"/>
      <c r="K40" s="31"/>
      <c r="L40" s="31"/>
      <c r="O40" s="27"/>
      <c r="P40" s="27"/>
      <c r="Q40" s="60"/>
      <c r="R40" s="60"/>
      <c r="S40" s="59"/>
      <c r="T40" s="27"/>
    </row>
    <row r="41" spans="2:20" x14ac:dyDescent="0.3">
      <c r="B41" s="27"/>
      <c r="C41" s="28"/>
      <c r="D41" s="32"/>
      <c r="E41" s="28"/>
      <c r="F41" s="32"/>
      <c r="G41" s="28"/>
      <c r="H41" s="32"/>
      <c r="I41" s="28"/>
      <c r="J41" s="32"/>
      <c r="K41" s="28"/>
      <c r="L41" s="32"/>
      <c r="O41" s="27"/>
      <c r="P41" s="27"/>
      <c r="Q41" s="60"/>
      <c r="R41" s="60"/>
      <c r="S41" s="59"/>
      <c r="T41" s="27"/>
    </row>
    <row r="42" spans="2:20" x14ac:dyDescent="0.3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O42" s="27"/>
      <c r="P42" s="27"/>
      <c r="Q42" s="60"/>
      <c r="R42" s="60"/>
      <c r="S42" s="59"/>
      <c r="T42" s="27"/>
    </row>
    <row r="43" spans="2:20" x14ac:dyDescent="0.3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O43" s="27"/>
      <c r="P43" s="27"/>
      <c r="Q43" s="60"/>
      <c r="R43" s="60"/>
      <c r="S43" s="59"/>
      <c r="T43" s="27"/>
    </row>
    <row r="44" spans="2:20" x14ac:dyDescent="0.3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O44" s="27"/>
      <c r="P44" s="27"/>
      <c r="Q44" s="60"/>
      <c r="R44" s="60"/>
      <c r="S44" s="59"/>
      <c r="T44" s="27"/>
    </row>
    <row r="45" spans="2:20" x14ac:dyDescent="0.3">
      <c r="B45" s="27"/>
      <c r="C45" s="58"/>
      <c r="D45" s="58"/>
      <c r="E45" s="58"/>
      <c r="F45" s="58"/>
      <c r="G45" s="58"/>
      <c r="H45" s="58"/>
      <c r="I45" s="58"/>
      <c r="J45" s="58"/>
      <c r="K45" s="58"/>
      <c r="L45" s="58"/>
    </row>
    <row r="46" spans="2:20" x14ac:dyDescent="0.3">
      <c r="B46" s="27"/>
      <c r="C46" s="37"/>
      <c r="D46" s="37"/>
      <c r="E46" s="37"/>
      <c r="F46" s="37"/>
      <c r="G46" s="37"/>
      <c r="H46" s="37"/>
      <c r="I46" s="37"/>
      <c r="J46" s="37"/>
      <c r="K46" s="37"/>
      <c r="L46" s="37"/>
    </row>
    <row r="47" spans="2:20" x14ac:dyDescent="0.3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2:20" x14ac:dyDescent="0.3">
      <c r="B48" s="27"/>
      <c r="C48" s="28"/>
      <c r="D48" s="29"/>
      <c r="E48" s="28"/>
      <c r="F48" s="29"/>
      <c r="G48" s="28"/>
      <c r="H48" s="29"/>
      <c r="I48" s="28"/>
      <c r="J48" s="29"/>
      <c r="K48" s="28"/>
      <c r="L48" s="29"/>
    </row>
    <row r="49" spans="2:12" x14ac:dyDescent="0.3">
      <c r="B49" s="27"/>
      <c r="C49" s="30"/>
      <c r="D49" s="29"/>
      <c r="E49" s="30"/>
      <c r="F49" s="29"/>
      <c r="G49" s="30"/>
      <c r="H49" s="29"/>
      <c r="I49" s="30"/>
      <c r="J49" s="29"/>
      <c r="K49" s="30"/>
      <c r="L49" s="29"/>
    </row>
    <row r="50" spans="2:12" x14ac:dyDescent="0.3">
      <c r="B50" s="27"/>
      <c r="C50" s="30"/>
      <c r="D50" s="29"/>
      <c r="E50" s="30"/>
      <c r="F50" s="29"/>
      <c r="G50" s="30"/>
      <c r="H50" s="29"/>
      <c r="I50" s="30"/>
      <c r="J50" s="29"/>
      <c r="K50" s="30"/>
      <c r="L50" s="29"/>
    </row>
    <row r="51" spans="2:12" x14ac:dyDescent="0.3">
      <c r="B51" s="27"/>
      <c r="C51" s="30"/>
      <c r="D51" s="29"/>
      <c r="E51" s="30"/>
      <c r="F51" s="29"/>
      <c r="G51" s="30"/>
      <c r="H51" s="29"/>
      <c r="I51" s="30"/>
      <c r="J51" s="29"/>
      <c r="K51" s="30"/>
      <c r="L51" s="29"/>
    </row>
    <row r="52" spans="2:12" x14ac:dyDescent="0.3">
      <c r="B52" s="27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2:12" x14ac:dyDescent="0.3">
      <c r="B53" s="27"/>
      <c r="C53" s="28"/>
      <c r="D53" s="32"/>
      <c r="E53" s="28"/>
      <c r="F53" s="32"/>
      <c r="G53" s="28"/>
      <c r="H53" s="32"/>
      <c r="I53" s="28"/>
      <c r="J53" s="32"/>
      <c r="K53" s="28"/>
      <c r="L53" s="32"/>
    </row>
    <row r="54" spans="2:12" x14ac:dyDescent="0.3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  <row r="55" spans="2:12" x14ac:dyDescent="0.3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</row>
  </sheetData>
  <mergeCells count="29">
    <mergeCell ref="C45:D45"/>
    <mergeCell ref="E45:F45"/>
    <mergeCell ref="G45:H45"/>
    <mergeCell ref="I45:J45"/>
    <mergeCell ref="K45:L45"/>
    <mergeCell ref="S29:S44"/>
    <mergeCell ref="R32:R44"/>
    <mergeCell ref="Q32:Q44"/>
    <mergeCell ref="O20:P20"/>
    <mergeCell ref="A4:R4"/>
    <mergeCell ref="Q20:R20"/>
    <mergeCell ref="C20:D20"/>
    <mergeCell ref="I8:J8"/>
    <mergeCell ref="C8:D8"/>
    <mergeCell ref="E8:F8"/>
    <mergeCell ref="G8:H8"/>
    <mergeCell ref="G20:H20"/>
    <mergeCell ref="M19:N19"/>
    <mergeCell ref="I33:J33"/>
    <mergeCell ref="K33:L33"/>
    <mergeCell ref="A1:R1"/>
    <mergeCell ref="A2:R2"/>
    <mergeCell ref="I20:J20"/>
    <mergeCell ref="K20:L20"/>
    <mergeCell ref="E20:F20"/>
    <mergeCell ref="K8:L8"/>
    <mergeCell ref="O19:P19"/>
    <mergeCell ref="M20:N20"/>
    <mergeCell ref="A3:R3"/>
  </mergeCells>
  <phoneticPr fontId="0" type="noConversion"/>
  <pageMargins left="0.75" right="0.75" top="1" bottom="1" header="0.5" footer="0.5"/>
  <pageSetup scale="64" orientation="landscape" r:id="rId1"/>
  <headerFooter alignWithMargins="0">
    <oddFooter xml:space="preserve">&amp;R&amp;"Times New Roman,Bold"&amp;12Case No. 2018-00294
Attachment 1 to Response to US DOD Question No. 2  
Page 2 of 2 
Arbough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T41"/>
  <sheetViews>
    <sheetView topLeftCell="A7" zoomScaleNormal="100" workbookViewId="0">
      <selection activeCell="E29" sqref="E29:F29"/>
    </sheetView>
  </sheetViews>
  <sheetFormatPr defaultRowHeight="13.2" x14ac:dyDescent="0.25"/>
  <cols>
    <col min="1" max="1" width="7.88671875" customWidth="1"/>
    <col min="2" max="2" width="16.88671875" customWidth="1"/>
    <col min="3" max="3" width="11.5546875" customWidth="1"/>
    <col min="4" max="4" width="9.33203125" bestFit="1" customWidth="1"/>
    <col min="5" max="5" width="12.33203125" bestFit="1" customWidth="1"/>
    <col min="6" max="6" width="9.33203125" bestFit="1" customWidth="1"/>
    <col min="7" max="7" width="11.33203125" bestFit="1" customWidth="1"/>
    <col min="8" max="8" width="9.33203125" bestFit="1" customWidth="1"/>
    <col min="9" max="9" width="11.88671875" bestFit="1" customWidth="1"/>
    <col min="10" max="10" width="9.33203125" bestFit="1" customWidth="1"/>
    <col min="11" max="11" width="12.33203125" bestFit="1" customWidth="1"/>
    <col min="12" max="12" width="9.33203125" bestFit="1" customWidth="1"/>
    <col min="13" max="13" width="12" bestFit="1" customWidth="1"/>
    <col min="14" max="14" width="9.33203125" bestFit="1" customWidth="1"/>
    <col min="15" max="15" width="10.33203125" bestFit="1" customWidth="1"/>
    <col min="16" max="16" width="8.6640625" customWidth="1"/>
    <col min="17" max="17" width="10.5546875" customWidth="1"/>
    <col min="19" max="19" width="10.6640625" customWidth="1"/>
  </cols>
  <sheetData>
    <row r="1" spans="1:20" x14ac:dyDescent="0.25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2"/>
      <c r="R1" s="2"/>
      <c r="S1" s="2"/>
      <c r="T1" s="2"/>
    </row>
    <row r="2" spans="1:20" x14ac:dyDescent="0.2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2"/>
      <c r="R2" s="2"/>
      <c r="S2" s="2"/>
      <c r="T2" s="2"/>
    </row>
    <row r="3" spans="1:2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2"/>
      <c r="R4" s="2"/>
      <c r="S4" s="2"/>
      <c r="T4" s="2"/>
    </row>
    <row r="5" spans="1:20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5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2"/>
      <c r="R6" s="2"/>
      <c r="S6" s="2"/>
      <c r="T6" s="2"/>
    </row>
    <row r="7" spans="1:20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62" t="s">
        <v>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2"/>
      <c r="R8" s="2"/>
      <c r="S8" s="2"/>
      <c r="T8" s="2"/>
    </row>
    <row r="9" spans="1:20" x14ac:dyDescent="0.25">
      <c r="A9" s="62" t="s">
        <v>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2"/>
      <c r="R9" s="2"/>
      <c r="S9" s="2"/>
      <c r="T9" s="2"/>
    </row>
    <row r="10" spans="1:20" x14ac:dyDescent="0.25">
      <c r="A10" s="65" t="s">
        <v>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2"/>
      <c r="R10" s="2"/>
      <c r="S10" s="2"/>
      <c r="T10" s="2"/>
    </row>
    <row r="11" spans="1:2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T13" s="2"/>
    </row>
    <row r="14" spans="1:20" x14ac:dyDescent="0.25">
      <c r="O14" s="1" t="s">
        <v>7</v>
      </c>
    </row>
    <row r="16" spans="1:20" x14ac:dyDescent="0.25">
      <c r="C16" s="61">
        <v>1993</v>
      </c>
      <c r="D16" s="61"/>
      <c r="E16" s="61">
        <v>1994</v>
      </c>
      <c r="F16" s="61"/>
      <c r="G16" s="61">
        <v>1995</v>
      </c>
      <c r="H16" s="61"/>
      <c r="I16" s="61">
        <v>1996</v>
      </c>
      <c r="J16" s="61"/>
      <c r="K16" s="61">
        <v>1997</v>
      </c>
      <c r="L16" s="61"/>
      <c r="M16" s="61">
        <v>1998</v>
      </c>
      <c r="N16" s="61"/>
    </row>
    <row r="17" spans="1:16" x14ac:dyDescent="0.25">
      <c r="A17" s="2" t="s">
        <v>8</v>
      </c>
      <c r="B17" s="2" t="s">
        <v>9</v>
      </c>
      <c r="C17" s="3" t="s">
        <v>10</v>
      </c>
      <c r="D17" s="3" t="s">
        <v>11</v>
      </c>
      <c r="E17" s="3" t="s">
        <v>10</v>
      </c>
      <c r="F17" s="3" t="s">
        <v>11</v>
      </c>
      <c r="G17" s="3" t="s">
        <v>10</v>
      </c>
      <c r="H17" s="3" t="s">
        <v>11</v>
      </c>
      <c r="I17" s="3" t="s">
        <v>10</v>
      </c>
      <c r="J17" s="3" t="s">
        <v>11</v>
      </c>
      <c r="K17" s="3" t="s">
        <v>10</v>
      </c>
      <c r="L17" s="3" t="s">
        <v>11</v>
      </c>
      <c r="M17" s="3" t="s">
        <v>10</v>
      </c>
      <c r="N17" s="3" t="s">
        <v>11</v>
      </c>
    </row>
    <row r="18" spans="1:16" x14ac:dyDescent="0.25">
      <c r="A18" s="2"/>
    </row>
    <row r="19" spans="1:16" x14ac:dyDescent="0.25">
      <c r="A19" s="2">
        <v>1</v>
      </c>
      <c r="B19" t="s">
        <v>12</v>
      </c>
      <c r="C19" s="6">
        <v>662879</v>
      </c>
      <c r="D19" s="5">
        <f>C19/C25</f>
        <v>0.43346899967434849</v>
      </c>
      <c r="E19" s="4">
        <v>662862</v>
      </c>
      <c r="F19" s="5">
        <f>E19/E25</f>
        <v>0.42110726621616384</v>
      </c>
      <c r="G19" s="4">
        <f>646845+16000</f>
        <v>662845</v>
      </c>
      <c r="H19" s="5">
        <f>G19/G25</f>
        <v>0.38755907565133041</v>
      </c>
      <c r="I19" s="4">
        <f>646835</f>
        <v>646835</v>
      </c>
      <c r="J19" s="5">
        <f>I19/I25</f>
        <v>0.37796083981299311</v>
      </c>
      <c r="K19" s="6">
        <f>664339+20000</f>
        <v>684339</v>
      </c>
      <c r="L19" s="5">
        <f>K19/K25</f>
        <v>0.32838819674144992</v>
      </c>
      <c r="M19" s="6">
        <v>1510775</v>
      </c>
      <c r="N19" s="5">
        <f>M19/M25</f>
        <v>0.44943571204818811</v>
      </c>
    </row>
    <row r="20" spans="1:16" x14ac:dyDescent="0.25">
      <c r="A20" s="2">
        <v>2</v>
      </c>
      <c r="B20" t="s">
        <v>13</v>
      </c>
      <c r="C20" s="6">
        <v>20000</v>
      </c>
      <c r="D20" s="5">
        <f>C20/C25</f>
        <v>1.3078374776523271E-2</v>
      </c>
      <c r="E20" s="4">
        <v>32000</v>
      </c>
      <c r="F20" s="5">
        <f>E20/E25</f>
        <v>2.0329167336364497E-2</v>
      </c>
      <c r="G20" s="4">
        <v>173000</v>
      </c>
      <c r="H20" s="5">
        <f>G20/G25</f>
        <v>0.10115143070805417</v>
      </c>
      <c r="I20" s="4">
        <v>158000</v>
      </c>
      <c r="J20" s="5">
        <f>I20/I25</f>
        <v>9.232310046681598E-2</v>
      </c>
      <c r="K20" s="6">
        <v>360184</v>
      </c>
      <c r="L20" s="5">
        <f>K20/K25</f>
        <v>0.17283857014596918</v>
      </c>
      <c r="M20" s="6">
        <v>365135</v>
      </c>
      <c r="N20" s="5">
        <f>M20/M25</f>
        <v>0.10862286489961455</v>
      </c>
    </row>
    <row r="21" spans="1:16" x14ac:dyDescent="0.25">
      <c r="A21" s="2">
        <v>3</v>
      </c>
      <c r="B21" t="s">
        <v>14</v>
      </c>
      <c r="C21" s="6">
        <v>0</v>
      </c>
      <c r="D21" s="4">
        <f>C21/C25</f>
        <v>0</v>
      </c>
      <c r="E21" s="4">
        <v>0</v>
      </c>
      <c r="F21" s="4">
        <f>E21/E25</f>
        <v>0</v>
      </c>
      <c r="G21" s="4">
        <v>0</v>
      </c>
      <c r="H21" s="4">
        <f>G21/G25</f>
        <v>0</v>
      </c>
      <c r="I21" s="4">
        <f>0</f>
        <v>0</v>
      </c>
      <c r="J21" s="4">
        <f>I21/I25</f>
        <v>0</v>
      </c>
      <c r="K21" s="6">
        <v>0</v>
      </c>
      <c r="L21" s="4">
        <f>K21/K25</f>
        <v>0</v>
      </c>
      <c r="M21" s="6">
        <v>0</v>
      </c>
      <c r="N21" s="4">
        <f>M21/M25</f>
        <v>0</v>
      </c>
    </row>
    <row r="22" spans="1:16" x14ac:dyDescent="0.25">
      <c r="A22" s="2">
        <v>4</v>
      </c>
      <c r="B22" t="s">
        <v>15</v>
      </c>
      <c r="C22" s="4">
        <v>116716</v>
      </c>
      <c r="D22" s="5">
        <f>C22/C25</f>
        <v>7.6322779520834508E-2</v>
      </c>
      <c r="E22" s="4">
        <v>116716</v>
      </c>
      <c r="F22" s="5">
        <f>E22/E25</f>
        <v>7.4148096713472458E-2</v>
      </c>
      <c r="G22" s="4">
        <v>95328</v>
      </c>
      <c r="H22" s="5">
        <f>G22/G25</f>
        <v>5.5737361771892417E-2</v>
      </c>
      <c r="I22" s="4">
        <v>95328</v>
      </c>
      <c r="J22" s="5">
        <f>I22/I25</f>
        <v>5.570238304620654E-2</v>
      </c>
      <c r="K22" s="6">
        <v>98353</v>
      </c>
      <c r="L22" s="5">
        <f>K22/K25</f>
        <v>4.7195855145055046E-2</v>
      </c>
      <c r="M22" s="6">
        <v>136530</v>
      </c>
      <c r="N22" s="5">
        <f>M22/M25</f>
        <v>4.0615881098071599E-2</v>
      </c>
    </row>
    <row r="23" spans="1:16" x14ac:dyDescent="0.25">
      <c r="A23" s="2">
        <v>5</v>
      </c>
      <c r="B23" t="s">
        <v>16</v>
      </c>
      <c r="C23" s="4">
        <v>729647</v>
      </c>
      <c r="D23" s="5">
        <f>C23/C25</f>
        <v>0.47712984602829378</v>
      </c>
      <c r="E23" s="4">
        <v>762515</v>
      </c>
      <c r="F23" s="5">
        <f>E23/E25</f>
        <v>0.48441546973399918</v>
      </c>
      <c r="G23" s="4">
        <v>779134</v>
      </c>
      <c r="H23" s="5">
        <f>G23/G25</f>
        <v>0.45555213186872301</v>
      </c>
      <c r="I23" s="4">
        <v>811218</v>
      </c>
      <c r="J23" s="5">
        <f>I23/I25</f>
        <v>0.47401367667398436</v>
      </c>
      <c r="K23" s="6">
        <v>835072</v>
      </c>
      <c r="L23" s="5">
        <f>K23/K25</f>
        <v>0.40071921698058433</v>
      </c>
      <c r="M23" s="6">
        <v>1241238</v>
      </c>
      <c r="N23" s="5">
        <f>M23/M25</f>
        <v>0.36925199606246389</v>
      </c>
    </row>
    <row r="24" spans="1:16" x14ac:dyDescent="0.25">
      <c r="A24" s="2">
        <v>6</v>
      </c>
      <c r="B24" t="s">
        <v>23</v>
      </c>
      <c r="C24" s="8">
        <v>0</v>
      </c>
      <c r="D24" s="8">
        <f>C24/C25</f>
        <v>0</v>
      </c>
      <c r="E24" s="8"/>
      <c r="F24" s="8">
        <f>E24/E25</f>
        <v>0</v>
      </c>
      <c r="G24" s="8"/>
      <c r="H24" s="8">
        <f>G24/G25</f>
        <v>0</v>
      </c>
      <c r="I24" s="8"/>
      <c r="J24" s="8">
        <f>I24/I25</f>
        <v>0</v>
      </c>
      <c r="K24" s="9">
        <v>105985</v>
      </c>
      <c r="L24" s="17">
        <f>K24/K25</f>
        <v>5.0858160986941521E-2</v>
      </c>
      <c r="M24" s="9">
        <v>107815</v>
      </c>
      <c r="N24" s="17">
        <f>M24/M25</f>
        <v>3.207354589166183E-2</v>
      </c>
    </row>
    <row r="25" spans="1:16" x14ac:dyDescent="0.25">
      <c r="A25" s="2">
        <v>7</v>
      </c>
      <c r="B25" t="s">
        <v>18</v>
      </c>
      <c r="C25" s="4">
        <f t="shared" ref="C25:N25" si="0">SUM(C19:C24)</f>
        <v>1529242</v>
      </c>
      <c r="D25" s="5">
        <f t="shared" si="0"/>
        <v>1</v>
      </c>
      <c r="E25" s="4">
        <f t="shared" si="0"/>
        <v>1574093</v>
      </c>
      <c r="F25" s="10">
        <f t="shared" si="0"/>
        <v>1</v>
      </c>
      <c r="G25" s="4">
        <f t="shared" si="0"/>
        <v>1710307</v>
      </c>
      <c r="H25" s="5">
        <f t="shared" si="0"/>
        <v>1</v>
      </c>
      <c r="I25" s="4">
        <f t="shared" si="0"/>
        <v>1711381</v>
      </c>
      <c r="J25" s="5">
        <f t="shared" si="0"/>
        <v>1</v>
      </c>
      <c r="K25" s="6">
        <f t="shared" si="0"/>
        <v>2083933</v>
      </c>
      <c r="L25" s="5">
        <f t="shared" si="0"/>
        <v>1</v>
      </c>
      <c r="M25" s="6">
        <f t="shared" si="0"/>
        <v>3361493</v>
      </c>
      <c r="N25" s="5">
        <f t="shared" si="0"/>
        <v>0.99999999999999989</v>
      </c>
    </row>
    <row r="26" spans="1:16" x14ac:dyDescent="0.25">
      <c r="A26" s="2"/>
    </row>
    <row r="27" spans="1:16" x14ac:dyDescent="0.25">
      <c r="A27" s="2"/>
    </row>
    <row r="28" spans="1:16" x14ac:dyDescent="0.25">
      <c r="A28" s="2"/>
      <c r="M28" s="65" t="s">
        <v>19</v>
      </c>
      <c r="N28" s="62"/>
    </row>
    <row r="29" spans="1:16" x14ac:dyDescent="0.25">
      <c r="A29" s="2"/>
      <c r="C29" s="61">
        <v>1999</v>
      </c>
      <c r="D29" s="61"/>
      <c r="E29" s="61">
        <v>2000</v>
      </c>
      <c r="F29" s="61"/>
      <c r="G29" s="61">
        <v>2001</v>
      </c>
      <c r="H29" s="61"/>
      <c r="I29" s="61">
        <v>2002</v>
      </c>
      <c r="J29" s="61"/>
      <c r="K29" s="61" t="s">
        <v>20</v>
      </c>
      <c r="L29" s="61"/>
      <c r="M29" s="61" t="s">
        <v>21</v>
      </c>
      <c r="N29" s="61"/>
      <c r="O29" s="63"/>
      <c r="P29" s="64"/>
    </row>
    <row r="30" spans="1:16" x14ac:dyDescent="0.25">
      <c r="A30" s="2" t="s">
        <v>8</v>
      </c>
      <c r="B30" s="2" t="s">
        <v>9</v>
      </c>
      <c r="C30" s="3" t="s">
        <v>10</v>
      </c>
      <c r="D30" s="3" t="s">
        <v>11</v>
      </c>
      <c r="E30" s="3" t="s">
        <v>10</v>
      </c>
      <c r="F30" s="3" t="s">
        <v>11</v>
      </c>
      <c r="G30" s="3" t="s">
        <v>10</v>
      </c>
      <c r="H30" s="3" t="s">
        <v>11</v>
      </c>
      <c r="I30" s="12" t="s">
        <v>10</v>
      </c>
      <c r="J30" s="12" t="s">
        <v>11</v>
      </c>
      <c r="K30" s="12" t="s">
        <v>10</v>
      </c>
      <c r="L30" s="12" t="s">
        <v>11</v>
      </c>
      <c r="M30" s="12" t="s">
        <v>10</v>
      </c>
      <c r="N30" s="12" t="s">
        <v>11</v>
      </c>
      <c r="O30" s="19"/>
      <c r="P30" s="19"/>
    </row>
    <row r="31" spans="1:16" x14ac:dyDescent="0.25">
      <c r="A31" s="2"/>
      <c r="O31" s="20"/>
      <c r="P31" s="20"/>
    </row>
    <row r="32" spans="1:16" x14ac:dyDescent="0.25">
      <c r="A32" s="2">
        <v>1</v>
      </c>
      <c r="B32" t="s">
        <v>12</v>
      </c>
      <c r="C32" s="6">
        <f>1299415+411810</f>
        <v>1711225</v>
      </c>
      <c r="D32" s="5">
        <f>C32/C38</f>
        <v>0.48239204549618958</v>
      </c>
      <c r="E32" s="6">
        <f>1091553+639464</f>
        <v>1731017</v>
      </c>
      <c r="F32" s="5">
        <f>E32/E38</f>
        <v>0.4953365565662497</v>
      </c>
      <c r="G32" s="6">
        <f>1255241+300370</f>
        <v>1555611</v>
      </c>
      <c r="H32" s="5">
        <f>G32/G38</f>
        <v>0.43052898287001612</v>
      </c>
      <c r="I32" s="6">
        <f>1135374+443455</f>
        <v>1578829</v>
      </c>
      <c r="J32" s="5">
        <f>I32/I38</f>
        <v>0.21481271649419242</v>
      </c>
      <c r="K32" s="6">
        <v>2053165</v>
      </c>
      <c r="L32" s="5">
        <f>K32/K38</f>
        <v>0.26802558949142152</v>
      </c>
      <c r="M32" s="6">
        <v>2053165</v>
      </c>
      <c r="N32" s="5">
        <f>M32/M38</f>
        <v>0.26802558949142152</v>
      </c>
      <c r="O32" s="7"/>
      <c r="P32" s="13"/>
    </row>
    <row r="33" spans="1:16" x14ac:dyDescent="0.25">
      <c r="A33" s="2">
        <v>2</v>
      </c>
      <c r="B33" t="s">
        <v>13</v>
      </c>
      <c r="C33" s="6">
        <v>449578</v>
      </c>
      <c r="D33" s="5">
        <f>C33/C38</f>
        <v>0.12673543866533385</v>
      </c>
      <c r="E33" s="6">
        <v>0</v>
      </c>
      <c r="F33" s="6">
        <f>E33/E38</f>
        <v>0</v>
      </c>
      <c r="G33" s="6">
        <v>67944</v>
      </c>
      <c r="H33" s="5">
        <f>G33/G38</f>
        <v>1.8804097690309707E-2</v>
      </c>
      <c r="I33" s="6">
        <v>268188</v>
      </c>
      <c r="J33" s="5">
        <f>I33/I38</f>
        <v>3.6489190920070809E-2</v>
      </c>
      <c r="K33" s="6">
        <v>46000</v>
      </c>
      <c r="L33" s="5">
        <f>K33/K38</f>
        <v>6.004961664846902E-3</v>
      </c>
      <c r="M33" s="6">
        <v>46000</v>
      </c>
      <c r="N33" s="5">
        <f>M33/M38</f>
        <v>6.004961664846902E-3</v>
      </c>
      <c r="O33" s="7"/>
      <c r="P33" s="13"/>
    </row>
    <row r="34" spans="1:16" x14ac:dyDescent="0.25">
      <c r="A34" s="2">
        <v>3</v>
      </c>
      <c r="B34" t="s">
        <v>15</v>
      </c>
      <c r="C34" s="6">
        <v>135328</v>
      </c>
      <c r="D34" s="5">
        <f>C34/C38</f>
        <v>3.81487827333684E-2</v>
      </c>
      <c r="E34" s="6">
        <v>135140</v>
      </c>
      <c r="F34" s="5">
        <f>E34/E38</f>
        <v>3.8670782698473197E-2</v>
      </c>
      <c r="G34" s="6">
        <v>135140</v>
      </c>
      <c r="H34" s="5">
        <f>G34/G38</f>
        <v>3.7401179822625308E-2</v>
      </c>
      <c r="I34" s="6">
        <v>135140</v>
      </c>
      <c r="J34" s="5">
        <f>I34/I38</f>
        <v>1.8386912393315021E-2</v>
      </c>
      <c r="K34" s="6">
        <v>109867</v>
      </c>
      <c r="L34" s="5">
        <f>K34/K38</f>
        <v>1.4342328765907275E-2</v>
      </c>
      <c r="M34" s="6">
        <v>109867</v>
      </c>
      <c r="N34" s="5">
        <f>M34/M38</f>
        <v>1.4342328765907275E-2</v>
      </c>
      <c r="O34" s="7"/>
      <c r="P34" s="13"/>
    </row>
    <row r="35" spans="1:16" x14ac:dyDescent="0.25">
      <c r="A35" s="2">
        <v>4</v>
      </c>
      <c r="B35" t="s">
        <v>14</v>
      </c>
      <c r="C35" s="6">
        <v>0</v>
      </c>
      <c r="D35" s="6">
        <f>C35/C38</f>
        <v>0</v>
      </c>
      <c r="E35" s="6">
        <v>0</v>
      </c>
      <c r="F35" s="6">
        <f>E35/E38</f>
        <v>0</v>
      </c>
      <c r="G35" s="6">
        <v>87100</v>
      </c>
      <c r="H35" s="5">
        <f>G35/G38</f>
        <v>2.4105688638083943E-2</v>
      </c>
      <c r="I35" s="6">
        <v>112500</v>
      </c>
      <c r="J35" s="5">
        <f>I35/I38</f>
        <v>1.5306553531507621E-2</v>
      </c>
      <c r="K35" s="6">
        <v>124100</v>
      </c>
      <c r="L35" s="5">
        <f>K35/K38</f>
        <v>1.6200342230597839E-2</v>
      </c>
      <c r="M35" s="6">
        <v>124100</v>
      </c>
      <c r="N35" s="5">
        <f>M35/M38</f>
        <v>1.6200342230597839E-2</v>
      </c>
      <c r="O35" s="7"/>
      <c r="P35" s="13"/>
    </row>
    <row r="36" spans="1:16" x14ac:dyDescent="0.25">
      <c r="A36" s="2">
        <v>5</v>
      </c>
      <c r="B36" t="s">
        <v>16</v>
      </c>
      <c r="C36" s="6">
        <v>1141291</v>
      </c>
      <c r="D36" s="5">
        <f>C36/C38</f>
        <v>0.32172841093157922</v>
      </c>
      <c r="E36" s="6">
        <v>1519016</v>
      </c>
      <c r="F36" s="5">
        <f>E36/E38</f>
        <v>0.43467173043883356</v>
      </c>
      <c r="G36" s="6">
        <v>1661494</v>
      </c>
      <c r="H36" s="5">
        <f>G36/G38</f>
        <v>0.45983303143564458</v>
      </c>
      <c r="I36" s="14">
        <v>5245267</v>
      </c>
      <c r="J36" s="5">
        <f>I36/I38</f>
        <v>0.71366186775600349</v>
      </c>
      <c r="K36" s="6">
        <v>5317820</v>
      </c>
      <c r="L36" s="5">
        <f>K36/K38</f>
        <v>0.69420228783817728</v>
      </c>
      <c r="M36" s="6">
        <v>5317820</v>
      </c>
      <c r="N36" s="5">
        <f>M36/M38</f>
        <v>0.69420228783817728</v>
      </c>
      <c r="O36" s="7"/>
      <c r="P36" s="13"/>
    </row>
    <row r="37" spans="1:16" x14ac:dyDescent="0.25">
      <c r="A37" s="2">
        <v>6</v>
      </c>
      <c r="B37" t="s">
        <v>23</v>
      </c>
      <c r="C37" s="9">
        <v>109952</v>
      </c>
      <c r="D37" s="17">
        <f>C37/C38</f>
        <v>3.0995322173528926E-2</v>
      </c>
      <c r="E37" s="9">
        <v>109455</v>
      </c>
      <c r="F37" s="17">
        <f>E37/E38</f>
        <v>3.1320930296443568E-2</v>
      </c>
      <c r="G37" s="9">
        <v>105966</v>
      </c>
      <c r="H37" s="17">
        <f>G37/G38</f>
        <v>2.9327019543320357E-2</v>
      </c>
      <c r="I37" s="9">
        <v>9869</v>
      </c>
      <c r="J37" s="17">
        <f>I37/I38</f>
        <v>1.3427589049106554E-3</v>
      </c>
      <c r="K37" s="9">
        <v>9380</v>
      </c>
      <c r="L37" s="17">
        <f>K37/K38</f>
        <v>1.2244900090492162E-3</v>
      </c>
      <c r="M37" s="9">
        <v>9380</v>
      </c>
      <c r="N37" s="17">
        <f>M37/M38</f>
        <v>1.2244900090492162E-3</v>
      </c>
      <c r="O37" s="7"/>
      <c r="P37" s="7"/>
    </row>
    <row r="38" spans="1:16" x14ac:dyDescent="0.25">
      <c r="A38" s="2">
        <v>7</v>
      </c>
      <c r="B38" t="s">
        <v>18</v>
      </c>
      <c r="C38" s="6">
        <f t="shared" ref="C38:N38" si="1">SUM(C32:C37)</f>
        <v>3547374</v>
      </c>
      <c r="D38" s="11">
        <f t="shared" si="1"/>
        <v>1</v>
      </c>
      <c r="E38" s="6">
        <f t="shared" si="1"/>
        <v>3494628</v>
      </c>
      <c r="F38" s="5">
        <f t="shared" si="1"/>
        <v>1</v>
      </c>
      <c r="G38" s="6">
        <f t="shared" si="1"/>
        <v>3613255</v>
      </c>
      <c r="H38" s="5">
        <f t="shared" si="1"/>
        <v>1</v>
      </c>
      <c r="I38" s="15">
        <f t="shared" si="1"/>
        <v>7349793</v>
      </c>
      <c r="J38" s="16">
        <f t="shared" si="1"/>
        <v>1</v>
      </c>
      <c r="K38" s="15">
        <f t="shared" si="1"/>
        <v>7660332</v>
      </c>
      <c r="L38" s="16">
        <f t="shared" si="1"/>
        <v>1</v>
      </c>
      <c r="M38" s="6">
        <f t="shared" si="1"/>
        <v>7660332</v>
      </c>
      <c r="N38" s="5">
        <f t="shared" si="1"/>
        <v>1</v>
      </c>
      <c r="O38" s="7"/>
      <c r="P38" s="21"/>
    </row>
    <row r="39" spans="1:16" x14ac:dyDescent="0.25">
      <c r="A39" s="2"/>
      <c r="O39" s="20"/>
      <c r="P39" s="20"/>
    </row>
    <row r="40" spans="1:16" x14ac:dyDescent="0.25">
      <c r="A40" s="18" t="s">
        <v>24</v>
      </c>
    </row>
    <row r="41" spans="1:16" x14ac:dyDescent="0.25">
      <c r="A41" s="2"/>
    </row>
  </sheetData>
  <mergeCells count="21">
    <mergeCell ref="A9:P9"/>
    <mergeCell ref="I29:J29"/>
    <mergeCell ref="G16:H16"/>
    <mergeCell ref="M29:N29"/>
    <mergeCell ref="A1:P1"/>
    <mergeCell ref="A2:P2"/>
    <mergeCell ref="A4:P4"/>
    <mergeCell ref="A6:P6"/>
    <mergeCell ref="A8:P8"/>
    <mergeCell ref="I16:J16"/>
    <mergeCell ref="O29:P29"/>
    <mergeCell ref="C16:D16"/>
    <mergeCell ref="M16:N16"/>
    <mergeCell ref="A10:P10"/>
    <mergeCell ref="M28:N28"/>
    <mergeCell ref="K16:L16"/>
    <mergeCell ref="C29:D29"/>
    <mergeCell ref="G29:H29"/>
    <mergeCell ref="E16:F16"/>
    <mergeCell ref="K29:L29"/>
    <mergeCell ref="E29:F29"/>
  </mergeCells>
  <phoneticPr fontId="0" type="noConversion"/>
  <pageMargins left="0.75" right="0.75" top="1" bottom="1" header="0.5" footer="0.5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Data_x0020_Request_x0020_Question_x0020_No_x002e_ xmlns="54fcda00-7b58-44a7-b108-8bd10a8a08ba">002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Arbough, Daniel K.</Witness_x0020_Testimony>
    <Intervemprs xmlns="54fcda00-7b58-44a7-b108-8bd10a8a08ba">U.S. Dept. of Defense -  US DOD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467B77EE-B1AE-461D-9F80-A6F61A23B606}"/>
</file>

<file path=customXml/itemProps2.xml><?xml version="1.0" encoding="utf-8"?>
<ds:datastoreItem xmlns:ds="http://schemas.openxmlformats.org/officeDocument/2006/customXml" ds:itemID="{D9F402F2-9B4B-4515-8B4A-337B5677F66C}"/>
</file>

<file path=customXml/itemProps3.xml><?xml version="1.0" encoding="utf-8"?>
<ds:datastoreItem xmlns:ds="http://schemas.openxmlformats.org/officeDocument/2006/customXml" ds:itemID="{DDE124E7-51EA-4734-9256-67221607D9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US DOD1-2 </vt:lpstr>
      <vt:lpstr>US DOD 1- 2 </vt:lpstr>
      <vt:lpstr>3 - LG&amp;E - Sched 1 LEC</vt:lpstr>
      <vt:lpstr>'3 - LG&amp;E - Sched 1 LEC'!Print_Area</vt:lpstr>
      <vt:lpstr>'US DOD 1- 2 '!Print_Area</vt:lpstr>
      <vt:lpstr>'US DOD1-2 '!Print_Area</vt:lpstr>
    </vt:vector>
  </TitlesOfParts>
  <Company>LG&amp;E Energy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E004977</dc:creator>
  <cp:lastModifiedBy>Rhonda Anderson</cp:lastModifiedBy>
  <cp:lastPrinted>2018-11-18T21:04:20Z</cp:lastPrinted>
  <dcterms:created xsi:type="dcterms:W3CDTF">2004-01-15T01:46:41Z</dcterms:created>
  <dcterms:modified xsi:type="dcterms:W3CDTF">2018-11-18T21:05:26Z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