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80" yWindow="330" windowWidth="19440" windowHeight="9750"/>
  </bookViews>
  <sheets>
    <sheet name="Data" sheetId="1" r:id="rId1"/>
  </sheets>
  <definedNames>
    <definedName name="_xlnm._FilterDatabase" localSheetId="0" hidden="1">Data!$B$5:$L$65</definedName>
  </definedNames>
  <calcPr calcId="162913" iterate="1"/>
</workbook>
</file>

<file path=xl/calcChain.xml><?xml version="1.0" encoding="utf-8"?>
<calcChain xmlns="http://schemas.openxmlformats.org/spreadsheetml/2006/main">
  <c r="I61" i="1" l="1"/>
  <c r="K61" i="1" s="1"/>
  <c r="I60" i="1"/>
  <c r="I59" i="1"/>
  <c r="I58" i="1"/>
  <c r="I57" i="1"/>
  <c r="L57" i="1" s="1"/>
  <c r="I56" i="1"/>
  <c r="I53" i="1"/>
  <c r="I52" i="1"/>
  <c r="I54" i="1" s="1"/>
  <c r="I50" i="1"/>
  <c r="I49" i="1"/>
  <c r="L49" i="1" s="1"/>
  <c r="I48" i="1"/>
  <c r="L48" i="1" s="1"/>
  <c r="I47" i="1"/>
  <c r="L47" i="1" s="1"/>
  <c r="I46" i="1"/>
  <c r="K46" i="1" s="1"/>
  <c r="I45" i="1"/>
  <c r="L45" i="1" s="1"/>
  <c r="I44" i="1"/>
  <c r="I43" i="1"/>
  <c r="I42" i="1"/>
  <c r="I41" i="1"/>
  <c r="K41" i="1" s="1"/>
  <c r="I40" i="1"/>
  <c r="I39" i="1"/>
  <c r="I38" i="1"/>
  <c r="I37" i="1"/>
  <c r="L37" i="1" s="1"/>
  <c r="I36" i="1"/>
  <c r="K36" i="1" s="1"/>
  <c r="I35" i="1"/>
  <c r="L35" i="1" s="1"/>
  <c r="I34" i="1"/>
  <c r="L34" i="1" s="1"/>
  <c r="I33" i="1"/>
  <c r="L33" i="1" s="1"/>
  <c r="I32" i="1"/>
  <c r="L32" i="1" s="1"/>
  <c r="I31" i="1"/>
  <c r="L31" i="1" s="1"/>
  <c r="I30" i="1"/>
  <c r="L30" i="1" s="1"/>
  <c r="I29" i="1"/>
  <c r="L29" i="1" s="1"/>
  <c r="I28" i="1"/>
  <c r="K28" i="1" s="1"/>
  <c r="I27" i="1"/>
  <c r="L27" i="1" s="1"/>
  <c r="I26" i="1"/>
  <c r="I25" i="1"/>
  <c r="I24" i="1"/>
  <c r="I23" i="1"/>
  <c r="I22" i="1"/>
  <c r="I21" i="1"/>
  <c r="L21" i="1" s="1"/>
  <c r="I20" i="1"/>
  <c r="I19" i="1"/>
  <c r="I18" i="1"/>
  <c r="I17" i="1"/>
  <c r="K17" i="1" s="1"/>
  <c r="I16" i="1"/>
  <c r="L16" i="1" s="1"/>
  <c r="I15" i="1"/>
  <c r="I14" i="1"/>
  <c r="K14" i="1" s="1"/>
  <c r="I13" i="1"/>
  <c r="I12" i="1"/>
  <c r="I11" i="1"/>
  <c r="I10" i="1"/>
  <c r="I9" i="1"/>
  <c r="I8" i="1"/>
  <c r="I7" i="1"/>
  <c r="L60" i="1"/>
  <c r="K60" i="1"/>
  <c r="L59" i="1"/>
  <c r="K59" i="1"/>
  <c r="L58" i="1"/>
  <c r="K58" i="1"/>
  <c r="L56" i="1"/>
  <c r="K56" i="1"/>
  <c r="L53" i="1"/>
  <c r="K53" i="1"/>
  <c r="L52" i="1"/>
  <c r="K52" i="1"/>
  <c r="L50" i="1"/>
  <c r="K50" i="1"/>
  <c r="K49" i="1"/>
  <c r="K48" i="1"/>
  <c r="L46" i="1"/>
  <c r="L44" i="1"/>
  <c r="K44" i="1"/>
  <c r="L43" i="1"/>
  <c r="K43" i="1"/>
  <c r="L42" i="1"/>
  <c r="K42" i="1"/>
  <c r="L40" i="1"/>
  <c r="K40" i="1"/>
  <c r="L39" i="1"/>
  <c r="K39" i="1"/>
  <c r="L38" i="1"/>
  <c r="K38" i="1"/>
  <c r="L26" i="1"/>
  <c r="K26" i="1"/>
  <c r="L25" i="1"/>
  <c r="K25" i="1"/>
  <c r="L24" i="1"/>
  <c r="K24" i="1"/>
  <c r="L23" i="1"/>
  <c r="K23" i="1"/>
  <c r="L22" i="1"/>
  <c r="K22" i="1"/>
  <c r="L20" i="1"/>
  <c r="K20" i="1"/>
  <c r="L19" i="1"/>
  <c r="K19" i="1"/>
  <c r="L18" i="1"/>
  <c r="K18" i="1"/>
  <c r="K16" i="1"/>
  <c r="L15" i="1"/>
  <c r="K15" i="1"/>
  <c r="L14" i="1"/>
  <c r="L13" i="1"/>
  <c r="K13" i="1"/>
  <c r="L12" i="1"/>
  <c r="K12" i="1"/>
  <c r="L11" i="1"/>
  <c r="K11" i="1"/>
  <c r="L10" i="1"/>
  <c r="K10" i="1"/>
  <c r="L9" i="1"/>
  <c r="K9" i="1"/>
  <c r="L8" i="1"/>
  <c r="K8" i="1"/>
  <c r="L7" i="1"/>
  <c r="K7" i="1"/>
  <c r="J65" i="1"/>
  <c r="I65" i="1"/>
  <c r="L65" i="1" s="1"/>
  <c r="H65" i="1"/>
  <c r="G65" i="1"/>
  <c r="J63" i="1"/>
  <c r="J64" i="1" s="1"/>
  <c r="H63" i="1"/>
  <c r="H64" i="1" s="1"/>
  <c r="G63" i="1"/>
  <c r="G64" i="1" s="1"/>
  <c r="L54" i="1" l="1"/>
  <c r="K54" i="1"/>
  <c r="K30" i="1"/>
  <c r="L41" i="1"/>
  <c r="K45" i="1"/>
  <c r="K47" i="1"/>
  <c r="L28" i="1"/>
  <c r="K29" i="1"/>
  <c r="K33" i="1"/>
  <c r="L17" i="1"/>
  <c r="K34" i="1"/>
  <c r="K27" i="1"/>
  <c r="L61" i="1"/>
  <c r="K31" i="1"/>
  <c r="K32" i="1"/>
  <c r="K35" i="1"/>
  <c r="L36" i="1"/>
  <c r="K21" i="1"/>
  <c r="K37" i="1"/>
  <c r="K57" i="1"/>
  <c r="I63" i="1"/>
  <c r="L63" i="1" s="1"/>
  <c r="I64" i="1"/>
  <c r="K65" i="1"/>
  <c r="K63" i="1" l="1"/>
  <c r="L64" i="1"/>
  <c r="K64" i="1"/>
</calcChain>
</file>

<file path=xl/sharedStrings.xml><?xml version="1.0" encoding="utf-8"?>
<sst xmlns="http://schemas.openxmlformats.org/spreadsheetml/2006/main" count="208" uniqueCount="49">
  <si>
    <t>Rate</t>
  </si>
  <si>
    <t>Category</t>
  </si>
  <si>
    <t>Values</t>
  </si>
  <si>
    <t>Period</t>
  </si>
  <si>
    <t>AES</t>
  </si>
  <si>
    <t>Customers</t>
  </si>
  <si>
    <t>Avg Number of Customers</t>
  </si>
  <si>
    <t>Energy</t>
  </si>
  <si>
    <t>Sum of Volume</t>
  </si>
  <si>
    <t>GWh</t>
  </si>
  <si>
    <t>FLS</t>
  </si>
  <si>
    <t>Demand</t>
  </si>
  <si>
    <t>MVA</t>
  </si>
  <si>
    <t>Base</t>
  </si>
  <si>
    <t>Intermediate</t>
  </si>
  <si>
    <t>Peak</t>
  </si>
  <si>
    <t>GS</t>
  </si>
  <si>
    <t>PS-Pri</t>
  </si>
  <si>
    <t>MW</t>
  </si>
  <si>
    <t>PS-Sec</t>
  </si>
  <si>
    <t>RS</t>
  </si>
  <si>
    <t>RTS</t>
  </si>
  <si>
    <t>TOD-Pri</t>
  </si>
  <si>
    <t>TOD-Sec</t>
  </si>
  <si>
    <t>Lighting</t>
  </si>
  <si>
    <t>Total KU Customers</t>
  </si>
  <si>
    <t>Residential</t>
  </si>
  <si>
    <t>Total KU Unbilled</t>
  </si>
  <si>
    <t>Comparison of KU Electric Customers, Billing Demand, and Energy by Rate Classes: Base Period vs Test Period</t>
  </si>
  <si>
    <t>Other</t>
  </si>
  <si>
    <t>KU Unbilled Adjustment**</t>
  </si>
  <si>
    <t xml:space="preserve">*All customers are assigned to one of twenty billing cycles.  Because the beginning and end of most billing cycles do not coincide directly with the beginning and end of calendar months, most customers' monthly bills include energy that was consumed in more than one calendar month.  </t>
  </si>
  <si>
    <t>Base Period</t>
  </si>
  <si>
    <t>Forecasted Test Period
(May '19 - Apr '20)</t>
  </si>
  <si>
    <t>Billed Actual
(Jan '18 - Jun '18)*</t>
  </si>
  <si>
    <t xml:space="preserve"> Calendar Forecasted
(Jul '18 - Dec '18)</t>
  </si>
  <si>
    <t>Total
(Jan '18 - Dec '18)</t>
  </si>
  <si>
    <t>OSL</t>
  </si>
  <si>
    <t>EV_Charge</t>
  </si>
  <si>
    <t>RTOD</t>
  </si>
  <si>
    <t>Municipal - Departing</t>
  </si>
  <si>
    <t>Municipal - Remaining</t>
  </si>
  <si>
    <t>KU WHOLESALE</t>
  </si>
  <si>
    <t>KU RETAIL</t>
  </si>
  <si>
    <t>Total KU KY Retail Energy - Calendar Adjusted</t>
  </si>
  <si>
    <t>Total KU KY Energy - Calendar Adjusted</t>
  </si>
  <si>
    <r>
      <t>**Billed sales in January include a portion of the energy consumed in January and a portion of the energy consumed in December.  Likewise, billed sales for June include a portion of the energy consumed in June and a portion of the energy consumed in May.  The portion of the energy consumed in June but not included in June billed sales is the "unbilled" portion of calendar-month ("calendar") sales for June.  To properly compare the Base Period to the Forecasted Test Period (which includes twelve months of calendar sales), unbilled sales for June must be added to the Base Period and unbilled sales for Decemb</t>
    </r>
    <r>
      <rPr>
        <sz val="11"/>
        <rFont val="Calibri"/>
        <family val="2"/>
        <scheme val="minor"/>
      </rPr>
      <t>er (which are included in January billed sales) must be subtracted from the Base Period.  Because June unbilled sales are less than December unbilled sales, the total unbilled sales adjustment is negative.</t>
    </r>
  </si>
  <si>
    <t>Difference</t>
  </si>
  <si>
    <t>% Difference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</si>
</sst>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0" fillId="0" borderId="3" xfId="0" applyBorder="1"/>
    <xf numFmtId="0" fontId="0" fillId="0" borderId="4" xfId="0" applyBorder="1"/>
    <xf numFmtId="164" fontId="0" fillId="0" borderId="4" xfId="1" applyNumberFormat="1" applyFont="1" applyBorder="1"/>
    <xf numFmtId="164" fontId="0" fillId="0" borderId="4" xfId="1" applyNumberFormat="1" applyFont="1" applyFill="1" applyBorder="1"/>
    <xf numFmtId="0" fontId="0" fillId="0" borderId="5" xfId="0" applyBorder="1"/>
    <xf numFmtId="0" fontId="0" fillId="0" borderId="6" xfId="0" applyBorder="1"/>
    <xf numFmtId="164" fontId="0" fillId="0" borderId="6" xfId="1" applyNumberFormat="1" applyFont="1" applyBorder="1"/>
    <xf numFmtId="164" fontId="0" fillId="0" borderId="6" xfId="1" applyNumberFormat="1" applyFont="1" applyFill="1" applyBorder="1"/>
    <xf numFmtId="0" fontId="0" fillId="0" borderId="7" xfId="0" applyBorder="1"/>
    <xf numFmtId="0" fontId="0" fillId="0" borderId="8" xfId="0" applyBorder="1"/>
    <xf numFmtId="164" fontId="0" fillId="0" borderId="8" xfId="1" applyNumberFormat="1" applyFont="1" applyBorder="1"/>
    <xf numFmtId="164" fontId="0" fillId="0" borderId="8" xfId="1" applyNumberFormat="1" applyFont="1" applyFill="1" applyBorder="1"/>
    <xf numFmtId="0" fontId="0" fillId="0" borderId="9" xfId="0" applyBorder="1"/>
    <xf numFmtId="0" fontId="0" fillId="0" borderId="2" xfId="0" applyBorder="1"/>
    <xf numFmtId="164" fontId="0" fillId="0" borderId="1" xfId="1" applyNumberFormat="1" applyFont="1" applyBorder="1"/>
    <xf numFmtId="164" fontId="0" fillId="0" borderId="1" xfId="1" applyNumberFormat="1" applyFont="1" applyFill="1" applyBorder="1"/>
    <xf numFmtId="165" fontId="0" fillId="0" borderId="1" xfId="2" applyNumberFormat="1" applyFont="1" applyFill="1" applyBorder="1"/>
    <xf numFmtId="0" fontId="0" fillId="0" borderId="1" xfId="0" applyBorder="1"/>
    <xf numFmtId="0" fontId="0" fillId="0" borderId="0" xfId="0" applyBorder="1"/>
    <xf numFmtId="0" fontId="0" fillId="0" borderId="10" xfId="0" applyBorder="1"/>
    <xf numFmtId="164" fontId="0" fillId="0" borderId="0" xfId="1" applyNumberFormat="1" applyFont="1" applyBorder="1"/>
    <xf numFmtId="164" fontId="0" fillId="0" borderId="0" xfId="1" applyNumberFormat="1" applyFont="1" applyFill="1" applyBorder="1"/>
    <xf numFmtId="0" fontId="0" fillId="0" borderId="10" xfId="0" applyFill="1" applyBorder="1"/>
    <xf numFmtId="9" fontId="0" fillId="0" borderId="10" xfId="0" applyNumberFormat="1" applyFill="1" applyBorder="1"/>
    <xf numFmtId="164" fontId="0" fillId="0" borderId="7" xfId="1" applyNumberFormat="1" applyFont="1" applyBorder="1"/>
    <xf numFmtId="164" fontId="0" fillId="0" borderId="7" xfId="1" applyNumberFormat="1" applyFont="1" applyFill="1" applyBorder="1"/>
    <xf numFmtId="0" fontId="0" fillId="0" borderId="1" xfId="0" applyFill="1" applyBorder="1" applyAlignment="1">
      <alignment horizontal="left" indent="1"/>
    </xf>
    <xf numFmtId="165" fontId="0" fillId="0" borderId="4" xfId="2" applyNumberFormat="1" applyFont="1" applyFill="1" applyBorder="1"/>
    <xf numFmtId="165" fontId="0" fillId="0" borderId="6" xfId="2" applyNumberFormat="1" applyFont="1" applyFill="1" applyBorder="1"/>
    <xf numFmtId="165" fontId="0" fillId="0" borderId="8" xfId="2" applyNumberFormat="1" applyFont="1" applyFill="1" applyBorder="1"/>
    <xf numFmtId="0" fontId="3" fillId="0" borderId="0" xfId="0" applyFont="1"/>
    <xf numFmtId="0" fontId="3" fillId="0" borderId="0" xfId="0" applyFont="1" applyBorder="1"/>
    <xf numFmtId="0" fontId="0" fillId="0" borderId="0" xfId="0" applyFont="1" applyBorder="1"/>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Border="1" applyAlignment="1">
      <alignment horizontal="center"/>
    </xf>
    <xf numFmtId="165" fontId="0" fillId="0" borderId="0" xfId="2" applyNumberFormat="1" applyFont="1" applyFill="1" applyBorder="1"/>
    <xf numFmtId="0" fontId="0" fillId="0" borderId="0" xfId="0" applyFill="1" applyBorder="1" applyAlignment="1">
      <alignment horizontal="left" indent="1"/>
    </xf>
    <xf numFmtId="0" fontId="0" fillId="0" borderId="0" xfId="0" applyBorder="1" applyAlignment="1">
      <alignment horizontal="left" wrapText="1"/>
    </xf>
    <xf numFmtId="0" fontId="0" fillId="0" borderId="0" xfId="0" applyBorder="1" applyAlignment="1">
      <alignment horizontal="left"/>
    </xf>
    <xf numFmtId="0" fontId="0" fillId="0" borderId="0" xfId="0" applyAlignment="1"/>
    <xf numFmtId="0" fontId="0" fillId="0" borderId="0" xfId="0" applyBorder="1" applyAlignment="1">
      <alignment horizontal="left" vertical="top"/>
    </xf>
    <xf numFmtId="0" fontId="2" fillId="0" borderId="3" xfId="0" applyFont="1" applyBorder="1"/>
    <xf numFmtId="164" fontId="2" fillId="0" borderId="3" xfId="1" applyNumberFormat="1" applyFont="1" applyFill="1" applyBorder="1"/>
    <xf numFmtId="165" fontId="2" fillId="0" borderId="4" xfId="2" applyNumberFormat="1" applyFont="1" applyFill="1" applyBorder="1"/>
    <xf numFmtId="0" fontId="2" fillId="0" borderId="7" xfId="0" applyFont="1" applyBorder="1"/>
    <xf numFmtId="164" fontId="2" fillId="0" borderId="7" xfId="1" applyNumberFormat="1" applyFont="1" applyFill="1" applyBorder="1"/>
    <xf numFmtId="165" fontId="2" fillId="0" borderId="8" xfId="2" applyNumberFormat="1" applyFont="1" applyFill="1" applyBorder="1"/>
    <xf numFmtId="164" fontId="2" fillId="0" borderId="3" xfId="1" applyNumberFormat="1" applyFont="1" applyBorder="1" applyAlignment="1">
      <alignment horizontal="center" wrapText="1"/>
    </xf>
    <xf numFmtId="3" fontId="2" fillId="0" borderId="2" xfId="0" applyNumberFormat="1" applyFont="1" applyBorder="1" applyAlignment="1">
      <alignment horizontal="center" wrapText="1"/>
    </xf>
    <xf numFmtId="164" fontId="2" fillId="0" borderId="2" xfId="1" applyNumberFormat="1" applyFont="1" applyBorder="1" applyAlignment="1">
      <alignment horizontal="center" wrapText="1"/>
    </xf>
    <xf numFmtId="3" fontId="2" fillId="0" borderId="3" xfId="0" applyNumberFormat="1" applyFont="1" applyBorder="1" applyAlignment="1">
      <alignment horizontal="center" wrapText="1"/>
    </xf>
    <xf numFmtId="0" fontId="2" fillId="0" borderId="2" xfId="0" applyFont="1" applyBorder="1"/>
    <xf numFmtId="164" fontId="2" fillId="0" borderId="2" xfId="1" applyNumberFormat="1" applyFont="1" applyFill="1" applyBorder="1"/>
    <xf numFmtId="165" fontId="2" fillId="0" borderId="2" xfId="2" applyNumberFormat="1" applyFont="1" applyFill="1" applyBorder="1"/>
    <xf numFmtId="0" fontId="0" fillId="0" borderId="1" xfId="0" applyFont="1" applyBorder="1" applyAlignment="1">
      <alignment horizontal="center"/>
    </xf>
    <xf numFmtId="0" fontId="0" fillId="0" borderId="3" xfId="0" applyFill="1" applyBorder="1" applyAlignment="1">
      <alignment horizontal="center"/>
    </xf>
    <xf numFmtId="9" fontId="0" fillId="0" borderId="0" xfId="2" applyFont="1" applyBorder="1" applyAlignment="1">
      <alignment horizontal="left" vertical="top"/>
    </xf>
    <xf numFmtId="43" fontId="0" fillId="0" borderId="0" xfId="0" applyNumberFormat="1" applyBorder="1"/>
    <xf numFmtId="0" fontId="0" fillId="0" borderId="0" xfId="0" applyBorder="1" applyAlignment="1">
      <alignment horizontal="left" vertical="top" wrapText="1"/>
    </xf>
    <xf numFmtId="3" fontId="2" fillId="0" borderId="9" xfId="0" applyNumberFormat="1" applyFont="1" applyBorder="1" applyAlignment="1">
      <alignment horizontal="center"/>
    </xf>
    <xf numFmtId="3" fontId="2" fillId="0" borderId="11" xfId="0" applyNumberFormat="1" applyFont="1" applyBorder="1" applyAlignment="1">
      <alignment horizontal="center"/>
    </xf>
    <xf numFmtId="3" fontId="2" fillId="0" borderId="2" xfId="0" applyNumberFormat="1" applyFont="1" applyBorder="1" applyAlignment="1">
      <alignment horizontal="center"/>
    </xf>
    <xf numFmtId="164" fontId="2" fillId="0" borderId="3" xfId="1" applyNumberFormat="1" applyFont="1" applyBorder="1" applyAlignment="1">
      <alignment horizontal="center" wrapText="1"/>
    </xf>
    <xf numFmtId="164" fontId="2" fillId="0" borderId="7" xfId="1" applyNumberFormat="1" applyFont="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M80"/>
  <sheetViews>
    <sheetView showGridLines="0" tabSelected="1" zoomScale="70" zoomScaleNormal="70" workbookViewId="0"/>
  </sheetViews>
  <sheetFormatPr defaultRowHeight="15" x14ac:dyDescent="0.25"/>
  <cols>
    <col min="1" max="1" width="2.42578125" customWidth="1"/>
    <col min="2" max="2" width="40.5703125" customWidth="1"/>
    <col min="3" max="3" width="12.7109375" customWidth="1"/>
    <col min="4" max="4" width="24.5703125" bestFit="1" customWidth="1"/>
    <col min="5" max="5" width="5.28515625" bestFit="1" customWidth="1"/>
    <col min="6" max="6" width="12.7109375" bestFit="1" customWidth="1"/>
    <col min="7" max="10" width="18.7109375" customWidth="1"/>
    <col min="11" max="11" width="15.28515625" bestFit="1" customWidth="1"/>
    <col min="12" max="12" width="16.42578125" bestFit="1" customWidth="1"/>
  </cols>
  <sheetData>
    <row r="2" spans="2:12" ht="15.75" x14ac:dyDescent="0.25">
      <c r="B2" s="31" t="s">
        <v>28</v>
      </c>
    </row>
    <row r="3" spans="2:12" ht="15.75" x14ac:dyDescent="0.25">
      <c r="B3" s="31"/>
    </row>
    <row r="4" spans="2:12" ht="15" customHeight="1" x14ac:dyDescent="0.25">
      <c r="B4" s="44"/>
      <c r="C4" s="44"/>
      <c r="D4" s="44"/>
      <c r="E4" s="44"/>
      <c r="F4" s="44"/>
      <c r="G4" s="62" t="s">
        <v>32</v>
      </c>
      <c r="H4" s="63"/>
      <c r="I4" s="64"/>
      <c r="J4" s="65" t="s">
        <v>33</v>
      </c>
      <c r="K4" s="45"/>
      <c r="L4" s="46"/>
    </row>
    <row r="5" spans="2:12" ht="45" x14ac:dyDescent="0.25">
      <c r="B5" s="47" t="s">
        <v>0</v>
      </c>
      <c r="C5" s="47" t="s">
        <v>1</v>
      </c>
      <c r="D5" s="47" t="s">
        <v>2</v>
      </c>
      <c r="E5" s="47"/>
      <c r="F5" s="47" t="s">
        <v>3</v>
      </c>
      <c r="G5" s="53" t="s">
        <v>34</v>
      </c>
      <c r="H5" s="53" t="s">
        <v>35</v>
      </c>
      <c r="I5" s="50" t="s">
        <v>36</v>
      </c>
      <c r="J5" s="66"/>
      <c r="K5" s="48" t="s">
        <v>47</v>
      </c>
      <c r="L5" s="49" t="s">
        <v>48</v>
      </c>
    </row>
    <row r="6" spans="2:12" x14ac:dyDescent="0.25">
      <c r="B6" s="57" t="s">
        <v>43</v>
      </c>
      <c r="C6" s="54"/>
      <c r="D6" s="54"/>
      <c r="E6" s="54"/>
      <c r="F6" s="54"/>
      <c r="G6" s="51"/>
      <c r="H6" s="51"/>
      <c r="I6" s="52"/>
      <c r="J6" s="52"/>
      <c r="K6" s="55"/>
      <c r="L6" s="56"/>
    </row>
    <row r="7" spans="2:12" x14ac:dyDescent="0.25">
      <c r="B7" s="1" t="s">
        <v>4</v>
      </c>
      <c r="C7" s="2" t="s">
        <v>5</v>
      </c>
      <c r="D7" s="2" t="s">
        <v>6</v>
      </c>
      <c r="E7" s="2"/>
      <c r="F7" s="2"/>
      <c r="G7" s="3">
        <v>509.5</v>
      </c>
      <c r="H7" s="3">
        <v>560.83333333333303</v>
      </c>
      <c r="I7" s="3">
        <f>IF(LEFT(D7,3)="Avg",AVERAGE(G7:H7),SUM(G7:H7))</f>
        <v>535.16666666666652</v>
      </c>
      <c r="J7" s="3">
        <v>558</v>
      </c>
      <c r="K7" s="4">
        <f t="shared" ref="K7:K50" si="0">IF(I7="","",J7-I7)</f>
        <v>22.833333333333485</v>
      </c>
      <c r="L7" s="28">
        <f t="shared" ref="L7:L50" si="1">IF(I7="","",J7/I7-1)</f>
        <v>4.2665836188103601E-2</v>
      </c>
    </row>
    <row r="8" spans="2:12" x14ac:dyDescent="0.25">
      <c r="B8" s="5"/>
      <c r="C8" s="6" t="s">
        <v>7</v>
      </c>
      <c r="D8" s="6" t="s">
        <v>8</v>
      </c>
      <c r="E8" s="6" t="s">
        <v>9</v>
      </c>
      <c r="F8" s="6"/>
      <c r="G8" s="7">
        <v>74.735146</v>
      </c>
      <c r="H8" s="7">
        <v>65.745219000000006</v>
      </c>
      <c r="I8" s="7">
        <f t="shared" ref="I8:I53" si="2">IF(LEFT(D8,3)="Avg",AVERAGE(G8:H8),SUM(G8:H8))</f>
        <v>140.48036500000001</v>
      </c>
      <c r="J8" s="7">
        <v>132.20826700000001</v>
      </c>
      <c r="K8" s="8">
        <f t="shared" si="0"/>
        <v>-8.2720979999999997</v>
      </c>
      <c r="L8" s="29">
        <f t="shared" si="1"/>
        <v>-5.8884371492058718E-2</v>
      </c>
    </row>
    <row r="9" spans="2:12" x14ac:dyDescent="0.25">
      <c r="B9" s="1" t="s">
        <v>38</v>
      </c>
      <c r="C9" s="2" t="s">
        <v>5</v>
      </c>
      <c r="D9" s="2" t="s">
        <v>6</v>
      </c>
      <c r="E9" s="2"/>
      <c r="F9" s="2"/>
      <c r="G9" s="3">
        <v>2.8333333333333299</v>
      </c>
      <c r="H9" s="3">
        <v>7.5</v>
      </c>
      <c r="I9" s="3">
        <f t="shared" si="2"/>
        <v>5.1666666666666652</v>
      </c>
      <c r="J9" s="3">
        <v>10</v>
      </c>
      <c r="K9" s="4">
        <f t="shared" si="0"/>
        <v>4.8333333333333348</v>
      </c>
      <c r="L9" s="28">
        <f t="shared" si="1"/>
        <v>0.93548387096774244</v>
      </c>
    </row>
    <row r="10" spans="2:12" x14ac:dyDescent="0.25">
      <c r="B10" s="5"/>
      <c r="C10" s="6" t="s">
        <v>7</v>
      </c>
      <c r="D10" s="6" t="s">
        <v>8</v>
      </c>
      <c r="E10" s="6" t="s">
        <v>9</v>
      </c>
      <c r="F10" s="6"/>
      <c r="G10" s="7">
        <v>5.9599999999999996E-4</v>
      </c>
      <c r="H10" s="7">
        <v>1.9312403E-3</v>
      </c>
      <c r="I10" s="7">
        <f t="shared" si="2"/>
        <v>2.5272402999999997E-3</v>
      </c>
      <c r="J10" s="7">
        <v>4.8002872000000004E-3</v>
      </c>
      <c r="K10" s="8">
        <f t="shared" si="0"/>
        <v>2.2730469000000007E-3</v>
      </c>
      <c r="L10" s="29">
        <f t="shared" si="1"/>
        <v>0.89941858714424616</v>
      </c>
    </row>
    <row r="11" spans="2:12" x14ac:dyDescent="0.25">
      <c r="B11" s="1" t="s">
        <v>10</v>
      </c>
      <c r="C11" s="2" t="s">
        <v>5</v>
      </c>
      <c r="D11" s="2" t="s">
        <v>6</v>
      </c>
      <c r="E11" s="2"/>
      <c r="F11" s="2"/>
      <c r="G11" s="3">
        <v>1</v>
      </c>
      <c r="H11" s="3">
        <v>1</v>
      </c>
      <c r="I11" s="3">
        <f t="shared" si="2"/>
        <v>1</v>
      </c>
      <c r="J11" s="3">
        <v>1</v>
      </c>
      <c r="K11" s="4">
        <f t="shared" si="0"/>
        <v>0</v>
      </c>
      <c r="L11" s="28">
        <f t="shared" si="1"/>
        <v>0</v>
      </c>
    </row>
    <row r="12" spans="2:12" x14ac:dyDescent="0.25">
      <c r="B12" s="9"/>
      <c r="C12" s="10" t="s">
        <v>11</v>
      </c>
      <c r="D12" s="10" t="s">
        <v>8</v>
      </c>
      <c r="E12" s="10" t="s">
        <v>12</v>
      </c>
      <c r="F12" s="10" t="s">
        <v>13</v>
      </c>
      <c r="G12" s="11">
        <v>1220.1659999999999</v>
      </c>
      <c r="H12" s="11">
        <v>1211.8853999999999</v>
      </c>
      <c r="I12" s="11">
        <f t="shared" si="2"/>
        <v>2432.0513999999998</v>
      </c>
      <c r="J12" s="11">
        <v>2388.3647999999998</v>
      </c>
      <c r="K12" s="12">
        <f t="shared" si="0"/>
        <v>-43.686599999999999</v>
      </c>
      <c r="L12" s="30">
        <f t="shared" si="1"/>
        <v>-1.7962860488886068E-2</v>
      </c>
    </row>
    <row r="13" spans="2:12" x14ac:dyDescent="0.25">
      <c r="B13" s="9"/>
      <c r="C13" s="10" t="s">
        <v>11</v>
      </c>
      <c r="D13" s="10" t="s">
        <v>8</v>
      </c>
      <c r="E13" s="10" t="s">
        <v>12</v>
      </c>
      <c r="F13" s="10" t="s">
        <v>14</v>
      </c>
      <c r="G13" s="11">
        <v>1213.396</v>
      </c>
      <c r="H13" s="11">
        <v>1190.6628000000001</v>
      </c>
      <c r="I13" s="11">
        <f t="shared" si="2"/>
        <v>2404.0587999999998</v>
      </c>
      <c r="J13" s="11">
        <v>2381.3256000000001</v>
      </c>
      <c r="K13" s="12">
        <f t="shared" si="0"/>
        <v>-22.73319999999967</v>
      </c>
      <c r="L13" s="30">
        <f t="shared" si="1"/>
        <v>-9.4561746992209983E-3</v>
      </c>
    </row>
    <row r="14" spans="2:12" x14ac:dyDescent="0.25">
      <c r="B14" s="9"/>
      <c r="C14" s="10" t="s">
        <v>11</v>
      </c>
      <c r="D14" s="10" t="s">
        <v>8</v>
      </c>
      <c r="E14" s="10" t="s">
        <v>12</v>
      </c>
      <c r="F14" s="10" t="s">
        <v>15</v>
      </c>
      <c r="G14" s="11">
        <v>834.10500000000002</v>
      </c>
      <c r="H14" s="11">
        <v>823.23479999999995</v>
      </c>
      <c r="I14" s="11">
        <f t="shared" si="2"/>
        <v>1657.3398</v>
      </c>
      <c r="J14" s="11">
        <v>1646.4695999999999</v>
      </c>
      <c r="K14" s="12">
        <f t="shared" si="0"/>
        <v>-10.870200000000068</v>
      </c>
      <c r="L14" s="30">
        <f t="shared" si="1"/>
        <v>-6.5588239659725156E-3</v>
      </c>
    </row>
    <row r="15" spans="2:12" x14ac:dyDescent="0.25">
      <c r="B15" s="5"/>
      <c r="C15" s="6" t="s">
        <v>7</v>
      </c>
      <c r="D15" s="6" t="s">
        <v>8</v>
      </c>
      <c r="E15" s="6"/>
      <c r="F15" s="6"/>
      <c r="G15" s="7">
        <v>325.72800000000001</v>
      </c>
      <c r="H15" s="7">
        <v>309.18700000000001</v>
      </c>
      <c r="I15" s="7">
        <f t="shared" si="2"/>
        <v>634.91499999999996</v>
      </c>
      <c r="J15" s="7">
        <v>622.48798999999997</v>
      </c>
      <c r="K15" s="8">
        <f t="shared" si="0"/>
        <v>-12.427009999999996</v>
      </c>
      <c r="L15" s="29">
        <f t="shared" si="1"/>
        <v>-1.9572714457840812E-2</v>
      </c>
    </row>
    <row r="16" spans="2:12" x14ac:dyDescent="0.25">
      <c r="B16" s="1" t="s">
        <v>16</v>
      </c>
      <c r="C16" s="2" t="s">
        <v>5</v>
      </c>
      <c r="D16" s="2" t="s">
        <v>6</v>
      </c>
      <c r="E16" s="2"/>
      <c r="F16" s="2"/>
      <c r="G16" s="3">
        <v>83362.5</v>
      </c>
      <c r="H16" s="3">
        <v>83956.241666666698</v>
      </c>
      <c r="I16" s="3">
        <f t="shared" si="2"/>
        <v>83659.370833333349</v>
      </c>
      <c r="J16" s="3">
        <v>84439.188333333295</v>
      </c>
      <c r="K16" s="4">
        <f t="shared" si="0"/>
        <v>779.81749999994645</v>
      </c>
      <c r="L16" s="28">
        <f t="shared" si="1"/>
        <v>9.3213407204975063E-3</v>
      </c>
    </row>
    <row r="17" spans="2:12" x14ac:dyDescent="0.25">
      <c r="B17" s="5"/>
      <c r="C17" s="6" t="s">
        <v>7</v>
      </c>
      <c r="D17" s="6" t="s">
        <v>8</v>
      </c>
      <c r="E17" s="6" t="s">
        <v>9</v>
      </c>
      <c r="F17" s="6"/>
      <c r="G17" s="7">
        <v>914.18346599999995</v>
      </c>
      <c r="H17" s="7">
        <v>900.75950999999998</v>
      </c>
      <c r="I17" s="7">
        <f t="shared" si="2"/>
        <v>1814.9429759999998</v>
      </c>
      <c r="J17" s="7">
        <v>1740.2667899999999</v>
      </c>
      <c r="K17" s="8">
        <f t="shared" si="0"/>
        <v>-74.676185999999916</v>
      </c>
      <c r="L17" s="29">
        <f t="shared" si="1"/>
        <v>-4.114519683950657E-2</v>
      </c>
    </row>
    <row r="18" spans="2:12" x14ac:dyDescent="0.25">
      <c r="B18" s="9" t="s">
        <v>37</v>
      </c>
      <c r="C18" s="10" t="s">
        <v>5</v>
      </c>
      <c r="D18" s="10" t="s">
        <v>6</v>
      </c>
      <c r="E18" s="10"/>
      <c r="F18" s="10"/>
      <c r="G18" s="11">
        <v>6.3333333333333304</v>
      </c>
      <c r="H18" s="11">
        <v>6</v>
      </c>
      <c r="I18" s="11">
        <f t="shared" si="2"/>
        <v>6.1666666666666652</v>
      </c>
      <c r="J18" s="11">
        <v>6</v>
      </c>
      <c r="K18" s="12">
        <f t="shared" si="0"/>
        <v>-0.16666666666666519</v>
      </c>
      <c r="L18" s="30">
        <f t="shared" si="1"/>
        <v>-2.7027027027026751E-2</v>
      </c>
    </row>
    <row r="19" spans="2:12" x14ac:dyDescent="0.25">
      <c r="B19" s="9"/>
      <c r="C19" s="10" t="s">
        <v>11</v>
      </c>
      <c r="D19" s="10" t="s">
        <v>8</v>
      </c>
      <c r="E19" s="10" t="s">
        <v>18</v>
      </c>
      <c r="F19" s="10" t="s">
        <v>13</v>
      </c>
      <c r="G19" s="11">
        <v>4.6384999999999996</v>
      </c>
      <c r="H19" s="11">
        <v>2.2601222000000001</v>
      </c>
      <c r="I19" s="11">
        <f t="shared" si="2"/>
        <v>6.8986222000000001</v>
      </c>
      <c r="J19" s="11">
        <v>5.1920158000000001</v>
      </c>
      <c r="K19" s="12">
        <f t="shared" si="0"/>
        <v>-1.7066064000000001</v>
      </c>
      <c r="L19" s="30">
        <f t="shared" si="1"/>
        <v>-0.24738365872536117</v>
      </c>
    </row>
    <row r="20" spans="2:12" x14ac:dyDescent="0.25">
      <c r="B20" s="9"/>
      <c r="C20" s="10" t="s">
        <v>11</v>
      </c>
      <c r="D20" s="10" t="s">
        <v>8</v>
      </c>
      <c r="E20" s="10" t="s">
        <v>18</v>
      </c>
      <c r="F20" s="10" t="s">
        <v>15</v>
      </c>
      <c r="G20" s="11">
        <v>1.5984</v>
      </c>
      <c r="H20" s="11">
        <v>0.63743119999999998</v>
      </c>
      <c r="I20" s="11">
        <f t="shared" si="2"/>
        <v>2.2358311999999998</v>
      </c>
      <c r="J20" s="11">
        <v>1.4910736</v>
      </c>
      <c r="K20" s="12">
        <f t="shared" si="0"/>
        <v>-0.7447575999999998</v>
      </c>
      <c r="L20" s="30">
        <f t="shared" si="1"/>
        <v>-0.33310099617538202</v>
      </c>
    </row>
    <row r="21" spans="2:12" x14ac:dyDescent="0.25">
      <c r="B21" s="9"/>
      <c r="C21" s="10" t="s">
        <v>7</v>
      </c>
      <c r="D21" s="10" t="s">
        <v>8</v>
      </c>
      <c r="E21" s="10" t="s">
        <v>9</v>
      </c>
      <c r="F21" s="10"/>
      <c r="G21" s="11">
        <v>0.24738099999999999</v>
      </c>
      <c r="H21" s="11">
        <v>0.17756069999999999</v>
      </c>
      <c r="I21" s="11">
        <f t="shared" si="2"/>
        <v>0.42494169999999998</v>
      </c>
      <c r="J21" s="11">
        <v>0.37470875999999997</v>
      </c>
      <c r="K21" s="12">
        <f t="shared" si="0"/>
        <v>-5.0232940000000004E-2</v>
      </c>
      <c r="L21" s="30">
        <f t="shared" si="1"/>
        <v>-0.11821136875952631</v>
      </c>
    </row>
    <row r="22" spans="2:12" x14ac:dyDescent="0.25">
      <c r="B22" s="1" t="s">
        <v>17</v>
      </c>
      <c r="C22" s="2" t="s">
        <v>5</v>
      </c>
      <c r="D22" s="2" t="s">
        <v>6</v>
      </c>
      <c r="E22" s="2"/>
      <c r="F22" s="2"/>
      <c r="G22" s="3">
        <v>206.833333333333</v>
      </c>
      <c r="H22" s="3">
        <v>206</v>
      </c>
      <c r="I22" s="3">
        <f t="shared" si="2"/>
        <v>206.41666666666652</v>
      </c>
      <c r="J22" s="3">
        <v>206</v>
      </c>
      <c r="K22" s="4">
        <f t="shared" si="0"/>
        <v>-0.41666666666651508</v>
      </c>
      <c r="L22" s="28">
        <f t="shared" si="1"/>
        <v>-2.01857085183621E-3</v>
      </c>
    </row>
    <row r="23" spans="2:12" x14ac:dyDescent="0.25">
      <c r="B23" s="9"/>
      <c r="C23" s="10" t="s">
        <v>11</v>
      </c>
      <c r="D23" s="10" t="s">
        <v>8</v>
      </c>
      <c r="E23" s="10" t="s">
        <v>18</v>
      </c>
      <c r="F23" s="10" t="s">
        <v>13</v>
      </c>
      <c r="G23" s="11">
        <v>203.07775000000001</v>
      </c>
      <c r="H23" s="11">
        <v>216.90504000000001</v>
      </c>
      <c r="I23" s="11">
        <f t="shared" si="2"/>
        <v>419.98279000000002</v>
      </c>
      <c r="J23" s="11">
        <v>422.43948</v>
      </c>
      <c r="K23" s="12">
        <f t="shared" si="0"/>
        <v>2.4566899999999805</v>
      </c>
      <c r="L23" s="30">
        <f t="shared" si="1"/>
        <v>5.8495015950534857E-3</v>
      </c>
    </row>
    <row r="24" spans="2:12" x14ac:dyDescent="0.25">
      <c r="B24" s="5"/>
      <c r="C24" s="6" t="s">
        <v>7</v>
      </c>
      <c r="D24" s="6" t="s">
        <v>8</v>
      </c>
      <c r="E24" s="6" t="s">
        <v>9</v>
      </c>
      <c r="F24" s="6"/>
      <c r="G24" s="7">
        <v>69.336546999999996</v>
      </c>
      <c r="H24" s="7">
        <v>74.007459999999995</v>
      </c>
      <c r="I24" s="7">
        <f t="shared" si="2"/>
        <v>143.34400699999998</v>
      </c>
      <c r="J24" s="7">
        <v>144.25262000000001</v>
      </c>
      <c r="K24" s="8">
        <f t="shared" si="0"/>
        <v>0.90861300000003098</v>
      </c>
      <c r="L24" s="29">
        <f t="shared" si="1"/>
        <v>6.3386884392035991E-3</v>
      </c>
    </row>
    <row r="25" spans="2:12" x14ac:dyDescent="0.25">
      <c r="B25" s="1" t="s">
        <v>19</v>
      </c>
      <c r="C25" s="2" t="s">
        <v>5</v>
      </c>
      <c r="D25" s="2" t="s">
        <v>6</v>
      </c>
      <c r="E25" s="2"/>
      <c r="F25" s="2"/>
      <c r="G25" s="3">
        <v>4560.5</v>
      </c>
      <c r="H25" s="3">
        <v>4511.1775250000001</v>
      </c>
      <c r="I25" s="3">
        <f t="shared" si="2"/>
        <v>4535.8387624999996</v>
      </c>
      <c r="J25" s="3">
        <v>4469.57891666667</v>
      </c>
      <c r="K25" s="4">
        <f t="shared" si="0"/>
        <v>-66.259845833329564</v>
      </c>
      <c r="L25" s="28">
        <f t="shared" si="1"/>
        <v>-1.4608069048029693E-2</v>
      </c>
    </row>
    <row r="26" spans="2:12" x14ac:dyDescent="0.25">
      <c r="B26" s="9"/>
      <c r="C26" s="10" t="s">
        <v>11</v>
      </c>
      <c r="D26" s="10" t="s">
        <v>8</v>
      </c>
      <c r="E26" s="10" t="s">
        <v>18</v>
      </c>
      <c r="F26" s="10" t="s">
        <v>13</v>
      </c>
      <c r="G26" s="11">
        <v>2799.6874499999999</v>
      </c>
      <c r="H26" s="11">
        <v>2851.2374199999999</v>
      </c>
      <c r="I26" s="11">
        <f t="shared" si="2"/>
        <v>5650.9248699999998</v>
      </c>
      <c r="J26" s="11">
        <v>5473.8476000000001</v>
      </c>
      <c r="K26" s="12">
        <f t="shared" si="0"/>
        <v>-177.07726999999977</v>
      </c>
      <c r="L26" s="30">
        <f t="shared" si="1"/>
        <v>-3.133598022866646E-2</v>
      </c>
    </row>
    <row r="27" spans="2:12" x14ac:dyDescent="0.25">
      <c r="B27" s="5"/>
      <c r="C27" s="6" t="s">
        <v>7</v>
      </c>
      <c r="D27" s="6" t="s">
        <v>8</v>
      </c>
      <c r="E27" s="6" t="s">
        <v>9</v>
      </c>
      <c r="F27" s="6"/>
      <c r="G27" s="7">
        <v>920.14063899999996</v>
      </c>
      <c r="H27" s="7">
        <v>958.62827700000003</v>
      </c>
      <c r="I27" s="7">
        <f t="shared" si="2"/>
        <v>1878.768916</v>
      </c>
      <c r="J27" s="7">
        <v>1808.8749</v>
      </c>
      <c r="K27" s="8">
        <f t="shared" si="0"/>
        <v>-69.894015999999965</v>
      </c>
      <c r="L27" s="29">
        <f t="shared" si="1"/>
        <v>-3.7202029161099825E-2</v>
      </c>
    </row>
    <row r="28" spans="2:12" x14ac:dyDescent="0.25">
      <c r="B28" s="9" t="s">
        <v>20</v>
      </c>
      <c r="C28" s="10" t="s">
        <v>5</v>
      </c>
      <c r="D28" s="10" t="s">
        <v>6</v>
      </c>
      <c r="E28" s="10"/>
      <c r="F28" s="10"/>
      <c r="G28" s="11">
        <v>433736.49999999971</v>
      </c>
      <c r="H28" s="11">
        <v>433855.03333333298</v>
      </c>
      <c r="I28" s="11">
        <f t="shared" si="2"/>
        <v>433795.76666666637</v>
      </c>
      <c r="J28" s="11">
        <v>436361.51666666701</v>
      </c>
      <c r="K28" s="12">
        <f t="shared" si="0"/>
        <v>2565.7500000006403</v>
      </c>
      <c r="L28" s="30">
        <f t="shared" si="1"/>
        <v>5.9146496972899421E-3</v>
      </c>
    </row>
    <row r="29" spans="2:12" x14ac:dyDescent="0.25">
      <c r="B29" s="5"/>
      <c r="C29" s="6" t="s">
        <v>7</v>
      </c>
      <c r="D29" s="6" t="s">
        <v>8</v>
      </c>
      <c r="E29" s="6" t="s">
        <v>9</v>
      </c>
      <c r="F29" s="6"/>
      <c r="G29" s="7">
        <v>3350.569489</v>
      </c>
      <c r="H29" s="7">
        <v>2878.9020999999998</v>
      </c>
      <c r="I29" s="7">
        <f t="shared" si="2"/>
        <v>6229.4715889999998</v>
      </c>
      <c r="J29" s="7">
        <v>5964.6328000000003</v>
      </c>
      <c r="K29" s="8">
        <f t="shared" si="0"/>
        <v>-264.83878899999945</v>
      </c>
      <c r="L29" s="29">
        <f t="shared" si="1"/>
        <v>-4.2513844909037202E-2</v>
      </c>
    </row>
    <row r="30" spans="2:12" x14ac:dyDescent="0.25">
      <c r="B30" s="9" t="s">
        <v>39</v>
      </c>
      <c r="C30" s="10" t="s">
        <v>5</v>
      </c>
      <c r="D30" s="10" t="s">
        <v>6</v>
      </c>
      <c r="E30" s="10"/>
      <c r="F30" s="10"/>
      <c r="G30" s="11">
        <v>41.333333333333336</v>
      </c>
      <c r="H30" s="11">
        <v>48.5</v>
      </c>
      <c r="I30" s="11">
        <f t="shared" si="2"/>
        <v>44.916666666666671</v>
      </c>
      <c r="J30" s="11">
        <v>61.5</v>
      </c>
      <c r="K30" s="12">
        <f t="shared" si="0"/>
        <v>16.583333333333329</v>
      </c>
      <c r="L30" s="30">
        <f t="shared" si="1"/>
        <v>0.36920222634508337</v>
      </c>
    </row>
    <row r="31" spans="2:12" x14ac:dyDescent="0.25">
      <c r="B31" s="9"/>
      <c r="C31" s="10" t="s">
        <v>11</v>
      </c>
      <c r="D31" s="10" t="s">
        <v>8</v>
      </c>
      <c r="E31" s="10" t="s">
        <v>18</v>
      </c>
      <c r="F31" s="10" t="s">
        <v>13</v>
      </c>
      <c r="G31" s="11">
        <v>0</v>
      </c>
      <c r="H31" s="11">
        <v>0</v>
      </c>
      <c r="I31" s="11">
        <f t="shared" si="2"/>
        <v>0</v>
      </c>
      <c r="J31" s="11">
        <v>0</v>
      </c>
      <c r="K31" s="12">
        <f t="shared" si="0"/>
        <v>0</v>
      </c>
      <c r="L31" s="30">
        <f>IFERROR(IF(I31="","",J31/I31-1),0)</f>
        <v>0</v>
      </c>
    </row>
    <row r="32" spans="2:12" x14ac:dyDescent="0.25">
      <c r="B32" s="9"/>
      <c r="C32" s="10" t="s">
        <v>11</v>
      </c>
      <c r="D32" s="10" t="s">
        <v>8</v>
      </c>
      <c r="E32" s="10" t="s">
        <v>18</v>
      </c>
      <c r="F32" s="10" t="s">
        <v>15</v>
      </c>
      <c r="G32" s="11">
        <v>0</v>
      </c>
      <c r="H32" s="11">
        <v>0</v>
      </c>
      <c r="I32" s="11">
        <f t="shared" si="2"/>
        <v>0</v>
      </c>
      <c r="J32" s="11">
        <v>0</v>
      </c>
      <c r="K32" s="12">
        <f t="shared" si="0"/>
        <v>0</v>
      </c>
      <c r="L32" s="30">
        <f>IFERROR(IF(I32="","",J32/I32-1),0)</f>
        <v>0</v>
      </c>
    </row>
    <row r="33" spans="2:12" x14ac:dyDescent="0.25">
      <c r="B33" s="5"/>
      <c r="C33" s="6" t="s">
        <v>7</v>
      </c>
      <c r="D33" s="6" t="s">
        <v>8</v>
      </c>
      <c r="E33" s="6" t="s">
        <v>9</v>
      </c>
      <c r="F33" s="6"/>
      <c r="G33" s="7">
        <v>0.34188299999999999</v>
      </c>
      <c r="H33" s="7">
        <v>0.31901900999999999</v>
      </c>
      <c r="I33" s="7">
        <f t="shared" si="2"/>
        <v>0.66090201000000004</v>
      </c>
      <c r="J33" s="7">
        <v>0.84274048999999995</v>
      </c>
      <c r="K33" s="8">
        <f t="shared" si="0"/>
        <v>0.18183847999999991</v>
      </c>
      <c r="L33" s="29">
        <f t="shared" si="1"/>
        <v>0.27513682398998895</v>
      </c>
    </row>
    <row r="34" spans="2:12" x14ac:dyDescent="0.25">
      <c r="B34" s="9" t="s">
        <v>21</v>
      </c>
      <c r="C34" s="10" t="s">
        <v>5</v>
      </c>
      <c r="D34" s="10" t="s">
        <v>6</v>
      </c>
      <c r="E34" s="10"/>
      <c r="F34" s="10"/>
      <c r="G34" s="11">
        <v>25</v>
      </c>
      <c r="H34" s="11">
        <v>25</v>
      </c>
      <c r="I34" s="11">
        <f t="shared" si="2"/>
        <v>25</v>
      </c>
      <c r="J34" s="11">
        <v>25</v>
      </c>
      <c r="K34" s="12">
        <f t="shared" si="0"/>
        <v>0</v>
      </c>
      <c r="L34" s="30">
        <f t="shared" si="1"/>
        <v>0</v>
      </c>
    </row>
    <row r="35" spans="2:12" x14ac:dyDescent="0.25">
      <c r="B35" s="9"/>
      <c r="C35" s="10" t="s">
        <v>11</v>
      </c>
      <c r="D35" s="10" t="s">
        <v>8</v>
      </c>
      <c r="E35" s="10" t="s">
        <v>12</v>
      </c>
      <c r="F35" s="10" t="s">
        <v>13</v>
      </c>
      <c r="G35" s="11">
        <v>1712.1469999999999</v>
      </c>
      <c r="H35" s="11">
        <v>1675.0074</v>
      </c>
      <c r="I35" s="11">
        <f t="shared" si="2"/>
        <v>3387.1543999999999</v>
      </c>
      <c r="J35" s="11">
        <v>3357.0607</v>
      </c>
      <c r="K35" s="12">
        <f t="shared" si="0"/>
        <v>-30.093699999999899</v>
      </c>
      <c r="L35" s="30">
        <f t="shared" si="1"/>
        <v>-8.8846555090609236E-3</v>
      </c>
    </row>
    <row r="36" spans="2:12" x14ac:dyDescent="0.25">
      <c r="B36" s="9"/>
      <c r="C36" s="10" t="s">
        <v>11</v>
      </c>
      <c r="D36" s="10" t="s">
        <v>8</v>
      </c>
      <c r="E36" s="10" t="s">
        <v>12</v>
      </c>
      <c r="F36" s="10" t="s">
        <v>14</v>
      </c>
      <c r="G36" s="11">
        <v>1557.42</v>
      </c>
      <c r="H36" s="11">
        <v>1493.8493000000001</v>
      </c>
      <c r="I36" s="11">
        <f t="shared" si="2"/>
        <v>3051.2692999999999</v>
      </c>
      <c r="J36" s="11">
        <v>2985.9412000000002</v>
      </c>
      <c r="K36" s="12">
        <f t="shared" si="0"/>
        <v>-65.328099999999722</v>
      </c>
      <c r="L36" s="30">
        <f t="shared" si="1"/>
        <v>-2.1410139052623012E-2</v>
      </c>
    </row>
    <row r="37" spans="2:12" x14ac:dyDescent="0.25">
      <c r="B37" s="9"/>
      <c r="C37" s="10" t="s">
        <v>11</v>
      </c>
      <c r="D37" s="10" t="s">
        <v>8</v>
      </c>
      <c r="E37" s="10" t="s">
        <v>12</v>
      </c>
      <c r="F37" s="10" t="s">
        <v>15</v>
      </c>
      <c r="G37" s="11">
        <v>1540.356</v>
      </c>
      <c r="H37" s="11">
        <v>1492.0127</v>
      </c>
      <c r="I37" s="11">
        <f t="shared" si="2"/>
        <v>3032.3687</v>
      </c>
      <c r="J37" s="11">
        <v>2989.2892000000002</v>
      </c>
      <c r="K37" s="12">
        <f t="shared" si="0"/>
        <v>-43.079499999999825</v>
      </c>
      <c r="L37" s="30">
        <f t="shared" si="1"/>
        <v>-1.4206550806305285E-2</v>
      </c>
    </row>
    <row r="38" spans="2:12" x14ac:dyDescent="0.25">
      <c r="B38" s="9"/>
      <c r="C38" s="10" t="s">
        <v>7</v>
      </c>
      <c r="D38" s="10" t="s">
        <v>8</v>
      </c>
      <c r="E38" s="10" t="s">
        <v>9</v>
      </c>
      <c r="F38" s="10"/>
      <c r="G38" s="11">
        <v>749.11091099999999</v>
      </c>
      <c r="H38" s="11">
        <v>732.1644</v>
      </c>
      <c r="I38" s="11">
        <f t="shared" si="2"/>
        <v>1481.2753109999999</v>
      </c>
      <c r="J38" s="11">
        <v>1472.6605999999999</v>
      </c>
      <c r="K38" s="12">
        <f t="shared" si="0"/>
        <v>-8.6147109999999429</v>
      </c>
      <c r="L38" s="30">
        <f t="shared" si="1"/>
        <v>-5.8157392727919976E-3</v>
      </c>
    </row>
    <row r="39" spans="2:12" x14ac:dyDescent="0.25">
      <c r="B39" s="1" t="s">
        <v>22</v>
      </c>
      <c r="C39" s="2" t="s">
        <v>5</v>
      </c>
      <c r="D39" s="2" t="s">
        <v>6</v>
      </c>
      <c r="E39" s="2"/>
      <c r="F39" s="2"/>
      <c r="G39" s="3">
        <v>256.33333333333297</v>
      </c>
      <c r="H39" s="3">
        <v>258</v>
      </c>
      <c r="I39" s="3">
        <f t="shared" si="2"/>
        <v>257.16666666666652</v>
      </c>
      <c r="J39" s="3">
        <v>259.33333333333297</v>
      </c>
      <c r="K39" s="4">
        <f t="shared" si="0"/>
        <v>2.1666666666664582</v>
      </c>
      <c r="L39" s="28">
        <f t="shared" si="1"/>
        <v>8.4251458198307816E-3</v>
      </c>
    </row>
    <row r="40" spans="2:12" x14ac:dyDescent="0.25">
      <c r="B40" s="9"/>
      <c r="C40" s="10" t="s">
        <v>11</v>
      </c>
      <c r="D40" s="10" t="s">
        <v>8</v>
      </c>
      <c r="E40" s="10" t="s">
        <v>12</v>
      </c>
      <c r="F40" s="10" t="s">
        <v>13</v>
      </c>
      <c r="G40" s="11">
        <v>5218.6329999999998</v>
      </c>
      <c r="H40" s="11">
        <v>5148.3341</v>
      </c>
      <c r="I40" s="11">
        <f t="shared" si="2"/>
        <v>10366.9671</v>
      </c>
      <c r="J40" s="11">
        <v>10331.7791</v>
      </c>
      <c r="K40" s="12">
        <f t="shared" si="0"/>
        <v>-35.188000000000102</v>
      </c>
      <c r="L40" s="30">
        <f t="shared" si="1"/>
        <v>-3.3942424684650918E-3</v>
      </c>
    </row>
    <row r="41" spans="2:12" x14ac:dyDescent="0.25">
      <c r="B41" s="9"/>
      <c r="C41" s="10" t="s">
        <v>11</v>
      </c>
      <c r="D41" s="10" t="s">
        <v>8</v>
      </c>
      <c r="E41" s="10" t="s">
        <v>12</v>
      </c>
      <c r="F41" s="10" t="s">
        <v>14</v>
      </c>
      <c r="G41" s="11">
        <v>4267.8209999999999</v>
      </c>
      <c r="H41" s="11">
        <v>4480.9363999999996</v>
      </c>
      <c r="I41" s="11">
        <f t="shared" si="2"/>
        <v>8748.7573999999986</v>
      </c>
      <c r="J41" s="11">
        <v>8643.9436999999998</v>
      </c>
      <c r="K41" s="12">
        <f t="shared" si="0"/>
        <v>-104.81369999999879</v>
      </c>
      <c r="L41" s="30">
        <f t="shared" si="1"/>
        <v>-1.1980409926557023E-2</v>
      </c>
    </row>
    <row r="42" spans="2:12" x14ac:dyDescent="0.25">
      <c r="B42" s="9"/>
      <c r="C42" s="10" t="s">
        <v>11</v>
      </c>
      <c r="D42" s="10" t="s">
        <v>8</v>
      </c>
      <c r="E42" s="10" t="s">
        <v>12</v>
      </c>
      <c r="F42" s="10" t="s">
        <v>15</v>
      </c>
      <c r="G42" s="11">
        <v>4213.183</v>
      </c>
      <c r="H42" s="11">
        <v>4417.1750000000002</v>
      </c>
      <c r="I42" s="11">
        <f t="shared" si="2"/>
        <v>8630.3580000000002</v>
      </c>
      <c r="J42" s="11">
        <v>8525.2785999999996</v>
      </c>
      <c r="K42" s="12">
        <f t="shared" si="0"/>
        <v>-105.07940000000053</v>
      </c>
      <c r="L42" s="30">
        <f t="shared" si="1"/>
        <v>-1.2175555173956965E-2</v>
      </c>
    </row>
    <row r="43" spans="2:12" x14ac:dyDescent="0.25">
      <c r="B43" s="9"/>
      <c r="C43" s="10" t="s">
        <v>7</v>
      </c>
      <c r="D43" s="10" t="s">
        <v>8</v>
      </c>
      <c r="E43" s="10"/>
      <c r="F43" s="10"/>
      <c r="G43" s="11">
        <v>1959.9155209999999</v>
      </c>
      <c r="H43" s="11">
        <v>2068.9386</v>
      </c>
      <c r="I43" s="11">
        <f t="shared" si="2"/>
        <v>4028.8541209999999</v>
      </c>
      <c r="J43" s="11">
        <v>4029.9315000000001</v>
      </c>
      <c r="K43" s="12">
        <f t="shared" si="0"/>
        <v>1.0773790000002919</v>
      </c>
      <c r="L43" s="30">
        <f t="shared" si="1"/>
        <v>2.6741573848121369E-4</v>
      </c>
    </row>
    <row r="44" spans="2:12" x14ac:dyDescent="0.25">
      <c r="B44" s="1" t="s">
        <v>23</v>
      </c>
      <c r="C44" s="2" t="s">
        <v>5</v>
      </c>
      <c r="D44" s="2" t="s">
        <v>6</v>
      </c>
      <c r="E44" s="2"/>
      <c r="F44" s="2"/>
      <c r="G44" s="3">
        <v>702.33333333333303</v>
      </c>
      <c r="H44" s="3">
        <v>724.84627666666699</v>
      </c>
      <c r="I44" s="3">
        <f t="shared" si="2"/>
        <v>713.58980500000007</v>
      </c>
      <c r="J44" s="3">
        <v>736.0104</v>
      </c>
      <c r="K44" s="4">
        <f t="shared" si="0"/>
        <v>22.420594999999935</v>
      </c>
      <c r="L44" s="28">
        <f t="shared" si="1"/>
        <v>3.1419444116077111E-2</v>
      </c>
    </row>
    <row r="45" spans="2:12" x14ac:dyDescent="0.25">
      <c r="B45" s="9"/>
      <c r="C45" s="10" t="s">
        <v>11</v>
      </c>
      <c r="D45" s="10" t="s">
        <v>8</v>
      </c>
      <c r="E45" s="10" t="s">
        <v>18</v>
      </c>
      <c r="F45" s="10" t="s">
        <v>13</v>
      </c>
      <c r="G45" s="11">
        <v>2826.3674000000001</v>
      </c>
      <c r="H45" s="11">
        <v>2762.7756300000001</v>
      </c>
      <c r="I45" s="11">
        <f t="shared" si="2"/>
        <v>5589.1430300000002</v>
      </c>
      <c r="J45" s="11">
        <v>5598.3028999999997</v>
      </c>
      <c r="K45" s="12">
        <f t="shared" si="0"/>
        <v>9.1598699999995006</v>
      </c>
      <c r="L45" s="30">
        <f t="shared" si="1"/>
        <v>1.6388684187957914E-3</v>
      </c>
    </row>
    <row r="46" spans="2:12" x14ac:dyDescent="0.25">
      <c r="B46" s="9"/>
      <c r="C46" s="10" t="s">
        <v>11</v>
      </c>
      <c r="D46" s="10" t="s">
        <v>8</v>
      </c>
      <c r="E46" s="10" t="s">
        <v>18</v>
      </c>
      <c r="F46" s="10" t="s">
        <v>14</v>
      </c>
      <c r="G46" s="11">
        <v>2123.0360500000002</v>
      </c>
      <c r="H46" s="11">
        <v>2164.4236799999999</v>
      </c>
      <c r="I46" s="11">
        <f t="shared" si="2"/>
        <v>4287.4597300000005</v>
      </c>
      <c r="J46" s="11">
        <v>4173.9709999999995</v>
      </c>
      <c r="K46" s="12">
        <f t="shared" si="0"/>
        <v>-113.48873000000094</v>
      </c>
      <c r="L46" s="30">
        <f t="shared" si="1"/>
        <v>-2.6469923252200656E-2</v>
      </c>
    </row>
    <row r="47" spans="2:12" x14ac:dyDescent="0.25">
      <c r="B47" s="9"/>
      <c r="C47" s="10" t="s">
        <v>11</v>
      </c>
      <c r="D47" s="10" t="s">
        <v>8</v>
      </c>
      <c r="E47" s="10" t="s">
        <v>18</v>
      </c>
      <c r="F47" s="10" t="s">
        <v>15</v>
      </c>
      <c r="G47" s="11">
        <v>2069.8083999999999</v>
      </c>
      <c r="H47" s="11">
        <v>2110.1502</v>
      </c>
      <c r="I47" s="11">
        <f t="shared" si="2"/>
        <v>4179.9585999999999</v>
      </c>
      <c r="J47" s="11">
        <v>4068.2449999999999</v>
      </c>
      <c r="K47" s="12">
        <f t="shared" si="0"/>
        <v>-111.71360000000004</v>
      </c>
      <c r="L47" s="30">
        <f t="shared" si="1"/>
        <v>-2.6726006329344965E-2</v>
      </c>
    </row>
    <row r="48" spans="2:12" x14ac:dyDescent="0.25">
      <c r="B48" s="5"/>
      <c r="C48" s="6" t="s">
        <v>7</v>
      </c>
      <c r="D48" s="6" t="s">
        <v>8</v>
      </c>
      <c r="E48" s="6" t="s">
        <v>9</v>
      </c>
      <c r="F48" s="6"/>
      <c r="G48" s="7">
        <v>875.25489800000003</v>
      </c>
      <c r="H48" s="7">
        <v>931.70376199999998</v>
      </c>
      <c r="I48" s="7">
        <f t="shared" si="2"/>
        <v>1806.95866</v>
      </c>
      <c r="J48" s="7">
        <v>1838.2299</v>
      </c>
      <c r="K48" s="8">
        <f t="shared" si="0"/>
        <v>31.271240000000034</v>
      </c>
      <c r="L48" s="29">
        <f t="shared" si="1"/>
        <v>1.7306007432400294E-2</v>
      </c>
    </row>
    <row r="49" spans="2:12" x14ac:dyDescent="0.25">
      <c r="B49" s="9" t="s">
        <v>24</v>
      </c>
      <c r="C49" s="10" t="s">
        <v>5</v>
      </c>
      <c r="D49" s="10" t="s">
        <v>6</v>
      </c>
      <c r="E49" s="10"/>
      <c r="F49" s="10"/>
      <c r="G49" s="11">
        <v>936</v>
      </c>
      <c r="H49" s="11">
        <v>796</v>
      </c>
      <c r="I49" s="11">
        <f t="shared" si="2"/>
        <v>866</v>
      </c>
      <c r="J49" s="11">
        <v>796</v>
      </c>
      <c r="K49" s="12">
        <f t="shared" si="0"/>
        <v>-70</v>
      </c>
      <c r="L49" s="30">
        <f t="shared" si="1"/>
        <v>-8.0831408775981495E-2</v>
      </c>
    </row>
    <row r="50" spans="2:12" x14ac:dyDescent="0.25">
      <c r="B50" s="5"/>
      <c r="C50" s="6" t="s">
        <v>7</v>
      </c>
      <c r="D50" s="6" t="s">
        <v>8</v>
      </c>
      <c r="E50" s="6" t="s">
        <v>9</v>
      </c>
      <c r="F50" s="6"/>
      <c r="G50" s="7">
        <v>64.474164000000002</v>
      </c>
      <c r="H50" s="7">
        <v>61.640917000000002</v>
      </c>
      <c r="I50" s="7">
        <f t="shared" si="2"/>
        <v>126.115081</v>
      </c>
      <c r="J50" s="7">
        <v>125.900164</v>
      </c>
      <c r="K50" s="8">
        <f t="shared" si="0"/>
        <v>-0.2149169999999998</v>
      </c>
      <c r="L50" s="29">
        <f t="shared" si="1"/>
        <v>-1.7041340202604838E-3</v>
      </c>
    </row>
    <row r="51" spans="2:12" s="19" customFormat="1" x14ac:dyDescent="0.25">
      <c r="B51" s="1" t="s">
        <v>30</v>
      </c>
      <c r="C51" s="2"/>
      <c r="D51" s="2"/>
      <c r="E51" s="2"/>
      <c r="F51" s="2"/>
      <c r="G51" s="3"/>
      <c r="H51" s="3"/>
      <c r="I51" s="3"/>
      <c r="J51" s="3"/>
      <c r="K51" s="4"/>
      <c r="L51" s="28"/>
    </row>
    <row r="52" spans="2:12" s="19" customFormat="1" x14ac:dyDescent="0.25">
      <c r="B52" s="9" t="s">
        <v>26</v>
      </c>
      <c r="C52" s="10" t="s">
        <v>7</v>
      </c>
      <c r="D52" s="10" t="s">
        <v>8</v>
      </c>
      <c r="E52" s="10" t="s">
        <v>9</v>
      </c>
      <c r="F52" s="10"/>
      <c r="G52" s="11">
        <v>-108.499359</v>
      </c>
      <c r="H52" s="11"/>
      <c r="I52" s="11">
        <f t="shared" si="2"/>
        <v>-108.499359</v>
      </c>
      <c r="J52" s="11"/>
      <c r="K52" s="12">
        <f t="shared" ref="K52:K61" si="3">IF(I52="","",J52-I52)</f>
        <v>108.499359</v>
      </c>
      <c r="L52" s="30">
        <f t="shared" ref="L52:L61" si="4">IF(I52="","",J52/I52-1)</f>
        <v>-1</v>
      </c>
    </row>
    <row r="53" spans="2:12" s="19" customFormat="1" x14ac:dyDescent="0.25">
      <c r="B53" s="9" t="s">
        <v>29</v>
      </c>
      <c r="C53" s="9" t="s">
        <v>7</v>
      </c>
      <c r="D53" s="9" t="s">
        <v>8</v>
      </c>
      <c r="E53" s="9" t="s">
        <v>9</v>
      </c>
      <c r="F53" s="9"/>
      <c r="G53" s="25">
        <v>-13.660596</v>
      </c>
      <c r="H53" s="25"/>
      <c r="I53" s="25">
        <f t="shared" si="2"/>
        <v>-13.660596</v>
      </c>
      <c r="J53" s="25"/>
      <c r="K53" s="26">
        <f t="shared" si="3"/>
        <v>13.660596</v>
      </c>
      <c r="L53" s="30">
        <f t="shared" si="4"/>
        <v>-1</v>
      </c>
    </row>
    <row r="54" spans="2:12" s="19" customFormat="1" x14ac:dyDescent="0.25">
      <c r="B54" s="27" t="s">
        <v>27</v>
      </c>
      <c r="C54" s="18" t="s">
        <v>7</v>
      </c>
      <c r="D54" s="18" t="s">
        <v>8</v>
      </c>
      <c r="E54" s="18" t="s">
        <v>9</v>
      </c>
      <c r="F54" s="18"/>
      <c r="G54" s="15"/>
      <c r="H54" s="15"/>
      <c r="I54" s="15">
        <f>+SUM(I52:I53)</f>
        <v>-122.159955</v>
      </c>
      <c r="J54" s="15"/>
      <c r="K54" s="16">
        <f t="shared" si="3"/>
        <v>122.159955</v>
      </c>
      <c r="L54" s="17">
        <f t="shared" si="4"/>
        <v>-1</v>
      </c>
    </row>
    <row r="55" spans="2:12" s="19" customFormat="1" x14ac:dyDescent="0.25">
      <c r="B55" s="58" t="s">
        <v>42</v>
      </c>
      <c r="C55" s="2"/>
      <c r="D55" s="2"/>
      <c r="E55" s="2"/>
      <c r="F55" s="2"/>
      <c r="G55" s="3"/>
      <c r="H55" s="3"/>
      <c r="I55" s="3"/>
      <c r="J55" s="3"/>
      <c r="K55" s="4"/>
      <c r="L55" s="28"/>
    </row>
    <row r="56" spans="2:12" x14ac:dyDescent="0.25">
      <c r="B56" s="1" t="s">
        <v>40</v>
      </c>
      <c r="C56" s="2" t="s">
        <v>5</v>
      </c>
      <c r="D56" s="2" t="s">
        <v>6</v>
      </c>
      <c r="E56" s="2"/>
      <c r="F56" s="2"/>
      <c r="G56" s="3">
        <v>8</v>
      </c>
      <c r="H56" s="3">
        <v>8</v>
      </c>
      <c r="I56" s="3">
        <f t="shared" ref="I56:I61" si="5">IF(LEFT(D56,3)="Avg",AVERAGE(G56:H56),SUM(G56:H56))</f>
        <v>8</v>
      </c>
      <c r="J56" s="3">
        <v>0</v>
      </c>
      <c r="K56" s="4">
        <f t="shared" si="3"/>
        <v>-8</v>
      </c>
      <c r="L56" s="28">
        <f t="shared" si="4"/>
        <v>-1</v>
      </c>
    </row>
    <row r="57" spans="2:12" x14ac:dyDescent="0.25">
      <c r="B57" s="9"/>
      <c r="C57" s="10" t="s">
        <v>11</v>
      </c>
      <c r="D57" s="10" t="s">
        <v>8</v>
      </c>
      <c r="E57" s="10" t="s">
        <v>18</v>
      </c>
      <c r="F57" s="10" t="s">
        <v>13</v>
      </c>
      <c r="G57" s="11">
        <v>1387.0574999999999</v>
      </c>
      <c r="H57" s="11">
        <v>1412.2852600000001</v>
      </c>
      <c r="I57" s="11">
        <f t="shared" si="5"/>
        <v>2799.34276</v>
      </c>
      <c r="J57" s="11">
        <v>0</v>
      </c>
      <c r="K57" s="12">
        <f t="shared" si="3"/>
        <v>-2799.34276</v>
      </c>
      <c r="L57" s="30">
        <f t="shared" si="4"/>
        <v>-1</v>
      </c>
    </row>
    <row r="58" spans="2:12" x14ac:dyDescent="0.25">
      <c r="B58" s="5"/>
      <c r="C58" s="6" t="s">
        <v>7</v>
      </c>
      <c r="D58" s="6" t="s">
        <v>8</v>
      </c>
      <c r="E58" s="6" t="s">
        <v>9</v>
      </c>
      <c r="F58" s="6"/>
      <c r="G58" s="7">
        <v>680.50239999999997</v>
      </c>
      <c r="H58" s="7">
        <v>735.91200000000003</v>
      </c>
      <c r="I58" s="7">
        <f t="shared" si="5"/>
        <v>1416.4144000000001</v>
      </c>
      <c r="J58" s="7">
        <v>0</v>
      </c>
      <c r="K58" s="8">
        <f t="shared" si="3"/>
        <v>-1416.4144000000001</v>
      </c>
      <c r="L58" s="29">
        <f t="shared" si="4"/>
        <v>-1</v>
      </c>
    </row>
    <row r="59" spans="2:12" x14ac:dyDescent="0.25">
      <c r="B59" s="1" t="s">
        <v>41</v>
      </c>
      <c r="C59" s="2" t="s">
        <v>5</v>
      </c>
      <c r="D59" s="2" t="s">
        <v>6</v>
      </c>
      <c r="E59" s="2"/>
      <c r="F59" s="2"/>
      <c r="G59" s="3">
        <v>2</v>
      </c>
      <c r="H59" s="3">
        <v>2</v>
      </c>
      <c r="I59" s="3">
        <f t="shared" si="5"/>
        <v>2</v>
      </c>
      <c r="J59" s="3">
        <v>2</v>
      </c>
      <c r="K59" s="4">
        <f t="shared" si="3"/>
        <v>0</v>
      </c>
      <c r="L59" s="28">
        <f t="shared" si="4"/>
        <v>0</v>
      </c>
    </row>
    <row r="60" spans="2:12" x14ac:dyDescent="0.25">
      <c r="B60" s="9"/>
      <c r="C60" s="10" t="s">
        <v>11</v>
      </c>
      <c r="D60" s="10" t="s">
        <v>8</v>
      </c>
      <c r="E60" s="10" t="s">
        <v>18</v>
      </c>
      <c r="F60" s="10" t="s">
        <v>13</v>
      </c>
      <c r="G60" s="11">
        <v>399.81830000000002</v>
      </c>
      <c r="H60" s="11">
        <v>404.44720000000001</v>
      </c>
      <c r="I60" s="11">
        <f t="shared" si="5"/>
        <v>804.26549999999997</v>
      </c>
      <c r="J60" s="11">
        <v>813.53974000000005</v>
      </c>
      <c r="K60" s="12">
        <f t="shared" si="3"/>
        <v>9.2742400000000771</v>
      </c>
      <c r="L60" s="30">
        <f t="shared" si="4"/>
        <v>1.1531316462038976E-2</v>
      </c>
    </row>
    <row r="61" spans="2:12" x14ac:dyDescent="0.25">
      <c r="B61" s="5"/>
      <c r="C61" s="6" t="s">
        <v>7</v>
      </c>
      <c r="D61" s="6" t="s">
        <v>8</v>
      </c>
      <c r="E61" s="6" t="s">
        <v>9</v>
      </c>
      <c r="F61" s="6"/>
      <c r="G61" s="7">
        <v>204.85673499999999</v>
      </c>
      <c r="H61" s="7">
        <v>213.02278999999999</v>
      </c>
      <c r="I61" s="7">
        <f t="shared" si="5"/>
        <v>417.87952499999994</v>
      </c>
      <c r="J61" s="7">
        <v>422.02303000000001</v>
      </c>
      <c r="K61" s="8">
        <f t="shared" si="3"/>
        <v>4.1435050000000615</v>
      </c>
      <c r="L61" s="29">
        <f t="shared" si="4"/>
        <v>9.9155492243847565E-3</v>
      </c>
    </row>
    <row r="62" spans="2:12" s="19" customFormat="1" x14ac:dyDescent="0.25">
      <c r="B62" s="20"/>
      <c r="C62" s="20"/>
      <c r="D62" s="20"/>
      <c r="E62" s="20"/>
      <c r="F62" s="20"/>
      <c r="G62" s="20"/>
      <c r="H62" s="20"/>
      <c r="I62" s="20"/>
      <c r="J62" s="20"/>
      <c r="K62" s="23"/>
      <c r="L62" s="24"/>
    </row>
    <row r="63" spans="2:12" x14ac:dyDescent="0.25">
      <c r="B63" s="13" t="s">
        <v>44</v>
      </c>
      <c r="C63" s="13" t="s">
        <v>7</v>
      </c>
      <c r="D63" s="18" t="s">
        <v>8</v>
      </c>
      <c r="E63" s="18" t="s">
        <v>9</v>
      </c>
      <c r="F63" s="14"/>
      <c r="G63" s="15">
        <f>SUMIF($C$7:$C$50,"Energy",G$7:G$50)+SUM(G52:G53)</f>
        <v>9181.8786859999982</v>
      </c>
      <c r="H63" s="15">
        <f>SUMIF($C$7:$C$50,"Energy",H$7:H$50)</f>
        <v>8982.1757559503003</v>
      </c>
      <c r="I63" s="15">
        <f>SUMIF($C$7:$C$50,"Energy",I$7:I$50)+SUM(I52:I53)</f>
        <v>18164.054441950298</v>
      </c>
      <c r="J63" s="15">
        <f>SUMIF($C$7:$C$50,"Energy",J$7:J$50)</f>
        <v>17880.667780537198</v>
      </c>
      <c r="K63" s="16">
        <f>IF(I63="","",J63-I63)</f>
        <v>-283.38666141310023</v>
      </c>
      <c r="L63" s="17">
        <f>IF(I63="","",J63/I63-1)</f>
        <v>-1.5601509140966474E-2</v>
      </c>
    </row>
    <row r="64" spans="2:12" x14ac:dyDescent="0.25">
      <c r="B64" s="13" t="s">
        <v>45</v>
      </c>
      <c r="C64" s="13" t="s">
        <v>7</v>
      </c>
      <c r="D64" s="18" t="s">
        <v>8</v>
      </c>
      <c r="E64" s="18" t="s">
        <v>9</v>
      </c>
      <c r="F64" s="14"/>
      <c r="G64" s="15">
        <f>G63+G61+G58</f>
        <v>10067.237820999997</v>
      </c>
      <c r="H64" s="15">
        <f>H63+H61+H58</f>
        <v>9931.1105459503015</v>
      </c>
      <c r="I64" s="15">
        <f>H64+G64</f>
        <v>19998.348366950297</v>
      </c>
      <c r="J64" s="15">
        <f>J63+J61</f>
        <v>18302.690810537199</v>
      </c>
      <c r="K64" s="16">
        <f>IF(I64="","",J64-I64)</f>
        <v>-1695.6575564130981</v>
      </c>
      <c r="L64" s="17">
        <f>IF(I64="","",J64/I64-1)</f>
        <v>-8.4789879909051846E-2</v>
      </c>
    </row>
    <row r="65" spans="1:13" x14ac:dyDescent="0.25">
      <c r="B65" s="13" t="s">
        <v>25</v>
      </c>
      <c r="C65" s="13" t="s">
        <v>5</v>
      </c>
      <c r="D65" s="18" t="s">
        <v>6</v>
      </c>
      <c r="E65" s="18"/>
      <c r="F65" s="14"/>
      <c r="G65" s="15">
        <f>SUMIF($C$7:$C$50,"Customers",G$7:G$50)</f>
        <v>524346.99999999965</v>
      </c>
      <c r="H65" s="15">
        <f>SUMIF($C$7:$C$50,"Customers",H$7:H$50)</f>
        <v>524956.13213499961</v>
      </c>
      <c r="I65" s="15">
        <f>SUMIF($C$7:$C$50,"Customers",I$7:I$50)</f>
        <v>524651.56606749981</v>
      </c>
      <c r="J65" s="15">
        <f>SUMIF($C$7:$C$50,"Customers",J$7:J$50)</f>
        <v>527929.12765000039</v>
      </c>
      <c r="K65" s="16">
        <f>IF(I65="","",J65-I65)</f>
        <v>3277.5615825005807</v>
      </c>
      <c r="L65" s="17">
        <f>IF(I65="","",J65/I65-1)</f>
        <v>6.2471205548233488E-3</v>
      </c>
    </row>
    <row r="66" spans="1:13" x14ac:dyDescent="0.25">
      <c r="B66" s="40"/>
      <c r="C66" s="41"/>
      <c r="D66" s="41"/>
      <c r="E66" s="41"/>
      <c r="F66" s="41"/>
      <c r="G66" s="41"/>
      <c r="H66" s="41"/>
      <c r="I66" s="41"/>
      <c r="J66" s="41"/>
      <c r="K66" s="41"/>
      <c r="L66" s="41"/>
    </row>
    <row r="67" spans="1:13" ht="24.95" customHeight="1" x14ac:dyDescent="0.25">
      <c r="B67" s="61" t="s">
        <v>31</v>
      </c>
      <c r="C67" s="61"/>
      <c r="D67" s="61"/>
      <c r="E67" s="61"/>
      <c r="F67" s="61"/>
      <c r="G67" s="61"/>
      <c r="H67" s="61"/>
      <c r="I67" s="61"/>
      <c r="J67" s="61"/>
      <c r="K67" s="61"/>
      <c r="L67" s="61"/>
    </row>
    <row r="68" spans="1:13" x14ac:dyDescent="0.25">
      <c r="B68" s="61"/>
      <c r="C68" s="61"/>
      <c r="D68" s="61"/>
      <c r="E68" s="61"/>
      <c r="F68" s="61"/>
      <c r="G68" s="61"/>
      <c r="H68" s="61"/>
      <c r="I68" s="61"/>
      <c r="J68" s="61"/>
      <c r="K68" s="61"/>
      <c r="L68" s="61"/>
    </row>
    <row r="69" spans="1:13" ht="86.25" customHeight="1" x14ac:dyDescent="0.25">
      <c r="B69" s="61" t="s">
        <v>46</v>
      </c>
      <c r="C69" s="61"/>
      <c r="D69" s="61"/>
      <c r="E69" s="61"/>
      <c r="F69" s="61"/>
      <c r="G69" s="61"/>
      <c r="H69" s="61"/>
      <c r="I69" s="61"/>
      <c r="J69" s="61"/>
      <c r="K69" s="61"/>
      <c r="L69" s="61"/>
    </row>
    <row r="70" spans="1:13" s="42" customFormat="1" ht="39" customHeight="1" x14ac:dyDescent="0.25">
      <c r="B70" s="43"/>
      <c r="C70" s="43"/>
      <c r="D70" s="43"/>
      <c r="E70" s="43"/>
      <c r="F70" s="43"/>
      <c r="G70" s="43"/>
      <c r="H70" s="43"/>
      <c r="I70" s="43"/>
      <c r="J70" s="43"/>
      <c r="K70" s="59"/>
      <c r="L70" s="43"/>
    </row>
    <row r="72" spans="1:13" ht="15.75" x14ac:dyDescent="0.25">
      <c r="A72" s="19"/>
      <c r="B72" s="32"/>
      <c r="C72" s="19"/>
      <c r="D72" s="19"/>
      <c r="E72" s="19"/>
      <c r="F72" s="19"/>
      <c r="G72" s="19"/>
      <c r="H72" s="19"/>
      <c r="I72" s="19"/>
      <c r="J72" s="19"/>
      <c r="K72" s="19"/>
      <c r="L72" s="19"/>
      <c r="M72" s="19"/>
    </row>
    <row r="73" spans="1:13" x14ac:dyDescent="0.25">
      <c r="A73" s="19"/>
      <c r="B73" s="33"/>
      <c r="C73" s="19"/>
      <c r="D73" s="19"/>
      <c r="E73" s="19"/>
      <c r="F73" s="19"/>
      <c r="G73" s="19"/>
      <c r="H73" s="19"/>
      <c r="I73" s="60"/>
      <c r="J73" s="60"/>
      <c r="K73" s="19"/>
      <c r="L73" s="19"/>
      <c r="M73" s="19"/>
    </row>
    <row r="74" spans="1:13" x14ac:dyDescent="0.25">
      <c r="A74" s="19"/>
      <c r="B74" s="34"/>
      <c r="C74" s="35"/>
      <c r="D74" s="35"/>
      <c r="E74" s="35"/>
      <c r="F74" s="35"/>
      <c r="G74" s="35"/>
      <c r="H74" s="35"/>
      <c r="I74" s="36"/>
      <c r="J74" s="36"/>
      <c r="K74" s="37"/>
      <c r="L74" s="37"/>
      <c r="M74" s="19"/>
    </row>
    <row r="75" spans="1:13" x14ac:dyDescent="0.25">
      <c r="A75" s="19"/>
      <c r="B75" s="19"/>
      <c r="C75" s="19"/>
      <c r="D75" s="19"/>
      <c r="E75" s="19"/>
      <c r="F75" s="19"/>
      <c r="G75" s="19"/>
      <c r="H75" s="19"/>
      <c r="I75" s="21"/>
      <c r="J75" s="21"/>
      <c r="K75" s="22"/>
      <c r="L75" s="38"/>
      <c r="M75" s="19"/>
    </row>
    <row r="76" spans="1:13" x14ac:dyDescent="0.25">
      <c r="A76" s="19"/>
      <c r="B76" s="19"/>
      <c r="C76" s="19"/>
      <c r="D76" s="19"/>
      <c r="E76" s="19"/>
      <c r="F76" s="19"/>
      <c r="G76" s="19"/>
      <c r="H76" s="19"/>
      <c r="I76" s="21"/>
      <c r="J76" s="21"/>
      <c r="K76" s="22"/>
      <c r="L76" s="38"/>
      <c r="M76" s="19"/>
    </row>
    <row r="77" spans="1:13" x14ac:dyDescent="0.25">
      <c r="A77" s="19"/>
      <c r="B77" s="19"/>
      <c r="C77" s="19"/>
      <c r="D77" s="19"/>
      <c r="E77" s="19"/>
      <c r="F77" s="19"/>
      <c r="G77" s="19"/>
      <c r="H77" s="19"/>
      <c r="I77" s="21"/>
      <c r="J77" s="21"/>
      <c r="K77" s="22"/>
      <c r="L77" s="38"/>
      <c r="M77" s="19"/>
    </row>
    <row r="78" spans="1:13" x14ac:dyDescent="0.25">
      <c r="A78" s="19"/>
      <c r="B78" s="19"/>
      <c r="C78" s="19"/>
      <c r="D78" s="19"/>
      <c r="E78" s="19"/>
      <c r="F78" s="19"/>
      <c r="G78" s="19"/>
      <c r="H78" s="19"/>
      <c r="I78" s="21"/>
      <c r="J78" s="21"/>
      <c r="K78" s="22"/>
      <c r="L78" s="38"/>
      <c r="M78" s="19"/>
    </row>
    <row r="79" spans="1:13" x14ac:dyDescent="0.25">
      <c r="A79" s="19"/>
      <c r="B79" s="39"/>
      <c r="C79" s="19"/>
      <c r="D79" s="19"/>
      <c r="E79" s="19"/>
      <c r="F79" s="19"/>
      <c r="G79" s="19"/>
      <c r="H79" s="19"/>
      <c r="I79" s="21"/>
      <c r="J79" s="21"/>
      <c r="K79" s="21"/>
      <c r="L79" s="38"/>
      <c r="M79" s="19"/>
    </row>
    <row r="80" spans="1:13" x14ac:dyDescent="0.25">
      <c r="A80" s="19"/>
      <c r="B80" s="19"/>
      <c r="C80" s="19"/>
      <c r="D80" s="19"/>
      <c r="E80" s="19"/>
      <c r="F80" s="19"/>
      <c r="G80" s="19"/>
      <c r="H80" s="19"/>
      <c r="I80" s="19"/>
      <c r="J80" s="19"/>
      <c r="K80" s="19"/>
      <c r="L80" s="19"/>
      <c r="M80" s="19"/>
    </row>
  </sheetData>
  <mergeCells count="4">
    <mergeCell ref="B67:L68"/>
    <mergeCell ref="B69:L69"/>
    <mergeCell ref="G4:I4"/>
    <mergeCell ref="J4:J5"/>
  </mergeCells>
  <pageMargins left="0.7" right="0.7" top="0.75" bottom="0.75" header="0.3" footer="0.3"/>
  <pageSetup scale="45" orientation="landscape" r:id="rId1"/>
  <headerFooter>
    <oddHeader>&amp;R&amp;"-,Bold"&amp;14Exhibit DSS-1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2018-10-09T19:31:08Z</dcterms:created>
  <dcterms:modified xsi:type="dcterms:W3CDTF">2018-10-10T15:08:10Z</dcterms:modified>
</cp:coreProperties>
</file>