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6" activeTab="0"/>
  </bookViews>
  <sheets>
    <sheet name="3 yr O&amp;M Avg by FERC-KU" sheetId="1" r:id="rId1"/>
    <sheet name="CPI Summary" sheetId="2" r:id="rId2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Bailey, Jamie</author>
  </authors>
  <commentList>
    <comment ref="AD2" authorId="0">
      <text>
        <r>
          <rPr>
            <b/>
            <sz val="9"/>
            <rFont val="Tahoma"/>
            <family val="2"/>
          </rPr>
          <t>Bailey, Jamie:</t>
        </r>
        <r>
          <rPr>
            <sz val="9"/>
            <rFont val="Tahoma"/>
            <family val="2"/>
          </rPr>
          <t xml:space="preserve">
Update to future 5 years</t>
        </r>
      </text>
    </comment>
    <comment ref="W25" authorId="0">
      <text>
        <r>
          <rPr>
            <b/>
            <sz val="9"/>
            <rFont val="Tahoma"/>
            <family val="2"/>
          </rPr>
          <t>Bailey, Jamie:</t>
        </r>
        <r>
          <rPr>
            <sz val="9"/>
            <rFont val="Tahoma"/>
            <family val="2"/>
          </rPr>
          <t xml:space="preserve">
Insert Row to add new year. </t>
        </r>
      </text>
    </comment>
  </commentList>
</comments>
</file>

<file path=xl/sharedStrings.xml><?xml version="1.0" encoding="utf-8"?>
<sst xmlns="http://schemas.openxmlformats.org/spreadsheetml/2006/main" count="218" uniqueCount="60">
  <si>
    <t>Monthly Amounts for Budget Entry</t>
  </si>
  <si>
    <t>TOTAL OPEX BY FERC (Mgmt Burdened a.k.a. LOB Burdened only))</t>
  </si>
  <si>
    <t>ADJUSTMENT FOR MAJOR WEATHER EVENTS</t>
  </si>
  <si>
    <t>OPEX ADJUSTED FOR MAJOR WEATHER EVENTS</t>
  </si>
  <si>
    <t>OPEX ADJUSTED FOR MAJOR WEATHER EVENTS (CPI ADJUSTED)</t>
  </si>
  <si>
    <t>3 Year Average By FERC</t>
  </si>
  <si>
    <t>BP Amounts by FERC (CPI ADJUSTED)</t>
  </si>
  <si>
    <t>Sum of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</si>
  <si>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</si>
  <si>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</si>
  <si>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</si>
  <si>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</si>
  <si>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</si>
  <si>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</si>
  <si>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</si>
  <si>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</si>
  <si>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</si>
  <si>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</si>
  <si>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</si>
  <si>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</si>
  <si>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</si>
  <si>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account type</t>
  </si>
  <si>
    <t>Company</t>
  </si>
  <si>
    <t xml:space="preserve">FERC </t>
  </si>
  <si>
    <t>2015</t>
  </si>
  <si>
    <t>2016</t>
  </si>
  <si>
    <t>2017</t>
  </si>
  <si>
    <t>Grand Total (3 years)</t>
  </si>
  <si>
    <t>Grand Total</t>
  </si>
  <si>
    <t>KU Monthly Avg</t>
  </si>
  <si>
    <t>O&amp;M</t>
  </si>
  <si>
    <t>KU</t>
  </si>
  <si>
    <t>562</t>
  </si>
  <si>
    <t>580</t>
  </si>
  <si>
    <t>583</t>
  </si>
  <si>
    <t>584</t>
  </si>
  <si>
    <t>588</t>
  </si>
  <si>
    <t>590</t>
  </si>
  <si>
    <t>593</t>
  </si>
  <si>
    <t>594</t>
  </si>
  <si>
    <t>595</t>
  </si>
  <si>
    <t>598</t>
  </si>
  <si>
    <t>925</t>
  </si>
  <si>
    <t>930</t>
  </si>
  <si>
    <t>KU Total</t>
  </si>
  <si>
    <t>Note: There were no major weather events during this time period (major considered events where a Regulatory Asset was filed).</t>
  </si>
  <si>
    <t>CPI ADJUSTMENT TO</t>
  </si>
  <si>
    <t>HISTORICAL CPI INDEX</t>
  </si>
  <si>
    <t>ESCALATE FOR BP</t>
  </si>
  <si>
    <t>Test Year (4/30/19-4/30/20)</t>
  </si>
  <si>
    <t>Schedule B-5.2, page 4, line 13</t>
  </si>
  <si>
    <t>Difference, rounding</t>
  </si>
  <si>
    <t>CPI - Urban Index</t>
  </si>
  <si>
    <t>2019 BP</t>
  </si>
  <si>
    <t>Actual</t>
  </si>
  <si>
    <t>Forecast</t>
  </si>
  <si>
    <t>CPI Forecast</t>
  </si>
  <si>
    <t>Escalation Factors:</t>
  </si>
  <si>
    <t>Assuming 2017 is the base period</t>
  </si>
  <si>
    <t>KU Storm Average - 3 year - 2019 BP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</si>
</sst>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* #,##0.0000_);_(* \(#,##0.0000\);_(* &quot;-&quot;??_);_(@_)"/>
    <numFmt numFmtId="167" formatCode="_(* #,##0.0_);_(* \(#,##0.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Webdings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9C8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 wrapText="1"/>
    </xf>
    <xf numFmtId="0" fontId="2" fillId="0" borderId="10" xfId="0" applyFont="1" applyBorder="1" applyAlignment="1">
      <alignment/>
    </xf>
    <xf numFmtId="43" fontId="2" fillId="0" borderId="10" xfId="42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42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3" fontId="2" fillId="0" borderId="10" xfId="42" applyFont="1" applyBorder="1" applyAlignment="1" quotePrefix="1">
      <alignment horizontal="center"/>
    </xf>
    <xf numFmtId="43" fontId="2" fillId="0" borderId="10" xfId="42" applyFont="1" applyBorder="1" applyAlignment="1">
      <alignment horizontal="center" wrapText="1"/>
    </xf>
    <xf numFmtId="43" fontId="2" fillId="0" borderId="0" xfId="42" applyFont="1" applyFill="1" applyBorder="1" applyAlignment="1">
      <alignment/>
    </xf>
    <xf numFmtId="0" fontId="2" fillId="0" borderId="10" xfId="42" applyNumberFormat="1" applyFont="1" applyBorder="1" applyAlignment="1" quotePrefix="1">
      <alignment horizontal="center"/>
    </xf>
    <xf numFmtId="43" fontId="0" fillId="0" borderId="0" xfId="42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43" fontId="0" fillId="8" borderId="0" xfId="44" applyFont="1" applyFill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 quotePrefix="1">
      <alignment horizontal="left"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0" fillId="0" borderId="10" xfId="42" applyNumberFormat="1" applyFont="1" applyBorder="1" applyAlignment="1">
      <alignment/>
    </xf>
    <xf numFmtId="0" fontId="0" fillId="0" borderId="10" xfId="0" applyFont="1" applyBorder="1" applyAlignment="1" quotePrefix="1">
      <alignment horizontal="left"/>
    </xf>
    <xf numFmtId="164" fontId="0" fillId="0" borderId="10" xfId="42" applyNumberFormat="1" applyFont="1" applyBorder="1" applyAlignment="1" quotePrefix="1">
      <alignment horizontal="left"/>
    </xf>
    <xf numFmtId="164" fontId="0" fillId="0" borderId="10" xfId="42" applyNumberFormat="1" applyFont="1" applyFill="1" applyBorder="1" applyAlignment="1" quotePrefix="1">
      <alignment horizontal="left"/>
    </xf>
    <xf numFmtId="164" fontId="0" fillId="0" borderId="0" xfId="42" applyNumberFormat="1" applyFont="1" applyFill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43" fontId="0" fillId="0" borderId="0" xfId="44" applyFont="1" applyFill="1" applyAlignment="1">
      <alignment/>
    </xf>
    <xf numFmtId="0" fontId="0" fillId="8" borderId="10" xfId="0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0" applyNumberFormat="1" applyBorder="1" applyAlignment="1">
      <alignment/>
    </xf>
    <xf numFmtId="9" fontId="0" fillId="0" borderId="0" xfId="58" applyFont="1" applyAlignment="1">
      <alignment/>
    </xf>
    <xf numFmtId="0" fontId="2" fillId="33" borderId="10" xfId="0" applyFont="1" applyFill="1" applyBorder="1" applyAlignment="1">
      <alignment/>
    </xf>
    <xf numFmtId="164" fontId="2" fillId="33" borderId="10" xfId="42" applyNumberFormat="1" applyFont="1" applyFill="1" applyBorder="1" applyAlignment="1">
      <alignment/>
    </xf>
    <xf numFmtId="0" fontId="0" fillId="33" borderId="0" xfId="0" applyFill="1" applyAlignment="1">
      <alignment/>
    </xf>
    <xf numFmtId="43" fontId="2" fillId="33" borderId="10" xfId="42" applyFont="1" applyFill="1" applyBorder="1" applyAlignment="1">
      <alignment/>
    </xf>
    <xf numFmtId="164" fontId="2" fillId="33" borderId="0" xfId="42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164" fontId="0" fillId="33" borderId="10" xfId="42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0" fillId="0" borderId="0" xfId="0" applyNumberFormat="1" applyFill="1" applyBorder="1" applyAlignment="1">
      <alignment/>
    </xf>
    <xf numFmtId="43" fontId="43" fillId="0" borderId="0" xfId="42" applyFont="1" applyAlignment="1">
      <alignment/>
    </xf>
    <xf numFmtId="0" fontId="43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164" fontId="0" fillId="33" borderId="10" xfId="0" applyNumberForma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 quotePrefix="1">
      <alignment horizontal="left"/>
    </xf>
    <xf numFmtId="43" fontId="0" fillId="0" borderId="0" xfId="0" applyNumberForma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0" xfId="44" applyNumberFormat="1" applyFont="1" applyAlignment="1">
      <alignment/>
    </xf>
    <xf numFmtId="43" fontId="36" fillId="0" borderId="0" xfId="53" applyNumberFormat="1" applyFill="1" applyBorder="1" applyAlignment="1">
      <alignment/>
    </xf>
    <xf numFmtId="0" fontId="0" fillId="0" borderId="0" xfId="0" applyFont="1" applyBorder="1" applyAlignment="1" quotePrefix="1">
      <alignment horizontal="left"/>
    </xf>
    <xf numFmtId="43" fontId="0" fillId="0" borderId="0" xfId="0" applyNumberFormat="1" applyFill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/>
    </xf>
    <xf numFmtId="166" fontId="0" fillId="0" borderId="10" xfId="44" applyNumberFormat="1" applyFont="1" applyFill="1" applyBorder="1" applyAlignment="1">
      <alignment/>
    </xf>
    <xf numFmtId="166" fontId="0" fillId="0" borderId="0" xfId="44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43" fontId="0" fillId="0" borderId="0" xfId="42" applyFont="1" applyFill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8" borderId="10" xfId="0" applyNumberFormat="1" applyFill="1" applyBorder="1" applyAlignment="1">
      <alignment/>
    </xf>
    <xf numFmtId="43" fontId="0" fillId="0" borderId="0" xfId="42" applyFont="1" applyFill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4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42" applyNumberFormat="1" applyFont="1" applyAlignment="1">
      <alignment/>
    </xf>
    <xf numFmtId="0" fontId="0" fillId="34" borderId="0" xfId="0" applyFill="1" applyAlignment="1">
      <alignment/>
    </xf>
    <xf numFmtId="166" fontId="0" fillId="34" borderId="0" xfId="0" applyNumberFormat="1" applyFill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43" fontId="7" fillId="0" borderId="12" xfId="42" applyFont="1" applyBorder="1" applyAlignment="1" quotePrefix="1">
      <alignment horizontal="center"/>
    </xf>
    <xf numFmtId="43" fontId="7" fillId="0" borderId="13" xfId="42" applyFont="1" applyBorder="1" applyAlignment="1">
      <alignment horizontal="center"/>
    </xf>
    <xf numFmtId="43" fontId="7" fillId="0" borderId="14" xfId="42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 quotePrefix="1">
      <alignment horizontal="center" wrapText="1"/>
    </xf>
    <xf numFmtId="0" fontId="3" fillId="0" borderId="13" xfId="0" applyFont="1" applyBorder="1" applyAlignment="1" quotePrefix="1">
      <alignment horizontal="center" wrapText="1"/>
    </xf>
    <xf numFmtId="0" fontId="3" fillId="0" borderId="14" xfId="0" applyFont="1" applyBorder="1" applyAlignment="1" quotePrefix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ont="1" applyFill="1" applyBorder="1" applyAlignment="1" quotePrefix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CB85"/>
  <sheetViews>
    <sheetView tabSelected="1" zoomScale="90" zoomScaleNormal="90" workbookViewId="0" topLeftCell="A1">
      <selection activeCell="U37" sqref="U37"/>
    </sheetView>
  </sheetViews>
  <sheetFormatPr defaultColWidth="9.140625" defaultRowHeight="12.75"/>
  <cols>
    <col min="1" max="1" width="11.7109375" style="0" bestFit="1" customWidth="1"/>
    <col min="4" max="6" width="11.140625" style="2" customWidth="1"/>
    <col min="7" max="7" width="13.00390625" style="2" customWidth="1"/>
    <col min="8" max="8" width="1.8515625" style="0" customWidth="1"/>
    <col min="10" max="13" width="8.421875" style="0" customWidth="1"/>
    <col min="14" max="14" width="11.57421875" style="0" customWidth="1"/>
    <col min="15" max="15" width="2.8515625" style="0" customWidth="1"/>
    <col min="18" max="21" width="12.28125" style="0" customWidth="1"/>
    <col min="22" max="22" width="2.8515625" style="3" customWidth="1"/>
    <col min="23" max="26" width="12.421875" style="3" customWidth="1"/>
    <col min="27" max="27" width="2.00390625" style="3" customWidth="1"/>
    <col min="28" max="28" width="13.8515625" style="3" customWidth="1"/>
    <col min="29" max="29" width="2.421875" style="0" customWidth="1"/>
    <col min="30" max="34" width="11.28125" style="0" customWidth="1"/>
    <col min="36" max="36" width="9.421875" style="0" customWidth="1"/>
    <col min="37" max="37" width="11.140625" style="0" bestFit="1" customWidth="1"/>
    <col min="38" max="38" width="12.57421875" style="0" customWidth="1"/>
    <col min="39" max="39" width="11.140625" style="0" bestFit="1" customWidth="1"/>
    <col min="40" max="40" width="11.57421875" style="0" customWidth="1"/>
    <col min="41" max="42" width="11.140625" style="0" bestFit="1" customWidth="1"/>
    <col min="43" max="43" width="12.7109375" style="0" bestFit="1" customWidth="1"/>
    <col min="44" max="48" width="11.140625" style="0" bestFit="1" customWidth="1"/>
    <col min="49" max="49" width="12.7109375" style="0" customWidth="1"/>
    <col min="50" max="50" width="4.8515625" style="0" customWidth="1"/>
    <col min="51" max="56" width="12.00390625" style="3" bestFit="1" customWidth="1"/>
    <col min="57" max="57" width="13.8515625" style="3" bestFit="1" customWidth="1"/>
    <col min="58" max="60" width="13.28125" style="3" bestFit="1" customWidth="1"/>
    <col min="61" max="62" width="12.00390625" style="3" bestFit="1" customWidth="1"/>
    <col min="63" max="63" width="13.8515625" style="3" bestFit="1" customWidth="1"/>
    <col min="64" max="64" width="11.140625" style="3" bestFit="1" customWidth="1"/>
    <col min="65" max="70" width="12.00390625" style="3" bestFit="1" customWidth="1"/>
    <col min="71" max="71" width="13.8515625" style="3" bestFit="1" customWidth="1"/>
    <col min="72" max="73" width="12.00390625" style="3" bestFit="1" customWidth="1"/>
    <col min="74" max="74" width="13.28125" style="3" bestFit="1" customWidth="1"/>
    <col min="75" max="76" width="12.00390625" style="3" bestFit="1" customWidth="1"/>
    <col min="77" max="77" width="13.8515625" style="3" bestFit="1" customWidth="1"/>
    <col min="78" max="80" width="9.140625" style="3" customWidth="1"/>
  </cols>
  <sheetData>
    <row r="1" spans="1:48" ht="12.75">
      <c r="A1" s="1" t="s">
        <v>59</v>
      </c>
      <c r="AK1" s="83" t="s">
        <v>0</v>
      </c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</row>
    <row r="2" spans="1:34" ht="47.25">
      <c r="A2" s="84" t="s">
        <v>1</v>
      </c>
      <c r="B2" s="85"/>
      <c r="C2" s="85"/>
      <c r="D2" s="85"/>
      <c r="E2" s="85"/>
      <c r="F2" s="85"/>
      <c r="G2" s="86"/>
      <c r="I2" s="87" t="s">
        <v>2</v>
      </c>
      <c r="J2" s="88"/>
      <c r="K2" s="88"/>
      <c r="L2" s="88"/>
      <c r="M2" s="88"/>
      <c r="N2" s="89"/>
      <c r="P2" s="87" t="s">
        <v>3</v>
      </c>
      <c r="Q2" s="88"/>
      <c r="R2" s="88"/>
      <c r="S2" s="88"/>
      <c r="T2" s="88"/>
      <c r="U2" s="89"/>
      <c r="V2" s="4"/>
      <c r="W2" s="90" t="s">
        <v>4</v>
      </c>
      <c r="X2" s="91"/>
      <c r="Y2" s="91"/>
      <c r="Z2" s="92"/>
      <c r="AA2" s="4"/>
      <c r="AB2" s="5" t="s">
        <v>5</v>
      </c>
      <c r="AD2" s="87" t="s">
        <v>6</v>
      </c>
      <c r="AE2" s="88"/>
      <c r="AF2" s="88"/>
      <c r="AG2" s="88"/>
      <c r="AH2" s="89"/>
    </row>
    <row r="3" spans="1:49" ht="12.75">
      <c r="A3" s="6" t="s">
        <v>7</v>
      </c>
      <c r="B3" s="6"/>
      <c r="C3" s="6"/>
      <c r="D3" s="7"/>
      <c r="E3" s="7"/>
      <c r="F3" s="7"/>
      <c r="G3" s="7"/>
      <c r="H3" s="1"/>
      <c r="I3" s="6"/>
      <c r="J3" s="6"/>
      <c r="K3" s="6"/>
      <c r="L3" s="6"/>
      <c r="M3" s="6"/>
      <c r="N3" s="6"/>
      <c r="O3" s="1"/>
      <c r="P3" s="6"/>
      <c r="Q3" s="6"/>
      <c r="R3" s="6"/>
      <c r="S3" s="6"/>
      <c r="T3" s="6"/>
      <c r="U3" s="6"/>
      <c r="V3" s="8"/>
      <c r="W3" s="6"/>
      <c r="X3" s="6"/>
      <c r="Y3" s="6"/>
      <c r="Z3" s="6"/>
      <c r="AA3" s="9"/>
      <c r="AB3" s="10"/>
      <c r="AD3" s="11"/>
      <c r="AE3" s="12"/>
      <c r="AF3" s="12"/>
      <c r="AG3" s="12"/>
      <c r="AH3" s="12"/>
      <c r="AK3" s="13" t="s">
        <v>8</v>
      </c>
      <c r="AL3" s="13" t="s">
        <v>9</v>
      </c>
      <c r="AM3" s="13" t="s">
        <v>10</v>
      </c>
      <c r="AN3" s="13" t="s">
        <v>11</v>
      </c>
      <c r="AO3" s="13" t="s">
        <v>12</v>
      </c>
      <c r="AP3" s="13" t="s">
        <v>13</v>
      </c>
      <c r="AQ3" s="13" t="s">
        <v>14</v>
      </c>
      <c r="AR3" s="13" t="s">
        <v>15</v>
      </c>
      <c r="AS3" s="13" t="s">
        <v>16</v>
      </c>
      <c r="AT3" s="13" t="s">
        <v>17</v>
      </c>
      <c r="AU3" s="13" t="s">
        <v>18</v>
      </c>
      <c r="AV3" s="13" t="s">
        <v>19</v>
      </c>
      <c r="AW3" s="13" t="s">
        <v>20</v>
      </c>
    </row>
    <row r="4" spans="1:49" ht="38.25">
      <c r="A4" s="6" t="s">
        <v>21</v>
      </c>
      <c r="B4" s="6" t="s">
        <v>22</v>
      </c>
      <c r="C4" s="6" t="s">
        <v>23</v>
      </c>
      <c r="D4" s="14" t="s">
        <v>24</v>
      </c>
      <c r="E4" s="14" t="s">
        <v>25</v>
      </c>
      <c r="F4" s="14" t="s">
        <v>26</v>
      </c>
      <c r="G4" s="15" t="s">
        <v>27</v>
      </c>
      <c r="H4" s="1"/>
      <c r="I4" s="6" t="s">
        <v>22</v>
      </c>
      <c r="J4" s="6" t="s">
        <v>23</v>
      </c>
      <c r="K4" s="14" t="s">
        <v>24</v>
      </c>
      <c r="L4" s="14" t="s">
        <v>25</v>
      </c>
      <c r="M4" s="14" t="s">
        <v>26</v>
      </c>
      <c r="N4" s="15" t="s">
        <v>28</v>
      </c>
      <c r="O4" s="1"/>
      <c r="P4" s="6" t="s">
        <v>22</v>
      </c>
      <c r="Q4" s="6" t="s">
        <v>23</v>
      </c>
      <c r="R4" s="14" t="s">
        <v>24</v>
      </c>
      <c r="S4" s="14" t="s">
        <v>25</v>
      </c>
      <c r="T4" s="14" t="s">
        <v>26</v>
      </c>
      <c r="U4" s="15" t="s">
        <v>28</v>
      </c>
      <c r="V4" s="16"/>
      <c r="W4" s="17">
        <v>2015</v>
      </c>
      <c r="X4" s="17">
        <v>2016</v>
      </c>
      <c r="Y4" s="17">
        <v>2017</v>
      </c>
      <c r="Z4" s="7" t="s">
        <v>28</v>
      </c>
      <c r="AA4" s="18"/>
      <c r="AB4" s="10"/>
      <c r="AD4" s="19">
        <f>Y4+2</f>
        <v>2019</v>
      </c>
      <c r="AE4" s="19">
        <f>AD4+1</f>
        <v>2020</v>
      </c>
      <c r="AF4" s="19">
        <f>AE4+1</f>
        <v>2021</v>
      </c>
      <c r="AG4" s="19">
        <f>AF4+1</f>
        <v>2022</v>
      </c>
      <c r="AH4" s="19">
        <f>AG4+1</f>
        <v>2023</v>
      </c>
      <c r="AI4" s="3"/>
      <c r="AJ4" s="20" t="s">
        <v>29</v>
      </c>
      <c r="AK4" s="21">
        <v>0.030931801275706303</v>
      </c>
      <c r="AL4" s="21">
        <v>0.06851857932226396</v>
      </c>
      <c r="AM4" s="21">
        <v>0.1133996137882727</v>
      </c>
      <c r="AN4" s="21">
        <v>0.06380400720184157</v>
      </c>
      <c r="AO4" s="21">
        <v>0.09134197569077189</v>
      </c>
      <c r="AP4" s="21">
        <v>0.07834548253654261</v>
      </c>
      <c r="AQ4" s="21">
        <v>0.2991301197556411</v>
      </c>
      <c r="AR4" s="21">
        <v>0.12349773586664418</v>
      </c>
      <c r="AS4" s="21">
        <v>0.0372460789475011</v>
      </c>
      <c r="AT4" s="21">
        <v>0.03091034233588123</v>
      </c>
      <c r="AU4" s="21">
        <v>0.028781972129448687</v>
      </c>
      <c r="AV4" s="21">
        <v>0.0340922911494847</v>
      </c>
      <c r="AW4" s="22"/>
    </row>
    <row r="5" spans="1:49" ht="12.75">
      <c r="A5" s="6" t="s">
        <v>30</v>
      </c>
      <c r="B5" s="6" t="s">
        <v>31</v>
      </c>
      <c r="C5" s="23" t="s">
        <v>32</v>
      </c>
      <c r="D5" s="24">
        <v>5321.77</v>
      </c>
      <c r="E5" s="25">
        <v>0</v>
      </c>
      <c r="F5" s="25">
        <v>0</v>
      </c>
      <c r="G5" s="26">
        <f>SUM(D5:F5)</f>
        <v>5321.77</v>
      </c>
      <c r="I5" s="12" t="s">
        <v>31</v>
      </c>
      <c r="J5" s="27" t="str">
        <f aca="true" t="shared" si="0" ref="J5:J16">C5</f>
        <v>562</v>
      </c>
      <c r="K5" s="11">
        <v>0</v>
      </c>
      <c r="L5" s="11">
        <v>0</v>
      </c>
      <c r="M5" s="11">
        <v>0</v>
      </c>
      <c r="N5" s="11">
        <f>SUM(K5:M5)</f>
        <v>0</v>
      </c>
      <c r="P5" s="12" t="s">
        <v>31</v>
      </c>
      <c r="Q5" s="23" t="str">
        <f aca="true" t="shared" si="1" ref="Q5:Q16">J5</f>
        <v>562</v>
      </c>
      <c r="R5" s="28">
        <f aca="true" t="shared" si="2" ref="R5:T16">D5-K5</f>
        <v>5321.77</v>
      </c>
      <c r="S5" s="29">
        <f t="shared" si="2"/>
        <v>0</v>
      </c>
      <c r="T5" s="29">
        <f t="shared" si="2"/>
        <v>0</v>
      </c>
      <c r="U5" s="24">
        <f>SUM(R5:T5)</f>
        <v>5321.77</v>
      </c>
      <c r="V5" s="30"/>
      <c r="W5" s="28">
        <f aca="true" t="shared" si="3" ref="W5:W16">R5*VLOOKUP(W$4,$W$28:$X$30,2,FALSE)</f>
        <v>5501.013218461125</v>
      </c>
      <c r="X5" s="28">
        <f aca="true" t="shared" si="4" ref="X5:X16">S5*VLOOKUP(X$4,$W$28:$X$30,2,FALSE)</f>
        <v>0</v>
      </c>
      <c r="Y5" s="28">
        <f aca="true" t="shared" si="5" ref="Y5:Y16">T5*VLOOKUP(Y$4,$W$28:$X$30,2,FALSE)</f>
        <v>0</v>
      </c>
      <c r="Z5" s="24">
        <f>SUM(W5:Y5)</f>
        <v>5501.013218461125</v>
      </c>
      <c r="AA5" s="30"/>
      <c r="AB5" s="25">
        <f aca="true" t="shared" si="6" ref="AB5:AB16">Z5/3</f>
        <v>1833.671072820375</v>
      </c>
      <c r="AC5" s="31"/>
      <c r="AD5" s="24">
        <f aca="true" t="shared" si="7" ref="AD5:AH16">$AB5*VLOOKUP(AD$4,$AE$26:$AF$31,2,FALSE)</f>
        <v>1901.0304183525516</v>
      </c>
      <c r="AE5" s="24">
        <f t="shared" si="7"/>
        <v>1953.421020433134</v>
      </c>
      <c r="AF5" s="24">
        <f t="shared" si="7"/>
        <v>2005.811622513716</v>
      </c>
      <c r="AG5" s="24">
        <f t="shared" si="7"/>
        <v>2058.2022245942985</v>
      </c>
      <c r="AH5" s="24">
        <f t="shared" si="7"/>
        <v>2103.108454949083</v>
      </c>
      <c r="AJ5" s="32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22"/>
    </row>
    <row r="6" spans="1:49" ht="12.75">
      <c r="A6" s="12"/>
      <c r="B6" s="12"/>
      <c r="C6" s="12" t="s">
        <v>33</v>
      </c>
      <c r="D6" s="24">
        <v>217185.36</v>
      </c>
      <c r="E6" s="25">
        <v>243304.2400000002</v>
      </c>
      <c r="F6" s="25">
        <v>153766.92000000004</v>
      </c>
      <c r="G6" s="24">
        <f aca="true" t="shared" si="8" ref="G6:G16">SUM(D6:F6)</f>
        <v>614256.5200000003</v>
      </c>
      <c r="I6" s="12"/>
      <c r="J6" s="27" t="str">
        <f t="shared" si="0"/>
        <v>580</v>
      </c>
      <c r="K6" s="11">
        <v>0</v>
      </c>
      <c r="L6" s="11">
        <v>0</v>
      </c>
      <c r="M6" s="11">
        <v>0</v>
      </c>
      <c r="N6" s="11">
        <f aca="true" t="shared" si="9" ref="N6:N16">SUM(K6:M6)</f>
        <v>0</v>
      </c>
      <c r="P6" s="12"/>
      <c r="Q6" s="23" t="str">
        <f t="shared" si="1"/>
        <v>580</v>
      </c>
      <c r="R6" s="28">
        <f t="shared" si="2"/>
        <v>217185.36</v>
      </c>
      <c r="S6" s="29">
        <f t="shared" si="2"/>
        <v>243304.2400000002</v>
      </c>
      <c r="T6" s="29">
        <f>F6-M6</f>
        <v>153766.92000000004</v>
      </c>
      <c r="U6" s="24">
        <f>SUM(R6:T6)</f>
        <v>614256.5200000003</v>
      </c>
      <c r="V6" s="30"/>
      <c r="W6" s="28">
        <f t="shared" si="3"/>
        <v>224500.40798761274</v>
      </c>
      <c r="X6" s="28">
        <f t="shared" si="4"/>
        <v>248373.07833333357</v>
      </c>
      <c r="Y6" s="28">
        <f t="shared" si="5"/>
        <v>153766.92000000004</v>
      </c>
      <c r="Z6" s="24">
        <f aca="true" t="shared" si="10" ref="Z6:Z16">SUM(W6:Y6)</f>
        <v>626640.4063209463</v>
      </c>
      <c r="AA6" s="30"/>
      <c r="AB6" s="25">
        <f t="shared" si="6"/>
        <v>208880.13544031544</v>
      </c>
      <c r="AC6" s="31"/>
      <c r="AD6" s="24">
        <f t="shared" si="7"/>
        <v>216553.28327281677</v>
      </c>
      <c r="AE6" s="24">
        <f t="shared" si="7"/>
        <v>222521.2871425401</v>
      </c>
      <c r="AF6" s="24">
        <f t="shared" si="7"/>
        <v>228489.2910122634</v>
      </c>
      <c r="AG6" s="24">
        <f t="shared" si="7"/>
        <v>234457.2948819867</v>
      </c>
      <c r="AH6" s="24">
        <f t="shared" si="7"/>
        <v>239572.72677032094</v>
      </c>
      <c r="AJ6" s="34">
        <f>AD4</f>
        <v>2019</v>
      </c>
      <c r="AK6" s="35" t="s">
        <v>8</v>
      </c>
      <c r="AL6" s="35" t="s">
        <v>9</v>
      </c>
      <c r="AM6" s="35" t="s">
        <v>10</v>
      </c>
      <c r="AN6" s="35" t="s">
        <v>11</v>
      </c>
      <c r="AO6" s="35" t="s">
        <v>12</v>
      </c>
      <c r="AP6" s="35" t="s">
        <v>13</v>
      </c>
      <c r="AQ6" s="35" t="s">
        <v>14</v>
      </c>
      <c r="AR6" s="35" t="s">
        <v>15</v>
      </c>
      <c r="AS6" s="35" t="s">
        <v>16</v>
      </c>
      <c r="AT6" s="35" t="s">
        <v>17</v>
      </c>
      <c r="AU6" s="35" t="s">
        <v>18</v>
      </c>
      <c r="AV6" s="35" t="s">
        <v>19</v>
      </c>
      <c r="AW6" s="35" t="s">
        <v>20</v>
      </c>
    </row>
    <row r="7" spans="1:50" ht="12.75">
      <c r="A7" s="12"/>
      <c r="B7" s="12"/>
      <c r="C7" s="12" t="s">
        <v>34</v>
      </c>
      <c r="D7" s="24">
        <v>192884.38</v>
      </c>
      <c r="E7" s="25">
        <v>175400.8899999998</v>
      </c>
      <c r="F7" s="25">
        <v>73088.03000000001</v>
      </c>
      <c r="G7" s="24">
        <f t="shared" si="8"/>
        <v>441373.2999999998</v>
      </c>
      <c r="I7" s="12"/>
      <c r="J7" s="27" t="str">
        <f t="shared" si="0"/>
        <v>583</v>
      </c>
      <c r="K7" s="11">
        <v>0</v>
      </c>
      <c r="L7" s="11">
        <v>0</v>
      </c>
      <c r="M7" s="11">
        <v>0</v>
      </c>
      <c r="N7" s="11">
        <f t="shared" si="9"/>
        <v>0</v>
      </c>
      <c r="P7" s="12"/>
      <c r="Q7" s="23" t="str">
        <f t="shared" si="1"/>
        <v>583</v>
      </c>
      <c r="R7" s="28">
        <f t="shared" si="2"/>
        <v>192884.38</v>
      </c>
      <c r="S7" s="29">
        <f t="shared" si="2"/>
        <v>175400.8899999998</v>
      </c>
      <c r="T7" s="29">
        <f t="shared" si="2"/>
        <v>73088.03000000001</v>
      </c>
      <c r="U7" s="24">
        <f aca="true" t="shared" si="11" ref="U7:U16">SUM(R7:T7)</f>
        <v>441373.2999999998</v>
      </c>
      <c r="V7" s="30"/>
      <c r="W7" s="28">
        <f t="shared" si="3"/>
        <v>199380.94356101044</v>
      </c>
      <c r="X7" s="28">
        <f t="shared" si="4"/>
        <v>179055.07520833318</v>
      </c>
      <c r="Y7" s="28">
        <f t="shared" si="5"/>
        <v>73088.03000000001</v>
      </c>
      <c r="Z7" s="24">
        <f t="shared" si="10"/>
        <v>451524.04876934364</v>
      </c>
      <c r="AA7" s="30"/>
      <c r="AB7" s="25">
        <f t="shared" si="6"/>
        <v>150508.01625644788</v>
      </c>
      <c r="AC7" s="31"/>
      <c r="AD7" s="24">
        <f t="shared" si="7"/>
        <v>156036.88215974593</v>
      </c>
      <c r="AE7" s="24">
        <f t="shared" si="7"/>
        <v>160337.11119564445</v>
      </c>
      <c r="AF7" s="24">
        <f t="shared" si="7"/>
        <v>164637.34023154297</v>
      </c>
      <c r="AG7" s="24">
        <f t="shared" si="7"/>
        <v>168937.5692674415</v>
      </c>
      <c r="AH7" s="24">
        <f t="shared" si="7"/>
        <v>172623.4798696402</v>
      </c>
      <c r="AJ7" s="23" t="s">
        <v>32</v>
      </c>
      <c r="AK7" s="36">
        <f aca="true" t="shared" si="12" ref="AK7:AV18">$AD5*AK$4</f>
        <v>58.80229511955394</v>
      </c>
      <c r="AL7" s="36">
        <f t="shared" si="12"/>
        <v>130.25590351392594</v>
      </c>
      <c r="AM7" s="36">
        <f t="shared" si="12"/>
        <v>215.5761152409378</v>
      </c>
      <c r="AN7" s="36">
        <f t="shared" si="12"/>
        <v>121.29335850348609</v>
      </c>
      <c r="AO7" s="36">
        <f t="shared" si="12"/>
        <v>173.6438742605767</v>
      </c>
      <c r="AP7" s="36">
        <f t="shared" si="12"/>
        <v>148.93714544247612</v>
      </c>
      <c r="AQ7" s="36">
        <f t="shared" si="12"/>
        <v>568.6554567009152</v>
      </c>
      <c r="AR7" s="36">
        <f t="shared" si="12"/>
        <v>234.77295248015952</v>
      </c>
      <c r="AS7" s="36">
        <f t="shared" si="12"/>
        <v>70.80592904356018</v>
      </c>
      <c r="AT7" s="36">
        <f t="shared" si="12"/>
        <v>58.76150102220088</v>
      </c>
      <c r="AU7" s="36">
        <f t="shared" si="12"/>
        <v>54.715404518257316</v>
      </c>
      <c r="AV7" s="36">
        <f t="shared" si="12"/>
        <v>64.81048250650188</v>
      </c>
      <c r="AW7" s="37">
        <f>SUM(AK7:AV7)</f>
        <v>1901.0304183525516</v>
      </c>
      <c r="AX7" s="38">
        <f aca="true" t="shared" si="13" ref="AX7:AX18">AW7/$AW$19</f>
        <v>0.0006004950829928234</v>
      </c>
    </row>
    <row r="8" spans="1:50" ht="12.75">
      <c r="A8" s="12"/>
      <c r="B8" s="12"/>
      <c r="C8" s="23" t="s">
        <v>35</v>
      </c>
      <c r="D8" s="24">
        <v>880.31</v>
      </c>
      <c r="E8" s="25">
        <v>0</v>
      </c>
      <c r="F8" s="25">
        <v>0</v>
      </c>
      <c r="G8" s="24">
        <f t="shared" si="8"/>
        <v>880.31</v>
      </c>
      <c r="I8" s="12"/>
      <c r="J8" s="27" t="str">
        <f t="shared" si="0"/>
        <v>584</v>
      </c>
      <c r="K8" s="11">
        <v>0</v>
      </c>
      <c r="L8" s="11">
        <v>0</v>
      </c>
      <c r="M8" s="11">
        <v>0</v>
      </c>
      <c r="N8" s="11">
        <f t="shared" si="9"/>
        <v>0</v>
      </c>
      <c r="P8" s="12"/>
      <c r="Q8" s="23" t="str">
        <f t="shared" si="1"/>
        <v>584</v>
      </c>
      <c r="R8" s="28">
        <f t="shared" si="2"/>
        <v>880.31</v>
      </c>
      <c r="S8" s="29">
        <f t="shared" si="2"/>
        <v>0</v>
      </c>
      <c r="T8" s="29">
        <f t="shared" si="2"/>
        <v>0</v>
      </c>
      <c r="U8" s="24">
        <f t="shared" si="11"/>
        <v>880.31</v>
      </c>
      <c r="V8" s="30"/>
      <c r="W8" s="28">
        <f t="shared" si="3"/>
        <v>909.9598341047268</v>
      </c>
      <c r="X8" s="28">
        <f t="shared" si="4"/>
        <v>0</v>
      </c>
      <c r="Y8" s="28">
        <f t="shared" si="5"/>
        <v>0</v>
      </c>
      <c r="Z8" s="24">
        <f t="shared" si="10"/>
        <v>909.9598341047268</v>
      </c>
      <c r="AA8" s="30"/>
      <c r="AB8" s="25">
        <f t="shared" si="6"/>
        <v>303.3199447015756</v>
      </c>
      <c r="AC8" s="31"/>
      <c r="AD8" s="24">
        <f t="shared" si="7"/>
        <v>314.46231001714364</v>
      </c>
      <c r="AE8" s="24">
        <f t="shared" si="7"/>
        <v>323.1285941514744</v>
      </c>
      <c r="AF8" s="24">
        <f t="shared" si="7"/>
        <v>331.79487828580505</v>
      </c>
      <c r="AG8" s="24">
        <f t="shared" si="7"/>
        <v>340.46116242013585</v>
      </c>
      <c r="AH8" s="24">
        <f t="shared" si="7"/>
        <v>347.8894059638479</v>
      </c>
      <c r="AJ8" s="23" t="s">
        <v>33</v>
      </c>
      <c r="AK8" s="36">
        <f t="shared" si="12"/>
        <v>6698.383123796502</v>
      </c>
      <c r="AL8" s="36">
        <f t="shared" si="12"/>
        <v>14837.923317425193</v>
      </c>
      <c r="AM8" s="36">
        <f t="shared" si="12"/>
        <v>24557.058687719837</v>
      </c>
      <c r="AN8" s="36">
        <f t="shared" si="12"/>
        <v>13816.967245521239</v>
      </c>
      <c r="AO8" s="36">
        <f t="shared" si="12"/>
        <v>19780.404736462468</v>
      </c>
      <c r="AP8" s="36">
        <f t="shared" si="12"/>
        <v>16965.971472881432</v>
      </c>
      <c r="AQ8" s="36">
        <f t="shared" si="12"/>
        <v>64777.609558874945</v>
      </c>
      <c r="AR8" s="36">
        <f t="shared" si="12"/>
        <v>26743.8401786809</v>
      </c>
      <c r="AS8" s="36">
        <f t="shared" si="12"/>
        <v>8065.7606851199025</v>
      </c>
      <c r="AT8" s="36">
        <f t="shared" si="12"/>
        <v>6693.7361199218285</v>
      </c>
      <c r="AU8" s="36">
        <f t="shared" si="12"/>
        <v>6232.830563698819</v>
      </c>
      <c r="AV8" s="36">
        <f t="shared" si="12"/>
        <v>7382.797582713704</v>
      </c>
      <c r="AW8" s="37">
        <f>SUM(AK8:AV8)</f>
        <v>216553.28327281677</v>
      </c>
      <c r="AX8" s="38">
        <f t="shared" si="13"/>
        <v>0.0684045770945483</v>
      </c>
    </row>
    <row r="9" spans="1:50" ht="12.75">
      <c r="A9" s="12"/>
      <c r="B9" s="12"/>
      <c r="C9" s="12" t="s">
        <v>36</v>
      </c>
      <c r="D9" s="24">
        <v>0</v>
      </c>
      <c r="E9" s="25">
        <v>948.15</v>
      </c>
      <c r="F9" s="25">
        <v>0</v>
      </c>
      <c r="G9" s="24">
        <f t="shared" si="8"/>
        <v>948.15</v>
      </c>
      <c r="I9" s="12"/>
      <c r="J9" s="27" t="str">
        <f t="shared" si="0"/>
        <v>588</v>
      </c>
      <c r="K9" s="11">
        <v>0</v>
      </c>
      <c r="L9" s="11">
        <v>0</v>
      </c>
      <c r="M9" s="11">
        <v>0</v>
      </c>
      <c r="N9" s="11">
        <f t="shared" si="9"/>
        <v>0</v>
      </c>
      <c r="P9" s="12"/>
      <c r="Q9" s="23" t="str">
        <f t="shared" si="1"/>
        <v>588</v>
      </c>
      <c r="R9" s="28">
        <f t="shared" si="2"/>
        <v>0</v>
      </c>
      <c r="S9" s="29">
        <f t="shared" si="2"/>
        <v>948.15</v>
      </c>
      <c r="T9" s="29">
        <f t="shared" si="2"/>
        <v>0</v>
      </c>
      <c r="U9" s="24">
        <f t="shared" si="11"/>
        <v>948.15</v>
      </c>
      <c r="V9" s="30"/>
      <c r="W9" s="28">
        <f t="shared" si="3"/>
        <v>0</v>
      </c>
      <c r="X9" s="28">
        <f t="shared" si="4"/>
        <v>967.9031250000002</v>
      </c>
      <c r="Y9" s="28">
        <f t="shared" si="5"/>
        <v>0</v>
      </c>
      <c r="Z9" s="24">
        <f t="shared" si="10"/>
        <v>967.9031250000002</v>
      </c>
      <c r="AA9" s="30"/>
      <c r="AB9" s="25">
        <f t="shared" si="6"/>
        <v>322.63437500000003</v>
      </c>
      <c r="AC9" s="31"/>
      <c r="AD9" s="24">
        <f t="shared" si="7"/>
        <v>334.48625</v>
      </c>
      <c r="AE9" s="24">
        <f t="shared" si="7"/>
        <v>343.704375</v>
      </c>
      <c r="AF9" s="24">
        <f t="shared" si="7"/>
        <v>352.92249999999996</v>
      </c>
      <c r="AG9" s="24">
        <f t="shared" si="7"/>
        <v>362.140625</v>
      </c>
      <c r="AH9" s="24">
        <f t="shared" si="7"/>
        <v>370.04187499999995</v>
      </c>
      <c r="AJ9" s="23" t="s">
        <v>34</v>
      </c>
      <c r="AK9" s="36">
        <f t="shared" si="12"/>
        <v>4826.501830646063</v>
      </c>
      <c r="AL9" s="36">
        <f t="shared" si="12"/>
        <v>10691.425487461305</v>
      </c>
      <c r="AM9" s="36">
        <f t="shared" si="12"/>
        <v>17694.522173641406</v>
      </c>
      <c r="AN9" s="36">
        <f t="shared" si="12"/>
        <v>9955.778353073334</v>
      </c>
      <c r="AO9" s="36">
        <f t="shared" si="12"/>
        <v>14252.71709709935</v>
      </c>
      <c r="AP9" s="36">
        <f t="shared" si="12"/>
        <v>12224.784826302932</v>
      </c>
      <c r="AQ9" s="36">
        <f t="shared" si="12"/>
        <v>46675.331246741654</v>
      </c>
      <c r="AR9" s="36">
        <f t="shared" si="12"/>
        <v>19270.201658418988</v>
      </c>
      <c r="AS9" s="36">
        <f t="shared" si="12"/>
        <v>5811.762031643823</v>
      </c>
      <c r="AT9" s="36">
        <f t="shared" si="12"/>
        <v>4823.153444581305</v>
      </c>
      <c r="AU9" s="36">
        <f t="shared" si="12"/>
        <v>4491.049193487876</v>
      </c>
      <c r="AV9" s="36">
        <f t="shared" si="12"/>
        <v>5319.654816647893</v>
      </c>
      <c r="AW9" s="37">
        <f aca="true" t="shared" si="14" ref="AW9:AW18">SUM(AK9:AV9)</f>
        <v>156036.88215974596</v>
      </c>
      <c r="AX9" s="38">
        <f t="shared" si="13"/>
        <v>0.049288732888166355</v>
      </c>
    </row>
    <row r="10" spans="1:50" ht="12.75">
      <c r="A10" s="12"/>
      <c r="B10" s="12"/>
      <c r="C10" s="12" t="s">
        <v>37</v>
      </c>
      <c r="D10" s="24">
        <v>138519.91</v>
      </c>
      <c r="E10" s="25">
        <v>15783.650000000003</v>
      </c>
      <c r="F10" s="25">
        <v>64186.460000000014</v>
      </c>
      <c r="G10" s="24">
        <f t="shared" si="8"/>
        <v>218490.02000000002</v>
      </c>
      <c r="I10" s="12"/>
      <c r="J10" s="27" t="str">
        <f t="shared" si="0"/>
        <v>590</v>
      </c>
      <c r="K10" s="11">
        <v>0</v>
      </c>
      <c r="L10" s="11">
        <v>0</v>
      </c>
      <c r="M10" s="11">
        <v>0</v>
      </c>
      <c r="N10" s="11">
        <f t="shared" si="9"/>
        <v>0</v>
      </c>
      <c r="P10" s="12"/>
      <c r="Q10" s="23" t="str">
        <f t="shared" si="1"/>
        <v>590</v>
      </c>
      <c r="R10" s="28">
        <f t="shared" si="2"/>
        <v>138519.91</v>
      </c>
      <c r="S10" s="29">
        <f t="shared" si="2"/>
        <v>15783.650000000003</v>
      </c>
      <c r="T10" s="29">
        <f t="shared" si="2"/>
        <v>64186.460000000014</v>
      </c>
      <c r="U10" s="24">
        <f t="shared" si="11"/>
        <v>218490.02000000002</v>
      </c>
      <c r="V10" s="30"/>
      <c r="W10" s="28">
        <f t="shared" si="3"/>
        <v>143185.41686883222</v>
      </c>
      <c r="X10" s="28">
        <f t="shared" si="4"/>
        <v>16112.476041666672</v>
      </c>
      <c r="Y10" s="28">
        <f t="shared" si="5"/>
        <v>64186.460000000014</v>
      </c>
      <c r="Z10" s="24">
        <f t="shared" si="10"/>
        <v>223484.3529104989</v>
      </c>
      <c r="AA10" s="30"/>
      <c r="AB10" s="25">
        <f t="shared" si="6"/>
        <v>74494.78430349963</v>
      </c>
      <c r="AC10" s="31"/>
      <c r="AD10" s="24">
        <f t="shared" si="7"/>
        <v>77231.32740036286</v>
      </c>
      <c r="AE10" s="24">
        <f t="shared" si="7"/>
        <v>79359.7498090343</v>
      </c>
      <c r="AF10" s="24">
        <f t="shared" si="7"/>
        <v>81488.17221770571</v>
      </c>
      <c r="AG10" s="24">
        <f t="shared" si="7"/>
        <v>83616.59462637713</v>
      </c>
      <c r="AH10" s="24">
        <f t="shared" si="7"/>
        <v>85440.95669095262</v>
      </c>
      <c r="AJ10" s="23" t="s">
        <v>35</v>
      </c>
      <c r="AK10" s="36">
        <f t="shared" si="12"/>
        <v>9.726885682149835</v>
      </c>
      <c r="AL10" s="36">
        <f t="shared" si="12"/>
        <v>21.546510732772017</v>
      </c>
      <c r="AM10" s="36">
        <f t="shared" si="12"/>
        <v>35.65990450691216</v>
      </c>
      <c r="AN10" s="36">
        <f t="shared" si="12"/>
        <v>20.06395549304157</v>
      </c>
      <c r="AO10" s="36">
        <f t="shared" si="12"/>
        <v>28.723608677249906</v>
      </c>
      <c r="AP10" s="36">
        <f t="shared" si="12"/>
        <v>24.636701417848975</v>
      </c>
      <c r="AQ10" s="36">
        <f t="shared" si="12"/>
        <v>94.0651484540637</v>
      </c>
      <c r="AR10" s="36">
        <f t="shared" si="12"/>
        <v>38.835383302511985</v>
      </c>
      <c r="AS10" s="36">
        <f t="shared" si="12"/>
        <v>11.712488024912098</v>
      </c>
      <c r="AT10" s="36">
        <f t="shared" si="12"/>
        <v>9.720137654361922</v>
      </c>
      <c r="AU10" s="36">
        <f t="shared" si="12"/>
        <v>9.050845442675481</v>
      </c>
      <c r="AV10" s="36">
        <f t="shared" si="12"/>
        <v>10.720740628643979</v>
      </c>
      <c r="AW10" s="37">
        <f t="shared" si="14"/>
        <v>314.46231001714364</v>
      </c>
      <c r="AX10" s="38">
        <f t="shared" si="13"/>
        <v>9.933195656885065E-05</v>
      </c>
    </row>
    <row r="11" spans="1:50" ht="12.75">
      <c r="A11" s="12"/>
      <c r="B11" s="12"/>
      <c r="C11" s="12" t="s">
        <v>38</v>
      </c>
      <c r="D11" s="24">
        <v>2873106.65</v>
      </c>
      <c r="E11" s="25">
        <v>2351196.1899999944</v>
      </c>
      <c r="F11" s="25">
        <v>2144129.580000003</v>
      </c>
      <c r="G11" s="24">
        <f t="shared" si="8"/>
        <v>7368432.419999997</v>
      </c>
      <c r="I11" s="12"/>
      <c r="J11" s="27" t="str">
        <f t="shared" si="0"/>
        <v>593</v>
      </c>
      <c r="K11" s="11">
        <v>0</v>
      </c>
      <c r="L11" s="11">
        <v>0</v>
      </c>
      <c r="M11" s="11">
        <v>0</v>
      </c>
      <c r="N11" s="11">
        <f t="shared" si="9"/>
        <v>0</v>
      </c>
      <c r="P11" s="12"/>
      <c r="Q11" s="23" t="str">
        <f t="shared" si="1"/>
        <v>593</v>
      </c>
      <c r="R11" s="28">
        <f t="shared" si="2"/>
        <v>2873106.65</v>
      </c>
      <c r="S11" s="29">
        <f t="shared" si="2"/>
        <v>2351196.1899999944</v>
      </c>
      <c r="T11" s="29">
        <f t="shared" si="2"/>
        <v>2144129.580000003</v>
      </c>
      <c r="U11" s="24">
        <f t="shared" si="11"/>
        <v>7368432.419999997</v>
      </c>
      <c r="V11" s="30"/>
      <c r="W11" s="28">
        <f t="shared" si="3"/>
        <v>2969876.1238645334</v>
      </c>
      <c r="X11" s="28">
        <f t="shared" si="4"/>
        <v>2400179.443958328</v>
      </c>
      <c r="Y11" s="28">
        <f t="shared" si="5"/>
        <v>2144129.580000003</v>
      </c>
      <c r="Z11" s="24">
        <f t="shared" si="10"/>
        <v>7514185.147822864</v>
      </c>
      <c r="AA11" s="30"/>
      <c r="AB11" s="25">
        <f t="shared" si="6"/>
        <v>2504728.3826076216</v>
      </c>
      <c r="AC11" s="31"/>
      <c r="AD11" s="24">
        <f t="shared" si="7"/>
        <v>2596738.8129891255</v>
      </c>
      <c r="AE11" s="24">
        <f t="shared" si="7"/>
        <v>2668302.4810636295</v>
      </c>
      <c r="AF11" s="24">
        <f t="shared" si="7"/>
        <v>2739866.1491381326</v>
      </c>
      <c r="AG11" s="24">
        <f t="shared" si="7"/>
        <v>2811429.817212636</v>
      </c>
      <c r="AH11" s="24">
        <f t="shared" si="7"/>
        <v>2872770.104133639</v>
      </c>
      <c r="AJ11" s="23" t="s">
        <v>36</v>
      </c>
      <c r="AK11" s="36">
        <f t="shared" si="12"/>
        <v>10.346262214456218</v>
      </c>
      <c r="AL11" s="36">
        <f t="shared" si="12"/>
        <v>22.918522652831612</v>
      </c>
      <c r="AM11" s="36">
        <f t="shared" si="12"/>
        <v>37.930611567487624</v>
      </c>
      <c r="AN11" s="36">
        <f t="shared" si="12"/>
        <v>21.34156310391698</v>
      </c>
      <c r="AO11" s="36">
        <f t="shared" si="12"/>
        <v>30.552634916397448</v>
      </c>
      <c r="AP11" s="36">
        <f t="shared" si="12"/>
        <v>26.205486658088624</v>
      </c>
      <c r="AQ11" s="36">
        <f t="shared" si="12"/>
        <v>100.05491201911529</v>
      </c>
      <c r="AR11" s="36">
        <f t="shared" si="12"/>
        <v>41.30829455352431</v>
      </c>
      <c r="AS11" s="36">
        <f t="shared" si="12"/>
        <v>12.45830127435359</v>
      </c>
      <c r="AT11" s="36">
        <f t="shared" si="12"/>
        <v>10.339084494145153</v>
      </c>
      <c r="AU11" s="36">
        <f t="shared" si="12"/>
        <v>9.627173925183806</v>
      </c>
      <c r="AV11" s="36">
        <f t="shared" si="12"/>
        <v>11.403402620499326</v>
      </c>
      <c r="AW11" s="37">
        <f t="shared" si="14"/>
        <v>334.48625</v>
      </c>
      <c r="AX11" s="38">
        <f t="shared" si="13"/>
        <v>0.00010565709339242077</v>
      </c>
    </row>
    <row r="12" spans="1:50" ht="12.75">
      <c r="A12" s="12"/>
      <c r="B12" s="12"/>
      <c r="C12" s="12" t="s">
        <v>39</v>
      </c>
      <c r="D12" s="24">
        <v>8049.81</v>
      </c>
      <c r="E12" s="25">
        <v>1192.9099999999999</v>
      </c>
      <c r="F12" s="25">
        <v>5188.6</v>
      </c>
      <c r="G12" s="24">
        <f t="shared" si="8"/>
        <v>14431.320000000002</v>
      </c>
      <c r="I12" s="12"/>
      <c r="J12" s="27" t="str">
        <f t="shared" si="0"/>
        <v>594</v>
      </c>
      <c r="K12" s="11">
        <v>0</v>
      </c>
      <c r="L12" s="11">
        <v>0</v>
      </c>
      <c r="M12" s="11">
        <v>0</v>
      </c>
      <c r="N12" s="11">
        <f t="shared" si="9"/>
        <v>0</v>
      </c>
      <c r="P12" s="12"/>
      <c r="Q12" s="23" t="str">
        <f t="shared" si="1"/>
        <v>594</v>
      </c>
      <c r="R12" s="28">
        <f t="shared" si="2"/>
        <v>8049.81</v>
      </c>
      <c r="S12" s="29">
        <f t="shared" si="2"/>
        <v>1192.9099999999999</v>
      </c>
      <c r="T12" s="29">
        <f t="shared" si="2"/>
        <v>5188.6</v>
      </c>
      <c r="U12" s="24">
        <f t="shared" si="11"/>
        <v>14431.320000000002</v>
      </c>
      <c r="V12" s="30"/>
      <c r="W12" s="28">
        <f t="shared" si="3"/>
        <v>8320.936683866561</v>
      </c>
      <c r="X12" s="28">
        <f t="shared" si="4"/>
        <v>1217.7622916666667</v>
      </c>
      <c r="Y12" s="28">
        <f t="shared" si="5"/>
        <v>5188.6</v>
      </c>
      <c r="Z12" s="24">
        <f t="shared" si="10"/>
        <v>14727.298975533227</v>
      </c>
      <c r="AA12" s="30"/>
      <c r="AB12" s="25">
        <f t="shared" si="6"/>
        <v>4909.099658511076</v>
      </c>
      <c r="AC12" s="31"/>
      <c r="AD12" s="24">
        <f t="shared" si="7"/>
        <v>5089.43393168087</v>
      </c>
      <c r="AE12" s="24">
        <f t="shared" si="7"/>
        <v>5229.693921924044</v>
      </c>
      <c r="AF12" s="24">
        <f t="shared" si="7"/>
        <v>5369.953912167217</v>
      </c>
      <c r="AG12" s="24">
        <f t="shared" si="7"/>
        <v>5510.213902410391</v>
      </c>
      <c r="AH12" s="24">
        <f t="shared" si="7"/>
        <v>5630.436751190254</v>
      </c>
      <c r="AJ12" s="23" t="s">
        <v>37</v>
      </c>
      <c r="AK12" s="36">
        <f t="shared" si="12"/>
        <v>2388.904071407035</v>
      </c>
      <c r="AL12" s="36">
        <f t="shared" si="12"/>
        <v>5291.780832645501</v>
      </c>
      <c r="AM12" s="36">
        <f t="shared" si="12"/>
        <v>8758.002699556791</v>
      </c>
      <c r="AN12" s="36">
        <f t="shared" si="12"/>
        <v>4927.668169660536</v>
      </c>
      <c r="AO12" s="36">
        <f t="shared" si="12"/>
        <v>7054.462029969989</v>
      </c>
      <c r="AP12" s="36">
        <f t="shared" si="12"/>
        <v>6050.725612119133</v>
      </c>
      <c r="AQ12" s="36">
        <f t="shared" si="12"/>
        <v>23102.216214157666</v>
      </c>
      <c r="AR12" s="36">
        <f t="shared" si="12"/>
        <v>9537.894071920333</v>
      </c>
      <c r="AS12" s="36">
        <f t="shared" si="12"/>
        <v>2876.56411757422</v>
      </c>
      <c r="AT12" s="36">
        <f t="shared" si="12"/>
        <v>2387.24676899974</v>
      </c>
      <c r="AU12" s="36">
        <f t="shared" si="12"/>
        <v>2222.8699127575705</v>
      </c>
      <c r="AV12" s="36">
        <f t="shared" si="12"/>
        <v>2632.992899594346</v>
      </c>
      <c r="AW12" s="37">
        <f t="shared" si="14"/>
        <v>77231.32740036286</v>
      </c>
      <c r="AX12" s="38">
        <f t="shared" si="13"/>
        <v>0.02439573397101006</v>
      </c>
    </row>
    <row r="13" spans="1:50" ht="12.75">
      <c r="A13" s="12"/>
      <c r="B13" s="12"/>
      <c r="C13" s="12" t="s">
        <v>40</v>
      </c>
      <c r="D13" s="24">
        <v>48203.74</v>
      </c>
      <c r="E13" s="25">
        <v>13107.399999999998</v>
      </c>
      <c r="F13" s="25">
        <v>52899.46000000001</v>
      </c>
      <c r="G13" s="24">
        <f t="shared" si="8"/>
        <v>114210.6</v>
      </c>
      <c r="I13" s="12"/>
      <c r="J13" s="27" t="str">
        <f t="shared" si="0"/>
        <v>595</v>
      </c>
      <c r="K13" s="11">
        <v>0</v>
      </c>
      <c r="L13" s="11">
        <v>0</v>
      </c>
      <c r="M13" s="11">
        <v>0</v>
      </c>
      <c r="N13" s="11">
        <f t="shared" si="9"/>
        <v>0</v>
      </c>
      <c r="P13" s="12"/>
      <c r="Q13" s="23" t="str">
        <f t="shared" si="1"/>
        <v>595</v>
      </c>
      <c r="R13" s="28">
        <f t="shared" si="2"/>
        <v>48203.74</v>
      </c>
      <c r="S13" s="29">
        <f t="shared" si="2"/>
        <v>13107.399999999998</v>
      </c>
      <c r="T13" s="29">
        <f t="shared" si="2"/>
        <v>52899.46000000001</v>
      </c>
      <c r="U13" s="24">
        <f t="shared" si="11"/>
        <v>114210.6</v>
      </c>
      <c r="V13" s="30"/>
      <c r="W13" s="28">
        <f t="shared" si="3"/>
        <v>49827.29635426996</v>
      </c>
      <c r="X13" s="28">
        <f t="shared" si="4"/>
        <v>13380.470833333333</v>
      </c>
      <c r="Y13" s="28">
        <f t="shared" si="5"/>
        <v>52899.46000000001</v>
      </c>
      <c r="Z13" s="24">
        <f t="shared" si="10"/>
        <v>116107.2271876033</v>
      </c>
      <c r="AA13" s="30"/>
      <c r="AB13" s="25">
        <f t="shared" si="6"/>
        <v>38702.40906253443</v>
      </c>
      <c r="AC13" s="31"/>
      <c r="AD13" s="24">
        <f t="shared" si="7"/>
        <v>40124.13021177038</v>
      </c>
      <c r="AE13" s="24">
        <f t="shared" si="7"/>
        <v>41229.9133278428</v>
      </c>
      <c r="AF13" s="24">
        <f t="shared" si="7"/>
        <v>42335.69644391521</v>
      </c>
      <c r="AG13" s="24">
        <f t="shared" si="7"/>
        <v>43441.47955998762</v>
      </c>
      <c r="AH13" s="24">
        <f t="shared" si="7"/>
        <v>44389.29365947826</v>
      </c>
      <c r="AJ13" s="23" t="s">
        <v>38</v>
      </c>
      <c r="AK13" s="36">
        <f t="shared" si="12"/>
        <v>80321.8089282931</v>
      </c>
      <c r="AL13" s="36">
        <f t="shared" si="12"/>
        <v>177924.85433699697</v>
      </c>
      <c r="AM13" s="36">
        <f t="shared" si="12"/>
        <v>294469.1785019845</v>
      </c>
      <c r="AN13" s="36">
        <f t="shared" si="12"/>
        <v>165682.34192525968</v>
      </c>
      <c r="AO13" s="36">
        <f t="shared" si="12"/>
        <v>237191.25353133655</v>
      </c>
      <c r="AP13" s="36">
        <f t="shared" si="12"/>
        <v>203442.75532500193</v>
      </c>
      <c r="AQ13" s="36">
        <f t="shared" si="12"/>
        <v>776762.7921035583</v>
      </c>
      <c r="AR13" s="36">
        <f t="shared" si="12"/>
        <v>320691.36404119415</v>
      </c>
      <c r="AS13" s="36">
        <f t="shared" si="12"/>
        <v>96718.33883463326</v>
      </c>
      <c r="AT13" s="36">
        <f t="shared" si="12"/>
        <v>80266.08566636374</v>
      </c>
      <c r="AU13" s="36">
        <f t="shared" si="12"/>
        <v>74739.26414291067</v>
      </c>
      <c r="AV13" s="36">
        <f t="shared" si="12"/>
        <v>88528.77565159257</v>
      </c>
      <c r="AW13" s="37">
        <f t="shared" si="14"/>
        <v>2596738.812989125</v>
      </c>
      <c r="AX13" s="38">
        <f t="shared" si="13"/>
        <v>0.8202545703439703</v>
      </c>
    </row>
    <row r="14" spans="1:50" ht="12.75">
      <c r="A14" s="12"/>
      <c r="B14" s="12"/>
      <c r="C14" s="12" t="s">
        <v>41</v>
      </c>
      <c r="D14" s="24">
        <v>104884.06</v>
      </c>
      <c r="E14" s="25">
        <v>37686.059999999976</v>
      </c>
      <c r="F14" s="25">
        <v>36419.380000000005</v>
      </c>
      <c r="G14" s="24">
        <f t="shared" si="8"/>
        <v>178989.49999999997</v>
      </c>
      <c r="I14" s="12"/>
      <c r="J14" s="27" t="str">
        <f t="shared" si="0"/>
        <v>598</v>
      </c>
      <c r="K14" s="11">
        <v>0</v>
      </c>
      <c r="L14" s="11">
        <v>0</v>
      </c>
      <c r="M14" s="11">
        <v>0</v>
      </c>
      <c r="N14" s="11">
        <f t="shared" si="9"/>
        <v>0</v>
      </c>
      <c r="P14" s="12"/>
      <c r="Q14" s="23" t="str">
        <f t="shared" si="1"/>
        <v>598</v>
      </c>
      <c r="R14" s="28">
        <f t="shared" si="2"/>
        <v>104884.06</v>
      </c>
      <c r="S14" s="29">
        <f t="shared" si="2"/>
        <v>37686.059999999976</v>
      </c>
      <c r="T14" s="29">
        <f t="shared" si="2"/>
        <v>36419.380000000005</v>
      </c>
      <c r="U14" s="24">
        <f t="shared" si="11"/>
        <v>178989.49999999997</v>
      </c>
      <c r="V14" s="30"/>
      <c r="W14" s="28">
        <f t="shared" si="3"/>
        <v>108416.67348755576</v>
      </c>
      <c r="X14" s="28">
        <f t="shared" si="4"/>
        <v>38471.186249999984</v>
      </c>
      <c r="Y14" s="28">
        <f t="shared" si="5"/>
        <v>36419.380000000005</v>
      </c>
      <c r="Z14" s="24">
        <f t="shared" si="10"/>
        <v>183307.23973755573</v>
      </c>
      <c r="AA14" s="30"/>
      <c r="AB14" s="25">
        <f t="shared" si="6"/>
        <v>61102.41324585191</v>
      </c>
      <c r="AC14" s="31"/>
      <c r="AD14" s="24">
        <f t="shared" si="7"/>
        <v>63346.991691617884</v>
      </c>
      <c r="AE14" s="24">
        <f t="shared" si="7"/>
        <v>65092.77492721366</v>
      </c>
      <c r="AF14" s="24">
        <f t="shared" si="7"/>
        <v>66838.55816280942</v>
      </c>
      <c r="AG14" s="24">
        <f t="shared" si="7"/>
        <v>68584.3413984052</v>
      </c>
      <c r="AH14" s="24">
        <f t="shared" si="7"/>
        <v>70080.72702891585</v>
      </c>
      <c r="AJ14" s="23" t="s">
        <v>39</v>
      </c>
      <c r="AK14" s="36">
        <f t="shared" si="12"/>
        <v>157.4253589805893</v>
      </c>
      <c r="AL14" s="36">
        <f t="shared" si="12"/>
        <v>348.72078255329745</v>
      </c>
      <c r="AM14" s="36">
        <f t="shared" si="12"/>
        <v>577.1398422535409</v>
      </c>
      <c r="AN14" s="36">
        <f t="shared" si="12"/>
        <v>324.72627923026306</v>
      </c>
      <c r="AO14" s="36">
        <f t="shared" si="12"/>
        <v>464.8789504673836</v>
      </c>
      <c r="AP14" s="36">
        <f t="shared" si="12"/>
        <v>398.734157215391</v>
      </c>
      <c r="AQ14" s="36">
        <f t="shared" si="12"/>
        <v>1522.4029814721218</v>
      </c>
      <c r="AR14" s="36">
        <f t="shared" si="12"/>
        <v>628.5335674054605</v>
      </c>
      <c r="AS14" s="36">
        <f t="shared" si="12"/>
        <v>189.5614580174766</v>
      </c>
      <c r="AT14" s="36">
        <f t="shared" si="12"/>
        <v>157.31614512410565</v>
      </c>
      <c r="AU14" s="36">
        <f t="shared" si="12"/>
        <v>146.48394557630925</v>
      </c>
      <c r="AV14" s="36">
        <f t="shared" si="12"/>
        <v>173.51046338493083</v>
      </c>
      <c r="AW14" s="37">
        <f t="shared" si="14"/>
        <v>5089.43393168087</v>
      </c>
      <c r="AX14" s="38">
        <f t="shared" si="13"/>
        <v>0.0016076439501897639</v>
      </c>
    </row>
    <row r="15" spans="1:50" ht="12.75">
      <c r="A15" s="12"/>
      <c r="B15" s="12"/>
      <c r="C15" s="12" t="s">
        <v>42</v>
      </c>
      <c r="D15" s="24">
        <v>15023.72</v>
      </c>
      <c r="E15" s="25">
        <v>2586.7200000000003</v>
      </c>
      <c r="F15" s="25">
        <v>2925.04</v>
      </c>
      <c r="G15" s="24">
        <f t="shared" si="8"/>
        <v>20535.48</v>
      </c>
      <c r="I15" s="12"/>
      <c r="J15" s="27" t="str">
        <f t="shared" si="0"/>
        <v>925</v>
      </c>
      <c r="K15" s="11">
        <v>0</v>
      </c>
      <c r="L15" s="11">
        <v>0</v>
      </c>
      <c r="M15" s="11">
        <v>0</v>
      </c>
      <c r="N15" s="11">
        <f t="shared" si="9"/>
        <v>0</v>
      </c>
      <c r="P15" s="12"/>
      <c r="Q15" s="23" t="str">
        <f t="shared" si="1"/>
        <v>925</v>
      </c>
      <c r="R15" s="28">
        <f t="shared" si="2"/>
        <v>15023.72</v>
      </c>
      <c r="S15" s="29">
        <f t="shared" si="2"/>
        <v>2586.7200000000003</v>
      </c>
      <c r="T15" s="29">
        <f t="shared" si="2"/>
        <v>2925.04</v>
      </c>
      <c r="U15" s="24">
        <f t="shared" si="11"/>
        <v>20535.48</v>
      </c>
      <c r="V15" s="30"/>
      <c r="W15" s="28">
        <f t="shared" si="3"/>
        <v>15529.735841732874</v>
      </c>
      <c r="X15" s="28">
        <f t="shared" si="4"/>
        <v>2640.6100000000006</v>
      </c>
      <c r="Y15" s="28">
        <f t="shared" si="5"/>
        <v>2925.04</v>
      </c>
      <c r="Z15" s="24">
        <f t="shared" si="10"/>
        <v>21095.385841732874</v>
      </c>
      <c r="AA15" s="30"/>
      <c r="AB15" s="25">
        <f t="shared" si="6"/>
        <v>7031.795280577625</v>
      </c>
      <c r="AC15" s="31"/>
      <c r="AD15" s="24">
        <f t="shared" si="7"/>
        <v>7290.10612761925</v>
      </c>
      <c r="AE15" s="24">
        <f t="shared" si="7"/>
        <v>7491.014564207183</v>
      </c>
      <c r="AF15" s="24">
        <f t="shared" si="7"/>
        <v>7691.923000795115</v>
      </c>
      <c r="AG15" s="24">
        <f t="shared" si="7"/>
        <v>7892.831437383048</v>
      </c>
      <c r="AH15" s="24">
        <f t="shared" si="7"/>
        <v>8065.038668744131</v>
      </c>
      <c r="AJ15" s="23" t="s">
        <v>40</v>
      </c>
      <c r="AK15" s="36">
        <f t="shared" si="12"/>
        <v>1241.1116220710448</v>
      </c>
      <c r="AL15" s="36">
        <f t="shared" si="12"/>
        <v>2749.248398652037</v>
      </c>
      <c r="AM15" s="36">
        <f t="shared" si="12"/>
        <v>4550.060869605126</v>
      </c>
      <c r="AN15" s="36">
        <f t="shared" si="12"/>
        <v>2560.080292999426</v>
      </c>
      <c r="AO15" s="36">
        <f t="shared" si="12"/>
        <v>3665.017326416896</v>
      </c>
      <c r="AP15" s="36">
        <f t="shared" si="12"/>
        <v>3143.544342800218</v>
      </c>
      <c r="AQ15" s="36">
        <f t="shared" si="12"/>
        <v>12002.33587533781</v>
      </c>
      <c r="AR15" s="36">
        <f t="shared" si="12"/>
        <v>4955.239234772057</v>
      </c>
      <c r="AS15" s="36">
        <f t="shared" si="12"/>
        <v>1494.4665215674138</v>
      </c>
      <c r="AT15" s="36">
        <f t="shared" si="12"/>
        <v>1240.250600775297</v>
      </c>
      <c r="AU15" s="36">
        <f t="shared" si="12"/>
        <v>1154.851597473545</v>
      </c>
      <c r="AV15" s="36">
        <f t="shared" si="12"/>
        <v>1367.923529299511</v>
      </c>
      <c r="AW15" s="37">
        <f t="shared" si="14"/>
        <v>40124.13021177038</v>
      </c>
      <c r="AX15" s="38">
        <f t="shared" si="13"/>
        <v>0.012674359478378184</v>
      </c>
    </row>
    <row r="16" spans="1:50" ht="12.75">
      <c r="A16" s="12"/>
      <c r="B16" s="12"/>
      <c r="C16" s="12" t="s">
        <v>43</v>
      </c>
      <c r="D16" s="24">
        <v>2270</v>
      </c>
      <c r="E16" s="25">
        <v>0</v>
      </c>
      <c r="F16" s="25">
        <v>0</v>
      </c>
      <c r="G16" s="24">
        <f t="shared" si="8"/>
        <v>2270</v>
      </c>
      <c r="I16" s="12"/>
      <c r="J16" s="27" t="str">
        <f t="shared" si="0"/>
        <v>930</v>
      </c>
      <c r="K16" s="11">
        <v>0</v>
      </c>
      <c r="L16" s="11">
        <v>0</v>
      </c>
      <c r="M16" s="11">
        <v>0</v>
      </c>
      <c r="N16" s="11">
        <f t="shared" si="9"/>
        <v>0</v>
      </c>
      <c r="P16" s="12"/>
      <c r="Q16" s="23" t="str">
        <f t="shared" si="1"/>
        <v>930</v>
      </c>
      <c r="R16" s="28">
        <f t="shared" si="2"/>
        <v>2270</v>
      </c>
      <c r="S16" s="29">
        <f t="shared" si="2"/>
        <v>0</v>
      </c>
      <c r="T16" s="29">
        <f t="shared" si="2"/>
        <v>0</v>
      </c>
      <c r="U16" s="24">
        <f t="shared" si="11"/>
        <v>2270</v>
      </c>
      <c r="V16" s="30"/>
      <c r="W16" s="28">
        <f t="shared" si="3"/>
        <v>2346.4561613723913</v>
      </c>
      <c r="X16" s="28">
        <f t="shared" si="4"/>
        <v>0</v>
      </c>
      <c r="Y16" s="28">
        <f t="shared" si="5"/>
        <v>0</v>
      </c>
      <c r="Z16" s="24">
        <f t="shared" si="10"/>
        <v>2346.4561613723913</v>
      </c>
      <c r="AA16" s="30"/>
      <c r="AB16" s="25">
        <f t="shared" si="6"/>
        <v>782.1520537907971</v>
      </c>
      <c r="AC16" s="31"/>
      <c r="AD16" s="24">
        <f t="shared" si="7"/>
        <v>810.8841700524997</v>
      </c>
      <c r="AE16" s="24">
        <f t="shared" si="7"/>
        <v>833.2313715893797</v>
      </c>
      <c r="AF16" s="24">
        <f t="shared" si="7"/>
        <v>855.5785731262596</v>
      </c>
      <c r="AG16" s="24">
        <f t="shared" si="7"/>
        <v>877.9257746631396</v>
      </c>
      <c r="AH16" s="24">
        <f t="shared" si="7"/>
        <v>897.080518837608</v>
      </c>
      <c r="AJ16" s="23" t="s">
        <v>41</v>
      </c>
      <c r="AK16" s="36">
        <f t="shared" si="12"/>
        <v>1959.4365584189427</v>
      </c>
      <c r="AL16" s="36">
        <f t="shared" si="12"/>
        <v>4340.445875048917</v>
      </c>
      <c r="AM16" s="36">
        <f t="shared" si="12"/>
        <v>7183.524392478387</v>
      </c>
      <c r="AN16" s="36">
        <f t="shared" si="12"/>
        <v>4041.7919141069856</v>
      </c>
      <c r="AO16" s="36">
        <f t="shared" si="12"/>
        <v>5786.23937517929</v>
      </c>
      <c r="AP16" s="36">
        <f t="shared" si="12"/>
        <v>4962.950631318159</v>
      </c>
      <c r="AQ16" s="36">
        <f t="shared" si="12"/>
        <v>18948.993210873257</v>
      </c>
      <c r="AR16" s="36">
        <f t="shared" si="12"/>
        <v>7823.210047877929</v>
      </c>
      <c r="AS16" s="36">
        <f t="shared" si="12"/>
        <v>2359.427053632696</v>
      </c>
      <c r="AT16" s="36">
        <f t="shared" si="12"/>
        <v>1958.0771991361328</v>
      </c>
      <c r="AU16" s="36">
        <f t="shared" si="12"/>
        <v>1823.2513493525635</v>
      </c>
      <c r="AV16" s="36">
        <f t="shared" si="12"/>
        <v>2159.644084194625</v>
      </c>
      <c r="AW16" s="37">
        <f t="shared" si="14"/>
        <v>63346.991691617884</v>
      </c>
      <c r="AX16" s="38">
        <f t="shared" si="13"/>
        <v>0.02000996757651525</v>
      </c>
    </row>
    <row r="17" spans="1:80" s="41" customFormat="1" ht="14.25">
      <c r="A17" s="39"/>
      <c r="B17" s="39" t="s">
        <v>44</v>
      </c>
      <c r="C17" s="39"/>
      <c r="D17" s="40">
        <f>SUM(D5:D16)</f>
        <v>3606329.7100000004</v>
      </c>
      <c r="E17" s="40">
        <f>SUM(E5:E16)</f>
        <v>2841206.209999995</v>
      </c>
      <c r="F17" s="40">
        <f>SUM(F5:F16)</f>
        <v>2532603.470000003</v>
      </c>
      <c r="G17" s="40">
        <f>SUM(G5:G16)</f>
        <v>8980139.389999997</v>
      </c>
      <c r="I17" s="39" t="s">
        <v>44</v>
      </c>
      <c r="J17" s="39"/>
      <c r="K17" s="42">
        <f>SUM(K5:K16)</f>
        <v>0</v>
      </c>
      <c r="L17" s="42">
        <f>SUM(L5:L16)</f>
        <v>0</v>
      </c>
      <c r="M17" s="42">
        <f>SUM(M5:M16)</f>
        <v>0</v>
      </c>
      <c r="N17" s="42">
        <f>SUM(N5:N16)</f>
        <v>0</v>
      </c>
      <c r="P17" s="39" t="s">
        <v>44</v>
      </c>
      <c r="Q17" s="39"/>
      <c r="R17" s="40">
        <f>SUM(R5:R16)</f>
        <v>3606329.7100000004</v>
      </c>
      <c r="S17" s="40">
        <f>SUM(S5:S16)</f>
        <v>2841206.209999995</v>
      </c>
      <c r="T17" s="40">
        <f>SUM(T5:T16)</f>
        <v>2532603.470000003</v>
      </c>
      <c r="U17" s="40">
        <f>SUM(U5:U16)</f>
        <v>8980139.389999997</v>
      </c>
      <c r="V17" s="43"/>
      <c r="W17" s="40">
        <f>SUM(W5:W16)</f>
        <v>3727794.9638633523</v>
      </c>
      <c r="X17" s="40">
        <f>SUM(X5:X16)</f>
        <v>2900398.006041661</v>
      </c>
      <c r="Y17" s="40">
        <f>SUM(Y5:Y16)</f>
        <v>2532603.470000003</v>
      </c>
      <c r="Z17" s="40">
        <f>SUM(Z5:Z16)</f>
        <v>9160796.439905016</v>
      </c>
      <c r="AA17" s="43"/>
      <c r="AB17" s="40">
        <f>SUM(AB5:AB16)</f>
        <v>3053598.8133016727</v>
      </c>
      <c r="AC17" s="44"/>
      <c r="AD17" s="45">
        <f>SUM(AD5:AD16)</f>
        <v>3165771.830933162</v>
      </c>
      <c r="AE17" s="45">
        <f>SUM(AE5:AE16)</f>
        <v>3253017.5113132107</v>
      </c>
      <c r="AF17" s="45">
        <f>SUM(AF5:AF16)</f>
        <v>3340263.191693258</v>
      </c>
      <c r="AG17" s="45">
        <f>SUM(AG5:AG16)</f>
        <v>3427508.872073306</v>
      </c>
      <c r="AH17" s="45">
        <f>SUM(AH5:AH16)</f>
        <v>3502290.883827632</v>
      </c>
      <c r="AI17" s="46"/>
      <c r="AJ17" s="23" t="s">
        <v>42</v>
      </c>
      <c r="AK17" s="36">
        <f t="shared" si="12"/>
        <v>225.49611401832746</v>
      </c>
      <c r="AL17" s="36">
        <f t="shared" si="12"/>
        <v>499.5077149730022</v>
      </c>
      <c r="AM17" s="36">
        <f t="shared" si="12"/>
        <v>826.6952193475432</v>
      </c>
      <c r="AN17" s="36">
        <f t="shared" si="12"/>
        <v>465.13798386880796</v>
      </c>
      <c r="AO17" s="36">
        <f t="shared" si="12"/>
        <v>665.8926966921448</v>
      </c>
      <c r="AP17" s="36">
        <f t="shared" si="12"/>
        <v>571.1468823109362</v>
      </c>
      <c r="AQ17" s="36">
        <f t="shared" si="12"/>
        <v>2180.690318986079</v>
      </c>
      <c r="AR17" s="36">
        <f t="shared" si="12"/>
        <v>900.3116009885265</v>
      </c>
      <c r="AS17" s="36">
        <f t="shared" si="12"/>
        <v>271.5278683649681</v>
      </c>
      <c r="AT17" s="36">
        <f t="shared" si="12"/>
        <v>225.33967606961647</v>
      </c>
      <c r="AU17" s="36">
        <f t="shared" si="12"/>
        <v>209.82363138586035</v>
      </c>
      <c r="AV17" s="36">
        <f t="shared" si="12"/>
        <v>248.53642061343794</v>
      </c>
      <c r="AW17" s="37">
        <f t="shared" si="14"/>
        <v>7290.106127619251</v>
      </c>
      <c r="AX17" s="38">
        <f t="shared" si="13"/>
        <v>0.0023027894987208775</v>
      </c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</row>
    <row r="18" spans="1:50" ht="12.75">
      <c r="A18" s="12"/>
      <c r="B18" s="12"/>
      <c r="C18" s="12"/>
      <c r="D18" s="24"/>
      <c r="E18" s="24"/>
      <c r="F18" s="24"/>
      <c r="G18" s="24"/>
      <c r="I18" s="12"/>
      <c r="J18" s="12"/>
      <c r="K18" s="11"/>
      <c r="L18" s="11"/>
      <c r="M18" s="11"/>
      <c r="N18" s="11"/>
      <c r="P18" s="12"/>
      <c r="Q18" s="12"/>
      <c r="R18" s="24"/>
      <c r="S18" s="24"/>
      <c r="T18" s="24"/>
      <c r="U18" s="24"/>
      <c r="V18" s="47"/>
      <c r="W18" s="24"/>
      <c r="X18" s="24"/>
      <c r="Y18" s="24"/>
      <c r="Z18" s="24"/>
      <c r="AA18" s="47"/>
      <c r="AB18" s="25"/>
      <c r="AC18" s="31"/>
      <c r="AD18" s="24"/>
      <c r="AE18" s="24"/>
      <c r="AF18" s="24"/>
      <c r="AG18" s="24"/>
      <c r="AH18" s="24"/>
      <c r="AJ18" s="23" t="s">
        <v>43</v>
      </c>
      <c r="AK18" s="36">
        <f t="shared" si="12"/>
        <v>25.082108005679956</v>
      </c>
      <c r="AL18" s="36">
        <f t="shared" si="12"/>
        <v>55.56063132691038</v>
      </c>
      <c r="AM18" s="36">
        <f t="shared" si="12"/>
        <v>91.9539517109775</v>
      </c>
      <c r="AN18" s="36">
        <f t="shared" si="12"/>
        <v>51.737659425889014</v>
      </c>
      <c r="AO18" s="36">
        <f t="shared" si="12"/>
        <v>74.06776214896716</v>
      </c>
      <c r="AP18" s="36">
        <f t="shared" si="12"/>
        <v>63.52911158400696</v>
      </c>
      <c r="AQ18" s="36">
        <f t="shared" si="12"/>
        <v>242.55987889575786</v>
      </c>
      <c r="AR18" s="36">
        <f t="shared" si="12"/>
        <v>100.1423590515866</v>
      </c>
      <c r="AS18" s="36">
        <f t="shared" si="12"/>
        <v>30.20225581505431</v>
      </c>
      <c r="AT18" s="36">
        <f t="shared" si="12"/>
        <v>25.064707291069695</v>
      </c>
      <c r="AU18" s="36">
        <f t="shared" si="12"/>
        <v>23.338845582662177</v>
      </c>
      <c r="AV18" s="36">
        <f t="shared" si="12"/>
        <v>27.644899213938082</v>
      </c>
      <c r="AW18" s="37">
        <f t="shared" si="14"/>
        <v>810.8841700524996</v>
      </c>
      <c r="AX18" s="38">
        <f t="shared" si="13"/>
        <v>0.0002561410655465585</v>
      </c>
    </row>
    <row r="19" spans="5:79" ht="12.75">
      <c r="E19" s="48"/>
      <c r="F19" s="48"/>
      <c r="G19" s="48"/>
      <c r="H19" s="49"/>
      <c r="AI19" s="8"/>
      <c r="AJ19" s="50" t="s">
        <v>44</v>
      </c>
      <c r="AK19" s="45">
        <f aca="true" t="shared" si="15" ref="AK19:AV19">SUM(AK7:AK18)</f>
        <v>97923.02515865344</v>
      </c>
      <c r="AL19" s="45">
        <f t="shared" si="15"/>
        <v>216914.1883139827</v>
      </c>
      <c r="AM19" s="45">
        <f t="shared" si="15"/>
        <v>358997.3029696134</v>
      </c>
      <c r="AN19" s="45">
        <f t="shared" si="15"/>
        <v>201988.9287002466</v>
      </c>
      <c r="AO19" s="45">
        <f t="shared" si="15"/>
        <v>289167.8536236273</v>
      </c>
      <c r="AP19" s="45">
        <f t="shared" si="15"/>
        <v>248023.92169505256</v>
      </c>
      <c r="AQ19" s="45">
        <f t="shared" si="15"/>
        <v>946977.7069060716</v>
      </c>
      <c r="AR19" s="45">
        <f t="shared" si="15"/>
        <v>390965.65339064604</v>
      </c>
      <c r="AS19" s="45">
        <f t="shared" si="15"/>
        <v>117912.58754471164</v>
      </c>
      <c r="AT19" s="45">
        <f t="shared" si="15"/>
        <v>97855.09105143354</v>
      </c>
      <c r="AU19" s="45">
        <f t="shared" si="15"/>
        <v>91117.15660611201</v>
      </c>
      <c r="AV19" s="45">
        <f t="shared" si="15"/>
        <v>107928.4149730106</v>
      </c>
      <c r="AW19" s="51">
        <f>SUM(AK19:AV19)</f>
        <v>3165771.830933162</v>
      </c>
      <c r="AX19" s="41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</row>
    <row r="20" spans="31:80" ht="14.25">
      <c r="AE20" s="52"/>
      <c r="AI20" s="9"/>
      <c r="AJ20" s="53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>
        <f>AW19-AD17</f>
        <v>0</v>
      </c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9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9"/>
      <c r="CA20" s="54"/>
      <c r="CB20" s="9"/>
    </row>
    <row r="21" spans="16:80" ht="12.75" customHeight="1">
      <c r="P21" s="93" t="s">
        <v>45</v>
      </c>
      <c r="Q21" s="93"/>
      <c r="R21" s="93"/>
      <c r="S21" s="93"/>
      <c r="T21" s="93"/>
      <c r="U21" s="93"/>
      <c r="AI21" s="9"/>
      <c r="AJ21" s="34">
        <f>AE4</f>
        <v>2020</v>
      </c>
      <c r="AK21" s="55" t="s">
        <v>8</v>
      </c>
      <c r="AL21" s="55" t="s">
        <v>9</v>
      </c>
      <c r="AM21" s="55" t="s">
        <v>10</v>
      </c>
      <c r="AN21" s="55" t="s">
        <v>11</v>
      </c>
      <c r="AO21" s="55" t="s">
        <v>12</v>
      </c>
      <c r="AP21" s="55" t="s">
        <v>13</v>
      </c>
      <c r="AQ21" s="55" t="s">
        <v>14</v>
      </c>
      <c r="AR21" s="55" t="s">
        <v>15</v>
      </c>
      <c r="AS21" s="55" t="s">
        <v>16</v>
      </c>
      <c r="AT21" s="55" t="s">
        <v>17</v>
      </c>
      <c r="AU21" s="55" t="s">
        <v>18</v>
      </c>
      <c r="AV21" s="55" t="s">
        <v>19</v>
      </c>
      <c r="AW21" s="55" t="s">
        <v>20</v>
      </c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9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9"/>
      <c r="CA21" s="54"/>
      <c r="CB21" s="9"/>
    </row>
    <row r="22" spans="16:80" ht="15">
      <c r="P22" s="93"/>
      <c r="Q22" s="93"/>
      <c r="R22" s="93"/>
      <c r="S22" s="93"/>
      <c r="T22" s="93"/>
      <c r="U22" s="93"/>
      <c r="W22" s="56"/>
      <c r="X22" s="56"/>
      <c r="Y22" s="56"/>
      <c r="AI22" s="9"/>
      <c r="AJ22" s="23" t="s">
        <v>32</v>
      </c>
      <c r="AK22" s="24">
        <f aca="true" t="shared" si="16" ref="AK22:AV33">$AE5*AK$4</f>
        <v>60.42283081182512</v>
      </c>
      <c r="AL22" s="24">
        <f t="shared" si="16"/>
        <v>133.8456331383255</v>
      </c>
      <c r="AM22" s="24">
        <f t="shared" si="16"/>
        <v>221.51718928301094</v>
      </c>
      <c r="AN22" s="24">
        <f t="shared" si="16"/>
        <v>124.63608885594438</v>
      </c>
      <c r="AO22" s="24">
        <f t="shared" si="16"/>
        <v>178.42933536224612</v>
      </c>
      <c r="AP22" s="24">
        <f t="shared" si="16"/>
        <v>153.04171244285934</v>
      </c>
      <c r="AQ22" s="24">
        <f t="shared" si="16"/>
        <v>584.32706377535</v>
      </c>
      <c r="AR22" s="24">
        <f t="shared" si="16"/>
        <v>241.2430732178017</v>
      </c>
      <c r="AS22" s="24">
        <f t="shared" si="16"/>
        <v>72.75727354476066</v>
      </c>
      <c r="AT22" s="24">
        <f t="shared" si="16"/>
        <v>60.380912467694614</v>
      </c>
      <c r="AU22" s="24">
        <f t="shared" si="16"/>
        <v>56.22330936718568</v>
      </c>
      <c r="AV22" s="24">
        <f t="shared" si="16"/>
        <v>66.5965981661299</v>
      </c>
      <c r="AW22" s="37">
        <f>SUM(AK22:AV22)</f>
        <v>1953.4210204331341</v>
      </c>
      <c r="AX22" s="38">
        <f aca="true" t="shared" si="17" ref="AX22:AX33">AW22/$AW$34</f>
        <v>0.0006004950829928234</v>
      </c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9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9"/>
      <c r="CA22" s="57"/>
      <c r="CB22" s="54"/>
    </row>
    <row r="23" spans="30:80" ht="12.75">
      <c r="AD23" s="3"/>
      <c r="AE23" s="3"/>
      <c r="AI23" s="9"/>
      <c r="AJ23" s="23" t="s">
        <v>33</v>
      </c>
      <c r="AK23" s="24">
        <f t="shared" si="16"/>
        <v>6882.98423350743</v>
      </c>
      <c r="AL23" s="24">
        <f t="shared" si="16"/>
        <v>15246.842463968409</v>
      </c>
      <c r="AM23" s="24">
        <f t="shared" si="16"/>
        <v>25233.828021633377</v>
      </c>
      <c r="AN23" s="24">
        <f t="shared" si="16"/>
        <v>14197.749807405684</v>
      </c>
      <c r="AO23" s="24">
        <f t="shared" si="16"/>
        <v>20325.534000853168</v>
      </c>
      <c r="AP23" s="24">
        <f t="shared" si="16"/>
        <v>17433.53761583486</v>
      </c>
      <c r="AQ23" s="24">
        <f t="shared" si="16"/>
        <v>66562.81927112742</v>
      </c>
      <c r="AR23" s="24">
        <f t="shared" si="16"/>
        <v>27480.875144235102</v>
      </c>
      <c r="AS23" s="24">
        <f t="shared" si="16"/>
        <v>8288.045428410609</v>
      </c>
      <c r="AT23" s="24">
        <f t="shared" si="16"/>
        <v>6878.2091625968405</v>
      </c>
      <c r="AU23" s="24">
        <f t="shared" si="16"/>
        <v>6404.601484745637</v>
      </c>
      <c r="AV23" s="24">
        <f t="shared" si="16"/>
        <v>7586.260508221563</v>
      </c>
      <c r="AW23" s="37">
        <f>SUM(AK23:AV23)</f>
        <v>222521.28714254007</v>
      </c>
      <c r="AX23" s="38">
        <f t="shared" si="17"/>
        <v>0.06840457709454827</v>
      </c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9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9"/>
      <c r="CA23" s="54"/>
      <c r="CB23" s="9"/>
    </row>
    <row r="24" spans="3:80" ht="12.75">
      <c r="C24" s="58"/>
      <c r="R24" s="2"/>
      <c r="S24" s="2"/>
      <c r="T24" s="2"/>
      <c r="W24" s="59"/>
      <c r="X24" s="59"/>
      <c r="Y24" s="59"/>
      <c r="AE24" s="94" t="s">
        <v>46</v>
      </c>
      <c r="AF24" s="95"/>
      <c r="AG24" s="96"/>
      <c r="AH24" s="96"/>
      <c r="AI24" s="9"/>
      <c r="AJ24" s="23" t="s">
        <v>34</v>
      </c>
      <c r="AK24" s="24">
        <f t="shared" si="16"/>
        <v>4959.515660624498</v>
      </c>
      <c r="AL24" s="24">
        <f t="shared" si="16"/>
        <v>10986.071071761422</v>
      </c>
      <c r="AM24" s="24">
        <f t="shared" si="16"/>
        <v>18182.166485513415</v>
      </c>
      <c r="AN24" s="24">
        <f t="shared" si="16"/>
        <v>10230.150197449371</v>
      </c>
      <c r="AO24" s="24">
        <f t="shared" si="16"/>
        <v>14645.508513161145</v>
      </c>
      <c r="AP24" s="24">
        <f t="shared" si="16"/>
        <v>12561.688345138053</v>
      </c>
      <c r="AQ24" s="24">
        <f t="shared" si="16"/>
        <v>47961.659273226665</v>
      </c>
      <c r="AR24" s="24">
        <f t="shared" si="16"/>
        <v>19801.270208060458</v>
      </c>
      <c r="AS24" s="24">
        <f t="shared" si="16"/>
        <v>5971.9287018072355</v>
      </c>
      <c r="AT24" s="24">
        <f t="shared" si="16"/>
        <v>4956.074996203625</v>
      </c>
      <c r="AU24" s="24">
        <f t="shared" si="16"/>
        <v>4614.8182657493535</v>
      </c>
      <c r="AV24" s="24">
        <f t="shared" si="16"/>
        <v>5466.259476949213</v>
      </c>
      <c r="AW24" s="37">
        <f aca="true" t="shared" si="18" ref="AW24:AW33">SUM(AK24:AV24)</f>
        <v>160337.11119564448</v>
      </c>
      <c r="AX24" s="38">
        <f t="shared" si="17"/>
        <v>0.04928873288816634</v>
      </c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9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9"/>
      <c r="CA24" s="54"/>
      <c r="CB24" s="9"/>
    </row>
    <row r="25" spans="3:80" ht="15">
      <c r="C25" s="60"/>
      <c r="W25" s="97" t="s">
        <v>47</v>
      </c>
      <c r="X25" s="95"/>
      <c r="AE25" s="100" t="s">
        <v>48</v>
      </c>
      <c r="AF25" s="101"/>
      <c r="AG25" s="96"/>
      <c r="AH25" s="96"/>
      <c r="AI25" s="9"/>
      <c r="AJ25" s="23" t="s">
        <v>35</v>
      </c>
      <c r="AK25" s="24">
        <f t="shared" si="16"/>
        <v>9.994949460791759</v>
      </c>
      <c r="AL25" s="24">
        <f t="shared" si="16"/>
        <v>22.140312209659434</v>
      </c>
      <c r="AM25" s="24">
        <f t="shared" si="16"/>
        <v>36.642657780724704</v>
      </c>
      <c r="AN25" s="24">
        <f t="shared" si="16"/>
        <v>20.61689914836161</v>
      </c>
      <c r="AO25" s="24">
        <f t="shared" si="16"/>
        <v>29.51520419197727</v>
      </c>
      <c r="AP25" s="24">
        <f t="shared" si="16"/>
        <v>25.3156656301519</v>
      </c>
      <c r="AQ25" s="24">
        <f t="shared" si="16"/>
        <v>96.65749506500248</v>
      </c>
      <c r="AR25" s="24">
        <f t="shared" si="16"/>
        <v>39.90564977147885</v>
      </c>
      <c r="AS25" s="24">
        <f t="shared" si="16"/>
        <v>12.035273127960856</v>
      </c>
      <c r="AT25" s="24">
        <f t="shared" si="16"/>
        <v>9.988015463734103</v>
      </c>
      <c r="AU25" s="24">
        <f t="shared" si="16"/>
        <v>9.300278191095671</v>
      </c>
      <c r="AV25" s="24">
        <f t="shared" si="16"/>
        <v>11.016194110535743</v>
      </c>
      <c r="AW25" s="37">
        <f t="shared" si="18"/>
        <v>323.12859415147443</v>
      </c>
      <c r="AX25" s="38">
        <f t="shared" si="17"/>
        <v>9.933195656885063E-05</v>
      </c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7"/>
      <c r="CB25" s="54"/>
    </row>
    <row r="26" spans="3:80" ht="12.75">
      <c r="C26" s="61"/>
      <c r="W26" s="98"/>
      <c r="X26" s="99"/>
      <c r="Y26" s="56"/>
      <c r="AE26" s="10">
        <f>AE27+1</f>
        <v>2023</v>
      </c>
      <c r="AF26" s="62">
        <f>VLOOKUP(AE26,'CPI Summary'!$A$11:$C$25,3,FALSE)</f>
        <v>1.1469387755102038</v>
      </c>
      <c r="AG26" s="9"/>
      <c r="AH26" s="63"/>
      <c r="AI26" s="9"/>
      <c r="AJ26" s="23" t="s">
        <v>36</v>
      </c>
      <c r="AK26" s="24">
        <f t="shared" si="16"/>
        <v>10.631395425090838</v>
      </c>
      <c r="AL26" s="24">
        <f t="shared" si="16"/>
        <v>23.55013548184666</v>
      </c>
      <c r="AM26" s="24">
        <f t="shared" si="16"/>
        <v>38.97594338233965</v>
      </c>
      <c r="AN26" s="24">
        <f t="shared" si="16"/>
        <v>21.929716417804457</v>
      </c>
      <c r="AO26" s="24">
        <f t="shared" si="16"/>
        <v>31.39463666606195</v>
      </c>
      <c r="AP26" s="24">
        <f t="shared" si="16"/>
        <v>26.927685109295794</v>
      </c>
      <c r="AQ26" s="24">
        <f t="shared" si="16"/>
        <v>102.81233085428778</v>
      </c>
      <c r="AR26" s="24">
        <f t="shared" si="16"/>
        <v>42.446712119960026</v>
      </c>
      <c r="AS26" s="24">
        <f t="shared" si="16"/>
        <v>12.801640285851525</v>
      </c>
      <c r="AT26" s="24">
        <f t="shared" si="16"/>
        <v>10.624019893590098</v>
      </c>
      <c r="AU26" s="24">
        <f t="shared" si="16"/>
        <v>9.892489742019581</v>
      </c>
      <c r="AV26" s="24">
        <f t="shared" si="16"/>
        <v>11.717669621851671</v>
      </c>
      <c r="AW26" s="37">
        <f t="shared" si="18"/>
        <v>343.704375</v>
      </c>
      <c r="AX26" s="38">
        <f t="shared" si="17"/>
        <v>0.00010565709339242074</v>
      </c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18"/>
      <c r="CB26" s="54"/>
    </row>
    <row r="27" spans="3:80" ht="12.75">
      <c r="C27" s="60"/>
      <c r="W27" s="100"/>
      <c r="X27" s="101"/>
      <c r="AE27" s="10">
        <f>AE28+1</f>
        <v>2022</v>
      </c>
      <c r="AF27" s="62">
        <f>VLOOKUP(AE27,'CPI Summary'!$A$11:$C$25,3,FALSE)</f>
        <v>1.1224489795918366</v>
      </c>
      <c r="AG27" s="9"/>
      <c r="AH27" s="63"/>
      <c r="AI27" s="9"/>
      <c r="AJ27" s="23" t="s">
        <v>37</v>
      </c>
      <c r="AK27" s="24">
        <f t="shared" si="16"/>
        <v>2454.7400103828204</v>
      </c>
      <c r="AL27" s="24">
        <f t="shared" si="16"/>
        <v>5437.617312285339</v>
      </c>
      <c r="AM27" s="24">
        <f t="shared" si="16"/>
        <v>8999.364978678437</v>
      </c>
      <c r="AN27" s="24">
        <f t="shared" si="16"/>
        <v>5063.470048351969</v>
      </c>
      <c r="AO27" s="24">
        <f t="shared" si="16"/>
        <v>7248.87633788255</v>
      </c>
      <c r="AP27" s="24">
        <f t="shared" si="16"/>
        <v>6217.477892768087</v>
      </c>
      <c r="AQ27" s="24">
        <f t="shared" si="16"/>
        <v>23738.891464154145</v>
      </c>
      <c r="AR27" s="24">
        <f t="shared" si="16"/>
        <v>9800.749420359085</v>
      </c>
      <c r="AS27" s="24">
        <f t="shared" si="16"/>
        <v>2955.8395066412268</v>
      </c>
      <c r="AT27" s="24">
        <f t="shared" si="16"/>
        <v>2453.037034287135</v>
      </c>
      <c r="AU27" s="24">
        <f t="shared" si="16"/>
        <v>2284.130107203646</v>
      </c>
      <c r="AV27" s="24">
        <f t="shared" si="16"/>
        <v>2705.5556960398603</v>
      </c>
      <c r="AW27" s="37">
        <f t="shared" si="18"/>
        <v>79359.74980903429</v>
      </c>
      <c r="AX27" s="38">
        <f t="shared" si="17"/>
        <v>0.024395733971010056</v>
      </c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9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9"/>
      <c r="CA27" s="9"/>
      <c r="CB27" s="9"/>
    </row>
    <row r="28" spans="3:79" ht="12.75">
      <c r="C28" s="61"/>
      <c r="W28" s="64">
        <v>2017</v>
      </c>
      <c r="X28" s="10">
        <f>VLOOKUP(W28,'CPI Summary'!$A$10:$C$25,3,FALSE)</f>
        <v>1</v>
      </c>
      <c r="AE28" s="10">
        <f>AE29+1</f>
        <v>2021</v>
      </c>
      <c r="AF28" s="62">
        <f>VLOOKUP(AE28,'CPI Summary'!$A$11:$C$25,3,FALSE)</f>
        <v>1.093877551020408</v>
      </c>
      <c r="AG28" s="9"/>
      <c r="AH28" s="63"/>
      <c r="AI28" s="9"/>
      <c r="AJ28" s="23" t="s">
        <v>38</v>
      </c>
      <c r="AK28" s="24">
        <f t="shared" si="16"/>
        <v>82535.40208773427</v>
      </c>
      <c r="AL28" s="24">
        <f t="shared" si="16"/>
        <v>182828.29520455204</v>
      </c>
      <c r="AM28" s="24">
        <f t="shared" si="16"/>
        <v>302584.4708229054</v>
      </c>
      <c r="AN28" s="24">
        <f t="shared" si="16"/>
        <v>170248.39071847554</v>
      </c>
      <c r="AO28" s="24">
        <f t="shared" si="16"/>
        <v>243728.02036094037</v>
      </c>
      <c r="AP28" s="24">
        <f t="shared" si="16"/>
        <v>209049.44543238392</v>
      </c>
      <c r="AQ28" s="24">
        <f t="shared" si="16"/>
        <v>798169.6407048377</v>
      </c>
      <c r="AR28" s="24">
        <f t="shared" si="16"/>
        <v>329529.3150187075</v>
      </c>
      <c r="AS28" s="24">
        <f t="shared" si="16"/>
        <v>99383.80486550901</v>
      </c>
      <c r="AT28" s="24">
        <f t="shared" si="16"/>
        <v>82478.14314535803</v>
      </c>
      <c r="AU28" s="24">
        <f t="shared" si="16"/>
        <v>76799.00764291217</v>
      </c>
      <c r="AV28" s="24">
        <f t="shared" si="16"/>
        <v>90968.54505931363</v>
      </c>
      <c r="AW28" s="37">
        <f t="shared" si="18"/>
        <v>2668302.4810636295</v>
      </c>
      <c r="AX28" s="38">
        <f t="shared" si="17"/>
        <v>0.8202545703439704</v>
      </c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9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9"/>
      <c r="CA28" s="9"/>
    </row>
    <row r="29" spans="3:79" ht="12.75">
      <c r="C29" s="65"/>
      <c r="W29" s="10">
        <f>W28-1</f>
        <v>2016</v>
      </c>
      <c r="X29" s="10">
        <f>VLOOKUP(W29,'CPI Summary'!$A$10:$C$25,3,FALSE)</f>
        <v>1.0208333333333335</v>
      </c>
      <c r="AE29" s="10">
        <f>AE30+1</f>
        <v>2020</v>
      </c>
      <c r="AF29" s="62">
        <f>VLOOKUP(AE29,'CPI Summary'!$A$11:$C$25,3,FALSE)</f>
        <v>1.0653061224489795</v>
      </c>
      <c r="AG29" s="9"/>
      <c r="AH29" s="63"/>
      <c r="AI29" s="9"/>
      <c r="AJ29" s="23" t="s">
        <v>39</v>
      </c>
      <c r="AK29" s="24">
        <f t="shared" si="16"/>
        <v>161.76385312572364</v>
      </c>
      <c r="AL29" s="24">
        <f t="shared" si="16"/>
        <v>358.3311978205143</v>
      </c>
      <c r="AM29" s="24">
        <f t="shared" si="16"/>
        <v>593.0452709770638</v>
      </c>
      <c r="AN29" s="24">
        <f t="shared" si="16"/>
        <v>333.6754286578688</v>
      </c>
      <c r="AO29" s="24">
        <f t="shared" si="16"/>
        <v>477.6905750865635</v>
      </c>
      <c r="AP29" s="24">
        <f t="shared" si="16"/>
        <v>409.7228938315632</v>
      </c>
      <c r="AQ29" s="24">
        <f t="shared" si="16"/>
        <v>1564.3589691504876</v>
      </c>
      <c r="AR29" s="24">
        <f t="shared" si="16"/>
        <v>645.8553586331701</v>
      </c>
      <c r="AS29" s="24">
        <f t="shared" si="16"/>
        <v>194.7855926872496</v>
      </c>
      <c r="AT29" s="24">
        <f t="shared" si="16"/>
        <v>161.65162943854952</v>
      </c>
      <c r="AU29" s="24">
        <f t="shared" si="16"/>
        <v>150.52090470636503</v>
      </c>
      <c r="AV29" s="24">
        <f t="shared" si="16"/>
        <v>178.292247808925</v>
      </c>
      <c r="AW29" s="37">
        <f t="shared" si="18"/>
        <v>5229.693921924045</v>
      </c>
      <c r="AX29" s="38">
        <f t="shared" si="17"/>
        <v>0.0016076439501897639</v>
      </c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9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9"/>
      <c r="CA29" s="9"/>
    </row>
    <row r="30" spans="3:79" ht="12.75">
      <c r="C30" s="61"/>
      <c r="W30" s="10">
        <f>W29-1</f>
        <v>2015</v>
      </c>
      <c r="X30" s="10">
        <f>VLOOKUP(W30,'CPI Summary'!$A$10:$C$25,3,FALSE)</f>
        <v>1.0336811283578817</v>
      </c>
      <c r="AE30" s="10">
        <f>AE31+1</f>
        <v>2019</v>
      </c>
      <c r="AF30" s="62">
        <f>VLOOKUP(AE30,'CPI Summary'!$A$11:$C$25,3,FALSE)</f>
        <v>1.0367346938775508</v>
      </c>
      <c r="AG30" s="9"/>
      <c r="AH30" s="63"/>
      <c r="AI30" s="9"/>
      <c r="AJ30" s="23" t="s">
        <v>40</v>
      </c>
      <c r="AK30" s="24">
        <f t="shared" si="16"/>
        <v>1275.3154856714282</v>
      </c>
      <c r="AL30" s="24">
        <f t="shared" si="16"/>
        <v>2825.015086803865</v>
      </c>
      <c r="AM30" s="24">
        <f t="shared" si="16"/>
        <v>4675.45624790133</v>
      </c>
      <c r="AN30" s="24">
        <f t="shared" si="16"/>
        <v>2630.6336869009856</v>
      </c>
      <c r="AO30" s="24">
        <f t="shared" si="16"/>
        <v>3766.0217409244487</v>
      </c>
      <c r="AP30" s="24">
        <f t="shared" si="16"/>
        <v>3230.1774546096735</v>
      </c>
      <c r="AQ30" s="24">
        <f t="shared" si="16"/>
        <v>12333.108911272318</v>
      </c>
      <c r="AR30" s="24">
        <f t="shared" si="16"/>
        <v>5091.800945966563</v>
      </c>
      <c r="AS30" s="24">
        <f t="shared" si="16"/>
        <v>1535.6526068074606</v>
      </c>
      <c r="AT30" s="24">
        <f t="shared" si="16"/>
        <v>1274.430735442333</v>
      </c>
      <c r="AU30" s="24">
        <f t="shared" si="16"/>
        <v>1186.6782163015564</v>
      </c>
      <c r="AV30" s="24">
        <f t="shared" si="16"/>
        <v>1405.6222092408364</v>
      </c>
      <c r="AW30" s="37">
        <f t="shared" si="18"/>
        <v>41229.913327842805</v>
      </c>
      <c r="AX30" s="38">
        <f t="shared" si="17"/>
        <v>0.012674359478378184</v>
      </c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9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9"/>
      <c r="CA30" s="9"/>
    </row>
    <row r="31" spans="3:79" ht="12.75">
      <c r="C31" s="61"/>
      <c r="W31" s="9"/>
      <c r="X31" s="9"/>
      <c r="AE31" s="10">
        <f>W28+1</f>
        <v>2018</v>
      </c>
      <c r="AF31" s="62">
        <f>VLOOKUP(AE31,'CPI Summary'!$A$11:$C$25,3,FALSE)</f>
        <v>1.0163265306122449</v>
      </c>
      <c r="AG31" s="9"/>
      <c r="AH31" s="63"/>
      <c r="AI31" s="9"/>
      <c r="AJ31" s="23" t="s">
        <v>41</v>
      </c>
      <c r="AK31" s="24">
        <f t="shared" si="16"/>
        <v>2013.4367785328507</v>
      </c>
      <c r="AL31" s="24">
        <f t="shared" si="16"/>
        <v>4460.064462156563</v>
      </c>
      <c r="AM31" s="24">
        <f t="shared" si="16"/>
        <v>7381.495537152989</v>
      </c>
      <c r="AN31" s="24">
        <f t="shared" si="16"/>
        <v>4153.1798802437925</v>
      </c>
      <c r="AO31" s="24">
        <f t="shared" si="16"/>
        <v>5945.702665046436</v>
      </c>
      <c r="AP31" s="24">
        <f t="shared" si="16"/>
        <v>5099.724861315116</v>
      </c>
      <c r="AQ31" s="24">
        <f t="shared" si="16"/>
        <v>19471.209559204413</v>
      </c>
      <c r="AR31" s="24">
        <f t="shared" si="16"/>
        <v>8038.810324787952</v>
      </c>
      <c r="AS31" s="24">
        <f t="shared" si="16"/>
        <v>2424.45063385092</v>
      </c>
      <c r="AT31" s="24">
        <f t="shared" si="16"/>
        <v>2012.0399565926405</v>
      </c>
      <c r="AU31" s="24">
        <f t="shared" si="16"/>
        <v>1873.49843378354</v>
      </c>
      <c r="AV31" s="24">
        <f t="shared" si="16"/>
        <v>2219.161834546446</v>
      </c>
      <c r="AW31" s="37">
        <f t="shared" si="18"/>
        <v>65092.774927213664</v>
      </c>
      <c r="AX31" s="38">
        <f t="shared" si="17"/>
        <v>0.020009967576515245</v>
      </c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9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9"/>
      <c r="CA31" s="9"/>
    </row>
    <row r="32" spans="3:79" ht="12.75">
      <c r="C32" s="61"/>
      <c r="W32" s="9"/>
      <c r="X32" s="9"/>
      <c r="AI32" s="9"/>
      <c r="AJ32" s="23" t="s">
        <v>42</v>
      </c>
      <c r="AK32" s="24">
        <f t="shared" si="16"/>
        <v>231.71057385347825</v>
      </c>
      <c r="AL32" s="24">
        <f t="shared" si="16"/>
        <v>513.2736756218644</v>
      </c>
      <c r="AM32" s="24">
        <f t="shared" si="16"/>
        <v>849.4781584634204</v>
      </c>
      <c r="AN32" s="24">
        <f t="shared" si="16"/>
        <v>477.9567472037752</v>
      </c>
      <c r="AO32" s="24">
        <f t="shared" si="16"/>
        <v>684.2440702230307</v>
      </c>
      <c r="AP32" s="24">
        <f t="shared" si="16"/>
        <v>586.8871507210802</v>
      </c>
      <c r="AQ32" s="24">
        <f t="shared" si="16"/>
        <v>2240.788083682546</v>
      </c>
      <c r="AR32" s="24">
        <f t="shared" si="16"/>
        <v>925.1233380236433</v>
      </c>
      <c r="AS32" s="24">
        <f t="shared" si="16"/>
        <v>279.0109198553413</v>
      </c>
      <c r="AT32" s="24">
        <f t="shared" si="16"/>
        <v>231.54982462271616</v>
      </c>
      <c r="AU32" s="24">
        <f t="shared" si="16"/>
        <v>215.60617240830535</v>
      </c>
      <c r="AV32" s="24">
        <f t="shared" si="16"/>
        <v>255.38584952798152</v>
      </c>
      <c r="AW32" s="37">
        <f t="shared" si="18"/>
        <v>7491.014564207183</v>
      </c>
      <c r="AX32" s="38">
        <f t="shared" si="17"/>
        <v>0.002302789498720877</v>
      </c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9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9"/>
      <c r="CA32" s="9"/>
    </row>
    <row r="33" spans="3:79" ht="12.75">
      <c r="C33" s="61"/>
      <c r="W33" s="9"/>
      <c r="X33" s="9"/>
      <c r="AI33" s="9"/>
      <c r="AJ33" s="23" t="s">
        <v>43</v>
      </c>
      <c r="AK33" s="24">
        <f t="shared" si="16"/>
        <v>25.77334720268689</v>
      </c>
      <c r="AL33" s="24">
        <f t="shared" si="16"/>
        <v>57.09182982804571</v>
      </c>
      <c r="AM33" s="24">
        <f t="shared" si="16"/>
        <v>94.4881157345084</v>
      </c>
      <c r="AN33" s="24">
        <f t="shared" si="16"/>
        <v>53.16350043368911</v>
      </c>
      <c r="AO33" s="24">
        <f t="shared" si="16"/>
        <v>76.10899968850563</v>
      </c>
      <c r="AP33" s="24">
        <f t="shared" si="16"/>
        <v>65.2799138717552</v>
      </c>
      <c r="AQ33" s="24">
        <f t="shared" si="16"/>
        <v>249.24459996768823</v>
      </c>
      <c r="AR33" s="24">
        <f t="shared" si="16"/>
        <v>102.90218784434687</v>
      </c>
      <c r="AS33" s="24">
        <f t="shared" si="16"/>
        <v>31.03460144775266</v>
      </c>
      <c r="AT33" s="24">
        <f t="shared" si="16"/>
        <v>25.755466940823588</v>
      </c>
      <c r="AU33" s="24">
        <f t="shared" si="16"/>
        <v>23.98204211446783</v>
      </c>
      <c r="AV33" s="24">
        <f t="shared" si="16"/>
        <v>28.406766515109606</v>
      </c>
      <c r="AW33" s="37">
        <f t="shared" si="18"/>
        <v>833.2313715893796</v>
      </c>
      <c r="AX33" s="38">
        <f t="shared" si="17"/>
        <v>0.00025614106554655846</v>
      </c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9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9"/>
      <c r="CA33" s="9"/>
    </row>
    <row r="34" spans="3:79" ht="14.25">
      <c r="C34" s="61"/>
      <c r="W34" s="9"/>
      <c r="X34" s="9"/>
      <c r="AI34" s="8"/>
      <c r="AJ34" s="50" t="s">
        <v>44</v>
      </c>
      <c r="AK34" s="45">
        <f aca="true" t="shared" si="19" ref="AK34:AV34">SUM(AK22:AK33)</f>
        <v>100621.6912063329</v>
      </c>
      <c r="AL34" s="45">
        <f t="shared" si="19"/>
        <v>222892.1383856279</v>
      </c>
      <c r="AM34" s="45">
        <f t="shared" si="19"/>
        <v>368890.92942940607</v>
      </c>
      <c r="AN34" s="45">
        <f t="shared" si="19"/>
        <v>207555.5527195448</v>
      </c>
      <c r="AO34" s="45">
        <f t="shared" si="19"/>
        <v>297137.0464400265</v>
      </c>
      <c r="AP34" s="45">
        <f t="shared" si="19"/>
        <v>254859.22662365637</v>
      </c>
      <c r="AQ34" s="45">
        <f t="shared" si="19"/>
        <v>973075.5177263181</v>
      </c>
      <c r="AR34" s="45">
        <f t="shared" si="19"/>
        <v>401740.2973817271</v>
      </c>
      <c r="AS34" s="45">
        <f t="shared" si="19"/>
        <v>121162.14704397538</v>
      </c>
      <c r="AT34" s="45">
        <f t="shared" si="19"/>
        <v>100551.88489930773</v>
      </c>
      <c r="AU34" s="45">
        <f t="shared" si="19"/>
        <v>93628.25934722535</v>
      </c>
      <c r="AV34" s="45">
        <f t="shared" si="19"/>
        <v>110902.82011006211</v>
      </c>
      <c r="AW34" s="51">
        <f>SUM(AK34:AV34)</f>
        <v>3253017.5113132107</v>
      </c>
      <c r="AX34" s="41"/>
      <c r="AY34" s="9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7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7"/>
      <c r="BZ34" s="54"/>
      <c r="CA34" s="9"/>
    </row>
    <row r="35" spans="3:79" ht="12.75">
      <c r="C35" s="61"/>
      <c r="W35" s="9"/>
      <c r="X35" s="9"/>
      <c r="AI35" s="9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>
        <f>AW34-AE17</f>
        <v>0</v>
      </c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54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54"/>
      <c r="BZ35" s="9"/>
      <c r="CA35" s="9"/>
    </row>
    <row r="36" spans="3:79" ht="12.75">
      <c r="C36" s="61"/>
      <c r="W36" s="9"/>
      <c r="X36" s="9"/>
      <c r="AI36" s="9"/>
      <c r="AK36" s="31"/>
      <c r="AL36" s="66" t="s">
        <v>49</v>
      </c>
      <c r="AM36" s="67">
        <f>SUM(AO19:AV19)+SUM(AK34:AN34)</f>
        <v>3189908.697531577</v>
      </c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54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54"/>
      <c r="BZ36" s="9"/>
      <c r="CA36" s="9"/>
    </row>
    <row r="37" spans="3:79" ht="12.75">
      <c r="C37" s="61"/>
      <c r="W37" s="9"/>
      <c r="X37" s="9"/>
      <c r="AI37" s="9"/>
      <c r="AK37" s="31"/>
      <c r="AL37" s="31"/>
      <c r="AM37" s="68">
        <v>3189917</v>
      </c>
      <c r="AN37" s="69" t="s">
        <v>50</v>
      </c>
      <c r="AO37" s="31"/>
      <c r="AP37" s="31"/>
      <c r="AQ37" s="31"/>
      <c r="AR37" s="31"/>
      <c r="AS37" s="31"/>
      <c r="AT37" s="31"/>
      <c r="AU37" s="31"/>
      <c r="AV37" s="31"/>
      <c r="AW37" s="31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54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54"/>
      <c r="BZ37" s="9"/>
      <c r="CA37" s="9"/>
    </row>
    <row r="38" spans="3:79" ht="12.75">
      <c r="C38" s="61"/>
      <c r="W38" s="9"/>
      <c r="X38" s="9"/>
      <c r="AI38" s="9"/>
      <c r="AK38" s="31"/>
      <c r="AL38" s="31"/>
      <c r="AM38" s="31">
        <f>AM36-AM37</f>
        <v>-8.302468422800303</v>
      </c>
      <c r="AN38" s="69" t="s">
        <v>51</v>
      </c>
      <c r="AO38" s="31"/>
      <c r="AP38" s="31"/>
      <c r="AQ38" s="31"/>
      <c r="AR38" s="31"/>
      <c r="AS38" s="31"/>
      <c r="AT38" s="31"/>
      <c r="AU38" s="31"/>
      <c r="AV38" s="31"/>
      <c r="AW38" s="31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54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54"/>
      <c r="BZ38" s="9"/>
      <c r="CA38" s="9"/>
    </row>
    <row r="39" spans="3:79" ht="12.75">
      <c r="C39" s="61"/>
      <c r="W39" s="9"/>
      <c r="X39" s="9"/>
      <c r="AI39" s="9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54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54"/>
      <c r="BZ39" s="9"/>
      <c r="CA39" s="9"/>
    </row>
    <row r="40" spans="3:79" ht="12.75">
      <c r="C40" s="61"/>
      <c r="W40" s="9"/>
      <c r="X40" s="9"/>
      <c r="AI40" s="9"/>
      <c r="AJ40" s="34">
        <f>AF4</f>
        <v>2021</v>
      </c>
      <c r="AK40" s="55" t="s">
        <v>8</v>
      </c>
      <c r="AL40" s="55" t="s">
        <v>9</v>
      </c>
      <c r="AM40" s="55" t="s">
        <v>10</v>
      </c>
      <c r="AN40" s="55" t="s">
        <v>11</v>
      </c>
      <c r="AO40" s="55" t="s">
        <v>12</v>
      </c>
      <c r="AP40" s="55" t="s">
        <v>13</v>
      </c>
      <c r="AQ40" s="55" t="s">
        <v>14</v>
      </c>
      <c r="AR40" s="55" t="s">
        <v>15</v>
      </c>
      <c r="AS40" s="55" t="s">
        <v>16</v>
      </c>
      <c r="AT40" s="55" t="s">
        <v>17</v>
      </c>
      <c r="AU40" s="55" t="s">
        <v>18</v>
      </c>
      <c r="AV40" s="55" t="s">
        <v>19</v>
      </c>
      <c r="AW40" s="55" t="s">
        <v>20</v>
      </c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</row>
    <row r="41" spans="3:79" ht="12.75">
      <c r="C41" s="61"/>
      <c r="W41" s="9"/>
      <c r="X41" s="9"/>
      <c r="AI41" s="9"/>
      <c r="AJ41" s="23" t="s">
        <v>32</v>
      </c>
      <c r="AK41" s="36">
        <f aca="true" t="shared" si="20" ref="AK41:AV41">$AF$5*AK$4</f>
        <v>62.04336650409629</v>
      </c>
      <c r="AL41" s="36">
        <f t="shared" si="20"/>
        <v>137.43536276272502</v>
      </c>
      <c r="AM41" s="36">
        <f t="shared" si="20"/>
        <v>227.458263325084</v>
      </c>
      <c r="AN41" s="36">
        <f t="shared" si="20"/>
        <v>127.97881920840265</v>
      </c>
      <c r="AO41" s="36">
        <f t="shared" si="20"/>
        <v>183.21479646391558</v>
      </c>
      <c r="AP41" s="36">
        <f t="shared" si="20"/>
        <v>157.14627944324252</v>
      </c>
      <c r="AQ41" s="36">
        <f t="shared" si="20"/>
        <v>599.9986708497846</v>
      </c>
      <c r="AR41" s="36">
        <f t="shared" si="20"/>
        <v>247.7131939554439</v>
      </c>
      <c r="AS41" s="36">
        <f t="shared" si="20"/>
        <v>74.70861804596115</v>
      </c>
      <c r="AT41" s="36">
        <f t="shared" si="20"/>
        <v>62.00032391318833</v>
      </c>
      <c r="AU41" s="36">
        <f t="shared" si="20"/>
        <v>57.731214216114026</v>
      </c>
      <c r="AV41" s="36">
        <f t="shared" si="20"/>
        <v>68.3827138257579</v>
      </c>
      <c r="AW41" s="37">
        <f>SUM(AK41:AV41)</f>
        <v>2005.8116225137162</v>
      </c>
      <c r="AX41" s="38">
        <f>AW41/$AW$53</f>
        <v>0.0006004950829928236</v>
      </c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</row>
    <row r="42" spans="3:79" ht="12.75">
      <c r="C42" s="60"/>
      <c r="W42" s="9"/>
      <c r="X42" s="9"/>
      <c r="AI42" s="9"/>
      <c r="AJ42" s="23" t="s">
        <v>33</v>
      </c>
      <c r="AK42" s="24">
        <f aca="true" t="shared" si="21" ref="AK42:AV42">$AF$6*AK$4</f>
        <v>7067.585343218358</v>
      </c>
      <c r="AL42" s="24">
        <f t="shared" si="21"/>
        <v>15655.761610511623</v>
      </c>
      <c r="AM42" s="24">
        <f t="shared" si="21"/>
        <v>25910.597355546917</v>
      </c>
      <c r="AN42" s="24">
        <f t="shared" si="21"/>
        <v>14578.532369290127</v>
      </c>
      <c r="AO42" s="24">
        <f t="shared" si="21"/>
        <v>20870.663265243867</v>
      </c>
      <c r="AP42" s="24">
        <f t="shared" si="21"/>
        <v>17901.103758788286</v>
      </c>
      <c r="AQ42" s="24">
        <f t="shared" si="21"/>
        <v>68348.02898337987</v>
      </c>
      <c r="AR42" s="24">
        <f t="shared" si="21"/>
        <v>28217.9101097893</v>
      </c>
      <c r="AS42" s="24">
        <f t="shared" si="21"/>
        <v>8510.330171701316</v>
      </c>
      <c r="AT42" s="24">
        <f t="shared" si="21"/>
        <v>7062.682205271852</v>
      </c>
      <c r="AU42" s="24">
        <f t="shared" si="21"/>
        <v>6576.3724057924555</v>
      </c>
      <c r="AV42" s="24">
        <f t="shared" si="21"/>
        <v>7789.723433729421</v>
      </c>
      <c r="AW42" s="37">
        <f>SUM(AK42:AV42)</f>
        <v>228489.29101226345</v>
      </c>
      <c r="AX42" s="38">
        <f aca="true" t="shared" si="22" ref="AX42:AX52">AW42/$AW$53</f>
        <v>0.06840457709454832</v>
      </c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</row>
    <row r="43" spans="3:79" ht="12.75">
      <c r="C43" s="60"/>
      <c r="W43" s="9"/>
      <c r="X43" s="9"/>
      <c r="AI43" s="9"/>
      <c r="AJ43" s="23" t="s">
        <v>34</v>
      </c>
      <c r="AK43" s="24">
        <f aca="true" t="shared" si="23" ref="AK43:AV43">$AF$7*AK$4</f>
        <v>5092.529490602934</v>
      </c>
      <c r="AL43" s="24">
        <f t="shared" si="23"/>
        <v>11280.716656061537</v>
      </c>
      <c r="AM43" s="24">
        <f t="shared" si="23"/>
        <v>18669.810797385424</v>
      </c>
      <c r="AN43" s="24">
        <f t="shared" si="23"/>
        <v>10504.522041825408</v>
      </c>
      <c r="AO43" s="24">
        <f t="shared" si="23"/>
        <v>15038.29992922294</v>
      </c>
      <c r="AP43" s="24">
        <f t="shared" si="23"/>
        <v>12898.591863973174</v>
      </c>
      <c r="AQ43" s="24">
        <f t="shared" si="23"/>
        <v>49247.987299711676</v>
      </c>
      <c r="AR43" s="24">
        <f t="shared" si="23"/>
        <v>20332.338757701928</v>
      </c>
      <c r="AS43" s="24">
        <f t="shared" si="23"/>
        <v>6132.095371970649</v>
      </c>
      <c r="AT43" s="24">
        <f t="shared" si="23"/>
        <v>5088.996547825945</v>
      </c>
      <c r="AU43" s="24">
        <f t="shared" si="23"/>
        <v>4738.5873380108305</v>
      </c>
      <c r="AV43" s="24">
        <f t="shared" si="23"/>
        <v>5612.8641372505335</v>
      </c>
      <c r="AW43" s="37">
        <f aca="true" t="shared" si="24" ref="AW43:AW52">SUM(AK43:AV43)</f>
        <v>164637.34023154297</v>
      </c>
      <c r="AX43" s="38">
        <f t="shared" si="22"/>
        <v>0.04928873288816636</v>
      </c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</row>
    <row r="44" spans="3:79" ht="12.75">
      <c r="C44" s="61"/>
      <c r="AI44" s="9"/>
      <c r="AJ44" s="23" t="s">
        <v>35</v>
      </c>
      <c r="AK44" s="24">
        <f aca="true" t="shared" si="25" ref="AK44:AV44">$AF$8*AK$4</f>
        <v>10.263013239433683</v>
      </c>
      <c r="AL44" s="24">
        <f t="shared" si="25"/>
        <v>22.73411368654685</v>
      </c>
      <c r="AM44" s="24">
        <f t="shared" si="25"/>
        <v>37.62541105453724</v>
      </c>
      <c r="AN44" s="24">
        <f t="shared" si="25"/>
        <v>21.16984280368165</v>
      </c>
      <c r="AO44" s="24">
        <f t="shared" si="25"/>
        <v>30.306799706704624</v>
      </c>
      <c r="AP44" s="24">
        <f t="shared" si="25"/>
        <v>25.99462984245482</v>
      </c>
      <c r="AQ44" s="24">
        <f t="shared" si="25"/>
        <v>99.24984167594123</v>
      </c>
      <c r="AR44" s="24">
        <f t="shared" si="25"/>
        <v>40.975916240445706</v>
      </c>
      <c r="AS44" s="24">
        <f t="shared" si="25"/>
        <v>12.358058231009613</v>
      </c>
      <c r="AT44" s="24">
        <f t="shared" si="25"/>
        <v>10.25589327310628</v>
      </c>
      <c r="AU44" s="24">
        <f t="shared" si="25"/>
        <v>9.54971093951586</v>
      </c>
      <c r="AV44" s="24">
        <f t="shared" si="25"/>
        <v>11.311647592427505</v>
      </c>
      <c r="AW44" s="37">
        <f t="shared" si="24"/>
        <v>331.79487828580505</v>
      </c>
      <c r="AX44" s="38">
        <f t="shared" si="22"/>
        <v>9.933195656885065E-05</v>
      </c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</row>
    <row r="45" spans="3:79" ht="12.75">
      <c r="C45" s="61"/>
      <c r="AI45" s="9"/>
      <c r="AJ45" s="23" t="s">
        <v>36</v>
      </c>
      <c r="AK45" s="24">
        <f aca="true" t="shared" si="26" ref="AK45:AV45">$AF$9*AK$4</f>
        <v>10.916528635725456</v>
      </c>
      <c r="AL45" s="24">
        <f t="shared" si="26"/>
        <v>24.1817483108617</v>
      </c>
      <c r="AM45" s="24">
        <f t="shared" si="26"/>
        <v>40.02127519719166</v>
      </c>
      <c r="AN45" s="24">
        <f t="shared" si="26"/>
        <v>22.517869731691928</v>
      </c>
      <c r="AO45" s="24">
        <f t="shared" si="26"/>
        <v>32.23663841572644</v>
      </c>
      <c r="AP45" s="24">
        <f t="shared" si="26"/>
        <v>27.649883560502957</v>
      </c>
      <c r="AQ45" s="24">
        <f t="shared" si="26"/>
        <v>105.56974968946022</v>
      </c>
      <c r="AR45" s="24">
        <f t="shared" si="26"/>
        <v>43.585129686395724</v>
      </c>
      <c r="AS45" s="24">
        <f t="shared" si="26"/>
        <v>13.144979297349455</v>
      </c>
      <c r="AT45" s="24">
        <f t="shared" si="26"/>
        <v>10.908955293035042</v>
      </c>
      <c r="AU45" s="24">
        <f t="shared" si="26"/>
        <v>10.157805558855353</v>
      </c>
      <c r="AV45" s="24">
        <f t="shared" si="26"/>
        <v>12.031936623204013</v>
      </c>
      <c r="AW45" s="37">
        <f t="shared" si="24"/>
        <v>352.9224999999999</v>
      </c>
      <c r="AX45" s="38">
        <f t="shared" si="22"/>
        <v>0.00010565709339242076</v>
      </c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</row>
    <row r="46" spans="3:79" ht="12.75">
      <c r="C46" s="61"/>
      <c r="AI46" s="9"/>
      <c r="AJ46" s="23" t="s">
        <v>37</v>
      </c>
      <c r="AK46" s="24">
        <f aca="true" t="shared" si="27" ref="AK46:AV46">$AF$10*AK$4</f>
        <v>2520.5759493586042</v>
      </c>
      <c r="AL46" s="24">
        <f t="shared" si="27"/>
        <v>5583.453791925175</v>
      </c>
      <c r="AM46" s="24">
        <f t="shared" si="27"/>
        <v>9240.72725780008</v>
      </c>
      <c r="AN46" s="24">
        <f t="shared" si="27"/>
        <v>5199.271927043401</v>
      </c>
      <c r="AO46" s="24">
        <f t="shared" si="27"/>
        <v>7443.2906457951085</v>
      </c>
      <c r="AP46" s="24">
        <f t="shared" si="27"/>
        <v>6384.23017341704</v>
      </c>
      <c r="AQ46" s="24">
        <f t="shared" si="27"/>
        <v>24375.566714150613</v>
      </c>
      <c r="AR46" s="24">
        <f t="shared" si="27"/>
        <v>10063.604768797832</v>
      </c>
      <c r="AS46" s="24">
        <f t="shared" si="27"/>
        <v>3035.114895708233</v>
      </c>
      <c r="AT46" s="24">
        <f t="shared" si="27"/>
        <v>2518.827299574529</v>
      </c>
      <c r="AU46" s="24">
        <f t="shared" si="27"/>
        <v>2345.3903016497206</v>
      </c>
      <c r="AV46" s="24">
        <f t="shared" si="27"/>
        <v>2778.1184924853733</v>
      </c>
      <c r="AW46" s="37">
        <f t="shared" si="24"/>
        <v>81488.17221770572</v>
      </c>
      <c r="AX46" s="38">
        <f t="shared" si="22"/>
        <v>0.024395733971010074</v>
      </c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</row>
    <row r="47" spans="1:80" s="2" customFormat="1" ht="12.75">
      <c r="A47"/>
      <c r="B47"/>
      <c r="C47" s="61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 s="3"/>
      <c r="W47" s="3"/>
      <c r="X47" s="3"/>
      <c r="Y47" s="3"/>
      <c r="Z47" s="3"/>
      <c r="AA47" s="3"/>
      <c r="AB47" s="3"/>
      <c r="AC47"/>
      <c r="AD47"/>
      <c r="AE47"/>
      <c r="AF47"/>
      <c r="AG47"/>
      <c r="AH47"/>
      <c r="AI47" s="9"/>
      <c r="AJ47" s="23" t="s">
        <v>38</v>
      </c>
      <c r="AK47" s="24">
        <f aca="true" t="shared" si="28" ref="AK47:AV47">$AF$11*AK$4</f>
        <v>84748.99524717541</v>
      </c>
      <c r="AL47" s="24">
        <f t="shared" si="28"/>
        <v>187731.73607210704</v>
      </c>
      <c r="AM47" s="24">
        <f t="shared" si="28"/>
        <v>310699.76314382616</v>
      </c>
      <c r="AN47" s="24">
        <f t="shared" si="28"/>
        <v>174814.43951169134</v>
      </c>
      <c r="AO47" s="24">
        <f t="shared" si="28"/>
        <v>250264.7871905441</v>
      </c>
      <c r="AP47" s="24">
        <f t="shared" si="28"/>
        <v>214656.13553976582</v>
      </c>
      <c r="AQ47" s="24">
        <f t="shared" si="28"/>
        <v>819576.4893061167</v>
      </c>
      <c r="AR47" s="24">
        <f t="shared" si="28"/>
        <v>338367.26599622064</v>
      </c>
      <c r="AS47" s="24">
        <f t="shared" si="28"/>
        <v>102049.27089638471</v>
      </c>
      <c r="AT47" s="24">
        <f t="shared" si="28"/>
        <v>84690.20062435229</v>
      </c>
      <c r="AU47" s="24">
        <f t="shared" si="28"/>
        <v>78858.75114291364</v>
      </c>
      <c r="AV47" s="24">
        <f t="shared" si="28"/>
        <v>93408.31446703468</v>
      </c>
      <c r="AW47" s="37">
        <f t="shared" si="24"/>
        <v>2739866.149138132</v>
      </c>
      <c r="AX47" s="38">
        <f t="shared" si="22"/>
        <v>0.8202545703439705</v>
      </c>
      <c r="AY47" s="3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18"/>
      <c r="CA47" s="18"/>
      <c r="CB47" s="70"/>
    </row>
    <row r="48" spans="1:80" s="2" customFormat="1" ht="12.75">
      <c r="A48"/>
      <c r="B48"/>
      <c r="C48" s="61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 s="3"/>
      <c r="W48" s="3"/>
      <c r="X48" s="3"/>
      <c r="Y48" s="3"/>
      <c r="Z48" s="3"/>
      <c r="AA48" s="3"/>
      <c r="AB48" s="3"/>
      <c r="AC48"/>
      <c r="AD48"/>
      <c r="AE48"/>
      <c r="AF48"/>
      <c r="AG48"/>
      <c r="AH48"/>
      <c r="AI48" s="9"/>
      <c r="AJ48" s="23" t="s">
        <v>39</v>
      </c>
      <c r="AK48" s="24">
        <f aca="true" t="shared" si="29" ref="AK48:AV48">$AF$12*AK$4</f>
        <v>166.10234727085796</v>
      </c>
      <c r="AL48" s="24">
        <f t="shared" si="29"/>
        <v>367.9416130877311</v>
      </c>
      <c r="AM48" s="24">
        <f t="shared" si="29"/>
        <v>608.9506997005864</v>
      </c>
      <c r="AN48" s="24">
        <f t="shared" si="29"/>
        <v>342.6245780854744</v>
      </c>
      <c r="AO48" s="24">
        <f t="shared" si="29"/>
        <v>490.50219970574335</v>
      </c>
      <c r="AP48" s="24">
        <f t="shared" si="29"/>
        <v>420.7116304477354</v>
      </c>
      <c r="AQ48" s="24">
        <f t="shared" si="29"/>
        <v>1606.314956828853</v>
      </c>
      <c r="AR48" s="24">
        <f t="shared" si="29"/>
        <v>663.1771498608796</v>
      </c>
      <c r="AS48" s="24">
        <f t="shared" si="29"/>
        <v>200.00972735702254</v>
      </c>
      <c r="AT48" s="24">
        <f t="shared" si="29"/>
        <v>165.98711375299337</v>
      </c>
      <c r="AU48" s="24">
        <f t="shared" si="29"/>
        <v>154.55786383642078</v>
      </c>
      <c r="AV48" s="24">
        <f t="shared" si="29"/>
        <v>183.07403223291914</v>
      </c>
      <c r="AW48" s="37">
        <f t="shared" si="24"/>
        <v>5369.953912167217</v>
      </c>
      <c r="AX48" s="38">
        <f t="shared" si="22"/>
        <v>0.001607643950189764</v>
      </c>
      <c r="AY48" s="3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18"/>
      <c r="CA48" s="18"/>
      <c r="CB48" s="70"/>
    </row>
    <row r="49" spans="1:80" s="2" customFormat="1" ht="12.75">
      <c r="A49"/>
      <c r="B49"/>
      <c r="C49" s="61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 s="3"/>
      <c r="W49" s="3"/>
      <c r="X49" s="3"/>
      <c r="Y49" s="3"/>
      <c r="Z49" s="3"/>
      <c r="AA49" s="3"/>
      <c r="AB49" s="3"/>
      <c r="AC49"/>
      <c r="AD49"/>
      <c r="AE49"/>
      <c r="AF49"/>
      <c r="AG49"/>
      <c r="AH49"/>
      <c r="AI49" s="9"/>
      <c r="AJ49" s="23" t="s">
        <v>40</v>
      </c>
      <c r="AK49" s="24">
        <f aca="true" t="shared" si="30" ref="AK49:AV49">$AF$13*AK$4</f>
        <v>1309.5193492718113</v>
      </c>
      <c r="AL49" s="24">
        <f t="shared" si="30"/>
        <v>2900.7817749556925</v>
      </c>
      <c r="AM49" s="24">
        <f t="shared" si="30"/>
        <v>4800.851626197534</v>
      </c>
      <c r="AN49" s="24">
        <f t="shared" si="30"/>
        <v>2701.187080802544</v>
      </c>
      <c r="AO49" s="24">
        <f t="shared" si="30"/>
        <v>3867.026155432001</v>
      </c>
      <c r="AP49" s="24">
        <f t="shared" si="30"/>
        <v>3316.810566419128</v>
      </c>
      <c r="AQ49" s="24">
        <f t="shared" si="30"/>
        <v>12663.881947206824</v>
      </c>
      <c r="AR49" s="24">
        <f t="shared" si="30"/>
        <v>5228.362657161068</v>
      </c>
      <c r="AS49" s="24">
        <f t="shared" si="30"/>
        <v>1576.8386920475075</v>
      </c>
      <c r="AT49" s="24">
        <f t="shared" si="30"/>
        <v>1308.6108701093685</v>
      </c>
      <c r="AU49" s="24">
        <f t="shared" si="30"/>
        <v>1218.5048351295675</v>
      </c>
      <c r="AV49" s="24">
        <f t="shared" si="30"/>
        <v>1443.3208891821612</v>
      </c>
      <c r="AW49" s="37">
        <f t="shared" si="24"/>
        <v>42335.696443915214</v>
      </c>
      <c r="AX49" s="38">
        <f t="shared" si="22"/>
        <v>0.012674359478378189</v>
      </c>
      <c r="AY49" s="3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18"/>
      <c r="CA49" s="18"/>
      <c r="CB49" s="70"/>
    </row>
    <row r="50" spans="1:80" s="2" customFormat="1" ht="12.75">
      <c r="A50"/>
      <c r="B50"/>
      <c r="C50" s="61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 s="3"/>
      <c r="W50" s="3"/>
      <c r="X50" s="3"/>
      <c r="Y50" s="3"/>
      <c r="Z50" s="3"/>
      <c r="AA50" s="3"/>
      <c r="AB50" s="3"/>
      <c r="AC50"/>
      <c r="AD50"/>
      <c r="AE50"/>
      <c r="AF50"/>
      <c r="AG50"/>
      <c r="AH50"/>
      <c r="AI50"/>
      <c r="AJ50" s="23" t="s">
        <v>41</v>
      </c>
      <c r="AK50" s="24">
        <f aca="true" t="shared" si="31" ref="AK50:AV50">$AF$14*AK$4</f>
        <v>2067.4369986467586</v>
      </c>
      <c r="AL50" s="24">
        <f t="shared" si="31"/>
        <v>4579.683049264211</v>
      </c>
      <c r="AM50" s="24">
        <f t="shared" si="31"/>
        <v>7579.46668182759</v>
      </c>
      <c r="AN50" s="24">
        <f t="shared" si="31"/>
        <v>4264.567846380599</v>
      </c>
      <c r="AO50" s="24">
        <f t="shared" si="31"/>
        <v>6105.165954913581</v>
      </c>
      <c r="AP50" s="24">
        <f t="shared" si="31"/>
        <v>5236.499091312073</v>
      </c>
      <c r="AQ50" s="24">
        <f t="shared" si="31"/>
        <v>19993.425907535566</v>
      </c>
      <c r="AR50" s="24">
        <f t="shared" si="31"/>
        <v>8254.410601697973</v>
      </c>
      <c r="AS50" s="24">
        <f t="shared" si="31"/>
        <v>2489.4742140691437</v>
      </c>
      <c r="AT50" s="24">
        <f t="shared" si="31"/>
        <v>2066.002714049148</v>
      </c>
      <c r="AU50" s="24">
        <f t="shared" si="31"/>
        <v>1923.7455182145159</v>
      </c>
      <c r="AV50" s="24">
        <f t="shared" si="31"/>
        <v>2278.679584898266</v>
      </c>
      <c r="AW50" s="37">
        <f t="shared" si="24"/>
        <v>66838.55816280942</v>
      </c>
      <c r="AX50" s="38">
        <f t="shared" si="22"/>
        <v>0.020009967576515252</v>
      </c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70"/>
      <c r="CA50" s="70"/>
      <c r="CB50" s="70"/>
    </row>
    <row r="51" spans="1:80" s="2" customFormat="1" ht="12.75">
      <c r="A51"/>
      <c r="B51"/>
      <c r="C51" s="6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 s="3"/>
      <c r="W51" s="3"/>
      <c r="X51" s="3"/>
      <c r="Y51" s="3"/>
      <c r="Z51" s="3"/>
      <c r="AA51" s="3"/>
      <c r="AB51" s="3"/>
      <c r="AC51"/>
      <c r="AD51"/>
      <c r="AE51"/>
      <c r="AF51"/>
      <c r="AG51"/>
      <c r="AH51"/>
      <c r="AI51"/>
      <c r="AJ51" s="23" t="s">
        <v>42</v>
      </c>
      <c r="AK51" s="24">
        <f aca="true" t="shared" si="32" ref="AK51:AV51">$AF$15*AK$4</f>
        <v>237.925033688629</v>
      </c>
      <c r="AL51" s="24">
        <f t="shared" si="32"/>
        <v>527.0396362707266</v>
      </c>
      <c r="AM51" s="24">
        <f t="shared" si="32"/>
        <v>872.2610975792976</v>
      </c>
      <c r="AN51" s="24">
        <f t="shared" si="32"/>
        <v>490.7755105387423</v>
      </c>
      <c r="AO51" s="24">
        <f t="shared" si="32"/>
        <v>702.5954437539165</v>
      </c>
      <c r="AP51" s="24">
        <f t="shared" si="32"/>
        <v>602.6274191312241</v>
      </c>
      <c r="AQ51" s="24">
        <f t="shared" si="32"/>
        <v>2300.8858483790127</v>
      </c>
      <c r="AR51" s="24">
        <f t="shared" si="32"/>
        <v>949.9350750587602</v>
      </c>
      <c r="AS51" s="24">
        <f t="shared" si="32"/>
        <v>286.4939713457144</v>
      </c>
      <c r="AT51" s="24">
        <f t="shared" si="32"/>
        <v>237.75997317581582</v>
      </c>
      <c r="AU51" s="24">
        <f t="shared" si="32"/>
        <v>221.3887134307503</v>
      </c>
      <c r="AV51" s="24">
        <f t="shared" si="32"/>
        <v>262.2352784425251</v>
      </c>
      <c r="AW51" s="37">
        <f t="shared" si="24"/>
        <v>7691.923000795114</v>
      </c>
      <c r="AX51" s="38">
        <f t="shared" si="22"/>
        <v>0.0023027894987208775</v>
      </c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70"/>
      <c r="CA51" s="70"/>
      <c r="CB51" s="70"/>
    </row>
    <row r="52" spans="1:80" s="2" customFormat="1" ht="12.75">
      <c r="A52"/>
      <c r="B52"/>
      <c r="C52" s="61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 s="3"/>
      <c r="W52" s="3"/>
      <c r="X52" s="3"/>
      <c r="Y52" s="3"/>
      <c r="Z52" s="3"/>
      <c r="AA52" s="3"/>
      <c r="AB52" s="3"/>
      <c r="AC52"/>
      <c r="AD52"/>
      <c r="AE52"/>
      <c r="AF52"/>
      <c r="AG52"/>
      <c r="AH52"/>
      <c r="AI52"/>
      <c r="AJ52" s="23" t="s">
        <v>43</v>
      </c>
      <c r="AK52" s="24">
        <f aca="true" t="shared" si="33" ref="AK52:AV52">$AF$16*AK$4</f>
        <v>26.464586399693815</v>
      </c>
      <c r="AL52" s="24">
        <f t="shared" si="33"/>
        <v>58.62302832918103</v>
      </c>
      <c r="AM52" s="24">
        <f t="shared" si="33"/>
        <v>97.02227975803926</v>
      </c>
      <c r="AN52" s="24">
        <f t="shared" si="33"/>
        <v>54.589341441489196</v>
      </c>
      <c r="AO52" s="24">
        <f t="shared" si="33"/>
        <v>78.1502372280441</v>
      </c>
      <c r="AP52" s="24">
        <f t="shared" si="33"/>
        <v>67.03071615950341</v>
      </c>
      <c r="AQ52" s="24">
        <f t="shared" si="33"/>
        <v>255.92932103961854</v>
      </c>
      <c r="AR52" s="24">
        <f t="shared" si="33"/>
        <v>105.66201663710713</v>
      </c>
      <c r="AS52" s="24">
        <f t="shared" si="33"/>
        <v>31.86694708045101</v>
      </c>
      <c r="AT52" s="24">
        <f t="shared" si="33"/>
        <v>26.446226590577474</v>
      </c>
      <c r="AU52" s="24">
        <f t="shared" si="33"/>
        <v>24.62523864627348</v>
      </c>
      <c r="AV52" s="24">
        <f t="shared" si="33"/>
        <v>29.168633816281126</v>
      </c>
      <c r="AW52" s="37">
        <f t="shared" si="24"/>
        <v>855.5785731262597</v>
      </c>
      <c r="AX52" s="38">
        <f t="shared" si="22"/>
        <v>0.0002561410655465586</v>
      </c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70"/>
      <c r="CA52" s="70"/>
      <c r="CB52" s="70"/>
    </row>
    <row r="53" spans="1:80" s="2" customFormat="1" ht="12.75">
      <c r="A53"/>
      <c r="B53"/>
      <c r="C53" s="61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 s="3"/>
      <c r="W53" s="3"/>
      <c r="X53" s="3"/>
      <c r="Y53" s="3"/>
      <c r="Z53" s="3"/>
      <c r="AA53" s="3"/>
      <c r="AB53" s="3"/>
      <c r="AC53"/>
      <c r="AD53"/>
      <c r="AE53"/>
      <c r="AF53"/>
      <c r="AG53"/>
      <c r="AH53"/>
      <c r="AI53"/>
      <c r="AJ53" s="50" t="s">
        <v>44</v>
      </c>
      <c r="AK53" s="45">
        <f aca="true" t="shared" si="34" ref="AK53:AV53">SUM(AK41:AK52)</f>
        <v>103320.35725401233</v>
      </c>
      <c r="AL53" s="45">
        <f t="shared" si="34"/>
        <v>228870.08845727306</v>
      </c>
      <c r="AM53" s="45">
        <f t="shared" si="34"/>
        <v>378784.5558891985</v>
      </c>
      <c r="AN53" s="45">
        <f t="shared" si="34"/>
        <v>213122.1767388429</v>
      </c>
      <c r="AO53" s="45">
        <f t="shared" si="34"/>
        <v>305106.23925642564</v>
      </c>
      <c r="AP53" s="45">
        <f t="shared" si="34"/>
        <v>261694.5315522602</v>
      </c>
      <c r="AQ53" s="45">
        <f t="shared" si="34"/>
        <v>999173.3285465639</v>
      </c>
      <c r="AR53" s="45">
        <f t="shared" si="34"/>
        <v>412514.94137280784</v>
      </c>
      <c r="AS53" s="45">
        <f t="shared" si="34"/>
        <v>124411.70654323905</v>
      </c>
      <c r="AT53" s="45">
        <f t="shared" si="34"/>
        <v>103248.67874718184</v>
      </c>
      <c r="AU53" s="45">
        <f t="shared" si="34"/>
        <v>96139.36208833866</v>
      </c>
      <c r="AV53" s="45">
        <f t="shared" si="34"/>
        <v>113877.22524711356</v>
      </c>
      <c r="AW53" s="51">
        <f>SUM(AK53:AV53)</f>
        <v>3340263.191693257</v>
      </c>
      <c r="AX5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70"/>
      <c r="CA53" s="70"/>
      <c r="CB53" s="70"/>
    </row>
    <row r="54" spans="1:80" s="2" customFormat="1" ht="12.75">
      <c r="A54"/>
      <c r="B54"/>
      <c r="C54" s="61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 s="3"/>
      <c r="W54" s="3"/>
      <c r="X54" s="3"/>
      <c r="Y54" s="3"/>
      <c r="Z54" s="3"/>
      <c r="AA54" s="3"/>
      <c r="AB54" s="3"/>
      <c r="AC54"/>
      <c r="AD54"/>
      <c r="AE54"/>
      <c r="AF54"/>
      <c r="AG54"/>
      <c r="AH54"/>
      <c r="AI54"/>
      <c r="AJ54" s="3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2">
        <f>AW53-$AF$17</f>
        <v>0</v>
      </c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70"/>
      <c r="CA54" s="70"/>
      <c r="CB54" s="70"/>
    </row>
    <row r="55" spans="1:80" s="2" customFormat="1" ht="12.75">
      <c r="A55"/>
      <c r="B55"/>
      <c r="C55" s="61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 s="3"/>
      <c r="W55" s="3"/>
      <c r="X55" s="3"/>
      <c r="Y55" s="3"/>
      <c r="Z55" s="3"/>
      <c r="AA55" s="3"/>
      <c r="AB55" s="3"/>
      <c r="AC55"/>
      <c r="AD55"/>
      <c r="AE55"/>
      <c r="AF55"/>
      <c r="AG55"/>
      <c r="AH55"/>
      <c r="AI55"/>
      <c r="AJ55" s="73">
        <f>AG4</f>
        <v>2022</v>
      </c>
      <c r="AK55" s="55" t="s">
        <v>8</v>
      </c>
      <c r="AL55" s="55" t="s">
        <v>9</v>
      </c>
      <c r="AM55" s="55" t="s">
        <v>10</v>
      </c>
      <c r="AN55" s="55" t="s">
        <v>11</v>
      </c>
      <c r="AO55" s="55" t="s">
        <v>12</v>
      </c>
      <c r="AP55" s="55" t="s">
        <v>13</v>
      </c>
      <c r="AQ55" s="55" t="s">
        <v>14</v>
      </c>
      <c r="AR55" s="55" t="s">
        <v>15</v>
      </c>
      <c r="AS55" s="55" t="s">
        <v>16</v>
      </c>
      <c r="AT55" s="55" t="s">
        <v>17</v>
      </c>
      <c r="AU55" s="55" t="s">
        <v>18</v>
      </c>
      <c r="AV55" s="55" t="s">
        <v>19</v>
      </c>
      <c r="AW55" s="55" t="s">
        <v>20</v>
      </c>
      <c r="AX55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70"/>
      <c r="CA55" s="70"/>
      <c r="CB55" s="70"/>
    </row>
    <row r="56" spans="36:50" ht="12.75">
      <c r="AJ56" s="23" t="s">
        <v>32</v>
      </c>
      <c r="AK56" s="36">
        <f>$AG5*AK$4</f>
        <v>63.663902196367474</v>
      </c>
      <c r="AL56" s="36">
        <f aca="true" t="shared" si="35" ref="AL56:AV57">$AG5*AL$4</f>
        <v>141.0250923871246</v>
      </c>
      <c r="AM56" s="36">
        <f t="shared" si="35"/>
        <v>233.39933736715713</v>
      </c>
      <c r="AN56" s="36">
        <f t="shared" si="35"/>
        <v>131.32154956086094</v>
      </c>
      <c r="AO56" s="36">
        <f t="shared" si="35"/>
        <v>188.00025756558503</v>
      </c>
      <c r="AP56" s="36">
        <f t="shared" si="35"/>
        <v>161.25084644362576</v>
      </c>
      <c r="AQ56" s="36">
        <f t="shared" si="35"/>
        <v>615.6702779242194</v>
      </c>
      <c r="AR56" s="36">
        <f t="shared" si="35"/>
        <v>254.18331469308615</v>
      </c>
      <c r="AS56" s="36">
        <f t="shared" si="35"/>
        <v>76.65996254716163</v>
      </c>
      <c r="AT56" s="36">
        <f t="shared" si="35"/>
        <v>63.61973535868207</v>
      </c>
      <c r="AU56" s="36">
        <f t="shared" si="35"/>
        <v>59.23911906504239</v>
      </c>
      <c r="AV56" s="36">
        <f t="shared" si="35"/>
        <v>70.16882948538593</v>
      </c>
      <c r="AW56" s="37">
        <f>SUM(AK56:AV56)</f>
        <v>2058.2022245942985</v>
      </c>
      <c r="AX56" s="38">
        <f>AW56/$AW$68</f>
        <v>0.0006004950829928237</v>
      </c>
    </row>
    <row r="57" spans="36:50" ht="12.75">
      <c r="AJ57" s="23" t="s">
        <v>33</v>
      </c>
      <c r="AK57" s="36">
        <f>$AG6*AK$4</f>
        <v>7252.186452929284</v>
      </c>
      <c r="AL57" s="36">
        <f>$AG6*AL$4</f>
        <v>16064.680757054837</v>
      </c>
      <c r="AM57" s="36">
        <f t="shared" si="35"/>
        <v>26587.366689460454</v>
      </c>
      <c r="AN57" s="36">
        <f t="shared" si="35"/>
        <v>14959.314931174571</v>
      </c>
      <c r="AO57" s="36">
        <f t="shared" si="35"/>
        <v>21415.792529634564</v>
      </c>
      <c r="AP57" s="36">
        <f t="shared" si="35"/>
        <v>18368.66990174171</v>
      </c>
      <c r="AQ57" s="36">
        <f t="shared" si="35"/>
        <v>70133.23869563233</v>
      </c>
      <c r="AR57" s="36">
        <f t="shared" si="35"/>
        <v>28954.945075343498</v>
      </c>
      <c r="AS57" s="36">
        <f t="shared" si="35"/>
        <v>8732.614914992022</v>
      </c>
      <c r="AT57" s="36">
        <f t="shared" si="35"/>
        <v>7247.155247946863</v>
      </c>
      <c r="AU57" s="36">
        <f t="shared" si="35"/>
        <v>6748.143326839273</v>
      </c>
      <c r="AV57" s="36">
        <f t="shared" si="35"/>
        <v>7993.186359237279</v>
      </c>
      <c r="AW57" s="37">
        <f>SUM(AK57:AV57)</f>
        <v>234457.2948819867</v>
      </c>
      <c r="AX57" s="38">
        <f aca="true" t="shared" si="36" ref="AX57:AX67">AW57/$AW$68</f>
        <v>0.06840457709454832</v>
      </c>
    </row>
    <row r="58" spans="4:50" s="3" customFormat="1" ht="12.75">
      <c r="D58" s="70"/>
      <c r="E58" s="70"/>
      <c r="F58" s="70"/>
      <c r="G58" s="70"/>
      <c r="AJ58" s="23" t="s">
        <v>34</v>
      </c>
      <c r="AK58" s="36">
        <f>$AG7*AK$4</f>
        <v>5225.543320581369</v>
      </c>
      <c r="AL58" s="36">
        <f aca="true" t="shared" si="37" ref="AL58:AV58">$AG7*AL$4</f>
        <v>11575.362240361652</v>
      </c>
      <c r="AM58" s="36">
        <f t="shared" si="37"/>
        <v>19157.455109257433</v>
      </c>
      <c r="AN58" s="36">
        <f t="shared" si="37"/>
        <v>10778.893886201446</v>
      </c>
      <c r="AO58" s="36">
        <f t="shared" si="37"/>
        <v>15431.091345284733</v>
      </c>
      <c r="AP58" s="36">
        <f t="shared" si="37"/>
        <v>13235.495382808294</v>
      </c>
      <c r="AQ58" s="36">
        <f t="shared" si="37"/>
        <v>50534.31532619668</v>
      </c>
      <c r="AR58" s="36">
        <f t="shared" si="37"/>
        <v>20863.407307343394</v>
      </c>
      <c r="AS58" s="36">
        <f t="shared" si="37"/>
        <v>6292.262042134062</v>
      </c>
      <c r="AT58" s="36">
        <f t="shared" si="37"/>
        <v>5221.918099448264</v>
      </c>
      <c r="AU58" s="36">
        <f t="shared" si="37"/>
        <v>4862.3564102723085</v>
      </c>
      <c r="AV58" s="36">
        <f t="shared" si="37"/>
        <v>5759.468797551854</v>
      </c>
      <c r="AW58" s="37">
        <f aca="true" t="shared" si="38" ref="AW58:AW67">SUM(AK58:AV58)</f>
        <v>168937.5692674415</v>
      </c>
      <c r="AX58" s="38">
        <f t="shared" si="36"/>
        <v>0.04928873288816637</v>
      </c>
    </row>
    <row r="59" spans="36:50" ht="12.75">
      <c r="AJ59" s="23" t="s">
        <v>35</v>
      </c>
      <c r="AK59" s="36">
        <f aca="true" t="shared" si="39" ref="AK59:AV67">$AG8*AK$4</f>
        <v>10.531077018075608</v>
      </c>
      <c r="AL59" s="36">
        <f t="shared" si="39"/>
        <v>23.327915163434273</v>
      </c>
      <c r="AM59" s="36">
        <f t="shared" si="39"/>
        <v>38.60816432834979</v>
      </c>
      <c r="AN59" s="36">
        <f t="shared" si="39"/>
        <v>21.7227864590017</v>
      </c>
      <c r="AO59" s="36">
        <f t="shared" si="39"/>
        <v>31.09839522143199</v>
      </c>
      <c r="AP59" s="36">
        <f t="shared" si="39"/>
        <v>26.67359405475775</v>
      </c>
      <c r="AQ59" s="36">
        <f t="shared" si="39"/>
        <v>101.84218828688</v>
      </c>
      <c r="AR59" s="36">
        <f t="shared" si="39"/>
        <v>42.046182709412584</v>
      </c>
      <c r="AS59" s="36">
        <f t="shared" si="39"/>
        <v>12.680843334058375</v>
      </c>
      <c r="AT59" s="36">
        <f t="shared" si="39"/>
        <v>10.523771082478461</v>
      </c>
      <c r="AU59" s="36">
        <f t="shared" si="39"/>
        <v>9.799143687936052</v>
      </c>
      <c r="AV59" s="36">
        <f t="shared" si="39"/>
        <v>11.60710107431927</v>
      </c>
      <c r="AW59" s="37">
        <f t="shared" si="38"/>
        <v>340.4611624201358</v>
      </c>
      <c r="AX59" s="38">
        <f t="shared" si="36"/>
        <v>9.933195656885066E-05</v>
      </c>
    </row>
    <row r="60" spans="36:50" ht="12.75">
      <c r="AJ60" s="23" t="s">
        <v>36</v>
      </c>
      <c r="AK60" s="36">
        <f t="shared" si="39"/>
        <v>11.201661846360079</v>
      </c>
      <c r="AL60" s="36">
        <f t="shared" si="39"/>
        <v>24.813361139876747</v>
      </c>
      <c r="AM60" s="36">
        <f t="shared" si="39"/>
        <v>41.06660701204369</v>
      </c>
      <c r="AN60" s="36">
        <f t="shared" si="39"/>
        <v>23.106023045579406</v>
      </c>
      <c r="AO60" s="36">
        <f t="shared" si="39"/>
        <v>33.07864016539094</v>
      </c>
      <c r="AP60" s="36">
        <f t="shared" si="39"/>
        <v>28.372082011710127</v>
      </c>
      <c r="AQ60" s="36">
        <f t="shared" si="39"/>
        <v>108.32716852463271</v>
      </c>
      <c r="AR60" s="36">
        <f t="shared" si="39"/>
        <v>44.723547252831445</v>
      </c>
      <c r="AS60" s="36">
        <f t="shared" si="39"/>
        <v>13.48831830884739</v>
      </c>
      <c r="AT60" s="36">
        <f t="shared" si="39"/>
        <v>11.193890692479988</v>
      </c>
      <c r="AU60" s="36">
        <f t="shared" si="39"/>
        <v>10.423121375691128</v>
      </c>
      <c r="AV60" s="36">
        <f t="shared" si="39"/>
        <v>12.346203624556358</v>
      </c>
      <c r="AW60" s="37">
        <f t="shared" si="38"/>
        <v>362.1406250000001</v>
      </c>
      <c r="AX60" s="38">
        <f t="shared" si="36"/>
        <v>0.00010565709339242084</v>
      </c>
    </row>
    <row r="61" spans="36:50" ht="12.75">
      <c r="AJ61" s="23" t="s">
        <v>37</v>
      </c>
      <c r="AK61" s="36">
        <f t="shared" si="39"/>
        <v>2586.411888334389</v>
      </c>
      <c r="AL61" s="36">
        <f t="shared" si="39"/>
        <v>5729.2902715650125</v>
      </c>
      <c r="AM61" s="36">
        <f t="shared" si="39"/>
        <v>9482.089536921725</v>
      </c>
      <c r="AN61" s="36">
        <f t="shared" si="39"/>
        <v>5335.0738057348335</v>
      </c>
      <c r="AO61" s="36">
        <f t="shared" si="39"/>
        <v>7637.704953707667</v>
      </c>
      <c r="AP61" s="36">
        <f t="shared" si="39"/>
        <v>6550.982454065992</v>
      </c>
      <c r="AQ61" s="36">
        <f t="shared" si="39"/>
        <v>25012.241964147084</v>
      </c>
      <c r="AR61" s="36">
        <f t="shared" si="39"/>
        <v>10326.460117236582</v>
      </c>
      <c r="AS61" s="36">
        <f t="shared" si="39"/>
        <v>3114.390284775239</v>
      </c>
      <c r="AT61" s="36">
        <f t="shared" si="39"/>
        <v>2584.617564861924</v>
      </c>
      <c r="AU61" s="36">
        <f t="shared" si="39"/>
        <v>2406.6504960957955</v>
      </c>
      <c r="AV61" s="36">
        <f t="shared" si="39"/>
        <v>2850.681288930887</v>
      </c>
      <c r="AW61" s="37">
        <f t="shared" si="38"/>
        <v>83616.59462637713</v>
      </c>
      <c r="AX61" s="38">
        <f t="shared" si="36"/>
        <v>0.024395733971010074</v>
      </c>
    </row>
    <row r="62" spans="36:50" ht="12.75">
      <c r="AJ62" s="23" t="s">
        <v>38</v>
      </c>
      <c r="AK62" s="36">
        <f t="shared" si="39"/>
        <v>86962.58840661656</v>
      </c>
      <c r="AL62" s="36">
        <f t="shared" si="39"/>
        <v>192635.17693966208</v>
      </c>
      <c r="AM62" s="36">
        <f t="shared" si="39"/>
        <v>318815.055464747</v>
      </c>
      <c r="AN62" s="36">
        <f t="shared" si="39"/>
        <v>179380.48830490717</v>
      </c>
      <c r="AO62" s="36">
        <f t="shared" si="39"/>
        <v>256801.55402014786</v>
      </c>
      <c r="AP62" s="36">
        <f>$AG11*AP$4</f>
        <v>220262.82564714775</v>
      </c>
      <c r="AQ62" s="36">
        <f t="shared" si="39"/>
        <v>840983.3379073959</v>
      </c>
      <c r="AR62" s="36">
        <f t="shared" si="39"/>
        <v>347205.21697373386</v>
      </c>
      <c r="AS62" s="36">
        <f t="shared" si="39"/>
        <v>104714.73692726043</v>
      </c>
      <c r="AT62" s="36">
        <f t="shared" si="39"/>
        <v>86902.25810334657</v>
      </c>
      <c r="AU62" s="36">
        <f t="shared" si="39"/>
        <v>80918.49464291512</v>
      </c>
      <c r="AV62" s="36">
        <f t="shared" si="39"/>
        <v>95848.08387475574</v>
      </c>
      <c r="AW62" s="37">
        <f t="shared" si="38"/>
        <v>2811429.8172126357</v>
      </c>
      <c r="AX62" s="38">
        <f t="shared" si="36"/>
        <v>0.8202545703439706</v>
      </c>
    </row>
    <row r="63" spans="36:50" ht="12.75">
      <c r="AJ63" s="23" t="s">
        <v>39</v>
      </c>
      <c r="AK63" s="36">
        <f t="shared" si="39"/>
        <v>170.44084141599234</v>
      </c>
      <c r="AL63" s="36">
        <f t="shared" si="39"/>
        <v>377.552028354948</v>
      </c>
      <c r="AM63" s="36">
        <f t="shared" si="39"/>
        <v>624.8561284241092</v>
      </c>
      <c r="AN63" s="36">
        <f t="shared" si="39"/>
        <v>351.5737275130801</v>
      </c>
      <c r="AO63" s="36">
        <f t="shared" si="39"/>
        <v>503.31382432492325</v>
      </c>
      <c r="AP63" s="36">
        <f t="shared" si="39"/>
        <v>431.70036706390755</v>
      </c>
      <c r="AQ63" s="36">
        <f t="shared" si="39"/>
        <v>1648.2709445072185</v>
      </c>
      <c r="AR63" s="36">
        <f t="shared" si="39"/>
        <v>680.4989410885892</v>
      </c>
      <c r="AS63" s="36">
        <f t="shared" si="39"/>
        <v>205.23386202679555</v>
      </c>
      <c r="AT63" s="36">
        <f t="shared" si="39"/>
        <v>170.3225980674372</v>
      </c>
      <c r="AU63" s="36">
        <f t="shared" si="39"/>
        <v>158.59482296647656</v>
      </c>
      <c r="AV63" s="36">
        <f t="shared" si="39"/>
        <v>187.8558166569133</v>
      </c>
      <c r="AW63" s="37">
        <f t="shared" si="38"/>
        <v>5510.213902410391</v>
      </c>
      <c r="AX63" s="38">
        <f t="shared" si="36"/>
        <v>0.0016076439501897643</v>
      </c>
    </row>
    <row r="64" spans="36:50" ht="12.75">
      <c r="AJ64" s="23" t="s">
        <v>40</v>
      </c>
      <c r="AK64" s="36">
        <f t="shared" si="39"/>
        <v>1343.7232128721944</v>
      </c>
      <c r="AL64" s="36">
        <f t="shared" si="39"/>
        <v>2976.5484631075205</v>
      </c>
      <c r="AM64" s="36">
        <f t="shared" si="39"/>
        <v>4926.247004493739</v>
      </c>
      <c r="AN64" s="36">
        <f t="shared" si="39"/>
        <v>2771.7404747041037</v>
      </c>
      <c r="AO64" s="36">
        <f t="shared" si="39"/>
        <v>3968.0305699395535</v>
      </c>
      <c r="AP64" s="36">
        <f t="shared" si="39"/>
        <v>3403.443678228583</v>
      </c>
      <c r="AQ64" s="36">
        <f t="shared" si="39"/>
        <v>12994.654983141332</v>
      </c>
      <c r="AR64" s="36">
        <f t="shared" si="39"/>
        <v>5364.924368355573</v>
      </c>
      <c r="AS64" s="36">
        <f t="shared" si="39"/>
        <v>1618.0247772875543</v>
      </c>
      <c r="AT64" s="36">
        <f t="shared" si="39"/>
        <v>1342.7910047764044</v>
      </c>
      <c r="AU64" s="36">
        <f t="shared" si="39"/>
        <v>1250.3314539575786</v>
      </c>
      <c r="AV64" s="36">
        <f t="shared" si="39"/>
        <v>1481.0195691234865</v>
      </c>
      <c r="AW64" s="37">
        <f t="shared" si="38"/>
        <v>43441.479559987616</v>
      </c>
      <c r="AX64" s="38">
        <f t="shared" si="36"/>
        <v>0.012674359478378187</v>
      </c>
    </row>
    <row r="65" spans="36:50" ht="12.75">
      <c r="AJ65" s="23" t="s">
        <v>41</v>
      </c>
      <c r="AK65" s="36">
        <f t="shared" si="39"/>
        <v>2121.437218760667</v>
      </c>
      <c r="AL65" s="36">
        <f t="shared" si="39"/>
        <v>4699.301636371859</v>
      </c>
      <c r="AM65" s="36">
        <f t="shared" si="39"/>
        <v>7777.437826502192</v>
      </c>
      <c r="AN65" s="36">
        <f t="shared" si="39"/>
        <v>4375.955812517406</v>
      </c>
      <c r="AO65" s="36">
        <f t="shared" si="39"/>
        <v>6264.629244780728</v>
      </c>
      <c r="AP65" s="36">
        <f t="shared" si="39"/>
        <v>5373.273321309031</v>
      </c>
      <c r="AQ65" s="36">
        <f t="shared" si="39"/>
        <v>20515.642255866722</v>
      </c>
      <c r="AR65" s="36">
        <f t="shared" si="39"/>
        <v>8470.010878607996</v>
      </c>
      <c r="AS65" s="36">
        <f t="shared" si="39"/>
        <v>2554.4977942873684</v>
      </c>
      <c r="AT65" s="36">
        <f t="shared" si="39"/>
        <v>2119.965471505656</v>
      </c>
      <c r="AU65" s="36">
        <f t="shared" si="39"/>
        <v>1973.9926026454923</v>
      </c>
      <c r="AV65" s="36">
        <f t="shared" si="39"/>
        <v>2338.197335250087</v>
      </c>
      <c r="AW65" s="37">
        <f t="shared" si="38"/>
        <v>68584.3413984052</v>
      </c>
      <c r="AX65" s="38">
        <f t="shared" si="36"/>
        <v>0.02000996757651526</v>
      </c>
    </row>
    <row r="66" spans="36:50" ht="12.75">
      <c r="AJ66" s="23" t="s">
        <v>42</v>
      </c>
      <c r="AK66" s="36">
        <f t="shared" si="39"/>
        <v>244.13949352377978</v>
      </c>
      <c r="AL66" s="36">
        <f t="shared" si="39"/>
        <v>540.8055969195891</v>
      </c>
      <c r="AM66" s="36">
        <f t="shared" si="39"/>
        <v>895.0440366951749</v>
      </c>
      <c r="AN66" s="36">
        <f t="shared" si="39"/>
        <v>503.59427387370954</v>
      </c>
      <c r="AO66" s="36">
        <f t="shared" si="39"/>
        <v>720.9468172848025</v>
      </c>
      <c r="AP66" s="36">
        <f t="shared" si="39"/>
        <v>618.3676875413681</v>
      </c>
      <c r="AQ66" s="36">
        <f t="shared" si="39"/>
        <v>2360.9836130754798</v>
      </c>
      <c r="AR66" s="36">
        <f t="shared" si="39"/>
        <v>974.7468120938772</v>
      </c>
      <c r="AS66" s="36">
        <f t="shared" si="39"/>
        <v>293.9770228360876</v>
      </c>
      <c r="AT66" s="36">
        <f t="shared" si="39"/>
        <v>243.97012172891553</v>
      </c>
      <c r="AU66" s="36">
        <f t="shared" si="39"/>
        <v>227.1712544531953</v>
      </c>
      <c r="AV66" s="36">
        <f t="shared" si="39"/>
        <v>269.0847073570687</v>
      </c>
      <c r="AW66" s="37">
        <f t="shared" si="38"/>
        <v>7892.831437383048</v>
      </c>
      <c r="AX66" s="38">
        <f t="shared" si="36"/>
        <v>0.0023027894987208784</v>
      </c>
    </row>
    <row r="67" spans="36:50" ht="12.75">
      <c r="AJ67" s="23" t="s">
        <v>43</v>
      </c>
      <c r="AK67" s="36">
        <f t="shared" si="39"/>
        <v>27.155825596700744</v>
      </c>
      <c r="AL67" s="36">
        <f t="shared" si="39"/>
        <v>60.15422683031637</v>
      </c>
      <c r="AM67" s="36">
        <f t="shared" si="39"/>
        <v>99.55644378157015</v>
      </c>
      <c r="AN67" s="36">
        <f t="shared" si="39"/>
        <v>56.01518244928929</v>
      </c>
      <c r="AO67" s="36">
        <f t="shared" si="39"/>
        <v>80.19147476758258</v>
      </c>
      <c r="AP67" s="36">
        <f t="shared" si="39"/>
        <v>68.78151844725164</v>
      </c>
      <c r="AQ67" s="36">
        <f t="shared" si="39"/>
        <v>262.6140421115489</v>
      </c>
      <c r="AR67" s="36">
        <f t="shared" si="39"/>
        <v>108.42184542986739</v>
      </c>
      <c r="AS67" s="36">
        <f t="shared" si="39"/>
        <v>32.699292713149354</v>
      </c>
      <c r="AT67" s="36">
        <f t="shared" si="39"/>
        <v>27.136986240331368</v>
      </c>
      <c r="AU67" s="36">
        <f t="shared" si="39"/>
        <v>25.26843517807913</v>
      </c>
      <c r="AV67" s="36">
        <f t="shared" si="39"/>
        <v>29.930501117452653</v>
      </c>
      <c r="AW67" s="37">
        <f t="shared" si="38"/>
        <v>877.9257746631396</v>
      </c>
      <c r="AX67" s="38">
        <f t="shared" si="36"/>
        <v>0.00025614106554655867</v>
      </c>
    </row>
    <row r="68" spans="36:49" ht="12.75">
      <c r="AJ68" s="50" t="s">
        <v>44</v>
      </c>
      <c r="AK68" s="45">
        <f aca="true" t="shared" si="40" ref="AK68:AV68">SUM(AK56:AK67)</f>
        <v>106019.02330169173</v>
      </c>
      <c r="AL68" s="45">
        <f t="shared" si="40"/>
        <v>234848.03852891823</v>
      </c>
      <c r="AM68" s="45">
        <f t="shared" si="40"/>
        <v>388678.18234899093</v>
      </c>
      <c r="AN68" s="45">
        <f t="shared" si="40"/>
        <v>218688.80075814106</v>
      </c>
      <c r="AO68" s="45">
        <f t="shared" si="40"/>
        <v>313075.4320728248</v>
      </c>
      <c r="AP68" s="45">
        <f t="shared" si="40"/>
        <v>268529.8364808639</v>
      </c>
      <c r="AQ68" s="45">
        <f t="shared" si="40"/>
        <v>1025271.13936681</v>
      </c>
      <c r="AR68" s="45">
        <f t="shared" si="40"/>
        <v>423289.58536388853</v>
      </c>
      <c r="AS68" s="45">
        <f t="shared" si="40"/>
        <v>127661.26604250277</v>
      </c>
      <c r="AT68" s="45">
        <f t="shared" si="40"/>
        <v>105945.472595056</v>
      </c>
      <c r="AU68" s="45">
        <f t="shared" si="40"/>
        <v>98650.46482945199</v>
      </c>
      <c r="AV68" s="45">
        <f t="shared" si="40"/>
        <v>116851.63038416504</v>
      </c>
      <c r="AW68" s="51">
        <f>SUM(AK68:AV68)</f>
        <v>3427508.8720733044</v>
      </c>
    </row>
    <row r="69" spans="36:50" ht="12.75">
      <c r="AJ69" s="3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2">
        <f>AW68-$AG$17</f>
        <v>0</v>
      </c>
      <c r="AX69" s="3"/>
    </row>
    <row r="71" spans="36:49" ht="12.75">
      <c r="AJ71" s="34">
        <f>AH4</f>
        <v>2023</v>
      </c>
      <c r="AK71" s="35" t="s">
        <v>8</v>
      </c>
      <c r="AL71" s="35" t="s">
        <v>9</v>
      </c>
      <c r="AM71" s="35" t="s">
        <v>10</v>
      </c>
      <c r="AN71" s="35" t="s">
        <v>11</v>
      </c>
      <c r="AO71" s="35" t="s">
        <v>12</v>
      </c>
      <c r="AP71" s="35" t="s">
        <v>13</v>
      </c>
      <c r="AQ71" s="35" t="s">
        <v>14</v>
      </c>
      <c r="AR71" s="35" t="s">
        <v>15</v>
      </c>
      <c r="AS71" s="35" t="s">
        <v>16</v>
      </c>
      <c r="AT71" s="35" t="s">
        <v>17</v>
      </c>
      <c r="AU71" s="35" t="s">
        <v>18</v>
      </c>
      <c r="AV71" s="35" t="s">
        <v>19</v>
      </c>
      <c r="AW71" s="35" t="s">
        <v>20</v>
      </c>
    </row>
    <row r="72" spans="36:50" ht="12.75">
      <c r="AJ72" s="23" t="s">
        <v>32</v>
      </c>
      <c r="AK72" s="36">
        <f>$AH5*AK$4</f>
        <v>65.05293278974275</v>
      </c>
      <c r="AL72" s="36">
        <f aca="true" t="shared" si="41" ref="AL72:AV72">$AH5*AL$4</f>
        <v>144.10200349375273</v>
      </c>
      <c r="AM72" s="36">
        <f t="shared" si="41"/>
        <v>238.4916865460769</v>
      </c>
      <c r="AN72" s="36">
        <f t="shared" si="41"/>
        <v>134.18674700582517</v>
      </c>
      <c r="AO72" s="36">
        <f t="shared" si="41"/>
        <v>192.10208136701596</v>
      </c>
      <c r="AP72" s="36">
        <f t="shared" si="41"/>
        <v>164.76904672966847</v>
      </c>
      <c r="AQ72" s="36">
        <f t="shared" si="41"/>
        <v>629.1030839880204</v>
      </c>
      <c r="AR72" s="36">
        <f t="shared" si="41"/>
        <v>259.729132468208</v>
      </c>
      <c r="AS72" s="36">
        <f t="shared" si="41"/>
        <v>78.3325435481906</v>
      </c>
      <c r="AT72" s="36">
        <f t="shared" si="41"/>
        <v>65.0078023119624</v>
      </c>
      <c r="AU72" s="36">
        <f t="shared" si="41"/>
        <v>60.53160893555239</v>
      </c>
      <c r="AV72" s="36">
        <f t="shared" si="41"/>
        <v>71.69978576506706</v>
      </c>
      <c r="AW72" s="37">
        <f>SUM(AK72:AV72)</f>
        <v>2103.1084549490834</v>
      </c>
      <c r="AX72" s="38">
        <f aca="true" t="shared" si="42" ref="AX72:AX83">AW72/$AW$84</f>
        <v>0.0006004950829928235</v>
      </c>
    </row>
    <row r="73" spans="36:50" ht="12.75">
      <c r="AJ73" s="23" t="s">
        <v>33</v>
      </c>
      <c r="AK73" s="36">
        <f aca="true" t="shared" si="43" ref="AK73:AV83">$AH6*AK$4</f>
        <v>7410.415975538651</v>
      </c>
      <c r="AL73" s="36">
        <f t="shared" si="43"/>
        <v>16415.182882663306</v>
      </c>
      <c r="AM73" s="36">
        <f t="shared" si="43"/>
        <v>27167.454689957773</v>
      </c>
      <c r="AN73" s="36">
        <f t="shared" si="43"/>
        <v>15285.69998421838</v>
      </c>
      <c r="AO73" s="36">
        <f t="shared" si="43"/>
        <v>21883.04618482659</v>
      </c>
      <c r="AP73" s="36">
        <f t="shared" si="43"/>
        <v>18769.440881416074</v>
      </c>
      <c r="AQ73" s="36">
        <f t="shared" si="43"/>
        <v>71663.41844899158</v>
      </c>
      <c r="AR73" s="36">
        <f t="shared" si="43"/>
        <v>29586.689331532813</v>
      </c>
      <c r="AS73" s="36">
        <f t="shared" si="43"/>
        <v>8923.144694955485</v>
      </c>
      <c r="AT73" s="36">
        <f t="shared" si="43"/>
        <v>7405.274998811157</v>
      </c>
      <c r="AU73" s="36">
        <f t="shared" si="43"/>
        <v>6895.375544879403</v>
      </c>
      <c r="AV73" s="36">
        <f t="shared" si="43"/>
        <v>8167.583152529728</v>
      </c>
      <c r="AW73" s="37">
        <f>SUM(AK73:AV73)</f>
        <v>239572.72677032094</v>
      </c>
      <c r="AX73" s="38">
        <f t="shared" si="42"/>
        <v>0.0684045770945483</v>
      </c>
    </row>
    <row r="74" spans="36:50" ht="12.75">
      <c r="AJ74" s="23" t="s">
        <v>34</v>
      </c>
      <c r="AK74" s="36">
        <f t="shared" si="43"/>
        <v>5339.555174848598</v>
      </c>
      <c r="AL74" s="36">
        <f t="shared" si="43"/>
        <v>11827.915598333178</v>
      </c>
      <c r="AM74" s="36">
        <f t="shared" si="43"/>
        <v>19575.435948004866</v>
      </c>
      <c r="AN74" s="36">
        <f t="shared" si="43"/>
        <v>11014.069752809475</v>
      </c>
      <c r="AO74" s="36">
        <f t="shared" si="43"/>
        <v>15767.769701909127</v>
      </c>
      <c r="AP74" s="36">
        <f t="shared" si="43"/>
        <v>13524.269827524111</v>
      </c>
      <c r="AQ74" s="36">
        <f t="shared" si="43"/>
        <v>51636.88220604097</v>
      </c>
      <c r="AR74" s="36">
        <f t="shared" si="43"/>
        <v>21318.608921321797</v>
      </c>
      <c r="AS74" s="36">
        <f t="shared" si="43"/>
        <v>6429.547759416986</v>
      </c>
      <c r="AT74" s="36">
        <f t="shared" si="43"/>
        <v>5335.850857981681</v>
      </c>
      <c r="AU74" s="36">
        <f t="shared" si="43"/>
        <v>4968.444186496431</v>
      </c>
      <c r="AV74" s="36">
        <f t="shared" si="43"/>
        <v>5885.1299349529845</v>
      </c>
      <c r="AW74" s="37">
        <f aca="true" t="shared" si="44" ref="AW74:AW83">SUM(AK74:AV74)</f>
        <v>172623.4798696402</v>
      </c>
      <c r="AX74" s="38">
        <f t="shared" si="42"/>
        <v>0.04928873288816635</v>
      </c>
    </row>
    <row r="75" spans="36:50" ht="12.75">
      <c r="AJ75" s="23" t="s">
        <v>35</v>
      </c>
      <c r="AK75" s="36">
        <f t="shared" si="43"/>
        <v>10.760845971197257</v>
      </c>
      <c r="AL75" s="36">
        <f t="shared" si="43"/>
        <v>23.8368878579092</v>
      </c>
      <c r="AM75" s="36">
        <f t="shared" si="43"/>
        <v>39.45052427733196</v>
      </c>
      <c r="AN75" s="36">
        <f t="shared" si="43"/>
        <v>22.196738163561733</v>
      </c>
      <c r="AO75" s="36">
        <f t="shared" si="43"/>
        <v>31.776905662626866</v>
      </c>
      <c r="AP75" s="36">
        <f t="shared" si="43"/>
        <v>27.255563379588825</v>
      </c>
      <c r="AQ75" s="36">
        <f t="shared" si="43"/>
        <v>104.06419966768465</v>
      </c>
      <c r="AR75" s="36">
        <f t="shared" si="43"/>
        <v>42.96355396852704</v>
      </c>
      <c r="AS75" s="36">
        <f t="shared" si="43"/>
        <v>12.957516279528738</v>
      </c>
      <c r="AT75" s="36">
        <f t="shared" si="43"/>
        <v>10.753380633368899</v>
      </c>
      <c r="AU75" s="36">
        <f t="shared" si="43"/>
        <v>10.01294318658193</v>
      </c>
      <c r="AV75" s="36">
        <f t="shared" si="43"/>
        <v>11.86034691594078</v>
      </c>
      <c r="AW75" s="37">
        <f t="shared" si="44"/>
        <v>347.889405963848</v>
      </c>
      <c r="AX75" s="38">
        <f t="shared" si="42"/>
        <v>9.933195656885067E-05</v>
      </c>
    </row>
    <row r="76" spans="36:50" ht="12.75">
      <c r="AJ76" s="23" t="s">
        <v>36</v>
      </c>
      <c r="AK76" s="36">
        <f t="shared" si="43"/>
        <v>11.446061741189752</v>
      </c>
      <c r="AL76" s="36">
        <f t="shared" si="43"/>
        <v>25.354743564746784</v>
      </c>
      <c r="AM76" s="36">
        <f t="shared" si="43"/>
        <v>41.962605710488276</v>
      </c>
      <c r="AN76" s="36">
        <f t="shared" si="43"/>
        <v>23.610154457482952</v>
      </c>
      <c r="AO76" s="36">
        <f t="shared" si="43"/>
        <v>33.80035595081765</v>
      </c>
      <c r="AP76" s="36">
        <f t="shared" si="43"/>
        <v>28.99110925560198</v>
      </c>
      <c r="AQ76" s="36">
        <f t="shared" si="43"/>
        <v>110.69067038335196</v>
      </c>
      <c r="AR76" s="36">
        <f t="shared" si="43"/>
        <v>45.69933373834776</v>
      </c>
      <c r="AS76" s="36">
        <f t="shared" si="43"/>
        <v>13.782608890131332</v>
      </c>
      <c r="AT76" s="36">
        <f t="shared" si="43"/>
        <v>11.438121034861368</v>
      </c>
      <c r="AU76" s="36">
        <f t="shared" si="43"/>
        <v>10.650534932978934</v>
      </c>
      <c r="AV76" s="36">
        <f t="shared" si="43"/>
        <v>12.615575340001222</v>
      </c>
      <c r="AW76" s="37">
        <f t="shared" si="44"/>
        <v>370.0418749999999</v>
      </c>
      <c r="AX76" s="38">
        <f t="shared" si="42"/>
        <v>0.00010565709339242073</v>
      </c>
    </row>
    <row r="77" spans="36:50" ht="12.75">
      <c r="AJ77" s="23" t="s">
        <v>37</v>
      </c>
      <c r="AK77" s="36">
        <f t="shared" si="43"/>
        <v>2642.8426931707754</v>
      </c>
      <c r="AL77" s="36">
        <f t="shared" si="43"/>
        <v>5854.292968399157</v>
      </c>
      <c r="AM77" s="36">
        <f t="shared" si="43"/>
        <v>9688.97149045456</v>
      </c>
      <c r="AN77" s="36">
        <f t="shared" si="43"/>
        <v>5451.475416041774</v>
      </c>
      <c r="AO77" s="36">
        <f t="shared" si="43"/>
        <v>7804.345789061288</v>
      </c>
      <c r="AP77" s="36">
        <f t="shared" si="43"/>
        <v>6693.912980336522</v>
      </c>
      <c r="AQ77" s="36">
        <f t="shared" si="43"/>
        <v>25557.9636070012</v>
      </c>
      <c r="AR77" s="36">
        <f t="shared" si="43"/>
        <v>10551.764701612652</v>
      </c>
      <c r="AS77" s="36">
        <f t="shared" si="43"/>
        <v>3182.3406182612434</v>
      </c>
      <c r="AT77" s="36">
        <f t="shared" si="43"/>
        <v>2641.0092208225474</v>
      </c>
      <c r="AU77" s="36">
        <f t="shared" si="43"/>
        <v>2459.1592341924306</v>
      </c>
      <c r="AV77" s="36">
        <f t="shared" si="43"/>
        <v>2912.8779715984692</v>
      </c>
      <c r="AW77" s="37">
        <f t="shared" si="44"/>
        <v>85440.95669095262</v>
      </c>
      <c r="AX77" s="38">
        <f t="shared" si="42"/>
        <v>0.02439573397101006</v>
      </c>
    </row>
    <row r="78" spans="36:50" ht="12.75">
      <c r="AJ78" s="23" t="s">
        <v>38</v>
      </c>
      <c r="AK78" s="36">
        <f t="shared" si="43"/>
        <v>88859.95397185182</v>
      </c>
      <c r="AL78" s="36">
        <f t="shared" si="43"/>
        <v>196838.12625470923</v>
      </c>
      <c r="AM78" s="36">
        <f t="shared" si="43"/>
        <v>325771.0203112506</v>
      </c>
      <c r="AN78" s="36">
        <f t="shared" si="43"/>
        <v>183294.24441337786</v>
      </c>
      <c r="AO78" s="36">
        <f t="shared" si="43"/>
        <v>262404.4970169511</v>
      </c>
      <c r="AP78" s="36">
        <f t="shared" si="43"/>
        <v>225068.5600249037</v>
      </c>
      <c r="AQ78" s="36">
        <f t="shared" si="43"/>
        <v>859332.0652799209</v>
      </c>
      <c r="AR78" s="36">
        <f t="shared" si="43"/>
        <v>354780.60352588806</v>
      </c>
      <c r="AS78" s="36">
        <f t="shared" si="43"/>
        <v>106999.42209658248</v>
      </c>
      <c r="AT78" s="36">
        <f t="shared" si="43"/>
        <v>88798.30737105595</v>
      </c>
      <c r="AU78" s="36">
        <f t="shared" si="43"/>
        <v>82683.9890714878</v>
      </c>
      <c r="AV78" s="36">
        <f t="shared" si="43"/>
        <v>97939.3147956595</v>
      </c>
      <c r="AW78" s="37">
        <f t="shared" si="44"/>
        <v>2872770.1041336395</v>
      </c>
      <c r="AX78" s="38">
        <f t="shared" si="42"/>
        <v>0.8202545703439705</v>
      </c>
    </row>
    <row r="79" spans="36:50" ht="12.75">
      <c r="AJ79" s="23" t="s">
        <v>39</v>
      </c>
      <c r="AK79" s="36">
        <f t="shared" si="43"/>
        <v>174.15955068325036</v>
      </c>
      <c r="AL79" s="36">
        <f t="shared" si="43"/>
        <v>385.7895271554196</v>
      </c>
      <c r="AM79" s="36">
        <f t="shared" si="43"/>
        <v>638.4893530442716</v>
      </c>
      <c r="AN79" s="36">
        <f t="shared" si="43"/>
        <v>359.24442702245636</v>
      </c>
      <c r="AO79" s="36">
        <f t="shared" si="43"/>
        <v>514.2952168556488</v>
      </c>
      <c r="AP79" s="36">
        <f t="shared" si="43"/>
        <v>441.1192841634837</v>
      </c>
      <c r="AQ79" s="36">
        <f t="shared" si="43"/>
        <v>1684.2332196601033</v>
      </c>
      <c r="AR79" s="36">
        <f t="shared" si="43"/>
        <v>695.3461907123401</v>
      </c>
      <c r="AS79" s="36">
        <f t="shared" si="43"/>
        <v>209.7116917437438</v>
      </c>
      <c r="AT79" s="36">
        <f t="shared" si="43"/>
        <v>174.03872747981768</v>
      </c>
      <c r="AU79" s="36">
        <f t="shared" si="43"/>
        <v>162.05507364938148</v>
      </c>
      <c r="AV79" s="36">
        <f t="shared" si="43"/>
        <v>191.95448902033687</v>
      </c>
      <c r="AW79" s="37">
        <f t="shared" si="44"/>
        <v>5630.436751190255</v>
      </c>
      <c r="AX79" s="38">
        <f t="shared" si="42"/>
        <v>0.001607643950189764</v>
      </c>
    </row>
    <row r="80" spans="36:50" ht="12.75">
      <c r="AJ80" s="23" t="s">
        <v>40</v>
      </c>
      <c r="AK80" s="36">
        <f t="shared" si="43"/>
        <v>1373.0408102439512</v>
      </c>
      <c r="AL80" s="36">
        <f t="shared" si="43"/>
        <v>3041.4913386662297</v>
      </c>
      <c r="AM80" s="36">
        <f t="shared" si="43"/>
        <v>5033.728757319056</v>
      </c>
      <c r="AN80" s="36">
        <f t="shared" si="43"/>
        <v>2832.214812334011</v>
      </c>
      <c r="AO80" s="36">
        <f t="shared" si="43"/>
        <v>4054.6057823745978</v>
      </c>
      <c r="AP80" s="36">
        <f t="shared" si="43"/>
        <v>3477.7006312081157</v>
      </c>
      <c r="AQ80" s="36">
        <f t="shared" si="43"/>
        <v>13278.17472822805</v>
      </c>
      <c r="AR80" s="36">
        <f t="shared" si="43"/>
        <v>5481.97726366515</v>
      </c>
      <c r="AS80" s="36">
        <f t="shared" si="43"/>
        <v>1653.3271360647373</v>
      </c>
      <c r="AT80" s="36">
        <f t="shared" si="43"/>
        <v>1372.088263062435</v>
      </c>
      <c r="AU80" s="36">
        <f t="shared" si="43"/>
        <v>1277.6114129530165</v>
      </c>
      <c r="AV80" s="36">
        <f t="shared" si="43"/>
        <v>1513.332723358908</v>
      </c>
      <c r="AW80" s="37">
        <f t="shared" si="44"/>
        <v>44389.29365947825</v>
      </c>
      <c r="AX80" s="38">
        <f t="shared" si="42"/>
        <v>0.012674359478378182</v>
      </c>
    </row>
    <row r="81" spans="36:50" ht="12.75">
      <c r="AJ81" s="23" t="s">
        <v>41</v>
      </c>
      <c r="AK81" s="36">
        <f t="shared" si="43"/>
        <v>2167.7231217154444</v>
      </c>
      <c r="AL81" s="36">
        <f t="shared" si="43"/>
        <v>4801.831853892699</v>
      </c>
      <c r="AM81" s="36">
        <f t="shared" si="43"/>
        <v>7947.127379080421</v>
      </c>
      <c r="AN81" s="36">
        <f t="shared" si="43"/>
        <v>4471.431212063239</v>
      </c>
      <c r="AO81" s="36">
        <f t="shared" si="43"/>
        <v>6401.312064666852</v>
      </c>
      <c r="AP81" s="36">
        <f t="shared" si="43"/>
        <v>5490.508375592136</v>
      </c>
      <c r="AQ81" s="36">
        <f t="shared" si="43"/>
        <v>20963.25626872199</v>
      </c>
      <c r="AR81" s="36">
        <f t="shared" si="43"/>
        <v>8654.811115959441</v>
      </c>
      <c r="AS81" s="36">
        <f t="shared" si="43"/>
        <v>2610.232291617274</v>
      </c>
      <c r="AT81" s="36">
        <f t="shared" si="43"/>
        <v>2166.2192636112336</v>
      </c>
      <c r="AU81" s="36">
        <f t="shared" si="43"/>
        <v>2017.0615321577573</v>
      </c>
      <c r="AV81" s="36">
        <f t="shared" si="43"/>
        <v>2389.2125498373607</v>
      </c>
      <c r="AW81" s="37">
        <f t="shared" si="44"/>
        <v>70080.72702891586</v>
      </c>
      <c r="AX81" s="38">
        <f t="shared" si="42"/>
        <v>0.020009967576515252</v>
      </c>
    </row>
    <row r="82" spans="36:50" ht="12.75">
      <c r="AJ82" s="23" t="s">
        <v>42</v>
      </c>
      <c r="AK82" s="36">
        <f t="shared" si="43"/>
        <v>249.46617338248038</v>
      </c>
      <c r="AL82" s="36">
        <f t="shared" si="43"/>
        <v>552.604991761471</v>
      </c>
      <c r="AM82" s="36">
        <f t="shared" si="43"/>
        <v>914.5722702230695</v>
      </c>
      <c r="AN82" s="36">
        <f t="shared" si="43"/>
        <v>514.5817853036813</v>
      </c>
      <c r="AO82" s="36">
        <f t="shared" si="43"/>
        <v>736.6765660255618</v>
      </c>
      <c r="AP82" s="36">
        <f t="shared" si="43"/>
        <v>631.8593461786342</v>
      </c>
      <c r="AQ82" s="36">
        <f t="shared" si="43"/>
        <v>2412.4959828153083</v>
      </c>
      <c r="AR82" s="36">
        <f t="shared" si="43"/>
        <v>996.0140152668343</v>
      </c>
      <c r="AS82" s="36">
        <f t="shared" si="43"/>
        <v>300.3910669706931</v>
      </c>
      <c r="AT82" s="36">
        <f t="shared" si="43"/>
        <v>249.29310620300092</v>
      </c>
      <c r="AU82" s="36">
        <f t="shared" si="43"/>
        <v>232.12771818671953</v>
      </c>
      <c r="AV82" s="36">
        <f t="shared" si="43"/>
        <v>274.9556464266774</v>
      </c>
      <c r="AW82" s="37">
        <f t="shared" si="44"/>
        <v>8065.038668744132</v>
      </c>
      <c r="AX82" s="38">
        <f t="shared" si="42"/>
        <v>0.0023027894987208775</v>
      </c>
    </row>
    <row r="83" spans="36:50" ht="12.75">
      <c r="AJ83" s="23" t="s">
        <v>43</v>
      </c>
      <c r="AK83" s="36">
        <f t="shared" si="43"/>
        <v>27.748316336992396</v>
      </c>
      <c r="AL83" s="36">
        <f t="shared" si="43"/>
        <v>61.46668268843236</v>
      </c>
      <c r="AM83" s="36">
        <f t="shared" si="43"/>
        <v>101.72858437316803</v>
      </c>
      <c r="AN83" s="36">
        <f t="shared" si="43"/>
        <v>57.23733188454651</v>
      </c>
      <c r="AO83" s="36">
        <f t="shared" si="43"/>
        <v>81.94110694432982</v>
      </c>
      <c r="AP83" s="36">
        <f t="shared" si="43"/>
        <v>70.2822061224644</v>
      </c>
      <c r="AQ83" s="36">
        <f t="shared" si="43"/>
        <v>268.3438030303463</v>
      </c>
      <c r="AR83" s="36">
        <f t="shared" si="43"/>
        <v>110.78741296651903</v>
      </c>
      <c r="AS83" s="36">
        <f t="shared" si="43"/>
        <v>33.4127318268908</v>
      </c>
      <c r="AT83" s="36">
        <f t="shared" si="43"/>
        <v>27.729065940120414</v>
      </c>
      <c r="AU83" s="36">
        <f t="shared" si="43"/>
        <v>25.8197464910554</v>
      </c>
      <c r="AV83" s="36">
        <f t="shared" si="43"/>
        <v>30.583530232742525</v>
      </c>
      <c r="AW83" s="37">
        <f t="shared" si="44"/>
        <v>897.080518837608</v>
      </c>
      <c r="AX83" s="38">
        <f t="shared" si="42"/>
        <v>0.00025614106554655856</v>
      </c>
    </row>
    <row r="84" spans="36:49" ht="12.75">
      <c r="AJ84" s="50" t="s">
        <v>44</v>
      </c>
      <c r="AK84" s="45">
        <f aca="true" t="shared" si="45" ref="AK84:AV84">SUM(AK72:AK83)</f>
        <v>108332.1656282741</v>
      </c>
      <c r="AL84" s="45">
        <f t="shared" si="45"/>
        <v>239971.99573318555</v>
      </c>
      <c r="AM84" s="45">
        <f t="shared" si="45"/>
        <v>397158.4336002416</v>
      </c>
      <c r="AN84" s="45">
        <f t="shared" si="45"/>
        <v>223460.1927746823</v>
      </c>
      <c r="AO84" s="45">
        <f t="shared" si="45"/>
        <v>319906.1687725955</v>
      </c>
      <c r="AP84" s="45">
        <f t="shared" si="45"/>
        <v>274388.66927681013</v>
      </c>
      <c r="AQ84" s="45">
        <f t="shared" si="45"/>
        <v>1047640.6914984494</v>
      </c>
      <c r="AR84" s="45">
        <f t="shared" si="45"/>
        <v>432524.9944991007</v>
      </c>
      <c r="AS84" s="45">
        <f t="shared" si="45"/>
        <v>130446.60275615737</v>
      </c>
      <c r="AT84" s="45">
        <f t="shared" si="45"/>
        <v>108257.01017894813</v>
      </c>
      <c r="AU84" s="45">
        <f t="shared" si="45"/>
        <v>100802.8386075491</v>
      </c>
      <c r="AV84" s="45">
        <f t="shared" si="45"/>
        <v>119401.12050163774</v>
      </c>
      <c r="AW84" s="51">
        <f>SUM(AK84:AV84)</f>
        <v>3502290.8838276323</v>
      </c>
    </row>
    <row r="85" spans="36:50" ht="12.75">
      <c r="AJ85" s="3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59">
        <f>AW84-$AH$17</f>
        <v>0</v>
      </c>
      <c r="AX85" s="3"/>
    </row>
  </sheetData>
  <sheetProtection/>
  <mergeCells count="12">
    <mergeCell ref="P21:U22"/>
    <mergeCell ref="AE24:AF24"/>
    <mergeCell ref="AG24:AH24"/>
    <mergeCell ref="W25:X27"/>
    <mergeCell ref="AE25:AF25"/>
    <mergeCell ref="AG25:AH25"/>
    <mergeCell ref="AK1:AV1"/>
    <mergeCell ref="A2:G2"/>
    <mergeCell ref="I2:N2"/>
    <mergeCell ref="P2:U2"/>
    <mergeCell ref="W2:Z2"/>
    <mergeCell ref="AD2:AH2"/>
  </mergeCells>
  <printOptions/>
  <pageMargins left="1" right="1" top="1" bottom="1.75" header="0.5" footer="0.5"/>
  <pageSetup fitToWidth="3" horizontalDpi="600" verticalDpi="600" orientation="landscape" scale="35" r:id="rId3"/>
  <headerFooter>
    <oddFooter>&amp;R&amp;"Times New Roman,Bold"&amp;12 Case Nos. 2018-00294
Attachment 1 to Response to KIUC-2 Question No. 13
Page &amp;P of &amp;N
Arbough
</oddFooter>
  </headerFooter>
  <colBreaks count="1" manualBreakCount="1">
    <brk id="3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5"/>
  <sheetViews>
    <sheetView workbookViewId="0" topLeftCell="A1">
      <selection activeCell="C16" sqref="C16"/>
    </sheetView>
  </sheetViews>
  <sheetFormatPr defaultColWidth="9.140625" defaultRowHeight="12.75"/>
  <cols>
    <col min="1" max="1" width="16.28125" style="0" bestFit="1" customWidth="1"/>
    <col min="2" max="2" width="3.140625" style="0" customWidth="1"/>
  </cols>
  <sheetData>
    <row r="1" ht="12.75">
      <c r="A1" t="s">
        <v>52</v>
      </c>
    </row>
    <row r="2" ht="12.75">
      <c r="A2" t="s">
        <v>53</v>
      </c>
    </row>
    <row r="3" spans="4:22" ht="12.75">
      <c r="D3" s="75" t="s">
        <v>54</v>
      </c>
      <c r="E3" s="75" t="s">
        <v>54</v>
      </c>
      <c r="F3" s="75" t="s">
        <v>54</v>
      </c>
      <c r="G3" s="75" t="s">
        <v>54</v>
      </c>
      <c r="H3" s="75" t="s">
        <v>54</v>
      </c>
      <c r="I3" s="75" t="s">
        <v>54</v>
      </c>
      <c r="J3" s="75" t="s">
        <v>54</v>
      </c>
      <c r="K3" s="75" t="s">
        <v>54</v>
      </c>
      <c r="L3" s="75" t="s">
        <v>54</v>
      </c>
      <c r="M3" s="75" t="s">
        <v>54</v>
      </c>
      <c r="N3" s="75" t="s">
        <v>54</v>
      </c>
      <c r="O3" s="75" t="s">
        <v>54</v>
      </c>
      <c r="P3" s="75" t="s">
        <v>54</v>
      </c>
      <c r="Q3" s="102" t="s">
        <v>55</v>
      </c>
      <c r="R3" s="102"/>
      <c r="S3" s="102"/>
      <c r="T3" s="102"/>
      <c r="U3" s="102"/>
      <c r="V3" s="102"/>
    </row>
    <row r="4" spans="4:22" ht="12.75">
      <c r="D4" s="76">
        <v>2005</v>
      </c>
      <c r="E4" s="76">
        <v>2006</v>
      </c>
      <c r="F4" s="76">
        <v>2007</v>
      </c>
      <c r="G4" s="76">
        <v>2008</v>
      </c>
      <c r="H4" s="76">
        <v>2009</v>
      </c>
      <c r="I4" s="76">
        <v>2010</v>
      </c>
      <c r="J4" s="76">
        <v>2011</v>
      </c>
      <c r="K4" s="76">
        <v>2012</v>
      </c>
      <c r="L4" s="76">
        <v>2013</v>
      </c>
      <c r="M4" s="76">
        <v>2014</v>
      </c>
      <c r="N4" s="76">
        <v>2015</v>
      </c>
      <c r="O4" s="76">
        <v>2016</v>
      </c>
      <c r="P4" s="76">
        <v>2017</v>
      </c>
      <c r="Q4" s="76">
        <v>2018</v>
      </c>
      <c r="R4" s="76">
        <f>+Q4+1</f>
        <v>2019</v>
      </c>
      <c r="S4" s="76">
        <f>+R4+1</f>
        <v>2020</v>
      </c>
      <c r="T4" s="76">
        <f>+S4+1</f>
        <v>2021</v>
      </c>
      <c r="U4" s="76">
        <f>+T4+1</f>
        <v>2022</v>
      </c>
      <c r="V4" s="76">
        <f>+U4+1</f>
        <v>2023</v>
      </c>
    </row>
    <row r="6" spans="1:22" ht="12.75">
      <c r="A6" t="s">
        <v>56</v>
      </c>
      <c r="C6" s="2"/>
      <c r="D6" s="2">
        <v>195.3</v>
      </c>
      <c r="E6" s="2">
        <v>201.6</v>
      </c>
      <c r="F6" s="2">
        <v>207.342</v>
      </c>
      <c r="G6" s="2">
        <v>215.303</v>
      </c>
      <c r="H6" s="2">
        <v>214.537</v>
      </c>
      <c r="I6" s="2">
        <v>218.07616666665</v>
      </c>
      <c r="J6" s="2">
        <v>224.929666666675</v>
      </c>
      <c r="K6" s="2">
        <v>229.59999999997498</v>
      </c>
      <c r="L6" s="2">
        <v>232.961750000025</v>
      </c>
      <c r="M6" s="2">
        <v>236.73600000000002</v>
      </c>
      <c r="N6" s="70">
        <v>237.017</v>
      </c>
      <c r="O6" s="2">
        <v>240</v>
      </c>
      <c r="P6" s="70">
        <v>245.00000000000003</v>
      </c>
      <c r="Q6" s="70">
        <v>249.00000000000003</v>
      </c>
      <c r="R6" s="70">
        <v>254</v>
      </c>
      <c r="S6" s="70">
        <v>261</v>
      </c>
      <c r="T6" s="70">
        <v>268</v>
      </c>
      <c r="U6" s="70">
        <v>275</v>
      </c>
      <c r="V6" s="70">
        <v>281</v>
      </c>
    </row>
    <row r="7" ht="12.75">
      <c r="H7" s="2"/>
    </row>
    <row r="8" spans="1:8" ht="12.75">
      <c r="A8" t="s">
        <v>57</v>
      </c>
      <c r="H8" s="2"/>
    </row>
    <row r="9" spans="1:8" ht="14.25">
      <c r="A9" s="77" t="s">
        <v>58</v>
      </c>
      <c r="H9" s="2"/>
    </row>
    <row r="10" spans="1:8" ht="12.75">
      <c r="A10">
        <v>2008</v>
      </c>
      <c r="C10" s="78">
        <v>1.13793119464197</v>
      </c>
      <c r="D10" s="79"/>
      <c r="H10" s="2"/>
    </row>
    <row r="11" spans="1:8" ht="12.75" customHeight="1">
      <c r="A11">
        <v>2009</v>
      </c>
      <c r="C11" s="78">
        <v>1.1419941548544075</v>
      </c>
      <c r="D11" s="78"/>
      <c r="H11" s="2"/>
    </row>
    <row r="12" spans="1:8" ht="12.75">
      <c r="A12">
        <v>2010</v>
      </c>
      <c r="C12" s="78">
        <v>1.1234606869007635</v>
      </c>
      <c r="D12" s="78"/>
      <c r="H12" s="2"/>
    </row>
    <row r="13" spans="1:8" ht="12.75">
      <c r="A13">
        <v>2011</v>
      </c>
      <c r="C13" s="78">
        <v>1.0892293739227712</v>
      </c>
      <c r="D13" s="78"/>
      <c r="H13" s="2"/>
    </row>
    <row r="14" spans="1:8" ht="12.75">
      <c r="A14">
        <v>2012</v>
      </c>
      <c r="C14" s="78">
        <v>1.0670731707318237</v>
      </c>
      <c r="D14" s="78"/>
      <c r="H14" s="2"/>
    </row>
    <row r="15" spans="1:8" ht="12.75">
      <c r="A15">
        <v>2013</v>
      </c>
      <c r="C15" s="78">
        <v>1.0516747921063168</v>
      </c>
      <c r="D15" s="78"/>
      <c r="E15" s="78"/>
      <c r="F15" s="78"/>
      <c r="G15" s="78"/>
      <c r="H15" s="78"/>
    </row>
    <row r="16" spans="1:8" ht="12.75">
      <c r="A16">
        <v>2014</v>
      </c>
      <c r="C16" s="78">
        <v>1.0349080832657476</v>
      </c>
      <c r="D16" s="78"/>
      <c r="E16" s="78"/>
      <c r="F16" s="78"/>
      <c r="G16" s="78"/>
      <c r="H16" s="78"/>
    </row>
    <row r="17" spans="1:8" ht="12.75">
      <c r="A17">
        <v>2015</v>
      </c>
      <c r="C17" s="78">
        <v>1.0336811283578817</v>
      </c>
      <c r="D17" s="78"/>
      <c r="E17" s="78"/>
      <c r="F17" s="78"/>
      <c r="G17" s="78"/>
      <c r="H17" s="78"/>
    </row>
    <row r="18" spans="1:8" ht="12.75">
      <c r="A18">
        <v>2016</v>
      </c>
      <c r="C18" s="78">
        <v>1.0208333333333335</v>
      </c>
      <c r="D18" s="78"/>
      <c r="E18" s="78"/>
      <c r="F18" s="78"/>
      <c r="G18" s="78"/>
      <c r="H18" s="78"/>
    </row>
    <row r="19" spans="1:8" ht="12.75">
      <c r="A19">
        <v>2017</v>
      </c>
      <c r="C19" s="78">
        <v>1</v>
      </c>
      <c r="D19" s="78"/>
      <c r="E19" s="78"/>
      <c r="F19" s="78"/>
      <c r="G19" s="78"/>
      <c r="H19" s="78"/>
    </row>
    <row r="20" spans="1:12" ht="12.75">
      <c r="A20">
        <v>2018</v>
      </c>
      <c r="B20" s="80"/>
      <c r="C20" s="81">
        <v>1.0163265306122449</v>
      </c>
      <c r="D20" s="78"/>
      <c r="E20" s="78"/>
      <c r="F20" s="78"/>
      <c r="G20" s="78"/>
      <c r="H20" s="78"/>
      <c r="I20" s="78"/>
      <c r="J20" s="78"/>
      <c r="K20" s="78"/>
      <c r="L20" s="78"/>
    </row>
    <row r="21" spans="1:12" ht="12.75">
      <c r="A21">
        <v>2019</v>
      </c>
      <c r="B21" s="80"/>
      <c r="C21" s="81">
        <v>1.0367346938775508</v>
      </c>
      <c r="D21" s="78"/>
      <c r="E21" s="78"/>
      <c r="F21" s="78"/>
      <c r="G21" s="78"/>
      <c r="H21" s="78"/>
      <c r="I21" s="78"/>
      <c r="J21" s="78"/>
      <c r="K21" s="78"/>
      <c r="L21" s="78"/>
    </row>
    <row r="22" spans="1:12" ht="12.75">
      <c r="A22">
        <v>2020</v>
      </c>
      <c r="B22" s="80"/>
      <c r="C22" s="81">
        <v>1.0653061224489795</v>
      </c>
      <c r="D22" s="78"/>
      <c r="E22" s="78"/>
      <c r="F22" s="78"/>
      <c r="G22" s="78"/>
      <c r="H22" s="78"/>
      <c r="I22" s="78"/>
      <c r="J22" s="78"/>
      <c r="K22" s="78"/>
      <c r="L22" s="78"/>
    </row>
    <row r="23" spans="1:12" ht="12.75">
      <c r="A23">
        <v>2021</v>
      </c>
      <c r="B23" s="80"/>
      <c r="C23" s="81">
        <v>1.093877551020408</v>
      </c>
      <c r="D23" s="78"/>
      <c r="E23" s="78"/>
      <c r="F23" s="78"/>
      <c r="G23" s="78"/>
      <c r="H23" s="78"/>
      <c r="I23" s="78"/>
      <c r="J23" s="78"/>
      <c r="K23" s="78"/>
      <c r="L23" s="78"/>
    </row>
    <row r="24" spans="1:12" ht="12.75">
      <c r="A24">
        <v>2022</v>
      </c>
      <c r="B24" s="80"/>
      <c r="C24" s="81">
        <v>1.1224489795918366</v>
      </c>
      <c r="D24" s="78"/>
      <c r="E24" s="78"/>
      <c r="F24" s="78"/>
      <c r="G24" s="78"/>
      <c r="H24" s="78"/>
      <c r="I24" s="78"/>
      <c r="J24" s="78"/>
      <c r="K24" s="78"/>
      <c r="L24" s="78"/>
    </row>
    <row r="25" spans="1:12" ht="12.75">
      <c r="A25">
        <v>2023</v>
      </c>
      <c r="B25" s="80"/>
      <c r="C25" s="81">
        <v>1.1469387755102038</v>
      </c>
      <c r="D25" s="78"/>
      <c r="E25" s="78"/>
      <c r="F25" s="78"/>
      <c r="G25" s="78"/>
      <c r="H25" s="78"/>
      <c r="I25" s="78"/>
      <c r="J25" s="78"/>
      <c r="K25" s="78"/>
      <c r="L25" s="78"/>
    </row>
    <row r="40" s="82" customFormat="1" ht="12.75"/>
    <row r="84" s="82" customFormat="1" ht="12.75"/>
  </sheetData>
  <sheetProtection/>
  <mergeCells count="1">
    <mergeCell ref="Q3:V3"/>
  </mergeCells>
  <printOptions/>
  <pageMargins left="1" right="1" top="1" bottom="1.75" header="0.5" footer="0.5"/>
  <pageSetup fitToHeight="1" fitToWidth="1" horizontalDpi="600" verticalDpi="600" orientation="landscape" scale="59" r:id="rId1"/>
  <headerFooter>
    <oddFooter>&amp;R&amp;"Times New Roman,Bold"&amp;12 Case Nos. 2018-00294
Attachment 1 to Response to KIUC-2 Question No. 13
Page &amp;P of &amp;N
Arbough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Bailey, Jamie</dc:creator>
  <cp:keywords/>
  <dc:description/>
  <cp:lastModifiedBy>Rhonda Anderson</cp:lastModifiedBy>
  <cp:lastPrinted>2018-12-18T17:25:57Z</cp:lastPrinted>
  <dcterms:created xsi:type="dcterms:W3CDTF">2018-12-16T11:54:17Z</dcterms:created>
  <dcterms:modified xsi:type="dcterms:W3CDTF">2018-12-18T17:26:52Z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mpa">
    <vt:lpwstr>;#KU;#</vt:lpwstr>
  </property>
  <property fmtid="{D5CDD505-2E9C-101B-9397-08002B2CF9AE}" pid="4" name="Ye">
    <vt:lpwstr>2018</vt:lpwstr>
  </property>
  <property fmtid="{D5CDD505-2E9C-101B-9397-08002B2CF9AE}" pid="5" name="Filed Documen">
    <vt:lpwstr/>
  </property>
  <property fmtid="{D5CDD505-2E9C-101B-9397-08002B2CF9AE}" pid="6" name="Witness Testimo">
    <vt:lpwstr>Arbough, Daniel K.</vt:lpwstr>
  </property>
  <property fmtid="{D5CDD505-2E9C-101B-9397-08002B2CF9AE}" pid="7" name="Rou">
    <vt:lpwstr>DR02 Attachments</vt:lpwstr>
  </property>
  <property fmtid="{D5CDD505-2E9C-101B-9397-08002B2CF9AE}" pid="8" name="Intervemp">
    <vt:lpwstr>KY Industrial Utility Customers - KIUC</vt:lpwstr>
  </property>
  <property fmtid="{D5CDD505-2E9C-101B-9397-08002B2CF9AE}" pid="9" name="Document Ty">
    <vt:lpwstr>Data Requests</vt:lpwstr>
  </property>
  <property fmtid="{D5CDD505-2E9C-101B-9397-08002B2CF9AE}" pid="10" name="Filing Requireme">
    <vt:lpwstr/>
  </property>
  <property fmtid="{D5CDD505-2E9C-101B-9397-08002B2CF9AE}" pid="11" name="Data Request Question N">
    <vt:lpwstr>013</vt:lpwstr>
  </property>
  <property fmtid="{D5CDD505-2E9C-101B-9397-08002B2CF9AE}" pid="12" name="Tariff Dev Doc Ty">
    <vt:lpwstr/>
  </property>
</Properties>
</file>