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5" yWindow="-15" windowWidth="8655" windowHeight="7290"/>
  </bookViews>
  <sheets>
    <sheet name="Coal MOR Detail" sheetId="18" r:id="rId1"/>
    <sheet name="Coal EFOR Detail" sheetId="14" r:id="rId2"/>
    <sheet name="PrimaryCT EFORd Detail" sheetId="16" r:id="rId3"/>
    <sheet name="Summary" sheetId="15" r:id="rId4"/>
  </sheets>
  <calcPr calcId="162913"/>
</workbook>
</file>

<file path=xl/calcChain.xml><?xml version="1.0" encoding="utf-8"?>
<calcChain xmlns="http://schemas.openxmlformats.org/spreadsheetml/2006/main">
  <c r="Y11" i="14" l="1"/>
  <c r="X13" i="14"/>
  <c r="R8" i="14"/>
  <c r="Y7" i="16"/>
  <c r="V7" i="16"/>
  <c r="S7" i="16"/>
  <c r="R7" i="16"/>
  <c r="Y22" i="14" l="1"/>
  <c r="V22" i="14"/>
  <c r="S22" i="14"/>
  <c r="R15" i="16"/>
  <c r="S23" i="14" l="1"/>
  <c r="X22" i="14"/>
  <c r="Y21" i="16" l="1"/>
  <c r="X21" i="16"/>
  <c r="V21" i="16"/>
  <c r="U21" i="16"/>
  <c r="S21" i="16"/>
  <c r="R21" i="16"/>
  <c r="Y20" i="16"/>
  <c r="X20" i="16"/>
  <c r="V20" i="16"/>
  <c r="U20" i="16"/>
  <c r="S20" i="16"/>
  <c r="R20" i="16"/>
  <c r="Y19" i="16"/>
  <c r="X19" i="16"/>
  <c r="V19" i="16"/>
  <c r="U19" i="16"/>
  <c r="S19" i="16"/>
  <c r="R19" i="16"/>
  <c r="Y18" i="16"/>
  <c r="X18" i="16"/>
  <c r="V18" i="16"/>
  <c r="U18" i="16"/>
  <c r="S18" i="16"/>
  <c r="R18" i="16"/>
  <c r="Y17" i="16"/>
  <c r="X17" i="16"/>
  <c r="V17" i="16"/>
  <c r="U17" i="16"/>
  <c r="S17" i="16"/>
  <c r="R17" i="16"/>
  <c r="Y16" i="16"/>
  <c r="X16" i="16"/>
  <c r="V16" i="16"/>
  <c r="U16" i="16"/>
  <c r="S16" i="16"/>
  <c r="R16" i="16"/>
  <c r="Y15" i="16"/>
  <c r="X15" i="16"/>
  <c r="V15" i="16"/>
  <c r="U15" i="16"/>
  <c r="S15" i="16"/>
  <c r="Y13" i="16"/>
  <c r="X13" i="16"/>
  <c r="V13" i="16"/>
  <c r="U13" i="16"/>
  <c r="S13" i="16"/>
  <c r="R13" i="16"/>
  <c r="Y12" i="16"/>
  <c r="X12" i="16"/>
  <c r="V12" i="16"/>
  <c r="U12" i="16"/>
  <c r="S12" i="16"/>
  <c r="R12" i="16"/>
  <c r="Y11" i="16"/>
  <c r="X11" i="16"/>
  <c r="V11" i="16"/>
  <c r="U11" i="16"/>
  <c r="S11" i="16"/>
  <c r="R11" i="16"/>
  <c r="Y10" i="16"/>
  <c r="X10" i="16"/>
  <c r="V10" i="16"/>
  <c r="U10" i="16"/>
  <c r="S10" i="16"/>
  <c r="R10" i="16"/>
  <c r="Y9" i="16"/>
  <c r="X9" i="16"/>
  <c r="V9" i="16"/>
  <c r="U9" i="16"/>
  <c r="S9" i="16"/>
  <c r="R9" i="16"/>
  <c r="Y8" i="16"/>
  <c r="X8" i="16"/>
  <c r="V8" i="16"/>
  <c r="U8" i="16"/>
  <c r="S8" i="16"/>
  <c r="R8" i="16"/>
  <c r="X7" i="16"/>
  <c r="U7" i="16"/>
  <c r="P22" i="16"/>
  <c r="Y23" i="14" l="1"/>
  <c r="X23" i="14"/>
  <c r="Y21" i="14"/>
  <c r="X21" i="14"/>
  <c r="Y20" i="14"/>
  <c r="X20" i="14"/>
  <c r="Y19" i="14"/>
  <c r="X19" i="14"/>
  <c r="Y18" i="14"/>
  <c r="X18" i="14"/>
  <c r="Y17" i="14"/>
  <c r="X17" i="14"/>
  <c r="Y16" i="14"/>
  <c r="X16" i="14"/>
  <c r="Y15" i="14"/>
  <c r="X15" i="14"/>
  <c r="Y14" i="14"/>
  <c r="X14" i="14"/>
  <c r="Y13" i="14"/>
  <c r="Y12" i="14"/>
  <c r="X12" i="14"/>
  <c r="X11" i="14"/>
  <c r="Y10" i="14"/>
  <c r="X10" i="14"/>
  <c r="Y9" i="14"/>
  <c r="X9" i="14"/>
  <c r="Y8" i="14"/>
  <c r="X8" i="14"/>
  <c r="Y7" i="14"/>
  <c r="X7" i="14"/>
  <c r="R22" i="14"/>
  <c r="V23" i="14"/>
  <c r="U23" i="14"/>
  <c r="U22" i="14"/>
  <c r="V21" i="14"/>
  <c r="U21" i="14"/>
  <c r="V20" i="14"/>
  <c r="U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  <c r="V7" i="14"/>
  <c r="U7" i="14"/>
  <c r="R23" i="14"/>
  <c r="S21" i="14"/>
  <c r="R21" i="14"/>
  <c r="S20" i="14"/>
  <c r="R20" i="14"/>
  <c r="S19" i="14"/>
  <c r="R19" i="14"/>
  <c r="S18" i="14"/>
  <c r="R18" i="14"/>
  <c r="S17" i="14"/>
  <c r="R17" i="14"/>
  <c r="S16" i="14"/>
  <c r="R16" i="14"/>
  <c r="S15" i="14"/>
  <c r="R15" i="14"/>
  <c r="S14" i="14"/>
  <c r="R14" i="14"/>
  <c r="S13" i="14"/>
  <c r="R13" i="14"/>
  <c r="S12" i="14"/>
  <c r="R12" i="14"/>
  <c r="S11" i="14"/>
  <c r="R11" i="14"/>
  <c r="S10" i="14"/>
  <c r="R10" i="14"/>
  <c r="S9" i="14"/>
  <c r="R9" i="14"/>
  <c r="S8" i="14"/>
  <c r="S7" i="14"/>
  <c r="R7" i="14"/>
  <c r="Y23" i="18"/>
  <c r="X23" i="18"/>
  <c r="Y22" i="18"/>
  <c r="X22" i="18"/>
  <c r="Y21" i="18"/>
  <c r="X21" i="18"/>
  <c r="Y20" i="18"/>
  <c r="X20" i="18"/>
  <c r="Y19" i="18"/>
  <c r="X19" i="18"/>
  <c r="Y18" i="18"/>
  <c r="X18" i="18"/>
  <c r="Y17" i="18"/>
  <c r="X17" i="18"/>
  <c r="Y16" i="18"/>
  <c r="X16" i="18"/>
  <c r="Y15" i="18"/>
  <c r="X15" i="18"/>
  <c r="Y14" i="18"/>
  <c r="X14" i="18"/>
  <c r="Y13" i="18"/>
  <c r="X13" i="18"/>
  <c r="Y12" i="18"/>
  <c r="X12" i="18"/>
  <c r="Y11" i="18"/>
  <c r="X11" i="18"/>
  <c r="Y10" i="18"/>
  <c r="X10" i="18"/>
  <c r="Y9" i="18"/>
  <c r="X9" i="18"/>
  <c r="Y8" i="18"/>
  <c r="X8" i="18"/>
  <c r="Y7" i="18"/>
  <c r="X7" i="18"/>
  <c r="V23" i="18"/>
  <c r="U23" i="18"/>
  <c r="V22" i="18"/>
  <c r="U22" i="18"/>
  <c r="V21" i="18"/>
  <c r="U21" i="18"/>
  <c r="V20" i="18"/>
  <c r="U20" i="18"/>
  <c r="V19" i="18"/>
  <c r="U19" i="18"/>
  <c r="V18" i="18"/>
  <c r="U18" i="18"/>
  <c r="V17" i="18"/>
  <c r="U17" i="18"/>
  <c r="V16" i="18"/>
  <c r="U16" i="18"/>
  <c r="V15" i="18"/>
  <c r="U15" i="18"/>
  <c r="V14" i="18"/>
  <c r="U14" i="18"/>
  <c r="V13" i="18"/>
  <c r="U13" i="18"/>
  <c r="V12" i="18"/>
  <c r="U12" i="18"/>
  <c r="V11" i="18"/>
  <c r="U11" i="18"/>
  <c r="V10" i="18"/>
  <c r="U10" i="18"/>
  <c r="V9" i="18"/>
  <c r="U9" i="18"/>
  <c r="V8" i="18"/>
  <c r="U8" i="18"/>
  <c r="V7" i="18"/>
  <c r="U7" i="18"/>
  <c r="S23" i="18"/>
  <c r="R23" i="18"/>
  <c r="S22" i="18"/>
  <c r="R22" i="18"/>
  <c r="S21" i="18"/>
  <c r="R21" i="18"/>
  <c r="S20" i="18"/>
  <c r="R20" i="18"/>
  <c r="S19" i="18"/>
  <c r="R19" i="18"/>
  <c r="S18" i="18"/>
  <c r="R18" i="18"/>
  <c r="S17" i="18"/>
  <c r="R17" i="18"/>
  <c r="S16" i="18"/>
  <c r="R16" i="18"/>
  <c r="S15" i="18"/>
  <c r="R15" i="18"/>
  <c r="S14" i="18"/>
  <c r="R14" i="18"/>
  <c r="S13" i="18"/>
  <c r="R13" i="18"/>
  <c r="S12" i="18"/>
  <c r="R12" i="18"/>
  <c r="S11" i="18"/>
  <c r="R11" i="18"/>
  <c r="S10" i="18"/>
  <c r="R10" i="18"/>
  <c r="S9" i="18"/>
  <c r="R9" i="18"/>
  <c r="S8" i="18"/>
  <c r="R8" i="18"/>
  <c r="S7" i="18"/>
  <c r="R7" i="18"/>
  <c r="O22" i="16" l="1"/>
  <c r="D24" i="18" l="1"/>
  <c r="C24" i="18"/>
  <c r="B24" i="18"/>
  <c r="E23" i="18"/>
  <c r="G19" i="15"/>
  <c r="F19" i="15"/>
  <c r="E19" i="15"/>
  <c r="E22" i="18"/>
  <c r="E21" i="18"/>
  <c r="E20" i="18"/>
  <c r="E19" i="18"/>
  <c r="E18" i="18"/>
  <c r="E17" i="18"/>
  <c r="E16" i="18"/>
  <c r="E15" i="18"/>
  <c r="E14" i="18"/>
  <c r="E13" i="18"/>
  <c r="E12" i="18"/>
  <c r="E11" i="18"/>
  <c r="G17" i="15"/>
  <c r="F17" i="15"/>
  <c r="E17" i="15"/>
  <c r="E10" i="18"/>
  <c r="E9" i="18"/>
  <c r="E8" i="18"/>
  <c r="E7" i="18"/>
  <c r="P24" i="18" l="1"/>
  <c r="E24" i="18"/>
  <c r="M24" i="18" s="1"/>
  <c r="O24" i="18"/>
  <c r="J24" i="18"/>
  <c r="K24" i="18"/>
  <c r="H24" i="18"/>
  <c r="L24" i="18"/>
  <c r="N24" i="18"/>
  <c r="G24" i="18"/>
  <c r="I24" i="18"/>
  <c r="U24" i="18" l="1"/>
  <c r="V24" i="18"/>
  <c r="Y24" i="18"/>
  <c r="X24" i="18"/>
  <c r="R24" i="18"/>
  <c r="S24" i="18"/>
  <c r="G18" i="15"/>
  <c r="F18" i="15"/>
  <c r="E18" i="15"/>
  <c r="C22" i="16" l="1"/>
  <c r="D22" i="16"/>
  <c r="B22" i="16"/>
  <c r="C14" i="16"/>
  <c r="D14" i="16"/>
  <c r="B14" i="16"/>
  <c r="E22" i="16" l="1"/>
  <c r="E14" i="16"/>
  <c r="E8" i="16"/>
  <c r="E9" i="16"/>
  <c r="E10" i="16"/>
  <c r="E11" i="16"/>
  <c r="E12" i="16"/>
  <c r="E13" i="16"/>
  <c r="E15" i="16"/>
  <c r="E16" i="16"/>
  <c r="E17" i="16"/>
  <c r="E18" i="16"/>
  <c r="E19" i="16"/>
  <c r="E20" i="16"/>
  <c r="E21" i="16"/>
  <c r="E7" i="16"/>
  <c r="P14" i="16" l="1"/>
  <c r="O14" i="16"/>
  <c r="G14" i="16"/>
  <c r="M14" i="16" l="1"/>
  <c r="I14" i="16"/>
  <c r="L14" i="16"/>
  <c r="H14" i="16"/>
  <c r="K14" i="16"/>
  <c r="N14" i="16"/>
  <c r="J14" i="16"/>
  <c r="R14" i="16" l="1"/>
  <c r="V14" i="16"/>
  <c r="F10" i="15" s="1"/>
  <c r="U14" i="16"/>
  <c r="Y14" i="16"/>
  <c r="G10" i="15" s="1"/>
  <c r="X14" i="16"/>
  <c r="S14" i="16"/>
  <c r="E10" i="15" s="1"/>
  <c r="G22" i="16" l="1"/>
  <c r="H22" i="16"/>
  <c r="I22" i="16"/>
  <c r="J22" i="16"/>
  <c r="K22" i="16"/>
  <c r="G12" i="15" l="1"/>
  <c r="F12" i="15"/>
  <c r="E12" i="15"/>
  <c r="N22" i="16" l="1"/>
  <c r="M22" i="16"/>
  <c r="L22" i="16"/>
  <c r="Y22" i="16" l="1"/>
  <c r="X22" i="16"/>
  <c r="R22" i="16"/>
  <c r="V22" i="16"/>
  <c r="F11" i="15" s="1"/>
  <c r="S22" i="16"/>
  <c r="U22" i="16"/>
  <c r="G11" i="15"/>
  <c r="E11" i="15"/>
  <c r="G9" i="15"/>
  <c r="G7" i="15"/>
  <c r="F9" i="15"/>
  <c r="F7" i="15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7" i="14"/>
  <c r="C24" i="14"/>
  <c r="D24" i="14"/>
  <c r="B24" i="14"/>
  <c r="E24" i="14" l="1"/>
  <c r="H24" i="14" s="1"/>
  <c r="O24" i="14" l="1"/>
  <c r="P24" i="14"/>
  <c r="I24" i="14"/>
  <c r="J24" i="14"/>
  <c r="N24" i="14"/>
  <c r="G24" i="14"/>
  <c r="L24" i="14"/>
  <c r="M24" i="14"/>
  <c r="K24" i="14"/>
  <c r="S24" i="14" l="1"/>
  <c r="E8" i="15" s="1"/>
  <c r="R24" i="14"/>
  <c r="X24" i="14"/>
  <c r="Y24" i="14"/>
  <c r="V24" i="14"/>
  <c r="F8" i="15" s="1"/>
  <c r="U24" i="14"/>
  <c r="G8" i="15"/>
  <c r="E9" i="15"/>
  <c r="E7" i="15"/>
</calcChain>
</file>

<file path=xl/sharedStrings.xml><?xml version="1.0" encoding="utf-8"?>
<sst xmlns="http://schemas.openxmlformats.org/spreadsheetml/2006/main" count="146" uniqueCount="79">
  <si>
    <t>GH 1</t>
  </si>
  <si>
    <t>GH 2</t>
  </si>
  <si>
    <t>GH 3</t>
  </si>
  <si>
    <t>GH 4</t>
  </si>
  <si>
    <t>BR 1</t>
  </si>
  <si>
    <t>BR 2</t>
  </si>
  <si>
    <t>BR 3</t>
  </si>
  <si>
    <t>MC 1</t>
  </si>
  <si>
    <t>MC 2</t>
  </si>
  <si>
    <t>MC 3</t>
  </si>
  <si>
    <t>MC 4</t>
  </si>
  <si>
    <t>Avg</t>
  </si>
  <si>
    <t>TC 1@75%</t>
  </si>
  <si>
    <t>TC 2@75%</t>
  </si>
  <si>
    <t>50th %ile</t>
  </si>
  <si>
    <t>Summer Capacity</t>
  </si>
  <si>
    <t>Winter Capacity</t>
  </si>
  <si>
    <t>Average Capacity</t>
  </si>
  <si>
    <t>Unit/Station</t>
  </si>
  <si>
    <t>EFOR%</t>
  </si>
  <si>
    <t>Spring/Fall Capacity</t>
  </si>
  <si>
    <t>GH+MC+TC1</t>
  </si>
  <si>
    <t>BR Station</t>
  </si>
  <si>
    <t>GH Station</t>
  </si>
  <si>
    <t>MC Station</t>
  </si>
  <si>
    <t>TC Station @75%</t>
  </si>
  <si>
    <t>10-Year History</t>
  </si>
  <si>
    <t>7-Year History</t>
  </si>
  <si>
    <t>5-Year History</t>
  </si>
  <si>
    <t>TC2</t>
  </si>
  <si>
    <t>Keep at 2.8%</t>
  </si>
  <si>
    <t>BR5</t>
  </si>
  <si>
    <t>BR6</t>
  </si>
  <si>
    <t>BR7</t>
  </si>
  <si>
    <t>BR8</t>
  </si>
  <si>
    <t>BR9</t>
  </si>
  <si>
    <t>BR10</t>
  </si>
  <si>
    <t>BR11</t>
  </si>
  <si>
    <t>PR13</t>
  </si>
  <si>
    <t>TC5</t>
  </si>
  <si>
    <t>TC6</t>
  </si>
  <si>
    <t>TC7</t>
  </si>
  <si>
    <t>TC8</t>
  </si>
  <si>
    <t>TC9</t>
  </si>
  <si>
    <t>TC10</t>
  </si>
  <si>
    <t>TC CTs</t>
  </si>
  <si>
    <t>MOR</t>
  </si>
  <si>
    <r>
      <t>EFOR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%</t>
    </r>
  </si>
  <si>
    <t>BR CTs (all)</t>
  </si>
  <si>
    <t>BR CTs</t>
  </si>
  <si>
    <t>EFOR</t>
  </si>
  <si>
    <t>CR7 Outage Rate Data</t>
  </si>
  <si>
    <t>Jun-2015 to Dec-2015</t>
  </si>
  <si>
    <t>Jan-2016 to Dec-2016</t>
  </si>
  <si>
    <t>Keep at 5.9%</t>
  </si>
  <si>
    <t>Keep at 3.0%</t>
  </si>
  <si>
    <t>MOR%</t>
  </si>
  <si>
    <t>Keep at 5.7%</t>
  </si>
  <si>
    <t>Keep at 9.9%</t>
  </si>
  <si>
    <r>
      <t>Modeled EFOR%/EFOR</t>
    </r>
    <r>
      <rPr>
        <vertAlign val="subscript"/>
        <sz val="11"/>
        <rFont val="Open Sans"/>
        <family val="2"/>
      </rPr>
      <t>d</t>
    </r>
    <r>
      <rPr>
        <sz val="11"/>
        <rFont val="Open Sans"/>
        <family val="2"/>
      </rPr>
      <t>%</t>
    </r>
  </si>
  <si>
    <t>10 yrs (2008-2017)</t>
  </si>
  <si>
    <t>7 yrs (2011-2017)</t>
  </si>
  <si>
    <t>5 yrs (2013-2017)</t>
  </si>
  <si>
    <t>Jan-2017 to Dec-2017</t>
  </si>
  <si>
    <t>Jun-2015 to Dec-2017</t>
  </si>
  <si>
    <t>Drop to 5.2%</t>
  </si>
  <si>
    <t>Keep at 2.2%</t>
  </si>
  <si>
    <t>Keep at 3.8%</t>
  </si>
  <si>
    <t>Raise to 9.3%</t>
  </si>
  <si>
    <t>2018 BP</t>
  </si>
  <si>
    <t>2019 BP Recommendation</t>
  </si>
  <si>
    <t>Comments</t>
  </si>
  <si>
    <t>TC2 set to an average of 2015 and 2017; data post-2014 deemed more reflective of future operations, however 2016 is considered an anomaly due to rotor rewind</t>
  </si>
  <si>
    <t>Modeled MOR% reflects 0.5% reduction to account for ability to defer maintenance outages</t>
  </si>
  <si>
    <t>Modeled MOR%</t>
  </si>
  <si>
    <t>2015-2016 data suggests EFOR should remain unchanged, although EFOR is higher YTD in 2017; consensus is to keep EFOR as is until more data is available</t>
  </si>
  <si>
    <t>2015-2016 data suggests MOR should be lowered, but MOR is significantly higher YTD in 2017; consensus is to keep MOR as is until more data is available</t>
  </si>
  <si>
    <t>2019 Business Plan</t>
  </si>
  <si>
    <r>
      <t>Historical EFOR</t>
    </r>
    <r>
      <rPr>
        <vertAlign val="subscript"/>
        <sz val="11"/>
        <rFont val="Open Sans"/>
        <family val="2"/>
      </rPr>
      <t>d</t>
    </r>
    <r>
      <rPr>
        <sz val="11"/>
        <rFont val="Open Sans"/>
        <family val="2"/>
      </rPr>
      <t xml:space="preserve"> was artificially high due to issues with gas supply (lack of availability in cold weather, coupled with failures of the gas compressor); gas pipeline project is eliminating these factors, so EFOR</t>
    </r>
    <r>
      <rPr>
        <vertAlign val="subscript"/>
        <sz val="11"/>
        <rFont val="Open Sans"/>
        <family val="2"/>
      </rPr>
      <t>d</t>
    </r>
    <r>
      <rPr>
        <sz val="11"/>
        <rFont val="Open Sans"/>
        <family val="2"/>
      </rPr>
      <t xml:space="preserve"> should improve, but the extent of the improvement is hard to quantify; consensus is to use the same value as the Brown CTs (9.9%) for PR13 until sufficient data is available to develop a history specific to PR13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</si>
</sst>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1"/>
      <name val="Open Sans"/>
      <family val="2"/>
    </font>
    <font>
      <vertAlign val="subscript"/>
      <sz val="1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0" fontId="2" fillId="0" borderId="0" xfId="2" applyNumberFormat="1" applyFont="1"/>
    <xf numFmtId="164" fontId="2" fillId="0" borderId="0" xfId="1" applyNumberFormat="1" applyFont="1"/>
    <xf numFmtId="165" fontId="2" fillId="0" borderId="0" xfId="2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 applyFill="1"/>
    <xf numFmtId="165" fontId="2" fillId="2" borderId="0" xfId="0" applyNumberFormat="1" applyFont="1" applyFill="1"/>
    <xf numFmtId="165" fontId="3" fillId="0" borderId="0" xfId="0" applyNumberFormat="1" applyFont="1"/>
    <xf numFmtId="165" fontId="3" fillId="2" borderId="0" xfId="0" applyNumberFormat="1" applyFont="1" applyFill="1"/>
    <xf numFmtId="165" fontId="2" fillId="0" borderId="1" xfId="0" applyNumberFormat="1" applyFont="1" applyBorder="1"/>
    <xf numFmtId="165" fontId="2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 applyFill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165" fontId="2" fillId="0" borderId="2" xfId="0" applyNumberFormat="1" applyFont="1" applyFill="1" applyBorder="1"/>
    <xf numFmtId="9" fontId="2" fillId="0" borderId="0" xfId="2" applyFont="1"/>
    <xf numFmtId="10" fontId="2" fillId="0" borderId="0" xfId="0" applyNumberFormat="1" applyFont="1"/>
    <xf numFmtId="1" fontId="2" fillId="0" borderId="0" xfId="0" applyNumberFormat="1" applyFont="1"/>
    <xf numFmtId="165" fontId="3" fillId="0" borderId="0" xfId="2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/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4" xfId="2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0" fontId="3" fillId="0" borderId="0" xfId="2" applyNumberFormat="1" applyFont="1" applyFill="1"/>
    <xf numFmtId="10" fontId="2" fillId="0" borderId="0" xfId="2" applyNumberFormat="1" applyFont="1" applyFill="1"/>
    <xf numFmtId="165" fontId="3" fillId="0" borderId="0" xfId="2" applyNumberFormat="1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33"/>
  <sheetViews>
    <sheetView tabSelected="1" zoomScaleNormal="100" workbookViewId="0"/>
  </sheetViews>
  <sheetFormatPr defaultRowHeight="12.75"/>
  <cols>
    <col min="1" max="1" width="14.42578125" style="1" bestFit="1" customWidth="1"/>
    <col min="2" max="2" width="13.5703125" style="1" customWidth="1"/>
    <col min="3" max="3" width="17.28515625" style="1" bestFit="1" customWidth="1"/>
    <col min="4" max="4" width="14.7109375" style="1" bestFit="1" customWidth="1"/>
    <col min="5" max="5" width="14.5703125" style="1" bestFit="1" customWidth="1"/>
    <col min="6" max="6" width="5.42578125" style="1" customWidth="1"/>
    <col min="7" max="7" width="6.7109375" style="1" bestFit="1" customWidth="1"/>
    <col min="8" max="8" width="7.42578125" style="1" bestFit="1" customWidth="1"/>
    <col min="9" max="12" width="6.7109375" style="1" bestFit="1" customWidth="1"/>
    <col min="13" max="14" width="7.7109375" style="1" bestFit="1" customWidth="1"/>
    <col min="15" max="16" width="7.7109375" style="1" customWidth="1"/>
    <col min="17" max="17" width="5.7109375" style="1" customWidth="1"/>
    <col min="18" max="26" width="8.85546875" style="1" customWidth="1"/>
    <col min="27" max="16384" width="9.140625" style="1"/>
  </cols>
  <sheetData>
    <row r="4" spans="1:26">
      <c r="R4" s="1" t="s">
        <v>60</v>
      </c>
      <c r="U4" s="1" t="s">
        <v>61</v>
      </c>
      <c r="X4" s="1" t="s">
        <v>62</v>
      </c>
    </row>
    <row r="5" spans="1:26">
      <c r="G5" s="1" t="s">
        <v>56</v>
      </c>
      <c r="S5" s="1">
        <v>0.5</v>
      </c>
      <c r="V5" s="1">
        <v>0.5</v>
      </c>
      <c r="Y5" s="1">
        <v>0.5</v>
      </c>
    </row>
    <row r="6" spans="1:26">
      <c r="A6" s="1" t="s">
        <v>18</v>
      </c>
      <c r="B6" s="1" t="s">
        <v>16</v>
      </c>
      <c r="C6" s="1" t="s">
        <v>20</v>
      </c>
      <c r="D6" s="1" t="s">
        <v>15</v>
      </c>
      <c r="E6" s="1" t="s">
        <v>17</v>
      </c>
      <c r="G6" s="1">
        <v>2008</v>
      </c>
      <c r="H6" s="1">
        <v>2009</v>
      </c>
      <c r="I6" s="1">
        <v>2010</v>
      </c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1">
        <v>2016</v>
      </c>
      <c r="P6" s="1">
        <v>2017</v>
      </c>
      <c r="R6" s="5" t="s">
        <v>11</v>
      </c>
      <c r="S6" s="5" t="s">
        <v>14</v>
      </c>
      <c r="T6" s="5"/>
      <c r="U6" s="5" t="s">
        <v>11</v>
      </c>
      <c r="V6" s="5" t="s">
        <v>14</v>
      </c>
      <c r="W6" s="5"/>
      <c r="X6" s="5" t="s">
        <v>11</v>
      </c>
      <c r="Y6" s="5" t="s">
        <v>14</v>
      </c>
      <c r="Z6" s="5"/>
    </row>
    <row r="7" spans="1:26">
      <c r="A7" s="1" t="s">
        <v>4</v>
      </c>
      <c r="B7" s="3">
        <v>107</v>
      </c>
      <c r="C7" s="3">
        <v>106.5</v>
      </c>
      <c r="D7" s="3">
        <v>106</v>
      </c>
      <c r="E7" s="3">
        <f t="shared" ref="E7:E24" si="0">AVERAGE(B7:D7,C7)</f>
        <v>106.5</v>
      </c>
      <c r="F7" s="3"/>
      <c r="G7" s="2">
        <v>3.116911808484742E-2</v>
      </c>
      <c r="H7" s="2">
        <v>2.7137827222994602E-2</v>
      </c>
      <c r="I7" s="2">
        <v>1.0496423307811208E-2</v>
      </c>
      <c r="J7" s="2">
        <v>0</v>
      </c>
      <c r="K7" s="2">
        <v>5.9053505975231527E-2</v>
      </c>
      <c r="L7" s="2">
        <v>4.1021856062629564E-2</v>
      </c>
      <c r="M7" s="2">
        <v>2.959199353809177E-2</v>
      </c>
      <c r="N7" s="2">
        <v>0.13726813999650256</v>
      </c>
      <c r="O7" s="2">
        <v>4.4670769775112716E-2</v>
      </c>
      <c r="P7" s="2">
        <v>2.3626318283667735E-2</v>
      </c>
      <c r="Q7" s="2"/>
      <c r="R7" s="11">
        <f>AVERAGE(G7:P7)</f>
        <v>4.0403595224688907E-2</v>
      </c>
      <c r="S7" s="8">
        <f>_xlfn.PERCENTILE.INC($G7:$P7,S$5)</f>
        <v>3.0380555811469596E-2</v>
      </c>
      <c r="T7" s="6"/>
      <c r="U7" s="11">
        <f t="shared" ref="U7:U24" si="1">AVERAGE(J7:P7)</f>
        <v>4.7890369090176556E-2</v>
      </c>
      <c r="V7" s="8">
        <f>_xlfn.PERCENTILE.INC($J7:$P7,V$5)</f>
        <v>4.1021856062629564E-2</v>
      </c>
      <c r="W7" s="6"/>
      <c r="X7" s="11">
        <f t="shared" ref="X7:X24" si="2">AVERAGE(L7:P7)</f>
        <v>5.5235815531200869E-2</v>
      </c>
      <c r="Y7" s="8">
        <f>_xlfn.PERCENTILE.INC($L7:$P7,Y$5)</f>
        <v>4.1021856062629564E-2</v>
      </c>
      <c r="Z7" s="6"/>
    </row>
    <row r="8" spans="1:26">
      <c r="A8" s="1" t="s">
        <v>5</v>
      </c>
      <c r="B8" s="3">
        <v>168</v>
      </c>
      <c r="C8" s="3">
        <v>167</v>
      </c>
      <c r="D8" s="3">
        <v>166</v>
      </c>
      <c r="E8" s="3">
        <f t="shared" si="0"/>
        <v>167</v>
      </c>
      <c r="F8" s="3"/>
      <c r="G8" s="2">
        <v>2.3004998529844164E-2</v>
      </c>
      <c r="H8" s="2">
        <v>1.972631386758009E-2</v>
      </c>
      <c r="I8" s="2">
        <v>2.0181724526367212E-2</v>
      </c>
      <c r="J8" s="2">
        <v>6.9791520850328498E-2</v>
      </c>
      <c r="K8" s="2">
        <v>4.3359670886657056E-2</v>
      </c>
      <c r="L8" s="2">
        <v>1.5200503598433647E-2</v>
      </c>
      <c r="M8" s="2">
        <v>7.6431220740685341E-2</v>
      </c>
      <c r="N8" s="2">
        <v>2.2293387160165348E-2</v>
      </c>
      <c r="O8" s="2">
        <v>8.1731169968883188E-2</v>
      </c>
      <c r="P8" s="2">
        <v>9.6483599999900582E-3</v>
      </c>
      <c r="Q8" s="2"/>
      <c r="R8" s="12">
        <f t="shared" ref="R8:R24" si="3">AVERAGE(G8:P8)</f>
        <v>3.8136887012893458E-2</v>
      </c>
      <c r="S8" s="8">
        <f t="shared" ref="S8:S24" si="4">_xlfn.PERCENTILE.INC($G8:$P8,S$5)</f>
        <v>2.2649192845004756E-2</v>
      </c>
      <c r="T8" s="6"/>
      <c r="U8" s="12">
        <f t="shared" si="1"/>
        <v>4.5493690457877593E-2</v>
      </c>
      <c r="V8" s="8">
        <f t="shared" ref="V8:V24" si="5">_xlfn.PERCENTILE.INC($J8:$P8,V$5)</f>
        <v>4.3359670886657056E-2</v>
      </c>
      <c r="W8" s="6"/>
      <c r="X8" s="12">
        <f t="shared" si="2"/>
        <v>4.1060928293631518E-2</v>
      </c>
      <c r="Y8" s="8">
        <f t="shared" ref="Y8:Y24" si="6">_xlfn.PERCENTILE.INC($L8:$P8,Y$5)</f>
        <v>2.2293387160165348E-2</v>
      </c>
      <c r="Z8" s="6"/>
    </row>
    <row r="9" spans="1:26">
      <c r="A9" s="1" t="s">
        <v>6</v>
      </c>
      <c r="B9" s="3">
        <v>413</v>
      </c>
      <c r="C9" s="3">
        <v>411</v>
      </c>
      <c r="D9" s="3">
        <v>409</v>
      </c>
      <c r="E9" s="3">
        <f t="shared" si="0"/>
        <v>411</v>
      </c>
      <c r="F9" s="3"/>
      <c r="G9" s="2">
        <v>9.4273636155359445E-3</v>
      </c>
      <c r="H9" s="2">
        <v>3.4714535037166108E-2</v>
      </c>
      <c r="I9" s="2">
        <v>2.029051435551368E-2</v>
      </c>
      <c r="J9" s="2">
        <v>0</v>
      </c>
      <c r="K9" s="2">
        <v>5.6219565358537463E-2</v>
      </c>
      <c r="L9" s="2">
        <v>4.2523965643898549E-2</v>
      </c>
      <c r="M9" s="2">
        <v>0.12939075061571539</v>
      </c>
      <c r="N9" s="2">
        <v>1.7934824793409496E-2</v>
      </c>
      <c r="O9" s="2">
        <v>0.10438331813010147</v>
      </c>
      <c r="P9" s="2">
        <v>3.4809391781743117E-2</v>
      </c>
      <c r="Q9" s="2"/>
      <c r="R9" s="12">
        <f t="shared" si="3"/>
        <v>4.4969422933162126E-2</v>
      </c>
      <c r="S9" s="8">
        <f t="shared" si="4"/>
        <v>3.4761963409454616E-2</v>
      </c>
      <c r="T9" s="6"/>
      <c r="U9" s="12">
        <f t="shared" si="1"/>
        <v>5.5037402331915071E-2</v>
      </c>
      <c r="V9" s="8">
        <f t="shared" si="5"/>
        <v>4.2523965643898549E-2</v>
      </c>
      <c r="W9" s="6"/>
      <c r="X9" s="12">
        <f t="shared" si="2"/>
        <v>6.5808450192973614E-2</v>
      </c>
      <c r="Y9" s="8">
        <f t="shared" si="6"/>
        <v>4.2523965643898549E-2</v>
      </c>
      <c r="Z9" s="6"/>
    </row>
    <row r="10" spans="1:26">
      <c r="A10" s="1" t="s">
        <v>22</v>
      </c>
      <c r="B10" s="3">
        <v>688</v>
      </c>
      <c r="C10" s="3">
        <v>684.5</v>
      </c>
      <c r="D10" s="3">
        <v>681</v>
      </c>
      <c r="E10" s="3">
        <f t="shared" si="0"/>
        <v>684.5</v>
      </c>
      <c r="F10" s="3"/>
      <c r="G10" s="47">
        <v>1.5847896236134397E-2</v>
      </c>
      <c r="H10" s="47">
        <v>3.0965350019200352E-2</v>
      </c>
      <c r="I10" s="47">
        <v>1.8889719038403096E-2</v>
      </c>
      <c r="J10" s="47">
        <v>1.4880963512227627E-2</v>
      </c>
      <c r="K10" s="47">
        <v>5.3004046308481031E-2</v>
      </c>
      <c r="L10" s="47">
        <v>3.5435253185791472E-2</v>
      </c>
      <c r="M10" s="47">
        <v>0.10058359234394919</v>
      </c>
      <c r="N10" s="47">
        <v>3.4648193083998906E-2</v>
      </c>
      <c r="O10" s="47">
        <v>9.106706408943413E-2</v>
      </c>
      <c r="P10" s="47">
        <v>2.9060376639655671E-2</v>
      </c>
      <c r="Q10" s="2"/>
      <c r="R10" s="13">
        <f t="shared" si="3"/>
        <v>4.2438245445727586E-2</v>
      </c>
      <c r="S10" s="10">
        <f t="shared" si="4"/>
        <v>3.2806771551599626E-2</v>
      </c>
      <c r="T10" s="6"/>
      <c r="U10" s="13">
        <f t="shared" si="1"/>
        <v>5.1239927023362566E-2</v>
      </c>
      <c r="V10" s="10">
        <f t="shared" si="5"/>
        <v>3.5435253185791472E-2</v>
      </c>
      <c r="W10" s="9"/>
      <c r="X10" s="13">
        <f t="shared" si="2"/>
        <v>5.8158895868565874E-2</v>
      </c>
      <c r="Y10" s="10">
        <f t="shared" si="6"/>
        <v>3.5435253185791472E-2</v>
      </c>
      <c r="Z10" s="9"/>
    </row>
    <row r="11" spans="1:26">
      <c r="A11" s="1" t="s">
        <v>0</v>
      </c>
      <c r="B11" s="3">
        <v>476</v>
      </c>
      <c r="C11" s="3">
        <v>475</v>
      </c>
      <c r="D11" s="3">
        <v>474</v>
      </c>
      <c r="E11" s="3">
        <f t="shared" si="0"/>
        <v>475</v>
      </c>
      <c r="F11" s="3"/>
      <c r="G11" s="48">
        <v>1.6495506267581905E-2</v>
      </c>
      <c r="H11" s="48">
        <v>1.3451631528417874E-2</v>
      </c>
      <c r="I11" s="48">
        <v>4.4600621705635892E-3</v>
      </c>
      <c r="J11" s="48">
        <v>0</v>
      </c>
      <c r="K11" s="48">
        <v>3.4767195165672518E-2</v>
      </c>
      <c r="L11" s="48">
        <v>7.5755943475132427E-3</v>
      </c>
      <c r="M11" s="48">
        <v>4.2511623239708481E-2</v>
      </c>
      <c r="N11" s="48">
        <v>3.0751084756465492E-2</v>
      </c>
      <c r="O11" s="48">
        <v>6.6902971392546759E-3</v>
      </c>
      <c r="P11" s="48">
        <v>2.9773301016125173E-2</v>
      </c>
      <c r="Q11" s="2"/>
      <c r="R11" s="12">
        <f t="shared" si="3"/>
        <v>1.8647629563130298E-2</v>
      </c>
      <c r="S11" s="8">
        <f t="shared" si="4"/>
        <v>1.4973568897999889E-2</v>
      </c>
      <c r="T11" s="6"/>
      <c r="U11" s="12">
        <f t="shared" si="1"/>
        <v>2.1724156523534228E-2</v>
      </c>
      <c r="V11" s="8">
        <f t="shared" si="5"/>
        <v>2.9773301016125173E-2</v>
      </c>
      <c r="W11" s="6"/>
      <c r="X11" s="12">
        <f t="shared" si="2"/>
        <v>2.3460380099813414E-2</v>
      </c>
      <c r="Y11" s="8">
        <f t="shared" si="6"/>
        <v>2.9773301016125173E-2</v>
      </c>
      <c r="Z11" s="6"/>
    </row>
    <row r="12" spans="1:26">
      <c r="A12" s="1" t="s">
        <v>1</v>
      </c>
      <c r="B12" s="3">
        <v>475</v>
      </c>
      <c r="C12" s="3">
        <v>484</v>
      </c>
      <c r="D12" s="3">
        <v>493</v>
      </c>
      <c r="E12" s="3">
        <f t="shared" si="0"/>
        <v>484</v>
      </c>
      <c r="F12" s="3"/>
      <c r="G12" s="48">
        <v>3.6228883777616648E-2</v>
      </c>
      <c r="H12" s="48">
        <v>1.3187578238487646E-2</v>
      </c>
      <c r="I12" s="48">
        <v>3.6151754543066886E-3</v>
      </c>
      <c r="J12" s="48">
        <v>0</v>
      </c>
      <c r="K12" s="48">
        <v>8.0851414899760742E-3</v>
      </c>
      <c r="L12" s="48">
        <v>1.8169275918109646E-2</v>
      </c>
      <c r="M12" s="48">
        <v>2.4646208380507528E-2</v>
      </c>
      <c r="N12" s="48">
        <v>2.365878461875328E-3</v>
      </c>
      <c r="O12" s="48">
        <v>1.2036436946519565E-2</v>
      </c>
      <c r="P12" s="48">
        <v>1.4633959440794771E-2</v>
      </c>
      <c r="Q12" s="2"/>
      <c r="R12" s="12">
        <f t="shared" si="3"/>
        <v>1.329685381081939E-2</v>
      </c>
      <c r="S12" s="8">
        <f t="shared" si="4"/>
        <v>1.2612007592503607E-2</v>
      </c>
      <c r="T12" s="6"/>
      <c r="U12" s="12">
        <f t="shared" si="1"/>
        <v>1.1419557233968989E-2</v>
      </c>
      <c r="V12" s="8">
        <f t="shared" si="5"/>
        <v>1.2036436946519565E-2</v>
      </c>
      <c r="W12" s="6"/>
      <c r="X12" s="12">
        <f t="shared" si="2"/>
        <v>1.4370351829561367E-2</v>
      </c>
      <c r="Y12" s="8">
        <f t="shared" si="6"/>
        <v>1.4633959440794771E-2</v>
      </c>
      <c r="Z12" s="6"/>
    </row>
    <row r="13" spans="1:26">
      <c r="A13" s="1" t="s">
        <v>2</v>
      </c>
      <c r="B13" s="3">
        <v>478</v>
      </c>
      <c r="C13" s="3">
        <v>481.5</v>
      </c>
      <c r="D13" s="3">
        <v>485</v>
      </c>
      <c r="E13" s="3">
        <f t="shared" si="0"/>
        <v>481.5</v>
      </c>
      <c r="F13" s="3"/>
      <c r="G13" s="48">
        <v>6.6438560173428099E-2</v>
      </c>
      <c r="H13" s="48">
        <v>1.4760772678572559E-2</v>
      </c>
      <c r="I13" s="48">
        <v>8.9799189990578711E-3</v>
      </c>
      <c r="J13" s="48">
        <v>0</v>
      </c>
      <c r="K13" s="48">
        <v>1.8029303349935993E-2</v>
      </c>
      <c r="L13" s="48">
        <v>5.0731728059092235E-2</v>
      </c>
      <c r="M13" s="48">
        <v>6.3731515088953195E-2</v>
      </c>
      <c r="N13" s="48">
        <v>4.1696761937248403E-2</v>
      </c>
      <c r="O13" s="48">
        <v>5.4264000508883546E-2</v>
      </c>
      <c r="P13" s="48">
        <v>2.9452506508950973E-3</v>
      </c>
      <c r="Q13" s="2"/>
      <c r="R13" s="12">
        <f t="shared" si="3"/>
        <v>3.2157781144606698E-2</v>
      </c>
      <c r="S13" s="8">
        <f t="shared" si="4"/>
        <v>2.9863032643592198E-2</v>
      </c>
      <c r="T13" s="6"/>
      <c r="U13" s="12">
        <f t="shared" si="1"/>
        <v>3.3056937085001216E-2</v>
      </c>
      <c r="V13" s="8">
        <f t="shared" si="5"/>
        <v>4.1696761937248403E-2</v>
      </c>
      <c r="W13" s="6"/>
      <c r="X13" s="12">
        <f t="shared" si="2"/>
        <v>4.2673851249014495E-2</v>
      </c>
      <c r="Y13" s="8">
        <f t="shared" si="6"/>
        <v>5.0731728059092235E-2</v>
      </c>
      <c r="Z13" s="6"/>
    </row>
    <row r="14" spans="1:26">
      <c r="A14" s="1" t="s">
        <v>3</v>
      </c>
      <c r="B14" s="3">
        <v>487</v>
      </c>
      <c r="C14" s="3">
        <v>476</v>
      </c>
      <c r="D14" s="3">
        <v>465</v>
      </c>
      <c r="E14" s="3">
        <f t="shared" si="0"/>
        <v>476</v>
      </c>
      <c r="F14" s="3"/>
      <c r="G14" s="48">
        <v>1.0794211920063272E-2</v>
      </c>
      <c r="H14" s="48">
        <v>1.914677189997761E-2</v>
      </c>
      <c r="I14" s="48">
        <v>4.6421602312499656E-3</v>
      </c>
      <c r="J14" s="48">
        <v>0.13902284946236559</v>
      </c>
      <c r="K14" s="48">
        <v>4.1739135833126391E-2</v>
      </c>
      <c r="L14" s="48">
        <v>6.5006271950445893E-2</v>
      </c>
      <c r="M14" s="48">
        <v>7.7556532494420696E-2</v>
      </c>
      <c r="N14" s="48">
        <v>3.3340524628648838E-2</v>
      </c>
      <c r="O14" s="48">
        <v>1.6069174354125675E-2</v>
      </c>
      <c r="P14" s="48">
        <v>3.8459400767798412E-6</v>
      </c>
      <c r="Q14" s="2"/>
      <c r="R14" s="12">
        <f t="shared" si="3"/>
        <v>4.0732147871450068E-2</v>
      </c>
      <c r="S14" s="8">
        <f t="shared" si="4"/>
        <v>2.6243648264313225E-2</v>
      </c>
      <c r="T14" s="6"/>
      <c r="U14" s="12">
        <f t="shared" si="1"/>
        <v>5.3248333523315698E-2</v>
      </c>
      <c r="V14" s="8">
        <f t="shared" si="5"/>
        <v>4.1739135833126391E-2</v>
      </c>
      <c r="W14" s="6"/>
      <c r="X14" s="12">
        <f t="shared" si="2"/>
        <v>3.8395269873543567E-2</v>
      </c>
      <c r="Y14" s="8">
        <f t="shared" si="6"/>
        <v>3.3340524628648838E-2</v>
      </c>
      <c r="Z14" s="6"/>
    </row>
    <row r="15" spans="1:26">
      <c r="A15" s="1" t="s">
        <v>23</v>
      </c>
      <c r="B15" s="3">
        <v>1916</v>
      </c>
      <c r="C15" s="3">
        <v>1916.5</v>
      </c>
      <c r="D15" s="3">
        <v>1917</v>
      </c>
      <c r="E15" s="3">
        <f t="shared" si="0"/>
        <v>1916.5</v>
      </c>
      <c r="F15" s="3"/>
      <c r="G15" s="48">
        <v>3.3320745364114952E-2</v>
      </c>
      <c r="H15" s="48">
        <v>1.5295109338980015E-2</v>
      </c>
      <c r="I15" s="48">
        <v>5.477882620393915E-3</v>
      </c>
      <c r="J15" s="48">
        <v>3.4983469327358054E-2</v>
      </c>
      <c r="K15" s="48">
        <v>2.60584650373272E-2</v>
      </c>
      <c r="L15" s="48">
        <v>3.5319018408295808E-2</v>
      </c>
      <c r="M15" s="48">
        <v>5.1005776036356032E-2</v>
      </c>
      <c r="N15" s="48">
        <v>2.7767921329441576E-2</v>
      </c>
      <c r="O15" s="48">
        <v>2.2076784691823951E-2</v>
      </c>
      <c r="P15" s="48">
        <v>1.1811337174371654E-2</v>
      </c>
      <c r="Q15" s="2"/>
      <c r="R15" s="12">
        <f t="shared" si="3"/>
        <v>2.631165093284632E-2</v>
      </c>
      <c r="S15" s="8">
        <f t="shared" si="4"/>
        <v>2.6913193183384386E-2</v>
      </c>
      <c r="T15" s="6"/>
      <c r="U15" s="12">
        <f t="shared" si="1"/>
        <v>2.9860396000710613E-2</v>
      </c>
      <c r="V15" s="8">
        <f t="shared" si="5"/>
        <v>2.7767921329441576E-2</v>
      </c>
      <c r="W15" s="7"/>
      <c r="X15" s="12">
        <f t="shared" si="2"/>
        <v>2.9596167528057805E-2</v>
      </c>
      <c r="Y15" s="8">
        <f t="shared" si="6"/>
        <v>2.7767921329441576E-2</v>
      </c>
      <c r="Z15" s="9"/>
    </row>
    <row r="16" spans="1:26">
      <c r="A16" s="1" t="s">
        <v>7</v>
      </c>
      <c r="B16" s="3">
        <v>300</v>
      </c>
      <c r="C16" s="3">
        <v>300</v>
      </c>
      <c r="D16" s="3">
        <v>300</v>
      </c>
      <c r="E16" s="3">
        <f t="shared" si="0"/>
        <v>300</v>
      </c>
      <c r="F16" s="3"/>
      <c r="G16" s="48">
        <v>8.5000046908079961E-3</v>
      </c>
      <c r="H16" s="48">
        <v>1.1650167040871419E-2</v>
      </c>
      <c r="I16" s="48">
        <v>3.256646824366119E-2</v>
      </c>
      <c r="J16" s="48">
        <v>3.8742796261320156E-3</v>
      </c>
      <c r="K16" s="48">
        <v>2.1567049141979714E-2</v>
      </c>
      <c r="L16" s="48">
        <v>4.9650956492583137E-2</v>
      </c>
      <c r="M16" s="48">
        <v>8.1417730265039831E-2</v>
      </c>
      <c r="N16" s="48">
        <v>5.0660066695325891E-2</v>
      </c>
      <c r="O16" s="48">
        <v>3.9334776885413807E-2</v>
      </c>
      <c r="P16" s="48">
        <v>2.9411665604458459E-2</v>
      </c>
      <c r="Q16" s="2"/>
      <c r="R16" s="12">
        <f t="shared" si="3"/>
        <v>3.2863316468627349E-2</v>
      </c>
      <c r="S16" s="8">
        <f t="shared" si="4"/>
        <v>3.0989066924059824E-2</v>
      </c>
      <c r="T16" s="6"/>
      <c r="U16" s="12">
        <f t="shared" si="1"/>
        <v>3.9416646387276121E-2</v>
      </c>
      <c r="V16" s="8">
        <f t="shared" si="5"/>
        <v>3.9334776885413807E-2</v>
      </c>
      <c r="W16" s="6"/>
      <c r="X16" s="12">
        <f t="shared" si="2"/>
        <v>5.0095039188564214E-2</v>
      </c>
      <c r="Y16" s="8">
        <f t="shared" si="6"/>
        <v>4.9650956492583137E-2</v>
      </c>
      <c r="Z16" s="6"/>
    </row>
    <row r="17" spans="1:26">
      <c r="A17" s="1" t="s">
        <v>8</v>
      </c>
      <c r="B17" s="3">
        <v>295</v>
      </c>
      <c r="C17" s="3">
        <v>296</v>
      </c>
      <c r="D17" s="3">
        <v>297</v>
      </c>
      <c r="E17" s="3">
        <f t="shared" si="0"/>
        <v>296</v>
      </c>
      <c r="F17" s="3"/>
      <c r="G17" s="48">
        <v>2.3053288871061405E-2</v>
      </c>
      <c r="H17" s="48">
        <v>2.39837338278092E-2</v>
      </c>
      <c r="I17" s="48">
        <v>4.099125996977044E-2</v>
      </c>
      <c r="J17" s="48">
        <v>4.9579472978745334E-2</v>
      </c>
      <c r="K17" s="48">
        <v>2.2424045310892888E-2</v>
      </c>
      <c r="L17" s="48">
        <v>4.9215781534446834E-2</v>
      </c>
      <c r="M17" s="48">
        <v>0.11824513634031807</v>
      </c>
      <c r="N17" s="48">
        <v>4.9721745894004632E-2</v>
      </c>
      <c r="O17" s="48">
        <v>1.4352264949054181E-2</v>
      </c>
      <c r="P17" s="48">
        <v>1.311229985800323E-2</v>
      </c>
      <c r="Q17" s="2"/>
      <c r="R17" s="12">
        <f t="shared" si="3"/>
        <v>4.0467902953410614E-2</v>
      </c>
      <c r="S17" s="8">
        <f t="shared" si="4"/>
        <v>3.2487496898789818E-2</v>
      </c>
      <c r="T17" s="6"/>
      <c r="U17" s="12">
        <f t="shared" si="1"/>
        <v>4.523582098078073E-2</v>
      </c>
      <c r="V17" s="8">
        <f t="shared" si="5"/>
        <v>4.9215781534446834E-2</v>
      </c>
      <c r="W17" s="6"/>
      <c r="X17" s="12">
        <f t="shared" si="2"/>
        <v>4.8929445715165387E-2</v>
      </c>
      <c r="Y17" s="8">
        <f t="shared" si="6"/>
        <v>4.9215781534446834E-2</v>
      </c>
      <c r="Z17" s="6"/>
    </row>
    <row r="18" spans="1:26">
      <c r="A18" s="1" t="s">
        <v>9</v>
      </c>
      <c r="B18" s="3">
        <v>394</v>
      </c>
      <c r="C18" s="3">
        <v>392.5</v>
      </c>
      <c r="D18" s="3">
        <v>391</v>
      </c>
      <c r="E18" s="3">
        <f t="shared" si="0"/>
        <v>392.5</v>
      </c>
      <c r="F18" s="3"/>
      <c r="G18" s="48">
        <v>1.5861202260083505E-2</v>
      </c>
      <c r="H18" s="48">
        <v>1.3446561632453679E-2</v>
      </c>
      <c r="I18" s="48">
        <v>2.75728571570883E-2</v>
      </c>
      <c r="J18" s="48">
        <v>3.8621262458471757E-2</v>
      </c>
      <c r="K18" s="48">
        <v>2.4593842278763399E-2</v>
      </c>
      <c r="L18" s="48">
        <v>3.1255414911241002E-2</v>
      </c>
      <c r="M18" s="48">
        <v>5.0613008731556809E-2</v>
      </c>
      <c r="N18" s="48">
        <v>8.0857653884744571E-2</v>
      </c>
      <c r="O18" s="48">
        <v>3.2285975801607511E-2</v>
      </c>
      <c r="P18" s="48">
        <v>1.3795276965749743E-2</v>
      </c>
      <c r="Q18" s="2"/>
      <c r="R18" s="12">
        <f t="shared" si="3"/>
        <v>3.2890305608176032E-2</v>
      </c>
      <c r="S18" s="8">
        <f t="shared" si="4"/>
        <v>2.9414136034164651E-2</v>
      </c>
      <c r="T18" s="6"/>
      <c r="U18" s="12">
        <f t="shared" si="1"/>
        <v>3.8860347861733542E-2</v>
      </c>
      <c r="V18" s="8">
        <f t="shared" si="5"/>
        <v>3.2285975801607511E-2</v>
      </c>
      <c r="W18" s="6"/>
      <c r="X18" s="12">
        <f t="shared" si="2"/>
        <v>4.1761466058979929E-2</v>
      </c>
      <c r="Y18" s="8">
        <f t="shared" si="6"/>
        <v>3.2285975801607511E-2</v>
      </c>
      <c r="Z18" s="6"/>
    </row>
    <row r="19" spans="1:26">
      <c r="A19" s="1" t="s">
        <v>10</v>
      </c>
      <c r="B19" s="3">
        <v>486</v>
      </c>
      <c r="C19" s="3">
        <v>481.5</v>
      </c>
      <c r="D19" s="3">
        <v>477</v>
      </c>
      <c r="E19" s="3">
        <f t="shared" si="0"/>
        <v>481.5</v>
      </c>
      <c r="F19" s="3"/>
      <c r="G19" s="48">
        <v>2.1665960158620622E-2</v>
      </c>
      <c r="H19" s="48">
        <v>2.8738617942261926E-2</v>
      </c>
      <c r="I19" s="48">
        <v>4.225914071642739E-2</v>
      </c>
      <c r="J19" s="48">
        <v>5.0308903711010738E-2</v>
      </c>
      <c r="K19" s="48">
        <v>4.1043845438718918E-2</v>
      </c>
      <c r="L19" s="48">
        <v>6.2775234681313241E-2</v>
      </c>
      <c r="M19" s="48">
        <v>0.13420202768227787</v>
      </c>
      <c r="N19" s="48">
        <v>6.0816047358201501E-2</v>
      </c>
      <c r="O19" s="48">
        <v>2.7382554724239951E-4</v>
      </c>
      <c r="P19" s="48">
        <v>1.6546566189715554E-2</v>
      </c>
      <c r="Q19" s="2"/>
      <c r="R19" s="12">
        <f t="shared" si="3"/>
        <v>4.5863016942579014E-2</v>
      </c>
      <c r="S19" s="8">
        <f t="shared" si="4"/>
        <v>4.1651493077573154E-2</v>
      </c>
      <c r="T19" s="6"/>
      <c r="U19" s="12">
        <f t="shared" si="1"/>
        <v>5.2280921515497181E-2</v>
      </c>
      <c r="V19" s="8">
        <f t="shared" si="5"/>
        <v>5.0308903711010738E-2</v>
      </c>
      <c r="W19" s="6"/>
      <c r="X19" s="12">
        <f t="shared" si="2"/>
        <v>5.4922740291750115E-2</v>
      </c>
      <c r="Y19" s="8">
        <f t="shared" si="6"/>
        <v>6.0816047358201501E-2</v>
      </c>
      <c r="Z19" s="6"/>
    </row>
    <row r="20" spans="1:26">
      <c r="A20" s="1" t="s">
        <v>24</v>
      </c>
      <c r="B20" s="3">
        <v>1475</v>
      </c>
      <c r="C20" s="3">
        <v>1470</v>
      </c>
      <c r="D20" s="3">
        <v>1465</v>
      </c>
      <c r="E20" s="3">
        <f t="shared" si="0"/>
        <v>1470</v>
      </c>
      <c r="F20" s="3"/>
      <c r="G20" s="48">
        <v>1.7785920978999968E-2</v>
      </c>
      <c r="H20" s="48">
        <v>2.0279066096194055E-2</v>
      </c>
      <c r="I20" s="48">
        <v>3.6009633330412821E-2</v>
      </c>
      <c r="J20" s="48">
        <v>3.7346725609301357E-2</v>
      </c>
      <c r="K20" s="48">
        <v>2.8154354713272621E-2</v>
      </c>
      <c r="L20" s="48">
        <v>4.9329683746217982E-2</v>
      </c>
      <c r="M20" s="48">
        <v>9.5017267297782051E-2</v>
      </c>
      <c r="N20" s="48">
        <v>6.2431642120318764E-2</v>
      </c>
      <c r="O20" s="48">
        <v>1.9988195849432368E-2</v>
      </c>
      <c r="P20" s="48">
        <v>1.7655355363110144E-2</v>
      </c>
      <c r="Q20" s="2"/>
      <c r="R20" s="12">
        <f t="shared" si="3"/>
        <v>3.8399784510504208E-2</v>
      </c>
      <c r="S20" s="8">
        <f t="shared" si="4"/>
        <v>3.2081994021842725E-2</v>
      </c>
      <c r="T20" s="6"/>
      <c r="U20" s="12">
        <f t="shared" si="1"/>
        <v>4.4274746385633612E-2</v>
      </c>
      <c r="V20" s="8">
        <f t="shared" si="5"/>
        <v>3.7346725609301357E-2</v>
      </c>
      <c r="W20" s="7"/>
      <c r="X20" s="12">
        <f t="shared" si="2"/>
        <v>4.8884428875372261E-2</v>
      </c>
      <c r="Y20" s="8">
        <f t="shared" si="6"/>
        <v>4.9329683746217982E-2</v>
      </c>
      <c r="Z20" s="9"/>
    </row>
    <row r="21" spans="1:26">
      <c r="A21" s="1" t="s">
        <v>12</v>
      </c>
      <c r="B21" s="3">
        <v>369.75</v>
      </c>
      <c r="C21" s="3">
        <v>369.75</v>
      </c>
      <c r="D21" s="3">
        <v>369.75</v>
      </c>
      <c r="E21" s="3">
        <f t="shared" si="0"/>
        <v>369.75</v>
      </c>
      <c r="F21" s="3"/>
      <c r="G21" s="48">
        <v>2.1974326729601673E-2</v>
      </c>
      <c r="H21" s="48">
        <v>3.0628518867434663E-2</v>
      </c>
      <c r="I21" s="48">
        <v>9.1294279005029576E-3</v>
      </c>
      <c r="J21" s="48">
        <v>0</v>
      </c>
      <c r="K21" s="48">
        <v>4.7758392083949996E-2</v>
      </c>
      <c r="L21" s="48">
        <v>3.9505908464859678E-2</v>
      </c>
      <c r="M21" s="48">
        <v>6.7592774153693982E-2</v>
      </c>
      <c r="N21" s="48">
        <v>2.7749839213126237E-2</v>
      </c>
      <c r="O21" s="48">
        <v>2.0435646996488431E-3</v>
      </c>
      <c r="P21" s="48">
        <v>1.9049224690340771E-2</v>
      </c>
      <c r="Q21" s="2"/>
      <c r="R21" s="18">
        <f t="shared" si="3"/>
        <v>2.6543197680315878E-2</v>
      </c>
      <c r="S21" s="8">
        <f t="shared" si="4"/>
        <v>2.4862082971363955E-2</v>
      </c>
      <c r="T21" s="7"/>
      <c r="U21" s="12">
        <f t="shared" si="1"/>
        <v>2.9099957615088497E-2</v>
      </c>
      <c r="V21" s="8">
        <f t="shared" si="5"/>
        <v>2.7749839213126237E-2</v>
      </c>
      <c r="W21" s="6"/>
      <c r="X21" s="12">
        <f t="shared" si="2"/>
        <v>3.1188262244333898E-2</v>
      </c>
      <c r="Y21" s="8">
        <f t="shared" si="6"/>
        <v>2.7749839213126237E-2</v>
      </c>
      <c r="Z21" s="9"/>
    </row>
    <row r="22" spans="1:26">
      <c r="A22" s="1" t="s">
        <v>13</v>
      </c>
      <c r="B22" s="3">
        <v>570</v>
      </c>
      <c r="C22" s="3">
        <v>559.5</v>
      </c>
      <c r="D22" s="3">
        <v>549</v>
      </c>
      <c r="E22" s="3">
        <f t="shared" si="0"/>
        <v>559.5</v>
      </c>
      <c r="F22" s="3"/>
      <c r="G22" s="47"/>
      <c r="H22" s="47"/>
      <c r="I22" s="47"/>
      <c r="J22" s="47">
        <v>0.14292008141839413</v>
      </c>
      <c r="K22" s="47">
        <v>4.3101624414548886E-2</v>
      </c>
      <c r="L22" s="47">
        <v>3.9080606050892697E-2</v>
      </c>
      <c r="M22" s="47">
        <v>0.14158090813595897</v>
      </c>
      <c r="N22" s="47">
        <v>1.0257130974381017E-2</v>
      </c>
      <c r="O22" s="47">
        <v>7.2918199098698386E-2</v>
      </c>
      <c r="P22" s="47">
        <v>2.9812510768773601E-2</v>
      </c>
      <c r="Q22" s="2"/>
      <c r="R22" s="16">
        <f t="shared" si="3"/>
        <v>6.8524437265949673E-2</v>
      </c>
      <c r="S22" s="10">
        <f t="shared" si="4"/>
        <v>4.3101624414548886E-2</v>
      </c>
      <c r="T22" s="15"/>
      <c r="U22" s="13">
        <f t="shared" si="1"/>
        <v>6.8524437265949673E-2</v>
      </c>
      <c r="V22" s="10">
        <f t="shared" si="5"/>
        <v>4.3101624414548886E-2</v>
      </c>
      <c r="W22" s="9"/>
      <c r="X22" s="13">
        <f t="shared" si="2"/>
        <v>5.8729871005740938E-2</v>
      </c>
      <c r="Y22" s="10">
        <f t="shared" si="6"/>
        <v>3.9080606050892697E-2</v>
      </c>
      <c r="Z22" s="9"/>
    </row>
    <row r="23" spans="1:26">
      <c r="A23" s="1" t="s">
        <v>25</v>
      </c>
      <c r="B23" s="3">
        <v>939.75</v>
      </c>
      <c r="C23" s="3">
        <v>929.25</v>
      </c>
      <c r="D23" s="3">
        <v>918.75</v>
      </c>
      <c r="E23" s="3">
        <f t="shared" si="0"/>
        <v>929.25</v>
      </c>
      <c r="F23" s="3"/>
      <c r="G23" s="48">
        <v>2.1974326729601673E-2</v>
      </c>
      <c r="H23" s="48">
        <v>3.0628518867434663E-2</v>
      </c>
      <c r="I23" s="48">
        <v>9.1294279005029576E-3</v>
      </c>
      <c r="J23" s="48">
        <v>8.8470565727062203E-2</v>
      </c>
      <c r="K23" s="48">
        <v>4.5577203222052887E-2</v>
      </c>
      <c r="L23" s="48">
        <v>3.9275055967033894E-2</v>
      </c>
      <c r="M23" s="48">
        <v>0.10514620713041539</v>
      </c>
      <c r="N23" s="48">
        <v>1.6902921803367308E-2</v>
      </c>
      <c r="O23" s="48">
        <v>3.9618470364936757E-2</v>
      </c>
      <c r="P23" s="48">
        <v>2.5608300993553157E-2</v>
      </c>
      <c r="Q23" s="2"/>
      <c r="R23" s="12">
        <f t="shared" si="3"/>
        <v>4.2233099870596091E-2</v>
      </c>
      <c r="S23" s="8">
        <f t="shared" si="4"/>
        <v>3.495178741723428E-2</v>
      </c>
      <c r="T23" s="6"/>
      <c r="U23" s="12">
        <f t="shared" si="1"/>
        <v>5.1514103601203086E-2</v>
      </c>
      <c r="V23" s="8">
        <f t="shared" si="5"/>
        <v>3.9618470364936757E-2</v>
      </c>
      <c r="W23" s="6"/>
      <c r="X23" s="12">
        <f t="shared" si="2"/>
        <v>4.5310191251861302E-2</v>
      </c>
      <c r="Y23" s="8">
        <f t="shared" si="6"/>
        <v>3.9275055967033894E-2</v>
      </c>
      <c r="Z23" s="6"/>
    </row>
    <row r="24" spans="1:26">
      <c r="A24" s="1" t="s">
        <v>21</v>
      </c>
      <c r="B24" s="3">
        <f>B15+B20+B21</f>
        <v>3760.75</v>
      </c>
      <c r="C24" s="3">
        <f>C15+C20+C21</f>
        <v>3756.25</v>
      </c>
      <c r="D24" s="3">
        <f>D15+D20+D21</f>
        <v>3751.75</v>
      </c>
      <c r="E24" s="3">
        <f t="shared" si="0"/>
        <v>3756.25</v>
      </c>
      <c r="F24" s="3"/>
      <c r="G24" s="47">
        <f t="shared" ref="G24:P24" si="7">(SUMPRODUCT(G11:G14,$E$11:$E$14)+SUMPRODUCT(G16:G19,$E$16:$E$19)+G21*$E$21)/$E$24</f>
        <v>2.5731732644986093E-2</v>
      </c>
      <c r="H24" s="47">
        <f>(SUMPRODUCT(H11:H14,$E$11:$E$14)+SUMPRODUCT(H16:H19,$E$16:$E$19)+H21*$E$21)/$E$24</f>
        <v>1.864307180539438E-2</v>
      </c>
      <c r="I24" s="47">
        <f t="shared" si="7"/>
        <v>1.7797232824892328E-2</v>
      </c>
      <c r="J24" s="47">
        <f t="shared" si="7"/>
        <v>3.2318207490299122E-2</v>
      </c>
      <c r="K24" s="47">
        <f t="shared" si="7"/>
        <v>2.9060514264285318E-2</v>
      </c>
      <c r="L24" s="47">
        <f t="shared" si="7"/>
        <v>4.1085429126620034E-2</v>
      </c>
      <c r="M24" s="47">
        <f t="shared" si="7"/>
        <v>7.1514837887102736E-2</v>
      </c>
      <c r="N24" s="47">
        <f t="shared" si="7"/>
        <v>4.0704065710723075E-2</v>
      </c>
      <c r="O24" s="47">
        <f t="shared" si="7"/>
        <v>1.9271607028877258E-2</v>
      </c>
      <c r="P24" s="47">
        <f t="shared" si="7"/>
        <v>1.4848620913371439E-2</v>
      </c>
      <c r="Q24" s="2"/>
      <c r="R24" s="14">
        <f t="shared" si="3"/>
        <v>3.109753196965518E-2</v>
      </c>
      <c r="S24" s="10">
        <f t="shared" si="4"/>
        <v>2.7396123454635705E-2</v>
      </c>
      <c r="T24" s="9"/>
      <c r="U24" s="14">
        <f t="shared" si="1"/>
        <v>3.5543326060182713E-2</v>
      </c>
      <c r="V24" s="10">
        <f t="shared" si="5"/>
        <v>3.2318207490299122E-2</v>
      </c>
      <c r="W24" s="9"/>
      <c r="X24" s="17">
        <f t="shared" si="2"/>
        <v>3.7484912133338912E-2</v>
      </c>
      <c r="Y24" s="10">
        <f t="shared" si="6"/>
        <v>4.0704065710723075E-2</v>
      </c>
      <c r="Z24" s="9"/>
    </row>
    <row r="27" spans="1:26">
      <c r="R27" s="32"/>
      <c r="S27" s="32"/>
      <c r="T27" s="32"/>
      <c r="U27" s="32"/>
      <c r="V27" s="32"/>
      <c r="W27" s="32"/>
      <c r="X27" s="32"/>
    </row>
    <row r="28" spans="1:26">
      <c r="N28" s="20"/>
      <c r="R28" s="32"/>
      <c r="S28" s="32"/>
      <c r="T28" s="32"/>
      <c r="U28" s="32"/>
      <c r="V28" s="32"/>
      <c r="W28" s="32"/>
      <c r="X28" s="32"/>
    </row>
    <row r="29" spans="1:26">
      <c r="N29" s="20"/>
    </row>
    <row r="30" spans="1:26">
      <c r="N30" s="20"/>
    </row>
    <row r="31" spans="1:26">
      <c r="N31" s="20"/>
    </row>
    <row r="32" spans="1:26">
      <c r="H32" s="2"/>
      <c r="I32" s="19"/>
    </row>
    <row r="33" spans="8:9">
      <c r="H33" s="2"/>
      <c r="I33" s="19"/>
    </row>
  </sheetData>
  <pageMargins left="0.7" right="0.7" top="0.75" bottom="0.75" header="0.3" footer="0.3"/>
  <pageSetup orientation="portrait" r:id="rId1"/>
  <headerFooter>
    <oddHeader>&amp;R&amp;"Times New Roman,Bold"&amp;12Case No. 2018-00294
Attachment 1 to Response to AG-2 Question No. 5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32"/>
  <sheetViews>
    <sheetView zoomScaleNormal="100" workbookViewId="0"/>
  </sheetViews>
  <sheetFormatPr defaultRowHeight="12.75"/>
  <cols>
    <col min="1" max="1" width="14.42578125" style="1" bestFit="1" customWidth="1"/>
    <col min="2" max="2" width="13.5703125" style="1" customWidth="1"/>
    <col min="3" max="3" width="17.28515625" style="1" bestFit="1" customWidth="1"/>
    <col min="4" max="4" width="14.7109375" style="1" bestFit="1" customWidth="1"/>
    <col min="5" max="5" width="14.5703125" style="1" bestFit="1" customWidth="1"/>
    <col min="6" max="6" width="5.42578125" style="1" customWidth="1"/>
    <col min="7" max="7" width="6.7109375" style="1" bestFit="1" customWidth="1"/>
    <col min="8" max="8" width="7.42578125" style="1" bestFit="1" customWidth="1"/>
    <col min="9" max="12" width="6.7109375" style="1" bestFit="1" customWidth="1"/>
    <col min="13" max="14" width="7.7109375" style="1" bestFit="1" customWidth="1"/>
    <col min="15" max="16" width="7.7109375" style="1" customWidth="1"/>
    <col min="17" max="17" width="5.7109375" style="1" customWidth="1"/>
    <col min="18" max="26" width="8.85546875" style="1" customWidth="1"/>
    <col min="27" max="16384" width="9.140625" style="1"/>
  </cols>
  <sheetData>
    <row r="4" spans="1:26">
      <c r="R4" s="1" t="s">
        <v>60</v>
      </c>
      <c r="U4" s="1" t="s">
        <v>61</v>
      </c>
      <c r="X4" s="1" t="s">
        <v>62</v>
      </c>
    </row>
    <row r="5" spans="1:26">
      <c r="G5" s="1" t="s">
        <v>19</v>
      </c>
      <c r="S5" s="1">
        <v>0.5</v>
      </c>
      <c r="V5" s="1">
        <v>0.5</v>
      </c>
      <c r="Y5" s="1">
        <v>0.5</v>
      </c>
    </row>
    <row r="6" spans="1:26">
      <c r="A6" s="1" t="s">
        <v>18</v>
      </c>
      <c r="B6" s="1" t="s">
        <v>16</v>
      </c>
      <c r="C6" s="1" t="s">
        <v>20</v>
      </c>
      <c r="D6" s="1" t="s">
        <v>15</v>
      </c>
      <c r="E6" s="1" t="s">
        <v>17</v>
      </c>
      <c r="G6" s="1">
        <v>2008</v>
      </c>
      <c r="H6" s="1">
        <v>2009</v>
      </c>
      <c r="I6" s="1">
        <v>2010</v>
      </c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1">
        <v>2016</v>
      </c>
      <c r="P6" s="1">
        <v>2017</v>
      </c>
      <c r="R6" s="5" t="s">
        <v>11</v>
      </c>
      <c r="S6" s="5" t="s">
        <v>14</v>
      </c>
      <c r="T6" s="5"/>
      <c r="U6" s="5" t="s">
        <v>11</v>
      </c>
      <c r="V6" s="5" t="s">
        <v>14</v>
      </c>
      <c r="W6" s="5"/>
      <c r="X6" s="5" t="s">
        <v>11</v>
      </c>
      <c r="Y6" s="5" t="s">
        <v>14</v>
      </c>
      <c r="Z6" s="5"/>
    </row>
    <row r="7" spans="1:26">
      <c r="A7" s="1" t="s">
        <v>4</v>
      </c>
      <c r="B7" s="3">
        <v>107</v>
      </c>
      <c r="C7" s="3">
        <v>106.5</v>
      </c>
      <c r="D7" s="3">
        <v>106</v>
      </c>
      <c r="E7" s="3">
        <f t="shared" ref="E7:E24" si="0">AVERAGE(B7:D7,C7)</f>
        <v>106.5</v>
      </c>
      <c r="F7" s="3"/>
      <c r="G7" s="2">
        <v>0.16397650363938193</v>
      </c>
      <c r="H7" s="2">
        <v>0.13515904920038452</v>
      </c>
      <c r="I7" s="2">
        <v>2.6349732319027267E-2</v>
      </c>
      <c r="J7" s="2">
        <v>4.4528177607538924E-2</v>
      </c>
      <c r="K7" s="2">
        <v>3.6818128793158635E-2</v>
      </c>
      <c r="L7" s="2">
        <v>2.8337079578360017E-2</v>
      </c>
      <c r="M7" s="2">
        <v>1.7899999999999999E-2</v>
      </c>
      <c r="N7" s="2">
        <v>1.04E-2</v>
      </c>
      <c r="O7" s="2">
        <v>9.3993056869119667E-3</v>
      </c>
      <c r="P7" s="2">
        <v>5.9371439952200754E-2</v>
      </c>
      <c r="Q7" s="2"/>
      <c r="R7" s="11">
        <f>AVERAGE(G7:P7)</f>
        <v>5.322394167769641E-2</v>
      </c>
      <c r="S7" s="8">
        <f>_xlfn.PERCENTILE.INC($G7:$P7,S$5)</f>
        <v>3.2577604185759328E-2</v>
      </c>
      <c r="T7" s="6"/>
      <c r="U7" s="11">
        <f t="shared" ref="U7:U24" si="1">AVERAGE(J7:P7)</f>
        <v>2.9536304516881471E-2</v>
      </c>
      <c r="V7" s="8">
        <f>_xlfn.PERCENTILE.INC($J7:$P7,V$5)</f>
        <v>2.8337079578360017E-2</v>
      </c>
      <c r="W7" s="6"/>
      <c r="X7" s="11">
        <f t="shared" ref="X7:X24" si="2">AVERAGE(L7:P7)</f>
        <v>2.5081565043494548E-2</v>
      </c>
      <c r="Y7" s="8">
        <f>_xlfn.PERCENTILE.INC($L7:$P7,Y$5)</f>
        <v>1.7899999999999999E-2</v>
      </c>
      <c r="Z7" s="6"/>
    </row>
    <row r="8" spans="1:26">
      <c r="A8" s="1" t="s">
        <v>5</v>
      </c>
      <c r="B8" s="3">
        <v>168</v>
      </c>
      <c r="C8" s="3">
        <v>167</v>
      </c>
      <c r="D8" s="3">
        <v>166</v>
      </c>
      <c r="E8" s="3">
        <f t="shared" si="0"/>
        <v>167</v>
      </c>
      <c r="F8" s="3"/>
      <c r="G8" s="2">
        <v>3.5000698616738858E-2</v>
      </c>
      <c r="H8" s="2">
        <v>5.4883341564525054E-2</v>
      </c>
      <c r="I8" s="2">
        <v>7.8971210064731678E-2</v>
      </c>
      <c r="J8" s="2">
        <v>6.7015903125149531E-2</v>
      </c>
      <c r="K8" s="2">
        <v>2.8234649490946357E-2</v>
      </c>
      <c r="L8" s="2">
        <v>3.3204507716048E-2</v>
      </c>
      <c r="M8" s="2">
        <v>2.75E-2</v>
      </c>
      <c r="N8" s="2">
        <v>2.8999999999999998E-3</v>
      </c>
      <c r="O8" s="2">
        <v>8.780004941361776E-3</v>
      </c>
      <c r="P8" s="2">
        <v>1.0191057416863868E-2</v>
      </c>
      <c r="Q8" s="2"/>
      <c r="R8" s="12">
        <f>AVERAGE(G8:P8)</f>
        <v>3.4668137293636513E-2</v>
      </c>
      <c r="S8" s="8">
        <f t="shared" ref="S8:S24" si="3">_xlfn.PERCENTILE.INC($G8:$P8,S$5)</f>
        <v>3.071957860349718E-2</v>
      </c>
      <c r="T8" s="6"/>
      <c r="U8" s="12">
        <f t="shared" si="1"/>
        <v>2.5403731812909929E-2</v>
      </c>
      <c r="V8" s="8">
        <f t="shared" ref="V8:V24" si="4">_xlfn.PERCENTILE.INC($J8:$P8,V$5)</f>
        <v>2.75E-2</v>
      </c>
      <c r="W8" s="6"/>
      <c r="X8" s="12">
        <f t="shared" si="2"/>
        <v>1.6515114014854729E-2</v>
      </c>
      <c r="Y8" s="8">
        <f t="shared" ref="Y8:Y24" si="5">_xlfn.PERCENTILE.INC($L8:$P8,Y$5)</f>
        <v>1.0191057416863868E-2</v>
      </c>
      <c r="Z8" s="6"/>
    </row>
    <row r="9" spans="1:26">
      <c r="A9" s="1" t="s">
        <v>6</v>
      </c>
      <c r="B9" s="3">
        <v>413</v>
      </c>
      <c r="C9" s="3">
        <v>411</v>
      </c>
      <c r="D9" s="3">
        <v>409</v>
      </c>
      <c r="E9" s="3">
        <f t="shared" si="0"/>
        <v>411</v>
      </c>
      <c r="F9" s="3"/>
      <c r="G9" s="2">
        <v>6.3121109533690087E-2</v>
      </c>
      <c r="H9" s="2">
        <v>6.6131361641847769E-2</v>
      </c>
      <c r="I9" s="2">
        <v>1.0510785552718276E-2</v>
      </c>
      <c r="J9" s="2">
        <v>5.7781821526802023E-2</v>
      </c>
      <c r="K9" s="2">
        <v>3.6935882658313601E-2</v>
      </c>
      <c r="L9" s="2">
        <v>0.14334274915976827</v>
      </c>
      <c r="M9" s="2">
        <v>8.0500000000000002E-2</v>
      </c>
      <c r="N9" s="2">
        <v>3.49E-2</v>
      </c>
      <c r="O9" s="2">
        <v>9.7297614040349784E-2</v>
      </c>
      <c r="P9" s="2">
        <v>3.1313845833766778E-2</v>
      </c>
      <c r="Q9" s="2"/>
      <c r="R9" s="12">
        <f t="shared" ref="R9:R24" si="6">AVERAGE(G9:P9)</f>
        <v>6.218351699472565E-2</v>
      </c>
      <c r="S9" s="8">
        <f t="shared" si="3"/>
        <v>6.0451465530246051E-2</v>
      </c>
      <c r="T9" s="6"/>
      <c r="U9" s="12">
        <f t="shared" si="1"/>
        <v>6.8867416174142923E-2</v>
      </c>
      <c r="V9" s="8">
        <f t="shared" si="4"/>
        <v>5.7781821526802023E-2</v>
      </c>
      <c r="W9" s="6"/>
      <c r="X9" s="12">
        <f t="shared" si="2"/>
        <v>7.7470841806776963E-2</v>
      </c>
      <c r="Y9" s="8">
        <f t="shared" si="5"/>
        <v>8.0500000000000002E-2</v>
      </c>
      <c r="Z9" s="6"/>
    </row>
    <row r="10" spans="1:26">
      <c r="A10" s="1" t="s">
        <v>22</v>
      </c>
      <c r="B10" s="3">
        <v>688</v>
      </c>
      <c r="C10" s="3">
        <v>684.5</v>
      </c>
      <c r="D10" s="3">
        <v>681</v>
      </c>
      <c r="E10" s="3">
        <f t="shared" si="0"/>
        <v>684.5</v>
      </c>
      <c r="F10" s="3"/>
      <c r="G10" s="47">
        <v>7.0851329362734652E-2</v>
      </c>
      <c r="H10" s="47">
        <v>7.0089821205563202E-2</v>
      </c>
      <c r="I10" s="47">
        <v>3.0696306049888121E-2</v>
      </c>
      <c r="J10" s="47">
        <v>5.7993953449369952E-2</v>
      </c>
      <c r="K10" s="47">
        <v>3.4398209414595829E-2</v>
      </c>
      <c r="L10" s="47">
        <v>9.8361830991524193E-2</v>
      </c>
      <c r="M10" s="47">
        <v>5.7099999999999998E-2</v>
      </c>
      <c r="N10" s="47">
        <v>2.2799999999999997E-2</v>
      </c>
      <c r="O10" s="47">
        <v>6.6086611212901325E-2</v>
      </c>
      <c r="P10" s="47">
        <v>2.8035297282520324E-2</v>
      </c>
      <c r="Q10" s="48"/>
      <c r="R10" s="13">
        <f t="shared" si="6"/>
        <v>5.3641335896909746E-2</v>
      </c>
      <c r="S10" s="10">
        <f t="shared" si="3"/>
        <v>5.7546976724684978E-2</v>
      </c>
      <c r="T10" s="6"/>
      <c r="U10" s="13">
        <f t="shared" si="1"/>
        <v>5.2110843192987366E-2</v>
      </c>
      <c r="V10" s="10">
        <f t="shared" si="4"/>
        <v>5.7099999999999998E-2</v>
      </c>
      <c r="W10" s="9"/>
      <c r="X10" s="13">
        <f t="shared" si="2"/>
        <v>5.4476747897389169E-2</v>
      </c>
      <c r="Y10" s="10">
        <f t="shared" si="5"/>
        <v>5.7099999999999998E-2</v>
      </c>
      <c r="Z10" s="9"/>
    </row>
    <row r="11" spans="1:26">
      <c r="A11" s="1" t="s">
        <v>0</v>
      </c>
      <c r="B11" s="3">
        <v>476</v>
      </c>
      <c r="C11" s="3">
        <v>475</v>
      </c>
      <c r="D11" s="3">
        <v>474</v>
      </c>
      <c r="E11" s="3">
        <f t="shared" si="0"/>
        <v>475</v>
      </c>
      <c r="F11" s="3"/>
      <c r="G11" s="2">
        <v>6.3363335570003926E-2</v>
      </c>
      <c r="H11" s="2">
        <v>0.1203088396089079</v>
      </c>
      <c r="I11" s="2">
        <v>2.6258768267143625E-2</v>
      </c>
      <c r="J11" s="2">
        <v>4.257458424360349E-2</v>
      </c>
      <c r="K11" s="2">
        <v>9.5394608130844771E-2</v>
      </c>
      <c r="L11" s="2">
        <v>5.1172628829056592E-2</v>
      </c>
      <c r="M11" s="2">
        <v>2.3700000000000002E-2</v>
      </c>
      <c r="N11" s="2">
        <v>5.91E-2</v>
      </c>
      <c r="O11" s="2">
        <v>3.9508299152360211E-2</v>
      </c>
      <c r="P11" s="2">
        <v>3.0893128754265173E-2</v>
      </c>
      <c r="Q11" s="2"/>
      <c r="R11" s="12">
        <f t="shared" si="6"/>
        <v>5.5227419255618568E-2</v>
      </c>
      <c r="S11" s="8">
        <f t="shared" si="3"/>
        <v>4.6873606536330041E-2</v>
      </c>
      <c r="T11" s="6"/>
      <c r="U11" s="12">
        <f t="shared" si="1"/>
        <v>4.8906178444304324E-2</v>
      </c>
      <c r="V11" s="8">
        <f t="shared" si="4"/>
        <v>4.257458424360349E-2</v>
      </c>
      <c r="W11" s="6"/>
      <c r="X11" s="12">
        <f t="shared" si="2"/>
        <v>4.0874811347136393E-2</v>
      </c>
      <c r="Y11" s="8">
        <f>_xlfn.PERCENTILE.INC($L11:$P11,Y$5)</f>
        <v>3.9508299152360211E-2</v>
      </c>
      <c r="Z11" s="6"/>
    </row>
    <row r="12" spans="1:26">
      <c r="A12" s="1" t="s">
        <v>1</v>
      </c>
      <c r="B12" s="3">
        <v>475</v>
      </c>
      <c r="C12" s="3">
        <v>484</v>
      </c>
      <c r="D12" s="3">
        <v>493</v>
      </c>
      <c r="E12" s="3">
        <f t="shared" si="0"/>
        <v>484</v>
      </c>
      <c r="F12" s="3"/>
      <c r="G12" s="2">
        <v>0.12394678492239468</v>
      </c>
      <c r="H12" s="2">
        <v>3.8832637782918518E-2</v>
      </c>
      <c r="I12" s="2">
        <v>1.2269338581737937E-2</v>
      </c>
      <c r="J12" s="2">
        <v>2.334733325704717E-2</v>
      </c>
      <c r="K12" s="2">
        <v>2.8627293068591755E-2</v>
      </c>
      <c r="L12" s="2">
        <v>1.7000657368317854E-2</v>
      </c>
      <c r="M12" s="2">
        <v>7.1999999999999998E-3</v>
      </c>
      <c r="N12" s="2">
        <v>2.4E-2</v>
      </c>
      <c r="O12" s="2">
        <v>1.0897651544476849E-2</v>
      </c>
      <c r="P12" s="2">
        <v>1.0141044116081563E-2</v>
      </c>
      <c r="Q12" s="2"/>
      <c r="R12" s="12">
        <f t="shared" si="6"/>
        <v>2.9626274064156632E-2</v>
      </c>
      <c r="S12" s="8">
        <f t="shared" si="3"/>
        <v>2.0173995312682512E-2</v>
      </c>
      <c r="T12" s="6"/>
      <c r="U12" s="12">
        <f t="shared" si="1"/>
        <v>1.7316282764930743E-2</v>
      </c>
      <c r="V12" s="8">
        <f t="shared" si="4"/>
        <v>1.7000657368317854E-2</v>
      </c>
      <c r="W12" s="6"/>
      <c r="X12" s="12">
        <f t="shared" si="2"/>
        <v>1.3847870605775253E-2</v>
      </c>
      <c r="Y12" s="8">
        <f t="shared" si="5"/>
        <v>1.0897651544476849E-2</v>
      </c>
      <c r="Z12" s="6"/>
    </row>
    <row r="13" spans="1:26">
      <c r="A13" s="1" t="s">
        <v>2</v>
      </c>
      <c r="B13" s="3">
        <v>478</v>
      </c>
      <c r="C13" s="3">
        <v>481.5</v>
      </c>
      <c r="D13" s="3">
        <v>485</v>
      </c>
      <c r="E13" s="3">
        <f t="shared" si="0"/>
        <v>481.5</v>
      </c>
      <c r="F13" s="3"/>
      <c r="G13" s="2">
        <v>8.2959586603617214E-2</v>
      </c>
      <c r="H13" s="2">
        <v>4.3200474681383771E-2</v>
      </c>
      <c r="I13" s="2">
        <v>7.3675181301665976E-2</v>
      </c>
      <c r="J13" s="2">
        <v>3.1043992497966463E-2</v>
      </c>
      <c r="K13" s="2">
        <v>2.3596525843540356E-2</v>
      </c>
      <c r="L13" s="2">
        <v>3.5656271832327724E-2</v>
      </c>
      <c r="M13" s="2">
        <v>1.9E-2</v>
      </c>
      <c r="N13" s="2">
        <v>3.6299999999999999E-2</v>
      </c>
      <c r="O13" s="2">
        <v>4.186188338618399E-2</v>
      </c>
      <c r="P13" s="2">
        <v>2.6500995095116473E-2</v>
      </c>
      <c r="Q13" s="2"/>
      <c r="R13" s="12">
        <f t="shared" si="6"/>
        <v>4.1379491124180198E-2</v>
      </c>
      <c r="S13" s="8">
        <f t="shared" si="3"/>
        <v>3.5978135916163861E-2</v>
      </c>
      <c r="T13" s="6"/>
      <c r="U13" s="12">
        <f t="shared" si="1"/>
        <v>3.056566695073357E-2</v>
      </c>
      <c r="V13" s="8">
        <f t="shared" si="4"/>
        <v>3.1043992497966463E-2</v>
      </c>
      <c r="W13" s="6"/>
      <c r="X13" s="12">
        <f t="shared" si="2"/>
        <v>3.1863830062725633E-2</v>
      </c>
      <c r="Y13" s="8">
        <f t="shared" si="5"/>
        <v>3.5656271832327724E-2</v>
      </c>
      <c r="Z13" s="6"/>
    </row>
    <row r="14" spans="1:26">
      <c r="A14" s="1" t="s">
        <v>3</v>
      </c>
      <c r="B14" s="3">
        <v>487</v>
      </c>
      <c r="C14" s="3">
        <v>476</v>
      </c>
      <c r="D14" s="3">
        <v>465</v>
      </c>
      <c r="E14" s="3">
        <f t="shared" si="0"/>
        <v>476</v>
      </c>
      <c r="F14" s="3"/>
      <c r="G14" s="2">
        <v>4.0372330216872754E-2</v>
      </c>
      <c r="H14" s="2">
        <v>3.7566260629404435E-2</v>
      </c>
      <c r="I14" s="2">
        <v>3.1710246472176462E-2</v>
      </c>
      <c r="J14" s="2">
        <v>3.5792550020993984E-2</v>
      </c>
      <c r="K14" s="2">
        <v>1.9768664563617245E-2</v>
      </c>
      <c r="L14" s="2">
        <v>6.0209976404201865E-2</v>
      </c>
      <c r="M14" s="2">
        <v>2.9300000000000003E-2</v>
      </c>
      <c r="N14" s="2">
        <v>2.07E-2</v>
      </c>
      <c r="O14" s="2">
        <v>4.0751373285812922E-2</v>
      </c>
      <c r="P14" s="2">
        <v>3.4899253911276434E-2</v>
      </c>
      <c r="Q14" s="2"/>
      <c r="R14" s="12">
        <f t="shared" si="6"/>
        <v>3.5107065550435614E-2</v>
      </c>
      <c r="S14" s="8">
        <f t="shared" si="3"/>
        <v>3.5345901966135213E-2</v>
      </c>
      <c r="T14" s="6"/>
      <c r="U14" s="12">
        <f t="shared" si="1"/>
        <v>3.4488831169414633E-2</v>
      </c>
      <c r="V14" s="8">
        <f t="shared" si="4"/>
        <v>3.4899253911276434E-2</v>
      </c>
      <c r="W14" s="6"/>
      <c r="X14" s="12">
        <f t="shared" si="2"/>
        <v>3.7172120720258245E-2</v>
      </c>
      <c r="Y14" s="8">
        <f t="shared" si="5"/>
        <v>3.4899253911276434E-2</v>
      </c>
      <c r="Z14" s="6"/>
    </row>
    <row r="15" spans="1:26">
      <c r="A15" s="1" t="s">
        <v>23</v>
      </c>
      <c r="B15" s="3">
        <v>1916</v>
      </c>
      <c r="C15" s="3">
        <v>1916.5</v>
      </c>
      <c r="D15" s="3">
        <v>1917</v>
      </c>
      <c r="E15" s="3">
        <f t="shared" si="0"/>
        <v>1916.5</v>
      </c>
      <c r="F15" s="3"/>
      <c r="G15" s="2">
        <v>7.7901342497820963E-2</v>
      </c>
      <c r="H15" s="2">
        <v>6.0237104963674952E-2</v>
      </c>
      <c r="I15" s="2">
        <v>3.6595297892603261E-2</v>
      </c>
      <c r="J15" s="2">
        <v>3.3149460888305178E-2</v>
      </c>
      <c r="K15" s="2">
        <v>4.2230175309589071E-2</v>
      </c>
      <c r="L15" s="2">
        <v>4.0607416216369714E-2</v>
      </c>
      <c r="M15" s="2">
        <v>1.9299999999999998E-2</v>
      </c>
      <c r="N15" s="2">
        <v>3.4300000000000004E-2</v>
      </c>
      <c r="O15" s="2">
        <v>3.2943638971173458E-2</v>
      </c>
      <c r="P15" s="2">
        <v>2.5574050495379703E-2</v>
      </c>
      <c r="Q15" s="2"/>
      <c r="R15" s="12">
        <f t="shared" si="6"/>
        <v>4.0283848723491625E-2</v>
      </c>
      <c r="S15" s="8">
        <f t="shared" si="3"/>
        <v>3.5447648946301633E-2</v>
      </c>
      <c r="T15" s="6"/>
      <c r="U15" s="12">
        <f t="shared" si="1"/>
        <v>3.258639169725959E-2</v>
      </c>
      <c r="V15" s="8">
        <f t="shared" si="4"/>
        <v>3.3149460888305178E-2</v>
      </c>
      <c r="W15" s="7"/>
      <c r="X15" s="12">
        <f t="shared" si="2"/>
        <v>3.0545021136584572E-2</v>
      </c>
      <c r="Y15" s="8">
        <f t="shared" si="5"/>
        <v>3.2943638971173458E-2</v>
      </c>
      <c r="Z15" s="9"/>
    </row>
    <row r="16" spans="1:26">
      <c r="A16" s="1" t="s">
        <v>7</v>
      </c>
      <c r="B16" s="3">
        <v>300</v>
      </c>
      <c r="C16" s="3">
        <v>300</v>
      </c>
      <c r="D16" s="3">
        <v>300</v>
      </c>
      <c r="E16" s="3">
        <f t="shared" si="0"/>
        <v>300</v>
      </c>
      <c r="F16" s="3"/>
      <c r="G16" s="2">
        <v>5.9641998530126188E-2</v>
      </c>
      <c r="H16" s="2">
        <v>4.7042808873288246E-2</v>
      </c>
      <c r="I16" s="2">
        <v>4.8536944705587733E-2</v>
      </c>
      <c r="J16" s="2">
        <v>4.7484368731290312E-2</v>
      </c>
      <c r="K16" s="2">
        <v>5.340849382172827E-2</v>
      </c>
      <c r="L16" s="2">
        <v>3.7727238423189022E-2</v>
      </c>
      <c r="M16" s="2">
        <v>2.4700000000000003E-2</v>
      </c>
      <c r="N16" s="2">
        <v>4.1200000000000001E-2</v>
      </c>
      <c r="O16" s="2">
        <v>1.676034931969507E-2</v>
      </c>
      <c r="P16" s="2">
        <v>2.0939214199705659E-2</v>
      </c>
      <c r="Q16" s="2"/>
      <c r="R16" s="12">
        <f t="shared" si="6"/>
        <v>3.9744141660461051E-2</v>
      </c>
      <c r="S16" s="8">
        <f t="shared" si="3"/>
        <v>4.4121404436644127E-2</v>
      </c>
      <c r="T16" s="6"/>
      <c r="U16" s="12">
        <f t="shared" si="1"/>
        <v>3.4602809213658332E-2</v>
      </c>
      <c r="V16" s="8">
        <f t="shared" si="4"/>
        <v>3.7727238423189022E-2</v>
      </c>
      <c r="W16" s="6"/>
      <c r="X16" s="12">
        <f t="shared" si="2"/>
        <v>2.826536038851795E-2</v>
      </c>
      <c r="Y16" s="8">
        <f t="shared" si="5"/>
        <v>2.4700000000000003E-2</v>
      </c>
      <c r="Z16" s="6"/>
    </row>
    <row r="17" spans="1:26">
      <c r="A17" s="1" t="s">
        <v>8</v>
      </c>
      <c r="B17" s="3">
        <v>295</v>
      </c>
      <c r="C17" s="3">
        <v>296</v>
      </c>
      <c r="D17" s="3">
        <v>297</v>
      </c>
      <c r="E17" s="3">
        <f t="shared" si="0"/>
        <v>296</v>
      </c>
      <c r="F17" s="3"/>
      <c r="G17" s="2">
        <v>4.5841287798439739E-2</v>
      </c>
      <c r="H17" s="2">
        <v>5.2960451116360586E-2</v>
      </c>
      <c r="I17" s="2">
        <v>2.1367345793568408E-2</v>
      </c>
      <c r="J17" s="2">
        <v>7.032140235059979E-2</v>
      </c>
      <c r="K17" s="2">
        <v>7.0879092281267903E-2</v>
      </c>
      <c r="L17" s="2">
        <v>6.3034689627815832E-2</v>
      </c>
      <c r="M17" s="2">
        <v>6.3899999999999998E-2</v>
      </c>
      <c r="N17" s="2">
        <v>4.2800000000000005E-2</v>
      </c>
      <c r="O17" s="2">
        <v>1.572095496684001E-2</v>
      </c>
      <c r="P17" s="2">
        <v>2.3643353546825251E-2</v>
      </c>
      <c r="Q17" s="2"/>
      <c r="R17" s="12">
        <f t="shared" si="6"/>
        <v>4.7046857748171751E-2</v>
      </c>
      <c r="S17" s="8">
        <f t="shared" si="3"/>
        <v>4.9400869457400159E-2</v>
      </c>
      <c r="T17" s="6"/>
      <c r="U17" s="12">
        <f t="shared" si="1"/>
        <v>5.0042784681906968E-2</v>
      </c>
      <c r="V17" s="8">
        <f t="shared" si="4"/>
        <v>6.3034689627815832E-2</v>
      </c>
      <c r="W17" s="6"/>
      <c r="X17" s="12">
        <f t="shared" si="2"/>
        <v>4.1819799628296225E-2</v>
      </c>
      <c r="Y17" s="8">
        <f t="shared" si="5"/>
        <v>4.2800000000000005E-2</v>
      </c>
      <c r="Z17" s="6"/>
    </row>
    <row r="18" spans="1:26">
      <c r="A18" s="1" t="s">
        <v>9</v>
      </c>
      <c r="B18" s="3">
        <v>394</v>
      </c>
      <c r="C18" s="3">
        <v>392.5</v>
      </c>
      <c r="D18" s="3">
        <v>391</v>
      </c>
      <c r="E18" s="3">
        <f t="shared" si="0"/>
        <v>392.5</v>
      </c>
      <c r="F18" s="3"/>
      <c r="G18" s="2">
        <v>3.0389329915868672E-2</v>
      </c>
      <c r="H18" s="2">
        <v>5.0921613423556639E-2</v>
      </c>
      <c r="I18" s="2">
        <v>5.7784894383793972E-2</v>
      </c>
      <c r="J18" s="2">
        <v>8.6864706893587773E-2</v>
      </c>
      <c r="K18" s="2">
        <v>2.7063350332308486E-2</v>
      </c>
      <c r="L18" s="2">
        <v>0.14323152748413018</v>
      </c>
      <c r="M18" s="2">
        <v>3.2199999999999999E-2</v>
      </c>
      <c r="N18" s="2">
        <v>2.7900000000000001E-2</v>
      </c>
      <c r="O18" s="2">
        <v>5.7801860704014128E-2</v>
      </c>
      <c r="P18" s="2">
        <v>6.7064928044420361E-3</v>
      </c>
      <c r="Q18" s="2"/>
      <c r="R18" s="12">
        <f t="shared" si="6"/>
        <v>5.2086377594170188E-2</v>
      </c>
      <c r="S18" s="8">
        <f t="shared" si="3"/>
        <v>4.1560806711778323E-2</v>
      </c>
      <c r="T18" s="6"/>
      <c r="U18" s="12">
        <f t="shared" si="1"/>
        <v>5.453827688835465E-2</v>
      </c>
      <c r="V18" s="8">
        <f t="shared" si="4"/>
        <v>3.2199999999999999E-2</v>
      </c>
      <c r="W18" s="6"/>
      <c r="X18" s="12">
        <f t="shared" si="2"/>
        <v>5.3567976198517261E-2</v>
      </c>
      <c r="Y18" s="8">
        <f t="shared" si="5"/>
        <v>3.2199999999999999E-2</v>
      </c>
      <c r="Z18" s="6"/>
    </row>
    <row r="19" spans="1:26">
      <c r="A19" s="1" t="s">
        <v>10</v>
      </c>
      <c r="B19" s="3">
        <v>486</v>
      </c>
      <c r="C19" s="3">
        <v>481.5</v>
      </c>
      <c r="D19" s="3">
        <v>477</v>
      </c>
      <c r="E19" s="3">
        <f t="shared" si="0"/>
        <v>481.5</v>
      </c>
      <c r="F19" s="3"/>
      <c r="G19" s="2">
        <v>6.1907746302331403E-2</v>
      </c>
      <c r="H19" s="2">
        <v>2.9777049306960325E-2</v>
      </c>
      <c r="I19" s="2">
        <v>5.0005795961913145E-2</v>
      </c>
      <c r="J19" s="2">
        <v>0.10548093991290976</v>
      </c>
      <c r="K19" s="2">
        <v>0.21243576567317571</v>
      </c>
      <c r="L19" s="2">
        <v>0.1049396585028802</v>
      </c>
      <c r="M19" s="2">
        <v>0.10009999999999999</v>
      </c>
      <c r="N19" s="2">
        <v>1.3300000000000001E-2</v>
      </c>
      <c r="O19" s="2">
        <v>2.6855415574308261E-2</v>
      </c>
      <c r="P19" s="2">
        <v>2.4808521885884206E-2</v>
      </c>
      <c r="Q19" s="2"/>
      <c r="R19" s="12">
        <f t="shared" si="6"/>
        <v>7.2961089312036292E-2</v>
      </c>
      <c r="S19" s="8">
        <f t="shared" si="3"/>
        <v>5.5956771132122274E-2</v>
      </c>
      <c r="T19" s="6"/>
      <c r="U19" s="12">
        <f t="shared" si="1"/>
        <v>8.398861450702258E-2</v>
      </c>
      <c r="V19" s="8">
        <f t="shared" si="4"/>
        <v>0.10009999999999999</v>
      </c>
      <c r="W19" s="6"/>
      <c r="X19" s="12">
        <f t="shared" si="2"/>
        <v>5.4000719192614531E-2</v>
      </c>
      <c r="Y19" s="8">
        <f t="shared" si="5"/>
        <v>2.6855415574308261E-2</v>
      </c>
      <c r="Z19" s="6"/>
    </row>
    <row r="20" spans="1:26">
      <c r="A20" s="1" t="s">
        <v>24</v>
      </c>
      <c r="B20" s="3">
        <v>1475</v>
      </c>
      <c r="C20" s="3">
        <v>1470</v>
      </c>
      <c r="D20" s="3">
        <v>1465</v>
      </c>
      <c r="E20" s="3">
        <f t="shared" si="0"/>
        <v>1470</v>
      </c>
      <c r="F20" s="3"/>
      <c r="G20" s="2">
        <v>4.9484032779734746E-2</v>
      </c>
      <c r="H20" s="2">
        <v>4.3477416233594274E-2</v>
      </c>
      <c r="I20" s="2">
        <v>4.6035809559131828E-2</v>
      </c>
      <c r="J20" s="2">
        <v>8.0940448758839434E-2</v>
      </c>
      <c r="K20" s="2">
        <v>9.9384668366769152E-2</v>
      </c>
      <c r="L20" s="2">
        <v>9.4359188039023073E-2</v>
      </c>
      <c r="M20" s="2">
        <v>5.62E-2</v>
      </c>
      <c r="N20" s="2">
        <v>2.8199999999999999E-2</v>
      </c>
      <c r="O20" s="2">
        <v>2.9963639212538553E-2</v>
      </c>
      <c r="P20" s="2">
        <v>1.8705285025680831E-2</v>
      </c>
      <c r="Q20" s="2"/>
      <c r="R20" s="12">
        <f t="shared" si="6"/>
        <v>5.4675048797531191E-2</v>
      </c>
      <c r="S20" s="8">
        <f t="shared" si="3"/>
        <v>4.7759921169433284E-2</v>
      </c>
      <c r="T20" s="6"/>
      <c r="U20" s="12">
        <f t="shared" si="1"/>
        <v>5.8250461343264427E-2</v>
      </c>
      <c r="V20" s="8">
        <f t="shared" si="4"/>
        <v>5.62E-2</v>
      </c>
      <c r="W20" s="7"/>
      <c r="X20" s="12">
        <f t="shared" si="2"/>
        <v>4.5485622455448495E-2</v>
      </c>
      <c r="Y20" s="8">
        <f t="shared" si="5"/>
        <v>2.9963639212538553E-2</v>
      </c>
      <c r="Z20" s="9"/>
    </row>
    <row r="21" spans="1:26">
      <c r="A21" s="1" t="s">
        <v>12</v>
      </c>
      <c r="B21" s="3">
        <v>369.75</v>
      </c>
      <c r="C21" s="3">
        <v>369.75</v>
      </c>
      <c r="D21" s="3">
        <v>369.75</v>
      </c>
      <c r="E21" s="3">
        <f t="shared" si="0"/>
        <v>369.75</v>
      </c>
      <c r="F21" s="3"/>
      <c r="G21" s="2">
        <v>2.6538994054613779E-2</v>
      </c>
      <c r="H21" s="2">
        <v>8.6684303848933858E-2</v>
      </c>
      <c r="I21" s="2">
        <v>0.11826055812757645</v>
      </c>
      <c r="J21" s="2">
        <v>7.5494380739337508E-2</v>
      </c>
      <c r="K21" s="2">
        <v>3.6755778088942849E-2</v>
      </c>
      <c r="L21" s="2">
        <v>2.6526328305727653E-2</v>
      </c>
      <c r="M21" s="2">
        <v>4.0199999999999993E-2</v>
      </c>
      <c r="N21" s="2">
        <v>4.0300000000000002E-2</v>
      </c>
      <c r="O21" s="2">
        <v>2.3793378659067749E-2</v>
      </c>
      <c r="P21" s="2">
        <v>3.411356205262378E-2</v>
      </c>
      <c r="Q21" s="2"/>
      <c r="R21" s="18">
        <f t="shared" si="6"/>
        <v>5.0866728387682358E-2</v>
      </c>
      <c r="S21" s="8">
        <f t="shared" si="3"/>
        <v>3.8477889044471421E-2</v>
      </c>
      <c r="T21" s="7"/>
      <c r="U21" s="12">
        <f t="shared" si="1"/>
        <v>3.9597632549385642E-2</v>
      </c>
      <c r="V21" s="8">
        <f t="shared" si="4"/>
        <v>3.6755778088942849E-2</v>
      </c>
      <c r="W21" s="6"/>
      <c r="X21" s="12">
        <f t="shared" si="2"/>
        <v>3.2986653803483833E-2</v>
      </c>
      <c r="Y21" s="8">
        <f t="shared" si="5"/>
        <v>3.411356205262378E-2</v>
      </c>
      <c r="Z21" s="9"/>
    </row>
    <row r="22" spans="1:26">
      <c r="A22" s="1" t="s">
        <v>13</v>
      </c>
      <c r="B22" s="3">
        <v>570</v>
      </c>
      <c r="C22" s="3">
        <v>559.5</v>
      </c>
      <c r="D22" s="3">
        <v>549</v>
      </c>
      <c r="E22" s="3">
        <f t="shared" si="0"/>
        <v>559.5</v>
      </c>
      <c r="F22" s="3"/>
      <c r="G22" s="47"/>
      <c r="H22" s="47"/>
      <c r="I22" s="47"/>
      <c r="J22" s="47">
        <v>0.10279972913958713</v>
      </c>
      <c r="K22" s="47">
        <v>0.17697863285214593</v>
      </c>
      <c r="L22" s="47">
        <v>0.15572836388323932</v>
      </c>
      <c r="M22" s="47">
        <v>0.12659999999999999</v>
      </c>
      <c r="N22" s="47">
        <v>7.6200000000000004E-2</v>
      </c>
      <c r="O22" s="47">
        <v>0.2295362117941053</v>
      </c>
      <c r="P22" s="47">
        <v>0.10971326818855895</v>
      </c>
      <c r="Q22" s="2"/>
      <c r="R22" s="16">
        <f>AVERAGE(G22:P22)</f>
        <v>0.13965088655109095</v>
      </c>
      <c r="S22" s="10">
        <f>_xlfn.PERCENTILE.INC($G22:$P22,S$5)</f>
        <v>0.12659999999999999</v>
      </c>
      <c r="T22" s="15"/>
      <c r="U22" s="13">
        <f t="shared" si="1"/>
        <v>0.13965088655109095</v>
      </c>
      <c r="V22" s="10">
        <f>_xlfn.PERCENTILE.INC($J22:$P22,V$5)</f>
        <v>0.12659999999999999</v>
      </c>
      <c r="W22" s="9"/>
      <c r="X22" s="13">
        <f t="shared" si="2"/>
        <v>0.1395555687731807</v>
      </c>
      <c r="Y22" s="10">
        <f>_xlfn.PERCENTILE.INC($L22:$P22,Y$5)</f>
        <v>0.12659999999999999</v>
      </c>
      <c r="Z22" s="9"/>
    </row>
    <row r="23" spans="1:26">
      <c r="A23" s="1" t="s">
        <v>25</v>
      </c>
      <c r="B23" s="3">
        <v>939.75</v>
      </c>
      <c r="C23" s="3">
        <v>929.25</v>
      </c>
      <c r="D23" s="3">
        <v>918.75</v>
      </c>
      <c r="E23" s="3">
        <f t="shared" si="0"/>
        <v>929.25</v>
      </c>
      <c r="F23" s="3"/>
      <c r="G23" s="48">
        <v>2.6538994054613779E-2</v>
      </c>
      <c r="H23" s="48">
        <v>8.6684303848933858E-2</v>
      </c>
      <c r="I23" s="48">
        <v>0.11826055812757645</v>
      </c>
      <c r="J23" s="48">
        <v>9.098556465616843E-2</v>
      </c>
      <c r="K23" s="48">
        <v>0.10604476654345896</v>
      </c>
      <c r="L23" s="48">
        <v>9.9850382974291968E-2</v>
      </c>
      <c r="M23" s="48">
        <v>8.4700000000000011E-2</v>
      </c>
      <c r="N23" s="48">
        <v>6.3E-2</v>
      </c>
      <c r="O23" s="48">
        <v>0.14106062260076702</v>
      </c>
      <c r="P23" s="48">
        <v>8.1330259126990906E-2</v>
      </c>
      <c r="Q23" s="2"/>
      <c r="R23" s="12">
        <f t="shared" si="6"/>
        <v>8.9845545193280127E-2</v>
      </c>
      <c r="S23" s="8">
        <f>_xlfn.PERCENTILE.INC($G23:$P23,S$5)</f>
        <v>8.8834934252551151E-2</v>
      </c>
      <c r="T23" s="6"/>
      <c r="U23" s="12">
        <f t="shared" si="1"/>
        <v>9.528165655738248E-2</v>
      </c>
      <c r="V23" s="8">
        <f t="shared" si="4"/>
        <v>9.098556465616843E-2</v>
      </c>
      <c r="W23" s="6"/>
      <c r="X23" s="12">
        <f t="shared" si="2"/>
        <v>9.398825294040998E-2</v>
      </c>
      <c r="Y23" s="8">
        <f t="shared" si="5"/>
        <v>8.4700000000000011E-2</v>
      </c>
      <c r="Z23" s="6"/>
    </row>
    <row r="24" spans="1:26">
      <c r="A24" s="1" t="s">
        <v>21</v>
      </c>
      <c r="B24" s="3">
        <f>B15+B20+B21</f>
        <v>3760.75</v>
      </c>
      <c r="C24" s="3">
        <f>C15+C20+C21</f>
        <v>3756.25</v>
      </c>
      <c r="D24" s="3">
        <f>D15+D20+D21</f>
        <v>3751.75</v>
      </c>
      <c r="E24" s="3">
        <f t="shared" si="0"/>
        <v>3756.25</v>
      </c>
      <c r="F24" s="3"/>
      <c r="G24" s="47">
        <f t="shared" ref="G24:P24" si="7">(SUMPRODUCT(G11:G14,$E$11:$E$14)+SUMPRODUCT(G16:G19,$E$16:$E$19)+G21*$E$21)/$E$24</f>
        <v>6.1833185774824488E-2</v>
      </c>
      <c r="H24" s="47">
        <f>(SUMPRODUCT(H11:H14,$E$11:$E$14)+SUMPRODUCT(H16:H19,$E$16:$E$19)+H21*$E$21)/$E$24</f>
        <v>5.611695285736213E-2</v>
      </c>
      <c r="I24" s="47">
        <f t="shared" si="7"/>
        <v>4.8013570144028447E-2</v>
      </c>
      <c r="J24" s="47">
        <f t="shared" si="7"/>
        <v>5.6270465498095286E-2</v>
      </c>
      <c r="K24" s="47">
        <f t="shared" si="7"/>
        <v>6.4810131067027418E-2</v>
      </c>
      <c r="L24" s="47">
        <f t="shared" si="7"/>
        <v>5.9872247632672085E-2</v>
      </c>
      <c r="M24" s="47">
        <f t="shared" si="7"/>
        <v>3.7234635607321126E-2</v>
      </c>
      <c r="N24" s="47">
        <f t="shared" si="7"/>
        <v>3.3092732113144757E-2</v>
      </c>
      <c r="O24" s="47">
        <f t="shared" si="7"/>
        <v>3.1332386856580595E-2</v>
      </c>
      <c r="P24" s="47">
        <f t="shared" si="7"/>
        <v>2.380727153492232E-2</v>
      </c>
      <c r="Q24" s="2"/>
      <c r="R24" s="14">
        <f t="shared" si="6"/>
        <v>4.7238357908597872E-2</v>
      </c>
      <c r="S24" s="10">
        <f t="shared" si="3"/>
        <v>5.2065261500695292E-2</v>
      </c>
      <c r="T24" s="9"/>
      <c r="U24" s="13">
        <f t="shared" si="1"/>
        <v>4.3774267187109084E-2</v>
      </c>
      <c r="V24" s="10">
        <f t="shared" si="4"/>
        <v>3.7234635607321126E-2</v>
      </c>
      <c r="W24" s="9"/>
      <c r="X24" s="17">
        <f t="shared" si="2"/>
        <v>3.7067854748928174E-2</v>
      </c>
      <c r="Y24" s="10">
        <f t="shared" si="5"/>
        <v>3.3092732113144757E-2</v>
      </c>
      <c r="Z24" s="9"/>
    </row>
    <row r="31" spans="1:26">
      <c r="H31" s="2"/>
      <c r="I31" s="19"/>
    </row>
    <row r="32" spans="1:26">
      <c r="H32" s="2"/>
      <c r="I32" s="19"/>
    </row>
  </sheetData>
  <sortState ref="H24:H34">
    <sortCondition ref="H24:H34"/>
  </sortState>
  <pageMargins left="0.7" right="0.7" top="0.75" bottom="0.75" header="0.3" footer="0.3"/>
  <pageSetup orientation="portrait" r:id="rId1"/>
  <headerFooter>
    <oddHeader>&amp;R&amp;"Times New Roman,Bold"&amp;12Case No. 2018-00294
Attachment 1 to Response to AG-2 Question No. 5
Page &amp;P of &amp;N
Sinclair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28"/>
  <sheetViews>
    <sheetView zoomScaleNormal="100" workbookViewId="0"/>
  </sheetViews>
  <sheetFormatPr defaultRowHeight="12.75"/>
  <cols>
    <col min="1" max="1" width="11.7109375" style="1" customWidth="1"/>
    <col min="2" max="2" width="13.85546875" style="1" bestFit="1" customWidth="1"/>
    <col min="3" max="3" width="17.28515625" style="1" bestFit="1" customWidth="1"/>
    <col min="4" max="4" width="14.7109375" style="1" bestFit="1" customWidth="1"/>
    <col min="5" max="16384" width="9.140625" style="1"/>
  </cols>
  <sheetData>
    <row r="4" spans="1:26">
      <c r="R4" s="1" t="s">
        <v>60</v>
      </c>
      <c r="U4" s="1" t="s">
        <v>61</v>
      </c>
      <c r="X4" s="1" t="s">
        <v>62</v>
      </c>
    </row>
    <row r="5" spans="1:26" ht="14.25">
      <c r="G5" s="1" t="s">
        <v>47</v>
      </c>
      <c r="S5" s="1">
        <v>0.5</v>
      </c>
      <c r="V5" s="1">
        <v>0.5</v>
      </c>
      <c r="Y5" s="1">
        <v>0.5</v>
      </c>
    </row>
    <row r="6" spans="1:26">
      <c r="A6" s="1" t="s">
        <v>18</v>
      </c>
      <c r="B6" s="1" t="s">
        <v>16</v>
      </c>
      <c r="C6" s="1" t="s">
        <v>20</v>
      </c>
      <c r="D6" s="1" t="s">
        <v>15</v>
      </c>
      <c r="E6" s="1" t="s">
        <v>17</v>
      </c>
      <c r="G6" s="1">
        <v>2008</v>
      </c>
      <c r="H6" s="1">
        <v>2009</v>
      </c>
      <c r="I6" s="1">
        <v>2010</v>
      </c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1">
        <v>2016</v>
      </c>
      <c r="P6" s="1">
        <v>2017</v>
      </c>
      <c r="R6" s="5" t="s">
        <v>11</v>
      </c>
      <c r="S6" s="5" t="s">
        <v>14</v>
      </c>
      <c r="T6" s="5"/>
      <c r="U6" s="5" t="s">
        <v>11</v>
      </c>
      <c r="V6" s="5" t="s">
        <v>14</v>
      </c>
      <c r="W6" s="5"/>
      <c r="X6" s="5" t="s">
        <v>11</v>
      </c>
      <c r="Y6" s="5" t="s">
        <v>14</v>
      </c>
    </row>
    <row r="7" spans="1:26">
      <c r="A7" s="1" t="s">
        <v>31</v>
      </c>
      <c r="B7" s="1">
        <v>130</v>
      </c>
      <c r="C7" s="1">
        <v>120</v>
      </c>
      <c r="D7" s="1">
        <v>130</v>
      </c>
      <c r="E7" s="21">
        <f>AVERAGE(B7:D7,C7)</f>
        <v>125</v>
      </c>
      <c r="G7" s="2">
        <v>7.4400000000000008E-2</v>
      </c>
      <c r="H7" s="2">
        <v>0.17949999999999999</v>
      </c>
      <c r="I7" s="2">
        <v>0.28179999999999999</v>
      </c>
      <c r="J7" s="2">
        <v>0.17460000000000001</v>
      </c>
      <c r="K7" s="2">
        <v>0.23699999999999999</v>
      </c>
      <c r="L7" s="2">
        <v>0.1265</v>
      </c>
      <c r="M7" s="2">
        <v>6.6699999999999995E-2</v>
      </c>
      <c r="N7" s="2">
        <v>3.5699999999999996E-2</v>
      </c>
      <c r="O7" s="2">
        <v>8.8599999999999998E-2</v>
      </c>
      <c r="P7" s="2">
        <v>0.20039999999999999</v>
      </c>
      <c r="R7" s="11">
        <f>AVERAGE(G7:P7)</f>
        <v>0.14652000000000001</v>
      </c>
      <c r="S7" s="8">
        <f>_xlfn.PERCENTILE.INC($G7:$P7,S$5)</f>
        <v>0.15055000000000002</v>
      </c>
      <c r="T7" s="4"/>
      <c r="U7" s="11">
        <f t="shared" ref="U7:U22" si="0">AVERAGE(J7:P7)</f>
        <v>0.13278571428571428</v>
      </c>
      <c r="V7" s="8">
        <f>_xlfn.PERCENTILE.INC($J7:$P7,V$5)</f>
        <v>0.1265</v>
      </c>
      <c r="W7" s="4"/>
      <c r="X7" s="11">
        <f t="shared" ref="X7:X22" si="1">AVERAGE(L7:P7)</f>
        <v>0.10358000000000001</v>
      </c>
      <c r="Y7" s="8">
        <f>_xlfn.PERCENTILE.INC($L7:$P7,Y$5)</f>
        <v>8.8599999999999998E-2</v>
      </c>
      <c r="Z7" s="4"/>
    </row>
    <row r="8" spans="1:26">
      <c r="A8" s="1" t="s">
        <v>32</v>
      </c>
      <c r="B8" s="1">
        <v>171</v>
      </c>
      <c r="C8" s="1">
        <v>157</v>
      </c>
      <c r="D8" s="1">
        <v>146</v>
      </c>
      <c r="E8" s="21">
        <f t="shared" ref="E8:E22" si="2">AVERAGE(B8:D8,C8)</f>
        <v>157.75</v>
      </c>
      <c r="G8" s="2">
        <v>0.16449999999999998</v>
      </c>
      <c r="H8" s="2">
        <v>0.35229999999999995</v>
      </c>
      <c r="I8" s="2">
        <v>0.48799999999999999</v>
      </c>
      <c r="J8" s="2">
        <v>6.3799999999999996E-2</v>
      </c>
      <c r="K8" s="2">
        <v>2.9900000000000003E-2</v>
      </c>
      <c r="L8" s="2">
        <v>4.3899999999999995E-2</v>
      </c>
      <c r="M8" s="2">
        <v>1.72E-2</v>
      </c>
      <c r="N8" s="2">
        <v>1.67E-2</v>
      </c>
      <c r="O8" s="2">
        <v>0.1095</v>
      </c>
      <c r="P8" s="2">
        <v>0.13400000000000001</v>
      </c>
      <c r="R8" s="12">
        <f t="shared" ref="R8:R22" si="3">AVERAGE(G8:P8)</f>
        <v>0.14198</v>
      </c>
      <c r="S8" s="8">
        <f t="shared" ref="S8:S22" si="4">_xlfn.PERCENTILE.INC($G8:$P8,S$5)</f>
        <v>8.6650000000000005E-2</v>
      </c>
      <c r="T8" s="4"/>
      <c r="U8" s="12">
        <f t="shared" si="0"/>
        <v>5.9285714285714282E-2</v>
      </c>
      <c r="V8" s="8">
        <f t="shared" ref="V8:V22" si="5">_xlfn.PERCENTILE.INC($J8:$P8,V$5)</f>
        <v>4.3899999999999995E-2</v>
      </c>
      <c r="W8" s="4"/>
      <c r="X8" s="12">
        <f t="shared" si="1"/>
        <v>6.4260000000000012E-2</v>
      </c>
      <c r="Y8" s="8">
        <f t="shared" ref="Y8:Y22" si="6">_xlfn.PERCENTILE.INC($L8:$P8,Y$5)</f>
        <v>4.3899999999999995E-2</v>
      </c>
      <c r="Z8" s="4"/>
    </row>
    <row r="9" spans="1:26">
      <c r="A9" s="1" t="s">
        <v>33</v>
      </c>
      <c r="B9" s="1">
        <v>171</v>
      </c>
      <c r="C9" s="1">
        <v>157</v>
      </c>
      <c r="D9" s="1">
        <v>146</v>
      </c>
      <c r="E9" s="21">
        <f t="shared" si="2"/>
        <v>157.75</v>
      </c>
      <c r="G9" s="2">
        <v>8.6899999999999991E-2</v>
      </c>
      <c r="H9" s="2">
        <v>0.21</v>
      </c>
      <c r="I9" s="2">
        <v>6.8699999999999997E-2</v>
      </c>
      <c r="J9" s="2">
        <v>8.4499999999999992E-2</v>
      </c>
      <c r="K9" s="2">
        <v>2.5399999999999999E-2</v>
      </c>
      <c r="L9" s="2">
        <v>0.1153</v>
      </c>
      <c r="M9" s="2">
        <v>3.56E-2</v>
      </c>
      <c r="N9" s="2">
        <v>1.5300000000000001E-2</v>
      </c>
      <c r="O9" s="2">
        <v>0.1429</v>
      </c>
      <c r="P9" s="2">
        <v>0.1535</v>
      </c>
      <c r="R9" s="12">
        <f t="shared" si="3"/>
        <v>9.3809999999999977E-2</v>
      </c>
      <c r="S9" s="8">
        <f t="shared" si="4"/>
        <v>8.5699999999999998E-2</v>
      </c>
      <c r="T9" s="4"/>
      <c r="U9" s="12">
        <f t="shared" si="0"/>
        <v>8.1785714285714281E-2</v>
      </c>
      <c r="V9" s="8">
        <f t="shared" si="5"/>
        <v>8.4499999999999992E-2</v>
      </c>
      <c r="W9" s="4"/>
      <c r="X9" s="12">
        <f t="shared" si="1"/>
        <v>9.2520000000000005E-2</v>
      </c>
      <c r="Y9" s="8">
        <f t="shared" si="6"/>
        <v>0.1153</v>
      </c>
      <c r="Z9" s="4"/>
    </row>
    <row r="10" spans="1:26">
      <c r="A10" s="1" t="s">
        <v>34</v>
      </c>
      <c r="B10" s="1">
        <v>128</v>
      </c>
      <c r="C10" s="1">
        <v>118</v>
      </c>
      <c r="D10" s="1">
        <v>121</v>
      </c>
      <c r="E10" s="21">
        <f t="shared" si="2"/>
        <v>121.25</v>
      </c>
      <c r="G10" s="2">
        <v>0.11199999999999999</v>
      </c>
      <c r="H10" s="2">
        <v>8.1300000000000011E-2</v>
      </c>
      <c r="I10" s="2">
        <v>3.3500000000000002E-2</v>
      </c>
      <c r="J10" s="2">
        <v>3.1E-2</v>
      </c>
      <c r="K10" s="2">
        <v>0.1515</v>
      </c>
      <c r="L10" s="2">
        <v>0.27899999999999997</v>
      </c>
      <c r="M10" s="2">
        <v>2.98E-2</v>
      </c>
      <c r="N10" s="2">
        <v>0.16589999999999999</v>
      </c>
      <c r="O10" s="2">
        <v>5.8000000000000003E-2</v>
      </c>
      <c r="P10" s="2">
        <v>6.4500000000000002E-2</v>
      </c>
      <c r="R10" s="12">
        <f t="shared" si="3"/>
        <v>0.10064999999999999</v>
      </c>
      <c r="S10" s="8">
        <f t="shared" si="4"/>
        <v>7.2900000000000006E-2</v>
      </c>
      <c r="T10" s="4"/>
      <c r="U10" s="12">
        <f t="shared" si="0"/>
        <v>0.1113857142857143</v>
      </c>
      <c r="V10" s="8">
        <f t="shared" si="5"/>
        <v>6.4500000000000002E-2</v>
      </c>
      <c r="W10" s="4"/>
      <c r="X10" s="12">
        <f t="shared" si="1"/>
        <v>0.11943999999999999</v>
      </c>
      <c r="Y10" s="8">
        <f t="shared" si="6"/>
        <v>6.4500000000000002E-2</v>
      </c>
    </row>
    <row r="11" spans="1:26">
      <c r="A11" s="1" t="s">
        <v>35</v>
      </c>
      <c r="B11" s="1">
        <v>138</v>
      </c>
      <c r="C11" s="1">
        <v>118</v>
      </c>
      <c r="D11" s="1">
        <v>121</v>
      </c>
      <c r="E11" s="21">
        <f t="shared" si="2"/>
        <v>123.75</v>
      </c>
      <c r="G11" s="2">
        <v>0.1804</v>
      </c>
      <c r="H11" s="2">
        <v>0.22260000000000002</v>
      </c>
      <c r="I11" s="2">
        <v>5.0300000000000004E-2</v>
      </c>
      <c r="J11" s="2">
        <v>8.8499999999999995E-2</v>
      </c>
      <c r="K11" s="2">
        <v>4.0999999999999995E-2</v>
      </c>
      <c r="L11" s="2">
        <v>3.2899999999999999E-2</v>
      </c>
      <c r="M11" s="2">
        <v>2.64E-2</v>
      </c>
      <c r="N11" s="2">
        <v>7.1199999999999999E-2</v>
      </c>
      <c r="O11" s="2">
        <v>8.0799999999999997E-2</v>
      </c>
      <c r="P11" s="2">
        <v>8.3000000000000004E-2</v>
      </c>
      <c r="R11" s="12">
        <f t="shared" si="3"/>
        <v>8.771000000000001E-2</v>
      </c>
      <c r="S11" s="8">
        <f t="shared" si="4"/>
        <v>7.5999999999999998E-2</v>
      </c>
      <c r="T11" s="4"/>
      <c r="U11" s="12">
        <f t="shared" si="0"/>
        <v>6.0542857142857141E-2</v>
      </c>
      <c r="V11" s="8">
        <f t="shared" si="5"/>
        <v>7.1199999999999999E-2</v>
      </c>
      <c r="W11" s="4"/>
      <c r="X11" s="12">
        <f t="shared" si="1"/>
        <v>5.8860000000000003E-2</v>
      </c>
      <c r="Y11" s="8">
        <f t="shared" si="6"/>
        <v>7.1199999999999999E-2</v>
      </c>
    </row>
    <row r="12" spans="1:26">
      <c r="A12" s="1" t="s">
        <v>36</v>
      </c>
      <c r="B12" s="1">
        <v>138</v>
      </c>
      <c r="C12" s="1">
        <v>118</v>
      </c>
      <c r="D12" s="1">
        <v>121</v>
      </c>
      <c r="E12" s="21">
        <f t="shared" si="2"/>
        <v>123.75</v>
      </c>
      <c r="G12" s="2">
        <v>6.9999999999999993E-3</v>
      </c>
      <c r="H12" s="2">
        <v>0.1351</v>
      </c>
      <c r="I12" s="2">
        <v>0.10210000000000001</v>
      </c>
      <c r="J12" s="2">
        <v>3.1400000000000004E-2</v>
      </c>
      <c r="K12" s="2">
        <v>0.16420000000000001</v>
      </c>
      <c r="L12" s="2">
        <v>5.7000000000000002E-2</v>
      </c>
      <c r="M12" s="2">
        <v>2.5099999999999997E-2</v>
      </c>
      <c r="N12" s="2">
        <v>0.11310000000000001</v>
      </c>
      <c r="O12" s="2">
        <v>2.01E-2</v>
      </c>
      <c r="P12" s="2">
        <v>3.5499999999999997E-2</v>
      </c>
      <c r="R12" s="12">
        <f t="shared" si="3"/>
        <v>6.9059999999999996E-2</v>
      </c>
      <c r="S12" s="8">
        <f t="shared" si="4"/>
        <v>4.6249999999999999E-2</v>
      </c>
      <c r="T12" s="4"/>
      <c r="U12" s="12">
        <f t="shared" si="0"/>
        <v>6.3771428571428576E-2</v>
      </c>
      <c r="V12" s="8">
        <f t="shared" si="5"/>
        <v>3.5499999999999997E-2</v>
      </c>
      <c r="W12" s="4"/>
      <c r="X12" s="12">
        <f t="shared" si="1"/>
        <v>5.0160000000000003E-2</v>
      </c>
      <c r="Y12" s="8">
        <f t="shared" si="6"/>
        <v>3.5499999999999997E-2</v>
      </c>
    </row>
    <row r="13" spans="1:26">
      <c r="A13" s="1" t="s">
        <v>37</v>
      </c>
      <c r="B13" s="1">
        <v>128</v>
      </c>
      <c r="C13" s="1">
        <v>118</v>
      </c>
      <c r="D13" s="1">
        <v>121</v>
      </c>
      <c r="E13" s="21">
        <f t="shared" si="2"/>
        <v>121.25</v>
      </c>
      <c r="G13" s="2">
        <v>0.31219999999999998</v>
      </c>
      <c r="H13" s="2">
        <v>0.1242</v>
      </c>
      <c r="I13" s="2">
        <v>0.1401</v>
      </c>
      <c r="J13" s="2">
        <v>7.6499999999999999E-2</v>
      </c>
      <c r="K13" s="2">
        <v>8.4199999999999997E-2</v>
      </c>
      <c r="L13" s="2">
        <v>0.37719999999999998</v>
      </c>
      <c r="M13" s="2">
        <v>3.8100000000000002E-2</v>
      </c>
      <c r="N13" s="2">
        <v>8.6500000000000007E-2</v>
      </c>
      <c r="O13" s="2">
        <v>4.0099999999999997E-2</v>
      </c>
      <c r="P13" s="2">
        <v>0.15490000000000001</v>
      </c>
      <c r="R13" s="12">
        <f t="shared" si="3"/>
        <v>0.14340000000000003</v>
      </c>
      <c r="S13" s="8">
        <f t="shared" si="4"/>
        <v>0.10535</v>
      </c>
      <c r="T13" s="4"/>
      <c r="U13" s="12">
        <f t="shared" si="0"/>
        <v>0.12250000000000003</v>
      </c>
      <c r="V13" s="8">
        <f t="shared" si="5"/>
        <v>8.4199999999999997E-2</v>
      </c>
      <c r="W13" s="4"/>
      <c r="X13" s="12">
        <f t="shared" si="1"/>
        <v>0.13936000000000001</v>
      </c>
      <c r="Y13" s="8">
        <f t="shared" si="6"/>
        <v>8.6500000000000007E-2</v>
      </c>
    </row>
    <row r="14" spans="1:26">
      <c r="A14" s="1" t="s">
        <v>48</v>
      </c>
      <c r="B14" s="1">
        <f>SUM(B7:B13)</f>
        <v>1004</v>
      </c>
      <c r="C14" s="1">
        <f t="shared" ref="C14:D14" si="7">SUM(C7:C13)</f>
        <v>906</v>
      </c>
      <c r="D14" s="1">
        <f t="shared" si="7"/>
        <v>906</v>
      </c>
      <c r="E14" s="21">
        <f t="shared" si="2"/>
        <v>930.5</v>
      </c>
      <c r="G14" s="49">
        <f t="shared" ref="G14:P14" si="8">SUMPRODUCT($E$7:$E$13,G7:G13)/SUM($E$7:$E$13)</f>
        <v>0.13281391724879096</v>
      </c>
      <c r="H14" s="49">
        <f t="shared" si="8"/>
        <v>0.19379105319720577</v>
      </c>
      <c r="I14" s="49">
        <f t="shared" si="8"/>
        <v>0.1751240462117141</v>
      </c>
      <c r="J14" s="49">
        <f t="shared" si="8"/>
        <v>7.8550591080064486E-2</v>
      </c>
      <c r="K14" s="49">
        <f t="shared" si="8"/>
        <v>9.9216227834497572E-2</v>
      </c>
      <c r="L14" s="49">
        <f t="shared" si="8"/>
        <v>0.1414461848468565</v>
      </c>
      <c r="M14" s="49">
        <f t="shared" si="8"/>
        <v>3.3608490059108001E-2</v>
      </c>
      <c r="N14" s="49">
        <f t="shared" si="8"/>
        <v>6.7620768404083834E-2</v>
      </c>
      <c r="O14" s="49">
        <f t="shared" si="8"/>
        <v>8.0894250403009127E-2</v>
      </c>
      <c r="P14" s="49">
        <f t="shared" si="8"/>
        <v>0.12001047823750673</v>
      </c>
      <c r="R14" s="13">
        <f t="shared" si="3"/>
        <v>0.1123076007522837</v>
      </c>
      <c r="S14" s="10">
        <f t="shared" si="4"/>
        <v>0.10961335303600214</v>
      </c>
      <c r="T14" s="4"/>
      <c r="U14" s="13">
        <f t="shared" si="0"/>
        <v>8.8763855837875175E-2</v>
      </c>
      <c r="V14" s="10">
        <f t="shared" si="5"/>
        <v>8.0894250403009127E-2</v>
      </c>
      <c r="W14" s="4"/>
      <c r="X14" s="13">
        <f t="shared" si="1"/>
        <v>8.871603439011283E-2</v>
      </c>
      <c r="Y14" s="10">
        <f t="shared" si="6"/>
        <v>8.0894250403009127E-2</v>
      </c>
    </row>
    <row r="15" spans="1:26">
      <c r="A15" s="1" t="s">
        <v>38</v>
      </c>
      <c r="B15" s="1">
        <v>175</v>
      </c>
      <c r="C15" s="1">
        <v>161</v>
      </c>
      <c r="D15" s="1">
        <v>147</v>
      </c>
      <c r="E15" s="21">
        <f t="shared" si="2"/>
        <v>161</v>
      </c>
      <c r="G15" s="47">
        <v>0.20379999999999998</v>
      </c>
      <c r="H15" s="47">
        <v>0.77229999999999999</v>
      </c>
      <c r="I15" s="47">
        <v>0.34470000000000001</v>
      </c>
      <c r="J15" s="47">
        <v>0.10970000000000001</v>
      </c>
      <c r="K15" s="47">
        <v>0.15570000000000001</v>
      </c>
      <c r="L15" s="47">
        <v>0.1855</v>
      </c>
      <c r="M15" s="47">
        <v>8.4100000000000008E-2</v>
      </c>
      <c r="N15" s="47">
        <v>0.22370000000000001</v>
      </c>
      <c r="O15" s="47">
        <v>0.22090000000000001</v>
      </c>
      <c r="P15" s="47">
        <v>6.7900000000000002E-2</v>
      </c>
      <c r="R15" s="13">
        <f>AVERAGE(G15:P15)</f>
        <v>0.23682999999999996</v>
      </c>
      <c r="S15" s="10">
        <f t="shared" si="4"/>
        <v>0.19464999999999999</v>
      </c>
      <c r="T15" s="22"/>
      <c r="U15" s="13">
        <f t="shared" si="0"/>
        <v>0.14964285714285716</v>
      </c>
      <c r="V15" s="10">
        <f t="shared" si="5"/>
        <v>0.15570000000000001</v>
      </c>
      <c r="W15" s="22"/>
      <c r="X15" s="13">
        <f t="shared" si="1"/>
        <v>0.15642</v>
      </c>
      <c r="Y15" s="10">
        <f t="shared" si="6"/>
        <v>0.1855</v>
      </c>
    </row>
    <row r="16" spans="1:26">
      <c r="A16" s="1" t="s">
        <v>39</v>
      </c>
      <c r="B16" s="1">
        <v>179</v>
      </c>
      <c r="C16" s="1">
        <v>169</v>
      </c>
      <c r="D16" s="1">
        <v>159</v>
      </c>
      <c r="E16" s="1">
        <f t="shared" si="2"/>
        <v>169</v>
      </c>
      <c r="G16" s="48">
        <v>1.67E-2</v>
      </c>
      <c r="H16" s="48">
        <v>1.5E-3</v>
      </c>
      <c r="I16" s="48">
        <v>0.11130000000000001</v>
      </c>
      <c r="J16" s="48">
        <v>7.1900000000000006E-2</v>
      </c>
      <c r="K16" s="48">
        <v>2.7799999999999998E-2</v>
      </c>
      <c r="L16" s="48">
        <v>2.75E-2</v>
      </c>
      <c r="M16" s="48">
        <v>1.6299999999999999E-2</v>
      </c>
      <c r="N16" s="48">
        <v>7.6999999999999999E-2</v>
      </c>
      <c r="O16" s="48">
        <v>5.8500000000000003E-2</v>
      </c>
      <c r="P16" s="48">
        <v>3.44E-2</v>
      </c>
      <c r="R16" s="12">
        <f t="shared" si="3"/>
        <v>4.4290000000000003E-2</v>
      </c>
      <c r="S16" s="8">
        <f t="shared" si="4"/>
        <v>3.1099999999999999E-2</v>
      </c>
      <c r="T16" s="4"/>
      <c r="U16" s="12">
        <f t="shared" si="0"/>
        <v>4.4771428571428573E-2</v>
      </c>
      <c r="V16" s="8">
        <f t="shared" si="5"/>
        <v>3.44E-2</v>
      </c>
      <c r="W16" s="4"/>
      <c r="X16" s="12">
        <f t="shared" si="1"/>
        <v>4.274E-2</v>
      </c>
      <c r="Y16" s="8">
        <f t="shared" si="6"/>
        <v>3.44E-2</v>
      </c>
    </row>
    <row r="17" spans="1:25">
      <c r="A17" s="1" t="s">
        <v>40</v>
      </c>
      <c r="B17" s="1">
        <v>179</v>
      </c>
      <c r="C17" s="1">
        <v>169</v>
      </c>
      <c r="D17" s="1">
        <v>159</v>
      </c>
      <c r="E17" s="1">
        <f t="shared" si="2"/>
        <v>169</v>
      </c>
      <c r="G17" s="48">
        <v>1.9E-2</v>
      </c>
      <c r="H17" s="48">
        <v>6.3099999999999989E-2</v>
      </c>
      <c r="I17" s="48">
        <v>6.3500000000000001E-2</v>
      </c>
      <c r="J17" s="48">
        <v>7.8299999999999995E-2</v>
      </c>
      <c r="K17" s="48">
        <v>3.2000000000000001E-2</v>
      </c>
      <c r="L17" s="48">
        <v>2.6699999999999998E-2</v>
      </c>
      <c r="M17" s="48">
        <v>2.9700000000000001E-2</v>
      </c>
      <c r="N17" s="48">
        <v>4.2800000000000005E-2</v>
      </c>
      <c r="O17" s="48">
        <v>9.7799999999999998E-2</v>
      </c>
      <c r="P17" s="48">
        <v>2.3E-2</v>
      </c>
      <c r="R17" s="12">
        <f t="shared" si="3"/>
        <v>4.7590000000000007E-2</v>
      </c>
      <c r="S17" s="8">
        <f t="shared" si="4"/>
        <v>3.7400000000000003E-2</v>
      </c>
      <c r="T17" s="4"/>
      <c r="U17" s="12">
        <f t="shared" si="0"/>
        <v>4.7185714285714289E-2</v>
      </c>
      <c r="V17" s="8">
        <f t="shared" si="5"/>
        <v>3.2000000000000001E-2</v>
      </c>
      <c r="W17" s="4"/>
      <c r="X17" s="12">
        <f t="shared" si="1"/>
        <v>4.3999999999999997E-2</v>
      </c>
      <c r="Y17" s="8">
        <f t="shared" si="6"/>
        <v>2.9700000000000001E-2</v>
      </c>
    </row>
    <row r="18" spans="1:25">
      <c r="A18" s="1" t="s">
        <v>41</v>
      </c>
      <c r="B18" s="1">
        <v>179</v>
      </c>
      <c r="C18" s="1">
        <v>169</v>
      </c>
      <c r="D18" s="1">
        <v>159</v>
      </c>
      <c r="E18" s="1">
        <f t="shared" si="2"/>
        <v>169</v>
      </c>
      <c r="G18" s="48">
        <v>8.0399999999999985E-2</v>
      </c>
      <c r="H18" s="48">
        <v>3.6200000000000003E-2</v>
      </c>
      <c r="I18" s="48">
        <v>2.6699999999999998E-2</v>
      </c>
      <c r="J18" s="48">
        <v>2.4799999999999999E-2</v>
      </c>
      <c r="K18" s="48">
        <v>6.9599999999999995E-2</v>
      </c>
      <c r="L18" s="48">
        <v>2.3799999999999998E-2</v>
      </c>
      <c r="M18" s="48">
        <v>2.7699999999999999E-2</v>
      </c>
      <c r="N18" s="48">
        <v>8.5500000000000007E-2</v>
      </c>
      <c r="O18" s="48">
        <v>3.9E-2</v>
      </c>
      <c r="P18" s="48">
        <v>6.6799999999999998E-2</v>
      </c>
      <c r="R18" s="12">
        <f t="shared" si="3"/>
        <v>4.8049999999999995E-2</v>
      </c>
      <c r="S18" s="8">
        <f t="shared" si="4"/>
        <v>3.7600000000000001E-2</v>
      </c>
      <c r="T18" s="4"/>
      <c r="U18" s="12">
        <f t="shared" si="0"/>
        <v>4.8171428571428566E-2</v>
      </c>
      <c r="V18" s="8">
        <f t="shared" si="5"/>
        <v>3.9E-2</v>
      </c>
      <c r="W18" s="4"/>
      <c r="X18" s="12">
        <f t="shared" si="1"/>
        <v>4.8560000000000006E-2</v>
      </c>
      <c r="Y18" s="8">
        <f t="shared" si="6"/>
        <v>3.9E-2</v>
      </c>
    </row>
    <row r="19" spans="1:25">
      <c r="A19" s="1" t="s">
        <v>42</v>
      </c>
      <c r="B19" s="1">
        <v>179</v>
      </c>
      <c r="C19" s="1">
        <v>169</v>
      </c>
      <c r="D19" s="1">
        <v>159</v>
      </c>
      <c r="E19" s="1">
        <f t="shared" si="2"/>
        <v>169</v>
      </c>
      <c r="G19" s="48">
        <v>4.3400000000000001E-2</v>
      </c>
      <c r="H19" s="48">
        <v>4.8499999999999995E-2</v>
      </c>
      <c r="I19" s="48">
        <v>8.2899999999999988E-2</v>
      </c>
      <c r="J19" s="48">
        <v>2.2099999999999998E-2</v>
      </c>
      <c r="K19" s="48">
        <v>0.10369999999999999</v>
      </c>
      <c r="L19" s="48">
        <v>6.5500000000000003E-2</v>
      </c>
      <c r="M19" s="48">
        <v>0.14550000000000002</v>
      </c>
      <c r="N19" s="48">
        <v>5.7500000000000002E-2</v>
      </c>
      <c r="O19" s="48">
        <v>8.5400000000000004E-2</v>
      </c>
      <c r="P19" s="48">
        <v>2.7000000000000003E-2</v>
      </c>
      <c r="R19" s="12">
        <f t="shared" si="3"/>
        <v>6.8150000000000016E-2</v>
      </c>
      <c r="S19" s="8">
        <f t="shared" si="4"/>
        <v>6.1499999999999999E-2</v>
      </c>
      <c r="T19" s="4"/>
      <c r="U19" s="12">
        <f t="shared" si="0"/>
        <v>7.2385714285714289E-2</v>
      </c>
      <c r="V19" s="8">
        <f t="shared" si="5"/>
        <v>6.5500000000000003E-2</v>
      </c>
      <c r="W19" s="4"/>
      <c r="X19" s="12">
        <f t="shared" si="1"/>
        <v>7.6179999999999998E-2</v>
      </c>
      <c r="Y19" s="8">
        <f t="shared" si="6"/>
        <v>6.5500000000000003E-2</v>
      </c>
    </row>
    <row r="20" spans="1:25">
      <c r="A20" s="1" t="s">
        <v>43</v>
      </c>
      <c r="B20" s="1">
        <v>179</v>
      </c>
      <c r="C20" s="1">
        <v>169</v>
      </c>
      <c r="D20" s="1">
        <v>159</v>
      </c>
      <c r="E20" s="1">
        <f t="shared" si="2"/>
        <v>169</v>
      </c>
      <c r="G20" s="48">
        <v>2.2099999999999998E-2</v>
      </c>
      <c r="H20" s="48">
        <v>2.3999999999999998E-3</v>
      </c>
      <c r="I20" s="48">
        <v>3.7499999999999999E-2</v>
      </c>
      <c r="J20" s="48">
        <v>3.4200000000000001E-2</v>
      </c>
      <c r="K20" s="48">
        <v>3.8599999999999995E-2</v>
      </c>
      <c r="L20" s="48">
        <v>4.9100000000000005E-2</v>
      </c>
      <c r="M20" s="48">
        <v>8.2699999999999996E-2</v>
      </c>
      <c r="N20" s="48">
        <v>5.04E-2</v>
      </c>
      <c r="O20" s="48">
        <v>3.5999999999999999E-3</v>
      </c>
      <c r="P20" s="48">
        <v>1.47E-2</v>
      </c>
      <c r="R20" s="12">
        <f t="shared" si="3"/>
        <v>3.3529999999999997E-2</v>
      </c>
      <c r="S20" s="8">
        <f t="shared" si="4"/>
        <v>3.585E-2</v>
      </c>
      <c r="T20" s="4"/>
      <c r="U20" s="12">
        <f t="shared" si="0"/>
        <v>3.9042857142857143E-2</v>
      </c>
      <c r="V20" s="8">
        <f t="shared" si="5"/>
        <v>3.8599999999999995E-2</v>
      </c>
      <c r="W20" s="4"/>
      <c r="X20" s="12">
        <f t="shared" si="1"/>
        <v>4.0099999999999997E-2</v>
      </c>
      <c r="Y20" s="8">
        <f t="shared" si="6"/>
        <v>4.9100000000000005E-2</v>
      </c>
    </row>
    <row r="21" spans="1:25">
      <c r="A21" s="1" t="s">
        <v>44</v>
      </c>
      <c r="B21" s="1">
        <v>179</v>
      </c>
      <c r="C21" s="1">
        <v>169</v>
      </c>
      <c r="D21" s="1">
        <v>159</v>
      </c>
      <c r="E21" s="1">
        <f t="shared" si="2"/>
        <v>169</v>
      </c>
      <c r="G21" s="48">
        <v>0.23569999999999999</v>
      </c>
      <c r="H21" s="48">
        <v>0.10730000000000001</v>
      </c>
      <c r="I21" s="48">
        <v>5.6399999999999999E-2</v>
      </c>
      <c r="J21" s="48">
        <v>4.6500000000000007E-2</v>
      </c>
      <c r="K21" s="48">
        <v>6.6900000000000001E-2</v>
      </c>
      <c r="L21" s="48">
        <v>0.14910000000000001</v>
      </c>
      <c r="M21" s="48">
        <v>6.7099999999999993E-2</v>
      </c>
      <c r="N21" s="48">
        <v>6.4000000000000001E-2</v>
      </c>
      <c r="O21" s="48">
        <v>2.1499999999999998E-2</v>
      </c>
      <c r="P21" s="48">
        <v>5.3699999999999998E-2</v>
      </c>
      <c r="R21" s="18">
        <f t="shared" si="3"/>
        <v>8.6819999999999981E-2</v>
      </c>
      <c r="S21" s="8">
        <f t="shared" si="4"/>
        <v>6.5450000000000008E-2</v>
      </c>
      <c r="T21" s="4"/>
      <c r="U21" s="18">
        <f t="shared" si="0"/>
        <v>6.6971428571428571E-2</v>
      </c>
      <c r="V21" s="8">
        <f t="shared" si="5"/>
        <v>6.4000000000000001E-2</v>
      </c>
      <c r="W21" s="4"/>
      <c r="X21" s="18">
        <f t="shared" si="1"/>
        <v>7.1080000000000004E-2</v>
      </c>
      <c r="Y21" s="8">
        <f t="shared" si="6"/>
        <v>6.4000000000000001E-2</v>
      </c>
    </row>
    <row r="22" spans="1:25">
      <c r="A22" s="1" t="s">
        <v>45</v>
      </c>
      <c r="B22" s="1">
        <f>SUM(B16:B21)</f>
        <v>1074</v>
      </c>
      <c r="C22" s="1">
        <f t="shared" ref="C22:D22" si="9">SUM(C16:C21)</f>
        <v>1014</v>
      </c>
      <c r="D22" s="1">
        <f t="shared" si="9"/>
        <v>954</v>
      </c>
      <c r="E22" s="1">
        <f t="shared" si="2"/>
        <v>1014</v>
      </c>
      <c r="G22" s="47">
        <f t="shared" ref="G22:P22" si="10">AVERAGE(G16:G21)</f>
        <v>6.9550000000000001E-2</v>
      </c>
      <c r="H22" s="47">
        <f t="shared" si="10"/>
        <v>4.3166666666666666E-2</v>
      </c>
      <c r="I22" s="47">
        <f t="shared" si="10"/>
        <v>6.3049999999999995E-2</v>
      </c>
      <c r="J22" s="47">
        <f t="shared" si="10"/>
        <v>4.6300000000000001E-2</v>
      </c>
      <c r="K22" s="47">
        <f t="shared" si="10"/>
        <v>5.6433333333333328E-2</v>
      </c>
      <c r="L22" s="47">
        <f t="shared" si="10"/>
        <v>5.6950000000000001E-2</v>
      </c>
      <c r="M22" s="47">
        <f t="shared" si="10"/>
        <v>6.1499999999999999E-2</v>
      </c>
      <c r="N22" s="47">
        <f t="shared" si="10"/>
        <v>6.2866666666666668E-2</v>
      </c>
      <c r="O22" s="47">
        <f t="shared" si="10"/>
        <v>5.0966666666666667E-2</v>
      </c>
      <c r="P22" s="47">
        <f t="shared" si="10"/>
        <v>3.6600000000000001E-2</v>
      </c>
      <c r="R22" s="14">
        <f t="shared" si="3"/>
        <v>5.4738333333333333E-2</v>
      </c>
      <c r="S22" s="10">
        <f t="shared" si="4"/>
        <v>5.6691666666666668E-2</v>
      </c>
      <c r="T22" s="4"/>
      <c r="U22" s="14">
        <f t="shared" si="0"/>
        <v>5.3088095238095247E-2</v>
      </c>
      <c r="V22" s="10">
        <f t="shared" si="5"/>
        <v>5.6433333333333328E-2</v>
      </c>
      <c r="W22" s="4"/>
      <c r="X22" s="14">
        <f t="shared" si="1"/>
        <v>5.3776666666666674E-2</v>
      </c>
      <c r="Y22" s="10">
        <f t="shared" si="6"/>
        <v>5.6950000000000001E-2</v>
      </c>
    </row>
    <row r="24" spans="1:25">
      <c r="G24" s="20"/>
      <c r="H24" s="20"/>
      <c r="I24" s="20"/>
      <c r="J24" s="20"/>
      <c r="K24" s="20"/>
      <c r="L24" s="20"/>
      <c r="M24" s="20"/>
      <c r="N24" s="20"/>
    </row>
    <row r="25" spans="1:25">
      <c r="G25" s="20"/>
      <c r="H25" s="20"/>
      <c r="I25" s="20"/>
      <c r="J25" s="20"/>
      <c r="K25" s="20"/>
      <c r="L25" s="20"/>
      <c r="M25" s="20"/>
      <c r="N25" s="20"/>
    </row>
    <row r="26" spans="1:25">
      <c r="G26" s="20"/>
      <c r="H26" s="20"/>
      <c r="I26" s="20"/>
      <c r="J26" s="20"/>
      <c r="K26" s="20"/>
      <c r="L26" s="20"/>
      <c r="M26" s="20"/>
      <c r="N26" s="20"/>
    </row>
    <row r="27" spans="1:25">
      <c r="G27" s="20"/>
    </row>
    <row r="28" spans="1:25">
      <c r="G28" s="20"/>
      <c r="H28" s="4"/>
      <c r="I28" s="4"/>
      <c r="J28" s="4"/>
    </row>
  </sheetData>
  <pageMargins left="0.7" right="0.7" top="0.75" bottom="0.75" header="0.3" footer="0.3"/>
  <pageSetup orientation="portrait" r:id="rId1"/>
  <headerFooter>
    <oddHeader>&amp;R&amp;"Times New Roman,Bold"&amp;12Case No. 2018-00294
Attachment 1 to Response to AG-2 Question No. 5
Page &amp;P of &amp;N
Sinclair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5"/>
  <sheetViews>
    <sheetView zoomScale="115" zoomScaleNormal="115" workbookViewId="0"/>
  </sheetViews>
  <sheetFormatPr defaultRowHeight="14.25"/>
  <cols>
    <col min="1" max="2" width="9.140625" style="23"/>
    <col min="3" max="3" width="13.85546875" style="23" bestFit="1" customWidth="1"/>
    <col min="4" max="4" width="13.85546875" style="23" customWidth="1"/>
    <col min="5" max="5" width="16" style="23" customWidth="1"/>
    <col min="6" max="6" width="15" style="23" customWidth="1"/>
    <col min="7" max="7" width="14.7109375" style="23" customWidth="1"/>
    <col min="8" max="8" width="30" style="23" bestFit="1" customWidth="1"/>
    <col min="9" max="9" width="53.5703125" style="23" customWidth="1"/>
    <col min="10" max="16384" width="9.140625" style="23"/>
  </cols>
  <sheetData>
    <row r="5" spans="3:9" ht="18.75">
      <c r="D5" s="24" t="s">
        <v>59</v>
      </c>
    </row>
    <row r="6" spans="3:9">
      <c r="D6" s="25" t="s">
        <v>69</v>
      </c>
      <c r="E6" s="25" t="s">
        <v>26</v>
      </c>
      <c r="F6" s="25" t="s">
        <v>27</v>
      </c>
      <c r="G6" s="25" t="s">
        <v>28</v>
      </c>
      <c r="H6" s="25" t="s">
        <v>77</v>
      </c>
      <c r="I6" s="25" t="s">
        <v>71</v>
      </c>
    </row>
    <row r="7" spans="3:9">
      <c r="C7" s="31" t="s">
        <v>22</v>
      </c>
      <c r="D7" s="35">
        <v>5.7000000000000002E-2</v>
      </c>
      <c r="E7" s="36">
        <f>'Coal EFOR Detail'!S10</f>
        <v>5.7546976724684978E-2</v>
      </c>
      <c r="F7" s="35">
        <f>'Coal EFOR Detail'!V10</f>
        <v>5.7099999999999998E-2</v>
      </c>
      <c r="G7" s="35">
        <f>'Coal EFOR Detail'!Y10</f>
        <v>5.7099999999999998E-2</v>
      </c>
      <c r="H7" s="35" t="s">
        <v>57</v>
      </c>
      <c r="I7" s="37"/>
    </row>
    <row r="8" spans="3:9">
      <c r="C8" s="31" t="s">
        <v>21</v>
      </c>
      <c r="D8" s="39">
        <v>5.5E-2</v>
      </c>
      <c r="E8" s="38">
        <f>'Coal EFOR Detail'!S24</f>
        <v>5.2065261500695292E-2</v>
      </c>
      <c r="F8" s="38">
        <f>'Coal EFOR Detail'!V24</f>
        <v>3.7234635607321126E-2</v>
      </c>
      <c r="G8" s="38">
        <f>'Coal EFOR Detail'!Y24</f>
        <v>3.3092732113144757E-2</v>
      </c>
      <c r="H8" s="39" t="s">
        <v>65</v>
      </c>
      <c r="I8" s="37"/>
    </row>
    <row r="9" spans="3:9" ht="57">
      <c r="C9" s="31" t="s">
        <v>29</v>
      </c>
      <c r="D9" s="35">
        <v>7.5999999999999998E-2</v>
      </c>
      <c r="E9" s="36">
        <f>'Coal EFOR Detail'!S22</f>
        <v>0.12659999999999999</v>
      </c>
      <c r="F9" s="36">
        <f>'Coal EFOR Detail'!V22</f>
        <v>0.12659999999999999</v>
      </c>
      <c r="G9" s="36">
        <f>'Coal EFOR Detail'!Y22</f>
        <v>0.12659999999999999</v>
      </c>
      <c r="H9" s="40" t="s">
        <v>68</v>
      </c>
      <c r="I9" s="41" t="s">
        <v>72</v>
      </c>
    </row>
    <row r="10" spans="3:9">
      <c r="C10" s="31" t="s">
        <v>49</v>
      </c>
      <c r="D10" s="36">
        <v>9.9000000000000005E-2</v>
      </c>
      <c r="E10" s="36">
        <f>'PrimaryCT EFORd Detail'!S14</f>
        <v>0.10961335303600214</v>
      </c>
      <c r="F10" s="36">
        <f>'PrimaryCT EFORd Detail'!V14</f>
        <v>8.0894250403009127E-2</v>
      </c>
      <c r="G10" s="36">
        <f>'PrimaryCT EFORd Detail'!Y14</f>
        <v>8.0894250403009127E-2</v>
      </c>
      <c r="H10" s="40" t="s">
        <v>58</v>
      </c>
      <c r="I10" s="37"/>
    </row>
    <row r="11" spans="3:9">
      <c r="C11" s="31" t="s">
        <v>45</v>
      </c>
      <c r="D11" s="36">
        <v>5.7000000000000002E-2</v>
      </c>
      <c r="E11" s="36">
        <f>'PrimaryCT EFORd Detail'!S22</f>
        <v>5.6691666666666668E-2</v>
      </c>
      <c r="F11" s="36">
        <f>'PrimaryCT EFORd Detail'!V22</f>
        <v>5.6433333333333328E-2</v>
      </c>
      <c r="G11" s="36">
        <f>'PrimaryCT EFORd Detail'!Y22</f>
        <v>5.6950000000000001E-2</v>
      </c>
      <c r="H11" s="40" t="s">
        <v>57</v>
      </c>
      <c r="I11" s="37"/>
    </row>
    <row r="12" spans="3:9" ht="123">
      <c r="C12" s="31" t="s">
        <v>38</v>
      </c>
      <c r="D12" s="36">
        <v>9.9000000000000005E-2</v>
      </c>
      <c r="E12" s="36">
        <f>'PrimaryCT EFORd Detail'!S15</f>
        <v>0.19464999999999999</v>
      </c>
      <c r="F12" s="36">
        <f>'PrimaryCT EFORd Detail'!V15</f>
        <v>0.15570000000000001</v>
      </c>
      <c r="G12" s="36">
        <f>'PrimaryCT EFORd Detail'!Y15</f>
        <v>0.1855</v>
      </c>
      <c r="H12" s="40" t="s">
        <v>58</v>
      </c>
      <c r="I12" s="41" t="s">
        <v>78</v>
      </c>
    </row>
    <row r="13" spans="3:9">
      <c r="C13" s="42"/>
      <c r="D13" s="44"/>
      <c r="E13" s="44"/>
      <c r="F13" s="44"/>
      <c r="G13" s="44"/>
      <c r="H13" s="45"/>
      <c r="I13" s="46"/>
    </row>
    <row r="15" spans="3:9">
      <c r="D15" s="24" t="s">
        <v>74</v>
      </c>
    </row>
    <row r="16" spans="3:9">
      <c r="D16" s="25" t="s">
        <v>69</v>
      </c>
      <c r="E16" s="25" t="s">
        <v>26</v>
      </c>
      <c r="F16" s="25" t="s">
        <v>27</v>
      </c>
      <c r="G16" s="25" t="s">
        <v>28</v>
      </c>
      <c r="H16" s="25" t="s">
        <v>77</v>
      </c>
      <c r="I16" s="25" t="s">
        <v>71</v>
      </c>
    </row>
    <row r="17" spans="2:9">
      <c r="C17" s="30" t="s">
        <v>22</v>
      </c>
      <c r="D17" s="27">
        <v>2.8000000000000001E-2</v>
      </c>
      <c r="E17" s="28">
        <f>'Coal MOR Detail'!S10</f>
        <v>3.2806771551599626E-2</v>
      </c>
      <c r="F17" s="29">
        <f>'Coal MOR Detail'!V10</f>
        <v>3.5435253185791472E-2</v>
      </c>
      <c r="G17" s="29">
        <f>'Coal MOR Detail'!Y10</f>
        <v>3.5435253185791472E-2</v>
      </c>
      <c r="H17" s="27" t="s">
        <v>30</v>
      </c>
      <c r="I17" s="54" t="s">
        <v>73</v>
      </c>
    </row>
    <row r="18" spans="2:9">
      <c r="C18" s="30" t="s">
        <v>21</v>
      </c>
      <c r="D18" s="27">
        <v>2.1999999999999999E-2</v>
      </c>
      <c r="E18" s="28">
        <f>'Coal MOR Detail'!S24</f>
        <v>2.7396123454635705E-2</v>
      </c>
      <c r="F18" s="28">
        <f>'Coal MOR Detail'!V24</f>
        <v>3.2318207490299122E-2</v>
      </c>
      <c r="G18" s="28">
        <f>'Coal MOR Detail'!Y24</f>
        <v>4.0704065710723075E-2</v>
      </c>
      <c r="H18" s="27" t="s">
        <v>66</v>
      </c>
      <c r="I18" s="54"/>
    </row>
    <row r="19" spans="2:9">
      <c r="C19" s="31" t="s">
        <v>29</v>
      </c>
      <c r="D19" s="27">
        <v>3.7999999999999999E-2</v>
      </c>
      <c r="E19" s="28">
        <f>'Coal MOR Detail'!S22</f>
        <v>4.3101624414548886E-2</v>
      </c>
      <c r="F19" s="28">
        <f>'Coal MOR Detail'!V22</f>
        <v>4.3101624414548886E-2</v>
      </c>
      <c r="G19" s="28">
        <f>'Coal MOR Detail'!Y22</f>
        <v>3.9080606050892697E-2</v>
      </c>
      <c r="H19" s="26" t="s">
        <v>67</v>
      </c>
      <c r="I19" s="54"/>
    </row>
    <row r="20" spans="2:9">
      <c r="C20" s="42"/>
      <c r="D20" s="53"/>
      <c r="E20" s="43"/>
      <c r="F20" s="43"/>
      <c r="G20" s="43"/>
      <c r="H20" s="34"/>
      <c r="I20" s="33"/>
    </row>
    <row r="22" spans="2:9">
      <c r="D22" s="23" t="s">
        <v>51</v>
      </c>
    </row>
    <row r="23" spans="2:9" ht="28.5">
      <c r="C23" s="51" t="s">
        <v>69</v>
      </c>
      <c r="D23" s="52" t="s">
        <v>52</v>
      </c>
      <c r="E23" s="52" t="s">
        <v>53</v>
      </c>
      <c r="F23" s="52" t="s">
        <v>63</v>
      </c>
      <c r="G23" s="52" t="s">
        <v>64</v>
      </c>
      <c r="H23" s="51" t="s">
        <v>70</v>
      </c>
      <c r="I23" s="51" t="s">
        <v>71</v>
      </c>
    </row>
    <row r="24" spans="2:9" ht="57">
      <c r="B24" s="31" t="s">
        <v>50</v>
      </c>
      <c r="C24" s="35">
        <v>0.03</v>
      </c>
      <c r="D24" s="35">
        <v>2.8797402692509553E-2</v>
      </c>
      <c r="E24" s="35">
        <v>2.9363220616623126E-2</v>
      </c>
      <c r="F24" s="35">
        <v>4.2281634757944948E-2</v>
      </c>
      <c r="G24" s="35">
        <v>3.3626380394347247E-2</v>
      </c>
      <c r="H24" s="31" t="s">
        <v>55</v>
      </c>
      <c r="I24" s="50" t="s">
        <v>75</v>
      </c>
    </row>
    <row r="25" spans="2:9" ht="42.75">
      <c r="B25" s="31" t="s">
        <v>46</v>
      </c>
      <c r="C25" s="35">
        <v>5.8999999999999997E-2</v>
      </c>
      <c r="D25" s="35">
        <v>4.368955960792504E-2</v>
      </c>
      <c r="E25" s="35">
        <v>4.3633958814210512E-2</v>
      </c>
      <c r="F25" s="35">
        <v>0.25167351906737001</v>
      </c>
      <c r="G25" s="35">
        <v>0.12410081472593483</v>
      </c>
      <c r="H25" s="31" t="s">
        <v>54</v>
      </c>
      <c r="I25" s="50" t="s">
        <v>76</v>
      </c>
    </row>
  </sheetData>
  <mergeCells count="1">
    <mergeCell ref="I17:I19"/>
  </mergeCells>
  <pageMargins left="0.7" right="0.7" top="0.75" bottom="0.75" header="0.3" footer="0.3"/>
  <pageSetup orientation="portrait" r:id="rId1"/>
  <headerFooter>
    <oddHeader>&amp;R&amp;"Times New Roman,Bold"&amp;12Case No. 2018-00294
Attachment 1 to Response to AG-2 Question No. 5
Page &amp;P of &amp;N
Sinclair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Sinclair, David S.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C58AF48-D8FD-4806-A8ED-5D27500EB0E4}"/>
</file>

<file path=customXml/itemProps2.xml><?xml version="1.0" encoding="utf-8"?>
<ds:datastoreItem xmlns:ds="http://schemas.openxmlformats.org/officeDocument/2006/customXml" ds:itemID="{CA8DEC1D-8896-4ADC-B4F2-3947DE29DB48}"/>
</file>

<file path=customXml/itemProps3.xml><?xml version="1.0" encoding="utf-8"?>
<ds:datastoreItem xmlns:ds="http://schemas.openxmlformats.org/officeDocument/2006/customXml" ds:itemID="{3A98EC15-4CB8-483B-9C6C-0A0E36B23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Coal MOR Detail</vt:lpstr>
      <vt:lpstr>Coal EFOR Detail</vt:lpstr>
      <vt:lpstr>PrimaryCT EFORd 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2018-12-18T21:12:32Z</dcterms:created>
  <dcterms:modified xsi:type="dcterms:W3CDTF">2018-12-19T20:10:38Z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