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8800" windowHeight="13425"/>
  </bookViews>
  <sheets>
    <sheet name="Sch F Step 2" sheetId="21" r:id="rId1"/>
    <sheet name="Sch G Step 2" sheetId="14" r:id="rId2"/>
    <sheet name="Sch H p1" sheetId="5" r:id="rId3"/>
    <sheet name="Sch H p2" sheetId="6" r:id="rId4"/>
    <sheet name="Sch H p3" sheetId="12" r:id="rId5"/>
    <sheet name="Sch I Step 1" sheetId="22" r:id="rId6"/>
    <sheet name="Sch J Step 1" sheetId="9" r:id="rId7"/>
    <sheet name="Sch K p1" sheetId="24" r:id="rId8"/>
    <sheet name="Sch K p2" sheetId="25" r:id="rId9"/>
    <sheet name="Sch K p3" sheetId="26" r:id="rId10"/>
  </sheets>
  <externalReferences>
    <externalReference r:id="rId11"/>
  </externalReferences>
  <definedNames>
    <definedName name="ds">'[1]COS 1'!$I$180</definedName>
    <definedName name="fact" localSheetId="7">#REF!</definedName>
    <definedName name="fact">#REF!</definedName>
    <definedName name="Factors">'[1]COS 1'!$J$326:$Y$361</definedName>
    <definedName name="func">'[1]COS 1'!$AG$330:$AT$351</definedName>
    <definedName name="_xlnm.Print_Area" localSheetId="0">'Sch F Step 2'!$A$1:$G$49</definedName>
    <definedName name="_xlnm.Print_Area" localSheetId="1">'Sch G Step 2'!$A$1:$M$218</definedName>
    <definedName name="_xlnm.Print_Area" localSheetId="2">'Sch H p1'!$A$1:$I$35</definedName>
    <definedName name="_xlnm.Print_Area" localSheetId="3">'Sch H p2'!$A$1:$K$35</definedName>
    <definedName name="_xlnm.Print_Area" localSheetId="4">'Sch H p3'!$A$1:$I$37</definedName>
    <definedName name="_xlnm.Print_Area" localSheetId="5">'Sch I Step 1'!$A$1:$G$49</definedName>
    <definedName name="_xlnm.Print_Area" localSheetId="6">'Sch J Step 1'!$A$1:$M$216</definedName>
    <definedName name="_xlnm.Print_Area" localSheetId="7">'Sch K p1'!$A$1:$I$35</definedName>
    <definedName name="_xlnm.Print_Area" localSheetId="8">'Sch K p2'!$A$1:$K$35</definedName>
    <definedName name="_xlnm.Print_Area" localSheetId="9">'Sch K p3'!$A$1:$I$37</definedName>
    <definedName name="_xlnm.Print_Titles" localSheetId="0">'Sch F Step 2'!$1:$6</definedName>
    <definedName name="_xlnm.Print_Titles" localSheetId="1">'Sch G Step 2'!$1:$9</definedName>
    <definedName name="_xlnm.Print_Titles" localSheetId="5">'Sch I Step 1'!$1:$6</definedName>
    <definedName name="_xlnm.Print_Titles" localSheetId="6">'Sch J Step 1'!$1:$9</definedName>
  </definedNames>
  <calcPr calcId="179017" iterate="1"/>
</workbook>
</file>

<file path=xl/calcChain.xml><?xml version="1.0" encoding="utf-8"?>
<calcChain xmlns="http://schemas.openxmlformats.org/spreadsheetml/2006/main">
  <c r="N25" i="26" l="1"/>
  <c r="N26" i="26" s="1"/>
  <c r="O26" i="26" s="1"/>
  <c r="N23" i="26"/>
  <c r="N24" i="26" s="1"/>
  <c r="O24" i="26" s="1"/>
  <c r="C23" i="26"/>
  <c r="N22" i="26"/>
  <c r="O22" i="26" s="1"/>
  <c r="O21" i="26"/>
  <c r="N21" i="26"/>
  <c r="N20" i="26"/>
  <c r="O20" i="26" s="1"/>
  <c r="A13" i="26"/>
  <c r="N11" i="26"/>
  <c r="O11" i="26" s="1"/>
  <c r="M11" i="26"/>
  <c r="A11" i="26"/>
  <c r="M10" i="26" s="1"/>
  <c r="Q5" i="26"/>
  <c r="P5" i="26"/>
  <c r="A5" i="26"/>
  <c r="Q4" i="26"/>
  <c r="P4" i="26"/>
  <c r="N4" i="26"/>
  <c r="M4" i="26"/>
  <c r="Q3" i="26"/>
  <c r="P3" i="26"/>
  <c r="N3" i="26"/>
  <c r="M3" i="26"/>
  <c r="Q2" i="26"/>
  <c r="P2" i="26"/>
  <c r="N1" i="26" s="1"/>
  <c r="E21" i="26" s="1"/>
  <c r="N2" i="26"/>
  <c r="M2" i="26"/>
  <c r="M1" i="26"/>
  <c r="A33" i="25"/>
  <c r="A32" i="25"/>
  <c r="A31" i="25"/>
  <c r="A30" i="25"/>
  <c r="A29" i="25"/>
  <c r="A28" i="25"/>
  <c r="A27" i="25"/>
  <c r="O26" i="25" s="1"/>
  <c r="O27" i="25" s="1"/>
  <c r="O28" i="25" s="1"/>
  <c r="A26" i="25"/>
  <c r="O25" i="25" s="1"/>
  <c r="A25" i="25"/>
  <c r="O24" i="25"/>
  <c r="A24" i="25"/>
  <c r="O23" i="25"/>
  <c r="A23" i="25"/>
  <c r="A22" i="25"/>
  <c r="O21" i="25"/>
  <c r="A21" i="25"/>
  <c r="Q20" i="25" s="1"/>
  <c r="P20" i="25"/>
  <c r="O20" i="25"/>
  <c r="A20" i="25"/>
  <c r="Q19" i="25"/>
  <c r="P19" i="25"/>
  <c r="O19" i="25"/>
  <c r="A19" i="25"/>
  <c r="O18" i="25" s="1"/>
  <c r="P18" i="25"/>
  <c r="A18" i="25"/>
  <c r="A17" i="25"/>
  <c r="A16" i="25"/>
  <c r="Q15" i="25"/>
  <c r="P15" i="25"/>
  <c r="O15" i="25"/>
  <c r="A15" i="25"/>
  <c r="O14" i="25" s="1"/>
  <c r="P14" i="25"/>
  <c r="Q13" i="25"/>
  <c r="P13" i="25"/>
  <c r="O13" i="25"/>
  <c r="A13" i="25"/>
  <c r="O12" i="25" s="1"/>
  <c r="A12" i="25"/>
  <c r="P11" i="25"/>
  <c r="O11" i="25"/>
  <c r="A11" i="25"/>
  <c r="Q10" i="25" s="1"/>
  <c r="P10" i="25"/>
  <c r="O10" i="25"/>
  <c r="S5" i="25"/>
  <c r="R5" i="25"/>
  <c r="A5" i="25"/>
  <c r="S4" i="25"/>
  <c r="R4" i="25"/>
  <c r="O4" i="25"/>
  <c r="S3" i="25"/>
  <c r="R3" i="25"/>
  <c r="O3" i="25"/>
  <c r="C14" i="25" s="1"/>
  <c r="P1" i="25"/>
  <c r="S2" i="25"/>
  <c r="R2" i="25"/>
  <c r="P2" i="25"/>
  <c r="O2" i="25"/>
  <c r="O1" i="25"/>
  <c r="N26" i="24"/>
  <c r="N27" i="24" s="1"/>
  <c r="N25" i="24"/>
  <c r="N24" i="24"/>
  <c r="N23" i="24"/>
  <c r="N22" i="24"/>
  <c r="O21" i="24"/>
  <c r="N21" i="24"/>
  <c r="P21" i="24" s="1"/>
  <c r="N20" i="24"/>
  <c r="O19" i="24"/>
  <c r="P19" i="24" s="1"/>
  <c r="N19" i="24"/>
  <c r="N18" i="24"/>
  <c r="O17" i="24"/>
  <c r="N17" i="24"/>
  <c r="P17" i="24" s="1"/>
  <c r="N16" i="24"/>
  <c r="O16" i="24" s="1"/>
  <c r="P16" i="24" s="1"/>
  <c r="O15" i="24"/>
  <c r="N15" i="24"/>
  <c r="P15" i="24" s="1"/>
  <c r="N14" i="24"/>
  <c r="O13" i="24"/>
  <c r="N13" i="24"/>
  <c r="P13" i="24" s="1"/>
  <c r="N12" i="24"/>
  <c r="O12" i="24" s="1"/>
  <c r="P12" i="24" s="1"/>
  <c r="O11" i="24"/>
  <c r="N11" i="24"/>
  <c r="P11" i="24" s="1"/>
  <c r="R5" i="24"/>
  <c r="Q5" i="24"/>
  <c r="A5" i="24"/>
  <c r="R4" i="24"/>
  <c r="Q4" i="24"/>
  <c r="O3" i="24" s="1"/>
  <c r="O4" i="24"/>
  <c r="N4" i="24"/>
  <c r="R3" i="24"/>
  <c r="Q3" i="24"/>
  <c r="O2" i="24" s="1"/>
  <c r="N3" i="24"/>
  <c r="R2" i="24"/>
  <c r="Q2" i="24"/>
  <c r="O1" i="24" s="1"/>
  <c r="N2" i="24"/>
  <c r="N1" i="24"/>
  <c r="P28" i="25" l="1"/>
  <c r="Q28" i="25" s="1"/>
  <c r="C29" i="25" s="1"/>
  <c r="O29" i="25"/>
  <c r="C11" i="25"/>
  <c r="C19" i="25"/>
  <c r="P3" i="25"/>
  <c r="P4" i="25"/>
  <c r="E15" i="25" s="1"/>
  <c r="Q11" i="25"/>
  <c r="C12" i="25" s="1"/>
  <c r="Q14" i="25"/>
  <c r="C15" i="25" s="1"/>
  <c r="O17" i="25"/>
  <c r="Q18" i="25"/>
  <c r="C21" i="25"/>
  <c r="P21" i="25"/>
  <c r="C26" i="26"/>
  <c r="C22" i="26"/>
  <c r="C12" i="26"/>
  <c r="C21" i="26"/>
  <c r="G21" i="26" s="1"/>
  <c r="I21" i="26" s="1"/>
  <c r="E23" i="26"/>
  <c r="G23" i="26" s="1"/>
  <c r="I23" i="26" s="1"/>
  <c r="O25" i="26"/>
  <c r="E27" i="26"/>
  <c r="A14" i="26"/>
  <c r="N12" i="26"/>
  <c r="C27" i="26"/>
  <c r="C16" i="25"/>
  <c r="O16" i="25"/>
  <c r="Q16" i="25" s="1"/>
  <c r="C20" i="25"/>
  <c r="P22" i="25"/>
  <c r="P23" i="25" s="1"/>
  <c r="O22" i="25"/>
  <c r="P27" i="25"/>
  <c r="P29" i="25"/>
  <c r="Q29" i="25" s="1"/>
  <c r="N10" i="26"/>
  <c r="O10" i="26" s="1"/>
  <c r="C25" i="26"/>
  <c r="N27" i="26"/>
  <c r="P12" i="25"/>
  <c r="E26" i="26"/>
  <c r="G26" i="26" s="1"/>
  <c r="I26" i="26" s="1"/>
  <c r="E22" i="26"/>
  <c r="E12" i="26"/>
  <c r="G12" i="26" s="1"/>
  <c r="I12" i="26" s="1"/>
  <c r="Q12" i="25"/>
  <c r="P16" i="25"/>
  <c r="Q27" i="25"/>
  <c r="O23" i="26"/>
  <c r="E24" i="26" s="1"/>
  <c r="E25" i="26"/>
  <c r="G25" i="26" s="1"/>
  <c r="I25" i="26" s="1"/>
  <c r="E19" i="24"/>
  <c r="E15" i="24"/>
  <c r="E11" i="24"/>
  <c r="E16" i="24"/>
  <c r="E12" i="24"/>
  <c r="E21" i="24"/>
  <c r="E17" i="24"/>
  <c r="E13" i="24"/>
  <c r="G13" i="24" s="1"/>
  <c r="I13" i="24" s="1"/>
  <c r="O27" i="24"/>
  <c r="N28" i="24"/>
  <c r="C13" i="24"/>
  <c r="O14" i="24"/>
  <c r="C17" i="24"/>
  <c r="O18" i="24"/>
  <c r="P18" i="24" s="1"/>
  <c r="C21" i="24"/>
  <c r="O22" i="24"/>
  <c r="O23" i="24" s="1"/>
  <c r="C12" i="24"/>
  <c r="C16" i="24"/>
  <c r="C11" i="24"/>
  <c r="C15" i="24"/>
  <c r="C19" i="24"/>
  <c r="O20" i="24"/>
  <c r="P20" i="24" s="1"/>
  <c r="E10" i="22"/>
  <c r="G10" i="22" s="1"/>
  <c r="S28" i="22"/>
  <c r="E29" i="22"/>
  <c r="G29" i="22" s="1"/>
  <c r="C49" i="22"/>
  <c r="G10" i="21"/>
  <c r="E11" i="21"/>
  <c r="E11" i="22" s="1"/>
  <c r="G11" i="22" s="1"/>
  <c r="G11" i="21"/>
  <c r="E12" i="21"/>
  <c r="E12" i="22" s="1"/>
  <c r="G12" i="22" s="1"/>
  <c r="G12" i="21"/>
  <c r="E13" i="21"/>
  <c r="E13" i="22" s="1"/>
  <c r="G13" i="22" s="1"/>
  <c r="E14" i="21"/>
  <c r="E14" i="22" s="1"/>
  <c r="G14" i="22" s="1"/>
  <c r="E15" i="21"/>
  <c r="E15" i="22" s="1"/>
  <c r="G15" i="22" s="1"/>
  <c r="E16" i="21"/>
  <c r="E16" i="22" s="1"/>
  <c r="G16" i="22" s="1"/>
  <c r="G16" i="21"/>
  <c r="E17" i="21"/>
  <c r="E17" i="22" s="1"/>
  <c r="G17" i="22" s="1"/>
  <c r="E18" i="21"/>
  <c r="E18" i="22" s="1"/>
  <c r="G18" i="22" s="1"/>
  <c r="G18" i="21"/>
  <c r="E19" i="21"/>
  <c r="E19" i="22" s="1"/>
  <c r="G19" i="22" s="1"/>
  <c r="E22" i="22"/>
  <c r="G22" i="21"/>
  <c r="G23" i="21"/>
  <c r="G29" i="21"/>
  <c r="E30" i="21"/>
  <c r="E30" i="22" s="1"/>
  <c r="G30" i="22" s="1"/>
  <c r="G30" i="21"/>
  <c r="E31" i="21"/>
  <c r="E31" i="22" s="1"/>
  <c r="G31" i="22" s="1"/>
  <c r="E32" i="21"/>
  <c r="E32" i="22" s="1"/>
  <c r="G32" i="22" s="1"/>
  <c r="G32" i="21"/>
  <c r="E33" i="21"/>
  <c r="E33" i="22" s="1"/>
  <c r="G33" i="22" s="1"/>
  <c r="E34" i="21"/>
  <c r="E34" i="22" s="1"/>
  <c r="G34" i="22" s="1"/>
  <c r="G34" i="21"/>
  <c r="E35" i="21"/>
  <c r="E35" i="22" s="1"/>
  <c r="G35" i="22" s="1"/>
  <c r="E36" i="21"/>
  <c r="E36" i="22" s="1"/>
  <c r="G36" i="22" s="1"/>
  <c r="G36" i="21"/>
  <c r="E37" i="21"/>
  <c r="E37" i="22" s="1"/>
  <c r="G37" i="22" s="1"/>
  <c r="E38" i="21"/>
  <c r="E38" i="22" s="1"/>
  <c r="G38" i="22" s="1"/>
  <c r="G38" i="21"/>
  <c r="E41" i="21"/>
  <c r="G41" i="21" s="1"/>
  <c r="E47" i="22"/>
  <c r="G47" i="22" s="1"/>
  <c r="G47" i="21"/>
  <c r="C49" i="21"/>
  <c r="E49" i="21"/>
  <c r="E13" i="25" l="1"/>
  <c r="E20" i="25"/>
  <c r="G20" i="25" s="1"/>
  <c r="I20" i="25" s="1"/>
  <c r="E28" i="25"/>
  <c r="E17" i="25"/>
  <c r="K17" i="25" s="1"/>
  <c r="E14" i="25"/>
  <c r="K13" i="25"/>
  <c r="C13" i="26"/>
  <c r="K20" i="25"/>
  <c r="K28" i="25"/>
  <c r="E11" i="26"/>
  <c r="C11" i="26"/>
  <c r="E23" i="25"/>
  <c r="Q22" i="25"/>
  <c r="K15" i="25"/>
  <c r="G15" i="25"/>
  <c r="I15" i="25" s="1"/>
  <c r="K14" i="25"/>
  <c r="G14" i="25"/>
  <c r="I14" i="25" s="1"/>
  <c r="E30" i="25"/>
  <c r="C22" i="25"/>
  <c r="O12" i="26"/>
  <c r="E13" i="26" s="1"/>
  <c r="G13" i="26" s="1"/>
  <c r="I13" i="26" s="1"/>
  <c r="C24" i="26"/>
  <c r="G24" i="26" s="1"/>
  <c r="I24" i="26" s="1"/>
  <c r="Q21" i="25"/>
  <c r="E22" i="25" s="1"/>
  <c r="C17" i="25"/>
  <c r="C23" i="25"/>
  <c r="C28" i="25"/>
  <c r="G28" i="25" s="1"/>
  <c r="I28" i="25" s="1"/>
  <c r="O30" i="25"/>
  <c r="C30" i="25"/>
  <c r="E21" i="25"/>
  <c r="E16" i="25"/>
  <c r="E29" i="25"/>
  <c r="G22" i="26"/>
  <c r="I22" i="26" s="1"/>
  <c r="A15" i="26"/>
  <c r="O13" i="26"/>
  <c r="N13" i="26"/>
  <c r="E11" i="25"/>
  <c r="E19" i="25"/>
  <c r="Q23" i="25"/>
  <c r="E24" i="25" s="1"/>
  <c r="P24" i="25"/>
  <c r="P17" i="25"/>
  <c r="N28" i="26"/>
  <c r="O27" i="26"/>
  <c r="E28" i="26" s="1"/>
  <c r="G28" i="26" s="1"/>
  <c r="I28" i="26" s="1"/>
  <c r="G27" i="26"/>
  <c r="I27" i="26" s="1"/>
  <c r="C28" i="26"/>
  <c r="C13" i="25"/>
  <c r="G13" i="25" s="1"/>
  <c r="I13" i="25" s="1"/>
  <c r="E12" i="25"/>
  <c r="E27" i="24"/>
  <c r="G27" i="24" s="1"/>
  <c r="I27" i="24" s="1"/>
  <c r="E18" i="24"/>
  <c r="C18" i="24"/>
  <c r="P22" i="24"/>
  <c r="C22" i="24" s="1"/>
  <c r="G12" i="24"/>
  <c r="I12" i="24" s="1"/>
  <c r="G19" i="24"/>
  <c r="I19" i="24" s="1"/>
  <c r="P27" i="24"/>
  <c r="C27" i="24" s="1"/>
  <c r="P14" i="24"/>
  <c r="C14" i="24" s="1"/>
  <c r="G16" i="24"/>
  <c r="I16" i="24" s="1"/>
  <c r="C20" i="24"/>
  <c r="O28" i="24"/>
  <c r="N29" i="24"/>
  <c r="G17" i="24"/>
  <c r="I17" i="24" s="1"/>
  <c r="E20" i="24"/>
  <c r="G20" i="24" s="1"/>
  <c r="I20" i="24" s="1"/>
  <c r="G11" i="24"/>
  <c r="I11" i="24" s="1"/>
  <c r="O24" i="24"/>
  <c r="P23" i="24"/>
  <c r="E23" i="24" s="1"/>
  <c r="G21" i="24"/>
  <c r="I21" i="24" s="1"/>
  <c r="G15" i="24"/>
  <c r="I15" i="24" s="1"/>
  <c r="G49" i="21"/>
  <c r="E41" i="22"/>
  <c r="G41" i="22" s="1"/>
  <c r="G22" i="22"/>
  <c r="E49" i="22"/>
  <c r="G49" i="22" s="1"/>
  <c r="E24" i="22"/>
  <c r="E43" i="21"/>
  <c r="G43" i="21" s="1"/>
  <c r="G24" i="21"/>
  <c r="G14" i="21"/>
  <c r="E23" i="22"/>
  <c r="E42" i="21"/>
  <c r="G42" i="21" s="1"/>
  <c r="G37" i="21"/>
  <c r="G35" i="21"/>
  <c r="G33" i="21"/>
  <c r="G31" i="21"/>
  <c r="G19" i="21"/>
  <c r="G17" i="21"/>
  <c r="G15" i="21"/>
  <c r="G13" i="21"/>
  <c r="G17" i="25" l="1"/>
  <c r="I17" i="25" s="1"/>
  <c r="K24" i="25"/>
  <c r="G22" i="25"/>
  <c r="I22" i="25" s="1"/>
  <c r="K22" i="25"/>
  <c r="K11" i="25"/>
  <c r="G11" i="25"/>
  <c r="I11" i="25" s="1"/>
  <c r="G21" i="25"/>
  <c r="I21" i="25" s="1"/>
  <c r="K21" i="25"/>
  <c r="G30" i="25"/>
  <c r="I30" i="25" s="1"/>
  <c r="K30" i="25"/>
  <c r="K23" i="25"/>
  <c r="G23" i="25"/>
  <c r="I23" i="25" s="1"/>
  <c r="P25" i="25"/>
  <c r="Q24" i="25"/>
  <c r="E25" i="25" s="1"/>
  <c r="C25" i="25"/>
  <c r="C14" i="26"/>
  <c r="E14" i="26"/>
  <c r="E18" i="25"/>
  <c r="G12" i="25"/>
  <c r="I12" i="25" s="1"/>
  <c r="K12" i="25"/>
  <c r="G29" i="25"/>
  <c r="I29" i="25" s="1"/>
  <c r="K29" i="25"/>
  <c r="O31" i="25"/>
  <c r="Q30" i="25"/>
  <c r="E31" i="25" s="1"/>
  <c r="P30" i="25"/>
  <c r="C24" i="25"/>
  <c r="G24" i="25" s="1"/>
  <c r="I24" i="25" s="1"/>
  <c r="O28" i="26"/>
  <c r="E29" i="26" s="1"/>
  <c r="G29" i="26" s="1"/>
  <c r="I29" i="26" s="1"/>
  <c r="N29" i="26"/>
  <c r="C29" i="26"/>
  <c r="K19" i="25"/>
  <c r="G19" i="25"/>
  <c r="I19" i="25" s="1"/>
  <c r="A16" i="26"/>
  <c r="O14" i="26"/>
  <c r="N14" i="26"/>
  <c r="G16" i="25"/>
  <c r="I16" i="25" s="1"/>
  <c r="K16" i="25"/>
  <c r="Q17" i="25"/>
  <c r="C18" i="25" s="1"/>
  <c r="G11" i="26"/>
  <c r="I11" i="26" s="1"/>
  <c r="N30" i="24"/>
  <c r="P29" i="24"/>
  <c r="O29" i="24"/>
  <c r="E29" i="24" s="1"/>
  <c r="C28" i="24"/>
  <c r="E28" i="24"/>
  <c r="P28" i="24"/>
  <c r="E22" i="24"/>
  <c r="G22" i="24" s="1"/>
  <c r="I22" i="24" s="1"/>
  <c r="E14" i="24"/>
  <c r="G14" i="24" s="1"/>
  <c r="I14" i="24" s="1"/>
  <c r="P24" i="24"/>
  <c r="E24" i="24" s="1"/>
  <c r="G24" i="24" s="1"/>
  <c r="I24" i="24" s="1"/>
  <c r="O25" i="24"/>
  <c r="C24" i="24"/>
  <c r="G18" i="24"/>
  <c r="I18" i="24" s="1"/>
  <c r="C23" i="24"/>
  <c r="G23" i="24" s="1"/>
  <c r="I23" i="24" s="1"/>
  <c r="E43" i="22"/>
  <c r="G43" i="22" s="1"/>
  <c r="G24" i="22"/>
  <c r="G23" i="22"/>
  <c r="E42" i="22"/>
  <c r="G42" i="22" s="1"/>
  <c r="K31" i="25" l="1"/>
  <c r="G31" i="25"/>
  <c r="I31" i="25" s="1"/>
  <c r="G25" i="25"/>
  <c r="I25" i="25" s="1"/>
  <c r="K25" i="25"/>
  <c r="E15" i="26"/>
  <c r="C15" i="26"/>
  <c r="C31" i="25"/>
  <c r="G14" i="26"/>
  <c r="I14" i="26" s="1"/>
  <c r="N30" i="26"/>
  <c r="O29" i="26"/>
  <c r="E30" i="26" s="1"/>
  <c r="G30" i="26" s="1"/>
  <c r="I30" i="26" s="1"/>
  <c r="C30" i="26"/>
  <c r="K18" i="25"/>
  <c r="G18" i="25"/>
  <c r="I18" i="25" s="1"/>
  <c r="P26" i="25"/>
  <c r="E26" i="25"/>
  <c r="Q25" i="25"/>
  <c r="C26" i="25"/>
  <c r="N15" i="26"/>
  <c r="A17" i="26"/>
  <c r="O32" i="25"/>
  <c r="P31" i="25"/>
  <c r="G28" i="24"/>
  <c r="I28" i="24" s="1"/>
  <c r="C29" i="24"/>
  <c r="G29" i="24" s="1"/>
  <c r="I29" i="24" s="1"/>
  <c r="N31" i="24"/>
  <c r="P30" i="24"/>
  <c r="O30" i="24"/>
  <c r="C30" i="24" s="1"/>
  <c r="E30" i="24"/>
  <c r="O26" i="24"/>
  <c r="P25" i="24"/>
  <c r="E25" i="24" s="1"/>
  <c r="G25" i="24" s="1"/>
  <c r="I25" i="24" s="1"/>
  <c r="C25" i="24"/>
  <c r="S2" i="12"/>
  <c r="U2" i="6"/>
  <c r="G26" i="25" l="1"/>
  <c r="I26" i="25" s="1"/>
  <c r="K26" i="25"/>
  <c r="Q31" i="25"/>
  <c r="E32" i="25" s="1"/>
  <c r="Q26" i="25"/>
  <c r="C27" i="25" s="1"/>
  <c r="E27" i="25"/>
  <c r="Q32" i="25"/>
  <c r="P32" i="25"/>
  <c r="E33" i="25" s="1"/>
  <c r="C33" i="25"/>
  <c r="A18" i="26"/>
  <c r="N16" i="26"/>
  <c r="O15" i="26"/>
  <c r="C16" i="26" s="1"/>
  <c r="O30" i="26"/>
  <c r="C31" i="26" s="1"/>
  <c r="N31" i="26"/>
  <c r="E31" i="26"/>
  <c r="G15" i="26"/>
  <c r="I15" i="26" s="1"/>
  <c r="P26" i="24"/>
  <c r="E26" i="24" s="1"/>
  <c r="G26" i="24" s="1"/>
  <c r="I26" i="24" s="1"/>
  <c r="C26" i="24"/>
  <c r="O31" i="24"/>
  <c r="P31" i="24" s="1"/>
  <c r="N32" i="24"/>
  <c r="G30" i="24"/>
  <c r="I30" i="24" s="1"/>
  <c r="E196" i="14"/>
  <c r="E210" i="14"/>
  <c r="C207" i="14"/>
  <c r="C206" i="14"/>
  <c r="E195" i="14"/>
  <c r="E194" i="14"/>
  <c r="C184" i="14"/>
  <c r="C185" i="14"/>
  <c r="C186" i="14"/>
  <c r="C187" i="14"/>
  <c r="C188" i="14"/>
  <c r="C189" i="14"/>
  <c r="C190" i="14"/>
  <c r="C191" i="14"/>
  <c r="C183" i="14"/>
  <c r="C18" i="14"/>
  <c r="G33" i="25" l="1"/>
  <c r="I33" i="25" s="1"/>
  <c r="K33" i="25"/>
  <c r="K32" i="25"/>
  <c r="G32" i="25"/>
  <c r="I32" i="25" s="1"/>
  <c r="N32" i="26"/>
  <c r="O31" i="26"/>
  <c r="E32" i="26" s="1"/>
  <c r="G32" i="26" s="1"/>
  <c r="I32" i="26" s="1"/>
  <c r="C32" i="26"/>
  <c r="E17" i="26"/>
  <c r="K27" i="25"/>
  <c r="G27" i="25"/>
  <c r="I27" i="25" s="1"/>
  <c r="O16" i="26"/>
  <c r="C17" i="26" s="1"/>
  <c r="A19" i="26"/>
  <c r="N17" i="26"/>
  <c r="O17" i="26" s="1"/>
  <c r="E16" i="26"/>
  <c r="G16" i="26" s="1"/>
  <c r="I16" i="26" s="1"/>
  <c r="G31" i="26"/>
  <c r="I31" i="26" s="1"/>
  <c r="C32" i="25"/>
  <c r="E31" i="24"/>
  <c r="C31" i="24"/>
  <c r="P32" i="24"/>
  <c r="C32" i="24" s="1"/>
  <c r="O32" i="24"/>
  <c r="E176" i="14"/>
  <c r="E175" i="14"/>
  <c r="E174" i="14"/>
  <c r="C164" i="14"/>
  <c r="C165" i="14"/>
  <c r="C166" i="14"/>
  <c r="C167" i="14"/>
  <c r="C168" i="14"/>
  <c r="C169" i="14"/>
  <c r="C170" i="14"/>
  <c r="C171" i="14"/>
  <c r="C163" i="14"/>
  <c r="E154" i="14"/>
  <c r="E153" i="14"/>
  <c r="E152" i="14"/>
  <c r="C148" i="14"/>
  <c r="C149" i="14"/>
  <c r="E141" i="14"/>
  <c r="E140" i="14"/>
  <c r="E139" i="14"/>
  <c r="C134" i="14"/>
  <c r="C135" i="14"/>
  <c r="C136" i="14"/>
  <c r="E118" i="14"/>
  <c r="E117" i="14"/>
  <c r="E116" i="14"/>
  <c r="C110" i="14"/>
  <c r="C111" i="14"/>
  <c r="C112" i="14"/>
  <c r="C113" i="14"/>
  <c r="C109" i="14"/>
  <c r="E102" i="14"/>
  <c r="E101" i="14"/>
  <c r="E100" i="14"/>
  <c r="C91" i="14"/>
  <c r="C92" i="14"/>
  <c r="C93" i="14"/>
  <c r="C94" i="14"/>
  <c r="C95" i="14"/>
  <c r="C96" i="14"/>
  <c r="C97" i="14"/>
  <c r="C90" i="14"/>
  <c r="E80" i="14"/>
  <c r="E79" i="14"/>
  <c r="E78" i="14"/>
  <c r="C69" i="14"/>
  <c r="C70" i="14"/>
  <c r="C71" i="14"/>
  <c r="C72" i="14"/>
  <c r="C73" i="14"/>
  <c r="C74" i="14"/>
  <c r="C75" i="14"/>
  <c r="C68" i="14"/>
  <c r="E61" i="14"/>
  <c r="E60" i="14"/>
  <c r="E59" i="14"/>
  <c r="C49" i="14"/>
  <c r="C50" i="14"/>
  <c r="C51" i="14"/>
  <c r="C52" i="14"/>
  <c r="C53" i="14"/>
  <c r="C54" i="14"/>
  <c r="C55" i="14"/>
  <c r="C56" i="14"/>
  <c r="C48" i="14"/>
  <c r="E38" i="14"/>
  <c r="E39" i="14"/>
  <c r="E37" i="14"/>
  <c r="C32" i="14"/>
  <c r="C33" i="14"/>
  <c r="C34" i="14"/>
  <c r="C31" i="14"/>
  <c r="C14" i="14"/>
  <c r="C15" i="14"/>
  <c r="C16" i="14"/>
  <c r="C17" i="14"/>
  <c r="E22" i="14"/>
  <c r="E23" i="14"/>
  <c r="E21" i="14"/>
  <c r="C13" i="14"/>
  <c r="N18" i="26" l="1"/>
  <c r="A20" i="26"/>
  <c r="O18" i="26"/>
  <c r="G17" i="26"/>
  <c r="I17" i="26" s="1"/>
  <c r="E18" i="26"/>
  <c r="C18" i="26"/>
  <c r="O32" i="26"/>
  <c r="E33" i="26" s="1"/>
  <c r="G33" i="26" s="1"/>
  <c r="I33" i="26" s="1"/>
  <c r="N33" i="26"/>
  <c r="C33" i="26"/>
  <c r="E32" i="24"/>
  <c r="G32" i="24" s="1"/>
  <c r="I32" i="24" s="1"/>
  <c r="G31" i="24"/>
  <c r="I31" i="24" s="1"/>
  <c r="C130" i="14"/>
  <c r="C129" i="14"/>
  <c r="C132" i="14"/>
  <c r="C131" i="14"/>
  <c r="C133" i="14"/>
  <c r="N34" i="26" l="1"/>
  <c r="O33" i="26"/>
  <c r="E34" i="26" s="1"/>
  <c r="N19" i="26"/>
  <c r="O19" i="26"/>
  <c r="G18" i="26"/>
  <c r="I18" i="26" s="1"/>
  <c r="E19" i="26"/>
  <c r="C19" i="26"/>
  <c r="G14" i="14"/>
  <c r="I14" i="14" s="1"/>
  <c r="G14" i="9"/>
  <c r="I14" i="9" s="1"/>
  <c r="G19" i="26" l="1"/>
  <c r="I19" i="26" s="1"/>
  <c r="C34" i="26"/>
  <c r="G34" i="26" s="1"/>
  <c r="I34" i="26" s="1"/>
  <c r="C20" i="26"/>
  <c r="E20" i="26"/>
  <c r="O34" i="26"/>
  <c r="E35" i="26" s="1"/>
  <c r="G35" i="26" s="1"/>
  <c r="I35" i="26" s="1"/>
  <c r="N35" i="26"/>
  <c r="C35" i="26"/>
  <c r="G109" i="9"/>
  <c r="I109" i="9" s="1"/>
  <c r="K109" i="9"/>
  <c r="M109" i="9" s="1"/>
  <c r="N36" i="26" l="1"/>
  <c r="O35" i="26"/>
  <c r="C36" i="26" s="1"/>
  <c r="E36" i="26"/>
  <c r="G20" i="26"/>
  <c r="I20" i="26" s="1"/>
  <c r="K210" i="14"/>
  <c r="M210" i="14" s="1"/>
  <c r="M211" i="14" s="1"/>
  <c r="K195" i="14"/>
  <c r="M195" i="14" s="1"/>
  <c r="K194" i="14"/>
  <c r="M194" i="14" s="1"/>
  <c r="K184" i="14"/>
  <c r="M184" i="14" s="1"/>
  <c r="K153" i="14"/>
  <c r="M153" i="14" s="1"/>
  <c r="K152" i="14"/>
  <c r="M152" i="14" s="1"/>
  <c r="K141" i="14"/>
  <c r="M141" i="14" s="1"/>
  <c r="K140" i="14"/>
  <c r="M140" i="14" s="1"/>
  <c r="K117" i="14"/>
  <c r="M117" i="14" s="1"/>
  <c r="K101" i="14"/>
  <c r="M101" i="14" s="1"/>
  <c r="K102" i="14"/>
  <c r="M102" i="14" s="1"/>
  <c r="K78" i="14"/>
  <c r="M78" i="14" s="1"/>
  <c r="K60" i="14"/>
  <c r="M60" i="14" s="1"/>
  <c r="K61" i="14"/>
  <c r="M61" i="14" s="1"/>
  <c r="K32" i="14"/>
  <c r="M32" i="14" s="1"/>
  <c r="K22" i="14"/>
  <c r="M22" i="14" s="1"/>
  <c r="E211" i="14"/>
  <c r="E213" i="14" s="1"/>
  <c r="C211" i="14"/>
  <c r="G210" i="14"/>
  <c r="I210" i="14" s="1"/>
  <c r="I211" i="14" s="1"/>
  <c r="E208" i="14"/>
  <c r="C208" i="14"/>
  <c r="E197" i="14"/>
  <c r="C197" i="14"/>
  <c r="G196" i="14"/>
  <c r="I196" i="14" s="1"/>
  <c r="G195" i="14"/>
  <c r="I195" i="14" s="1"/>
  <c r="G194" i="14"/>
  <c r="I194" i="14" s="1"/>
  <c r="E192" i="14"/>
  <c r="C192" i="14"/>
  <c r="G191" i="14"/>
  <c r="I191" i="14" s="1"/>
  <c r="G190" i="14"/>
  <c r="G189" i="14"/>
  <c r="I189" i="14" s="1"/>
  <c r="G188" i="14"/>
  <c r="I188" i="14" s="1"/>
  <c r="G187" i="14"/>
  <c r="I187" i="14" s="1"/>
  <c r="G186" i="14"/>
  <c r="I186" i="14" s="1"/>
  <c r="G185" i="14"/>
  <c r="I185" i="14" s="1"/>
  <c r="G184" i="14"/>
  <c r="I184" i="14" s="1"/>
  <c r="G183" i="14"/>
  <c r="I183" i="14" s="1"/>
  <c r="E177" i="14"/>
  <c r="C177" i="14"/>
  <c r="G176" i="14"/>
  <c r="I176" i="14" s="1"/>
  <c r="G175" i="14"/>
  <c r="I175" i="14" s="1"/>
  <c r="G174" i="14"/>
  <c r="I174" i="14" s="1"/>
  <c r="E172" i="14"/>
  <c r="C172" i="14"/>
  <c r="G171" i="14"/>
  <c r="I171" i="14" s="1"/>
  <c r="G170" i="14"/>
  <c r="I170" i="14" s="1"/>
  <c r="G169" i="14"/>
  <c r="I169" i="14" s="1"/>
  <c r="G168" i="14"/>
  <c r="I168" i="14" s="1"/>
  <c r="G167" i="14"/>
  <c r="I167" i="14" s="1"/>
  <c r="G166" i="14"/>
  <c r="I166" i="14" s="1"/>
  <c r="G165" i="14"/>
  <c r="I165" i="14" s="1"/>
  <c r="G164" i="14"/>
  <c r="I164" i="14" s="1"/>
  <c r="G163" i="14"/>
  <c r="I163" i="14" s="1"/>
  <c r="E155" i="14"/>
  <c r="C155" i="14"/>
  <c r="G154" i="14"/>
  <c r="I154" i="14" s="1"/>
  <c r="G153" i="14"/>
  <c r="I153" i="14" s="1"/>
  <c r="G152" i="14"/>
  <c r="I152" i="14" s="1"/>
  <c r="E150" i="14"/>
  <c r="C150" i="14"/>
  <c r="G149" i="14"/>
  <c r="I149" i="14" s="1"/>
  <c r="G148" i="14"/>
  <c r="I148" i="14" s="1"/>
  <c r="E142" i="14"/>
  <c r="C142" i="14"/>
  <c r="G141" i="14"/>
  <c r="I141" i="14" s="1"/>
  <c r="G140" i="14"/>
  <c r="I140" i="14" s="1"/>
  <c r="G139" i="14"/>
  <c r="I139" i="14" s="1"/>
  <c r="E137" i="14"/>
  <c r="C137" i="14"/>
  <c r="G136" i="14"/>
  <c r="I136" i="14" s="1"/>
  <c r="G135" i="14"/>
  <c r="I135" i="14" s="1"/>
  <c r="G134" i="14"/>
  <c r="I134" i="14" s="1"/>
  <c r="G133" i="14"/>
  <c r="I133" i="14" s="1"/>
  <c r="G132" i="14"/>
  <c r="I132" i="14" s="1"/>
  <c r="G131" i="14"/>
  <c r="I131" i="14" s="1"/>
  <c r="G130" i="14"/>
  <c r="I130" i="14" s="1"/>
  <c r="G129" i="14"/>
  <c r="I129" i="14" s="1"/>
  <c r="E119" i="14"/>
  <c r="C119" i="14"/>
  <c r="G118" i="14"/>
  <c r="I118" i="14" s="1"/>
  <c r="G117" i="14"/>
  <c r="I117" i="14" s="1"/>
  <c r="G116" i="14"/>
  <c r="I116" i="14" s="1"/>
  <c r="E114" i="14"/>
  <c r="C114" i="14"/>
  <c r="G113" i="14"/>
  <c r="I113" i="14" s="1"/>
  <c r="G112" i="14"/>
  <c r="I112" i="14" s="1"/>
  <c r="G111" i="14"/>
  <c r="I111" i="14" s="1"/>
  <c r="G110" i="14"/>
  <c r="I110" i="14" s="1"/>
  <c r="G109" i="14"/>
  <c r="I109" i="14" s="1"/>
  <c r="E103" i="14"/>
  <c r="C103" i="14"/>
  <c r="G102" i="14"/>
  <c r="I102" i="14" s="1"/>
  <c r="G101" i="14"/>
  <c r="I101" i="14" s="1"/>
  <c r="G100" i="14"/>
  <c r="I100" i="14" s="1"/>
  <c r="E98" i="14"/>
  <c r="C98" i="14"/>
  <c r="G97" i="14"/>
  <c r="I97" i="14" s="1"/>
  <c r="G96" i="14"/>
  <c r="I96" i="14" s="1"/>
  <c r="G95" i="14"/>
  <c r="I95" i="14" s="1"/>
  <c r="G94" i="14"/>
  <c r="I94" i="14" s="1"/>
  <c r="G93" i="14"/>
  <c r="I93" i="14" s="1"/>
  <c r="G92" i="14"/>
  <c r="I92" i="14" s="1"/>
  <c r="G91" i="14"/>
  <c r="I91" i="14" s="1"/>
  <c r="G90" i="14"/>
  <c r="I90" i="14" s="1"/>
  <c r="E81" i="14"/>
  <c r="C81" i="14"/>
  <c r="G80" i="14"/>
  <c r="I80" i="14" s="1"/>
  <c r="G79" i="14"/>
  <c r="I79" i="14" s="1"/>
  <c r="G78" i="14"/>
  <c r="I78" i="14" s="1"/>
  <c r="E76" i="14"/>
  <c r="C76" i="14"/>
  <c r="G75" i="14"/>
  <c r="I75" i="14" s="1"/>
  <c r="G74" i="14"/>
  <c r="I74" i="14" s="1"/>
  <c r="G73" i="14"/>
  <c r="I73" i="14" s="1"/>
  <c r="G72" i="14"/>
  <c r="I72" i="14" s="1"/>
  <c r="G71" i="14"/>
  <c r="I71" i="14" s="1"/>
  <c r="G70" i="14"/>
  <c r="I70" i="14" s="1"/>
  <c r="G69" i="14"/>
  <c r="I69" i="14" s="1"/>
  <c r="G68" i="14"/>
  <c r="I68" i="14" s="1"/>
  <c r="E62" i="14"/>
  <c r="C62" i="14"/>
  <c r="G61" i="14"/>
  <c r="I61" i="14" s="1"/>
  <c r="G60" i="14"/>
  <c r="I60" i="14" s="1"/>
  <c r="G59" i="14"/>
  <c r="I59" i="14" s="1"/>
  <c r="E57" i="14"/>
  <c r="C57" i="14"/>
  <c r="G56" i="14"/>
  <c r="I56" i="14" s="1"/>
  <c r="G55" i="14"/>
  <c r="I55" i="14" s="1"/>
  <c r="G54" i="14"/>
  <c r="I54" i="14" s="1"/>
  <c r="G53" i="14"/>
  <c r="I53" i="14" s="1"/>
  <c r="G52" i="14"/>
  <c r="I52" i="14" s="1"/>
  <c r="G51" i="14"/>
  <c r="I51" i="14" s="1"/>
  <c r="G50" i="14"/>
  <c r="I50" i="14" s="1"/>
  <c r="G49" i="14"/>
  <c r="I49" i="14" s="1"/>
  <c r="G48" i="14"/>
  <c r="I48" i="14" s="1"/>
  <c r="E40" i="14"/>
  <c r="C40" i="14"/>
  <c r="G39" i="14"/>
  <c r="I39" i="14" s="1"/>
  <c r="G38" i="14"/>
  <c r="I38" i="14" s="1"/>
  <c r="G37" i="14"/>
  <c r="I37" i="14" s="1"/>
  <c r="E35" i="14"/>
  <c r="C35" i="14"/>
  <c r="G34" i="14"/>
  <c r="I34" i="14" s="1"/>
  <c r="G33" i="14"/>
  <c r="I33" i="14" s="1"/>
  <c r="G32" i="14"/>
  <c r="I32" i="14" s="1"/>
  <c r="G31" i="14"/>
  <c r="I31" i="14" s="1"/>
  <c r="E24" i="14"/>
  <c r="C24" i="14"/>
  <c r="G23" i="14"/>
  <c r="I23" i="14" s="1"/>
  <c r="G22" i="14"/>
  <c r="I22" i="14" s="1"/>
  <c r="G21" i="14"/>
  <c r="I21" i="14" s="1"/>
  <c r="E19" i="14"/>
  <c r="C19" i="14"/>
  <c r="G18" i="14"/>
  <c r="I18" i="14" s="1"/>
  <c r="G17" i="14"/>
  <c r="I17" i="14" s="1"/>
  <c r="G16" i="14"/>
  <c r="I16" i="14" s="1"/>
  <c r="G15" i="14"/>
  <c r="I15" i="14" s="1"/>
  <c r="G13" i="14"/>
  <c r="I13" i="14" s="1"/>
  <c r="C208" i="9"/>
  <c r="K184" i="9"/>
  <c r="M184" i="9" s="1"/>
  <c r="G184" i="9"/>
  <c r="I184" i="9" s="1"/>
  <c r="E197" i="9"/>
  <c r="C197" i="9"/>
  <c r="E192" i="9"/>
  <c r="C192" i="9"/>
  <c r="E172" i="9"/>
  <c r="C172" i="9"/>
  <c r="E150" i="9"/>
  <c r="C150" i="9"/>
  <c r="E137" i="9"/>
  <c r="C137" i="9"/>
  <c r="E114" i="9"/>
  <c r="C114" i="9"/>
  <c r="E98" i="9"/>
  <c r="C98" i="9"/>
  <c r="E76" i="9"/>
  <c r="C76" i="9"/>
  <c r="E62" i="9"/>
  <c r="C62" i="9"/>
  <c r="E57" i="9"/>
  <c r="C57" i="9"/>
  <c r="C19" i="9"/>
  <c r="K34" i="9"/>
  <c r="M34" i="9" s="1"/>
  <c r="G33" i="9"/>
  <c r="I33" i="9" s="1"/>
  <c r="G34" i="9"/>
  <c r="I34" i="9" s="1"/>
  <c r="E40" i="9"/>
  <c r="C40" i="9"/>
  <c r="C35" i="9"/>
  <c r="G31" i="9"/>
  <c r="I31" i="9" s="1"/>
  <c r="G32" i="9"/>
  <c r="I32" i="9" s="1"/>
  <c r="E35" i="9"/>
  <c r="G37" i="9"/>
  <c r="I37" i="9" s="1"/>
  <c r="G38" i="9"/>
  <c r="I38" i="9" s="1"/>
  <c r="G39" i="9"/>
  <c r="I39" i="9" s="1"/>
  <c r="G18" i="9"/>
  <c r="I18" i="9" s="1"/>
  <c r="E19" i="9"/>
  <c r="G60" i="9"/>
  <c r="G61" i="9"/>
  <c r="G59" i="9"/>
  <c r="G22" i="9"/>
  <c r="G23" i="9"/>
  <c r="G21" i="9"/>
  <c r="K176" i="14"/>
  <c r="M176" i="14" s="1"/>
  <c r="K175" i="14"/>
  <c r="M175" i="14" s="1"/>
  <c r="K90" i="14"/>
  <c r="M90" i="14" s="1"/>
  <c r="K23" i="14"/>
  <c r="M23" i="14" s="1"/>
  <c r="K38" i="14"/>
  <c r="M38" i="14" s="1"/>
  <c r="K116" i="14"/>
  <c r="M116" i="14" s="1"/>
  <c r="K149" i="14"/>
  <c r="M149" i="14" s="1"/>
  <c r="K75" i="14"/>
  <c r="M75" i="14" s="1"/>
  <c r="K74" i="14"/>
  <c r="M74" i="14" s="1"/>
  <c r="K188" i="14"/>
  <c r="K112" i="14"/>
  <c r="M112" i="14" s="1"/>
  <c r="K34" i="14"/>
  <c r="M34" i="14" s="1"/>
  <c r="K185" i="14"/>
  <c r="M185" i="14" s="1"/>
  <c r="K69" i="14"/>
  <c r="M69" i="14" s="1"/>
  <c r="K183" i="14"/>
  <c r="M183" i="14" s="1"/>
  <c r="G36" i="26" l="1"/>
  <c r="I36" i="26" s="1"/>
  <c r="O36" i="26"/>
  <c r="C37" i="26" s="1"/>
  <c r="E37" i="26"/>
  <c r="E144" i="14"/>
  <c r="C199" i="9"/>
  <c r="E121" i="14"/>
  <c r="E157" i="14"/>
  <c r="C144" i="14"/>
  <c r="K59" i="14"/>
  <c r="M59" i="14" s="1"/>
  <c r="M62" i="14" s="1"/>
  <c r="C213" i="14"/>
  <c r="C26" i="14"/>
  <c r="I40" i="14"/>
  <c r="C199" i="14"/>
  <c r="E179" i="14"/>
  <c r="E199" i="14"/>
  <c r="C179" i="14"/>
  <c r="C121" i="14"/>
  <c r="C105" i="14"/>
  <c r="E83" i="14"/>
  <c r="E64" i="14"/>
  <c r="C42" i="14"/>
  <c r="E26" i="14"/>
  <c r="E199" i="9"/>
  <c r="E42" i="9"/>
  <c r="C42" i="9"/>
  <c r="C157" i="14"/>
  <c r="E42" i="14"/>
  <c r="G206" i="14"/>
  <c r="I206" i="14" s="1"/>
  <c r="C83" i="14"/>
  <c r="C64" i="14"/>
  <c r="K110" i="14"/>
  <c r="M110" i="14" s="1"/>
  <c r="K33" i="14"/>
  <c r="M33" i="14" s="1"/>
  <c r="K100" i="14"/>
  <c r="M100" i="14" s="1"/>
  <c r="M103" i="14" s="1"/>
  <c r="M188" i="14"/>
  <c r="K206" i="14"/>
  <c r="M206" i="14" s="1"/>
  <c r="K70" i="14"/>
  <c r="M70" i="14" s="1"/>
  <c r="K73" i="14"/>
  <c r="M73" i="14" s="1"/>
  <c r="K48" i="14"/>
  <c r="M48" i="14" s="1"/>
  <c r="K109" i="14"/>
  <c r="M109" i="14" s="1"/>
  <c r="K191" i="14"/>
  <c r="M191" i="14" s="1"/>
  <c r="K31" i="14"/>
  <c r="M31" i="14" s="1"/>
  <c r="K190" i="14"/>
  <c r="M190" i="14" s="1"/>
  <c r="I81" i="14"/>
  <c r="I35" i="14"/>
  <c r="I155" i="14"/>
  <c r="I150" i="14"/>
  <c r="I177" i="14"/>
  <c r="I172" i="14"/>
  <c r="I35" i="9"/>
  <c r="K196" i="14"/>
  <c r="M196" i="14" s="1"/>
  <c r="M197" i="14" s="1"/>
  <c r="K71" i="14"/>
  <c r="M71" i="14" s="1"/>
  <c r="K139" i="14"/>
  <c r="M139" i="14" s="1"/>
  <c r="M142" i="14" s="1"/>
  <c r="K37" i="14"/>
  <c r="M37" i="14" s="1"/>
  <c r="K80" i="14"/>
  <c r="M80" i="14" s="1"/>
  <c r="K111" i="14"/>
  <c r="M111" i="14" s="1"/>
  <c r="K187" i="14"/>
  <c r="M187" i="14" s="1"/>
  <c r="K118" i="14"/>
  <c r="M118" i="14" s="1"/>
  <c r="M119" i="14" s="1"/>
  <c r="K13" i="14"/>
  <c r="M13" i="14" s="1"/>
  <c r="K72" i="14"/>
  <c r="M72" i="14" s="1"/>
  <c r="K129" i="14"/>
  <c r="M129" i="14" s="1"/>
  <c r="K21" i="14"/>
  <c r="M21" i="14" s="1"/>
  <c r="M24" i="14" s="1"/>
  <c r="K39" i="14"/>
  <c r="M39" i="14" s="1"/>
  <c r="K79" i="14"/>
  <c r="M79" i="14" s="1"/>
  <c r="K113" i="14"/>
  <c r="M113" i="14" s="1"/>
  <c r="K148" i="14"/>
  <c r="M148" i="14" s="1"/>
  <c r="K186" i="14"/>
  <c r="M186" i="14" s="1"/>
  <c r="K154" i="14"/>
  <c r="M154" i="14" s="1"/>
  <c r="M155" i="14" s="1"/>
  <c r="K163" i="14"/>
  <c r="M163" i="14" s="1"/>
  <c r="K189" i="14"/>
  <c r="K68" i="14"/>
  <c r="M68" i="14" s="1"/>
  <c r="K174" i="14"/>
  <c r="M174" i="14" s="1"/>
  <c r="M177" i="14" s="1"/>
  <c r="I76" i="14"/>
  <c r="I57" i="14"/>
  <c r="E105" i="14"/>
  <c r="I24" i="14"/>
  <c r="I19" i="14"/>
  <c r="I114" i="14"/>
  <c r="I62" i="14"/>
  <c r="I98" i="14"/>
  <c r="I119" i="14"/>
  <c r="I137" i="14"/>
  <c r="I103" i="14"/>
  <c r="I142" i="14"/>
  <c r="I197" i="14"/>
  <c r="G207" i="14"/>
  <c r="I207" i="14" s="1"/>
  <c r="I190" i="14"/>
  <c r="I192" i="14" s="1"/>
  <c r="I40" i="9"/>
  <c r="G37" i="26" l="1"/>
  <c r="I37" i="26" s="1"/>
  <c r="E159" i="14"/>
  <c r="E123" i="14"/>
  <c r="C159" i="14"/>
  <c r="M35" i="14"/>
  <c r="I42" i="14"/>
  <c r="C123" i="14"/>
  <c r="E201" i="14"/>
  <c r="C44" i="14"/>
  <c r="E85" i="14"/>
  <c r="E44" i="14"/>
  <c r="I208" i="14"/>
  <c r="I213" i="14" s="1"/>
  <c r="C201" i="14"/>
  <c r="I144" i="14"/>
  <c r="C85" i="14"/>
  <c r="I42" i="9"/>
  <c r="I157" i="14"/>
  <c r="M189" i="14"/>
  <c r="M192" i="14" s="1"/>
  <c r="M199" i="14" s="1"/>
  <c r="K207" i="14"/>
  <c r="M207" i="14" s="1"/>
  <c r="M208" i="14" s="1"/>
  <c r="M213" i="14" s="1"/>
  <c r="I64" i="14"/>
  <c r="M114" i="14"/>
  <c r="M121" i="14" s="1"/>
  <c r="M76" i="14"/>
  <c r="M150" i="14"/>
  <c r="M157" i="14" s="1"/>
  <c r="I83" i="14"/>
  <c r="I179" i="14"/>
  <c r="M81" i="14"/>
  <c r="M40" i="14"/>
  <c r="I105" i="14"/>
  <c r="I199" i="14"/>
  <c r="I26" i="14"/>
  <c r="I121" i="14"/>
  <c r="K140" i="9"/>
  <c r="M140" i="9" s="1"/>
  <c r="S5" i="6"/>
  <c r="A5" i="5"/>
  <c r="Q3" i="12"/>
  <c r="P5" i="12"/>
  <c r="P4" i="12"/>
  <c r="P3" i="12"/>
  <c r="M4" i="12"/>
  <c r="M3" i="12"/>
  <c r="M2" i="12"/>
  <c r="N23" i="12"/>
  <c r="N24" i="12" s="1"/>
  <c r="A13" i="12"/>
  <c r="A14" i="12" s="1"/>
  <c r="N22" i="12"/>
  <c r="A5" i="12"/>
  <c r="A11" i="12"/>
  <c r="M10" i="12" s="1"/>
  <c r="M11" i="12"/>
  <c r="N11" i="12" s="1"/>
  <c r="O11" i="12" s="1"/>
  <c r="N20" i="12"/>
  <c r="O20" i="12" s="1"/>
  <c r="N21" i="12"/>
  <c r="O21" i="12" s="1"/>
  <c r="O22" i="12"/>
  <c r="A27" i="6"/>
  <c r="O26" i="6" s="1"/>
  <c r="A30" i="6"/>
  <c r="A12" i="6"/>
  <c r="A13" i="6"/>
  <c r="O12" i="6" s="1"/>
  <c r="O13" i="6"/>
  <c r="P13" i="6" s="1"/>
  <c r="A15" i="6"/>
  <c r="A16" i="6"/>
  <c r="O15" i="6" s="1"/>
  <c r="P15" i="6" s="1"/>
  <c r="A17" i="6"/>
  <c r="O16" i="6" s="1"/>
  <c r="A18" i="6"/>
  <c r="O17" i="6" s="1"/>
  <c r="P17" i="6" s="1"/>
  <c r="A19" i="6"/>
  <c r="A20" i="6"/>
  <c r="O19" i="6" s="1"/>
  <c r="A21" i="6"/>
  <c r="O20" i="6" s="1"/>
  <c r="A22" i="6"/>
  <c r="O21" i="6" s="1"/>
  <c r="A23" i="6"/>
  <c r="O22" i="6" s="1"/>
  <c r="A24" i="6"/>
  <c r="O23" i="6" s="1"/>
  <c r="A25" i="6"/>
  <c r="O24" i="6" s="1"/>
  <c r="A26" i="6"/>
  <c r="O25" i="6" s="1"/>
  <c r="A28" i="6"/>
  <c r="A29" i="6"/>
  <c r="A31" i="6"/>
  <c r="A32" i="6"/>
  <c r="A33" i="6"/>
  <c r="A11" i="6"/>
  <c r="K117" i="9"/>
  <c r="M117" i="9" s="1"/>
  <c r="K22" i="9"/>
  <c r="M22" i="9" s="1"/>
  <c r="A5" i="6"/>
  <c r="Q4" i="5"/>
  <c r="Q5" i="5"/>
  <c r="Q3" i="5"/>
  <c r="Q2" i="5"/>
  <c r="R5" i="5"/>
  <c r="R3" i="5"/>
  <c r="N3" i="5"/>
  <c r="N4" i="5"/>
  <c r="N2" i="5"/>
  <c r="N1" i="5"/>
  <c r="R3" i="6"/>
  <c r="R2" i="6"/>
  <c r="K152" i="9"/>
  <c r="M152" i="9" s="1"/>
  <c r="K116" i="9"/>
  <c r="M116" i="9" s="1"/>
  <c r="K37" i="9"/>
  <c r="K21" i="9"/>
  <c r="K210" i="9"/>
  <c r="K196" i="9"/>
  <c r="M196" i="9" s="1"/>
  <c r="K154" i="9"/>
  <c r="M154" i="9" s="1"/>
  <c r="K118" i="9"/>
  <c r="M118" i="9" s="1"/>
  <c r="K80" i="9"/>
  <c r="M80" i="9" s="1"/>
  <c r="K48" i="9"/>
  <c r="M48" i="9" s="1"/>
  <c r="K39" i="9"/>
  <c r="M39" i="9" s="1"/>
  <c r="K23" i="9"/>
  <c r="M23" i="9" s="1"/>
  <c r="Q5" i="12"/>
  <c r="G13" i="9"/>
  <c r="I13" i="9" s="1"/>
  <c r="G15" i="9"/>
  <c r="I15" i="9" s="1"/>
  <c r="G16" i="9"/>
  <c r="I16" i="9" s="1"/>
  <c r="G17" i="9"/>
  <c r="I17" i="9" s="1"/>
  <c r="I22" i="9"/>
  <c r="I23" i="9"/>
  <c r="C24" i="9"/>
  <c r="C26" i="9" s="1"/>
  <c r="C44" i="9" s="1"/>
  <c r="G48" i="9"/>
  <c r="I48" i="9" s="1"/>
  <c r="G49" i="9"/>
  <c r="I49" i="9" s="1"/>
  <c r="G50" i="9"/>
  <c r="I50" i="9" s="1"/>
  <c r="G51" i="9"/>
  <c r="I51" i="9" s="1"/>
  <c r="G52" i="9"/>
  <c r="I52" i="9" s="1"/>
  <c r="G53" i="9"/>
  <c r="I53" i="9" s="1"/>
  <c r="G54" i="9"/>
  <c r="I54" i="9" s="1"/>
  <c r="G55" i="9"/>
  <c r="I55" i="9" s="1"/>
  <c r="G56" i="9"/>
  <c r="I56" i="9" s="1"/>
  <c r="I59" i="9"/>
  <c r="I60" i="9"/>
  <c r="I61" i="9"/>
  <c r="C64" i="9"/>
  <c r="E64" i="9"/>
  <c r="G68" i="9"/>
  <c r="I68" i="9" s="1"/>
  <c r="G78" i="9"/>
  <c r="I78" i="9" s="1"/>
  <c r="G79" i="9"/>
  <c r="I79" i="9" s="1"/>
  <c r="G80" i="9"/>
  <c r="I80" i="9" s="1"/>
  <c r="C81" i="9"/>
  <c r="C83" i="9" s="1"/>
  <c r="E81" i="9"/>
  <c r="E83" i="9" s="1"/>
  <c r="G90" i="9"/>
  <c r="I90" i="9" s="1"/>
  <c r="G91" i="9"/>
  <c r="I91" i="9" s="1"/>
  <c r="G92" i="9"/>
  <c r="I92" i="9" s="1"/>
  <c r="G93" i="9"/>
  <c r="I93" i="9" s="1"/>
  <c r="G94" i="9"/>
  <c r="I94" i="9" s="1"/>
  <c r="G95" i="9"/>
  <c r="I95" i="9" s="1"/>
  <c r="G96" i="9"/>
  <c r="I96" i="9" s="1"/>
  <c r="G97" i="9"/>
  <c r="I97" i="9" s="1"/>
  <c r="G100" i="9"/>
  <c r="I100" i="9" s="1"/>
  <c r="G101" i="9"/>
  <c r="I101" i="9" s="1"/>
  <c r="G102" i="9"/>
  <c r="I102" i="9" s="1"/>
  <c r="C103" i="9"/>
  <c r="C105" i="9" s="1"/>
  <c r="E103" i="9"/>
  <c r="E105" i="9" s="1"/>
  <c r="G116" i="9"/>
  <c r="I116" i="9" s="1"/>
  <c r="G117" i="9"/>
  <c r="I117" i="9" s="1"/>
  <c r="G118" i="9"/>
  <c r="I118" i="9" s="1"/>
  <c r="C119" i="9"/>
  <c r="C121" i="9" s="1"/>
  <c r="E119" i="9"/>
  <c r="E121" i="9" s="1"/>
  <c r="G129" i="9"/>
  <c r="I129" i="9" s="1"/>
  <c r="G130" i="9"/>
  <c r="I130" i="9" s="1"/>
  <c r="G131" i="9"/>
  <c r="I131" i="9" s="1"/>
  <c r="G132" i="9"/>
  <c r="I132" i="9" s="1"/>
  <c r="G133" i="9"/>
  <c r="I133" i="9" s="1"/>
  <c r="G134" i="9"/>
  <c r="I134" i="9" s="1"/>
  <c r="G135" i="9"/>
  <c r="I135" i="9" s="1"/>
  <c r="G136" i="9"/>
  <c r="I136" i="9" s="1"/>
  <c r="G139" i="9"/>
  <c r="I139" i="9" s="1"/>
  <c r="G140" i="9"/>
  <c r="I140" i="9" s="1"/>
  <c r="G141" i="9"/>
  <c r="I141" i="9" s="1"/>
  <c r="C142" i="9"/>
  <c r="C144" i="9" s="1"/>
  <c r="E142" i="9"/>
  <c r="G152" i="9"/>
  <c r="I152" i="9" s="1"/>
  <c r="G153" i="9"/>
  <c r="I153" i="9" s="1"/>
  <c r="G154" i="9"/>
  <c r="I154" i="9" s="1"/>
  <c r="C155" i="9"/>
  <c r="E155" i="9"/>
  <c r="E157" i="9" s="1"/>
  <c r="C157" i="9"/>
  <c r="G163" i="9"/>
  <c r="I163" i="9" s="1"/>
  <c r="G164" i="9"/>
  <c r="I164" i="9" s="1"/>
  <c r="G165" i="9"/>
  <c r="I165" i="9" s="1"/>
  <c r="G166" i="9"/>
  <c r="I166" i="9" s="1"/>
  <c r="G167" i="9"/>
  <c r="I167" i="9" s="1"/>
  <c r="G168" i="9"/>
  <c r="I168" i="9" s="1"/>
  <c r="G169" i="9"/>
  <c r="I169" i="9" s="1"/>
  <c r="G170" i="9"/>
  <c r="I170" i="9" s="1"/>
  <c r="G171" i="9"/>
  <c r="I171" i="9" s="1"/>
  <c r="G174" i="9"/>
  <c r="I174" i="9" s="1"/>
  <c r="G175" i="9"/>
  <c r="I175" i="9" s="1"/>
  <c r="G176" i="9"/>
  <c r="I176" i="9" s="1"/>
  <c r="C177" i="9"/>
  <c r="C179" i="9" s="1"/>
  <c r="C201" i="9" s="1"/>
  <c r="E177" i="9"/>
  <c r="E179" i="9" s="1"/>
  <c r="G183" i="9"/>
  <c r="I183" i="9" s="1"/>
  <c r="G194" i="9"/>
  <c r="I194" i="9" s="1"/>
  <c r="G195" i="9"/>
  <c r="I195" i="9" s="1"/>
  <c r="G196" i="9"/>
  <c r="I196" i="9" s="1"/>
  <c r="E208" i="9"/>
  <c r="G210" i="9"/>
  <c r="C211" i="9"/>
  <c r="R5" i="6"/>
  <c r="O1" i="6"/>
  <c r="O2" i="6"/>
  <c r="O3" i="6"/>
  <c r="O4" i="6"/>
  <c r="N26" i="5"/>
  <c r="N27" i="5" s="1"/>
  <c r="O27" i="5" s="1"/>
  <c r="N24" i="5"/>
  <c r="N25" i="5"/>
  <c r="N21" i="5"/>
  <c r="N22" i="5"/>
  <c r="N23" i="5"/>
  <c r="N17" i="5"/>
  <c r="O17" i="5" s="1"/>
  <c r="N18" i="5"/>
  <c r="O18" i="5" s="1"/>
  <c r="P18" i="5" s="1"/>
  <c r="N19" i="5"/>
  <c r="O19" i="5" s="1"/>
  <c r="N20" i="5"/>
  <c r="N13" i="5"/>
  <c r="O13" i="5" s="1"/>
  <c r="P13" i="5" s="1"/>
  <c r="N14" i="5"/>
  <c r="O14" i="5" s="1"/>
  <c r="N15" i="5"/>
  <c r="O15" i="5" s="1"/>
  <c r="N16" i="5"/>
  <c r="O16" i="5" s="1"/>
  <c r="N11" i="5"/>
  <c r="O22" i="5"/>
  <c r="P22" i="5" s="1"/>
  <c r="N12" i="5"/>
  <c r="O12" i="5" s="1"/>
  <c r="R2" i="5"/>
  <c r="K183" i="9"/>
  <c r="M183" i="9" s="1"/>
  <c r="K68" i="9"/>
  <c r="M68" i="9" s="1"/>
  <c r="K31" i="9"/>
  <c r="M31" i="9" s="1"/>
  <c r="S2" i="6"/>
  <c r="P1" i="6" s="1"/>
  <c r="K129" i="9"/>
  <c r="M129" i="9" s="1"/>
  <c r="K90" i="9"/>
  <c r="M90" i="9" s="1"/>
  <c r="K163" i="9"/>
  <c r="M163" i="9" s="1"/>
  <c r="K13" i="9"/>
  <c r="M13" i="9" s="1"/>
  <c r="O20" i="5"/>
  <c r="P20" i="5" s="1"/>
  <c r="K195" i="9"/>
  <c r="M195" i="9" s="1"/>
  <c r="K38" i="9"/>
  <c r="M38" i="9" s="1"/>
  <c r="Q4" i="12"/>
  <c r="K153" i="9"/>
  <c r="M153" i="9" s="1"/>
  <c r="R4" i="5"/>
  <c r="K79" i="9"/>
  <c r="M79" i="9" s="1"/>
  <c r="N12" i="12"/>
  <c r="O12" i="12" s="1"/>
  <c r="K194" i="9"/>
  <c r="M194" i="9" s="1"/>
  <c r="K78" i="9"/>
  <c r="M78" i="9" s="1"/>
  <c r="K176" i="9"/>
  <c r="M176" i="9" s="1"/>
  <c r="K69" i="9"/>
  <c r="M69" i="9" s="1"/>
  <c r="K32" i="9"/>
  <c r="M32" i="9" s="1"/>
  <c r="K72" i="9"/>
  <c r="M72" i="9" s="1"/>
  <c r="K112" i="9"/>
  <c r="M112" i="9" s="1"/>
  <c r="K187" i="9"/>
  <c r="M187" i="9" s="1"/>
  <c r="K111" i="9"/>
  <c r="M111" i="9" s="1"/>
  <c r="K71" i="9"/>
  <c r="M71" i="9" s="1"/>
  <c r="K186" i="9"/>
  <c r="M186" i="9" s="1"/>
  <c r="K190" i="9"/>
  <c r="M190" i="9" s="1"/>
  <c r="K110" i="9"/>
  <c r="M110" i="9" s="1"/>
  <c r="K185" i="9"/>
  <c r="M185" i="9" s="1"/>
  <c r="K70" i="9"/>
  <c r="M70" i="9" s="1"/>
  <c r="K33" i="9"/>
  <c r="M33" i="9" s="1"/>
  <c r="K149" i="9"/>
  <c r="M149" i="9" s="1"/>
  <c r="K191" i="9"/>
  <c r="M191" i="9" s="1"/>
  <c r="Q2" i="12"/>
  <c r="K75" i="9"/>
  <c r="M75" i="9" s="1"/>
  <c r="K73" i="9"/>
  <c r="M73" i="9" s="1"/>
  <c r="K206" i="9"/>
  <c r="M206" i="9" s="1"/>
  <c r="K188" i="9"/>
  <c r="M188" i="9" s="1"/>
  <c r="K148" i="9"/>
  <c r="M148" i="9" s="1"/>
  <c r="K189" i="9"/>
  <c r="M189" i="9" s="1"/>
  <c r="K207" i="9"/>
  <c r="M207" i="9" s="1"/>
  <c r="K113" i="9"/>
  <c r="M113" i="9" s="1"/>
  <c r="K74" i="9"/>
  <c r="M74" i="9" s="1"/>
  <c r="E125" i="14" l="1"/>
  <c r="O23" i="12"/>
  <c r="I44" i="14"/>
  <c r="M42" i="14"/>
  <c r="E216" i="14"/>
  <c r="P4" i="6"/>
  <c r="N2" i="12"/>
  <c r="C125" i="14"/>
  <c r="N4" i="12"/>
  <c r="C216" i="14"/>
  <c r="E201" i="9"/>
  <c r="E144" i="9"/>
  <c r="E159" i="9" s="1"/>
  <c r="I85" i="14"/>
  <c r="I159" i="14"/>
  <c r="E85" i="9"/>
  <c r="P19" i="5"/>
  <c r="P16" i="5"/>
  <c r="P15" i="5"/>
  <c r="C15" i="5" s="1"/>
  <c r="O18" i="6"/>
  <c r="P18" i="6" s="1"/>
  <c r="Q13" i="6"/>
  <c r="C14" i="6" s="1"/>
  <c r="Q17" i="6"/>
  <c r="C18" i="6" s="1"/>
  <c r="A15" i="12"/>
  <c r="N13" i="12"/>
  <c r="O13" i="12" s="1"/>
  <c r="N25" i="12"/>
  <c r="O24" i="12"/>
  <c r="O11" i="5"/>
  <c r="P11" i="5" s="1"/>
  <c r="O23" i="5"/>
  <c r="O24" i="5" s="1"/>
  <c r="O25" i="5" s="1"/>
  <c r="O1" i="5"/>
  <c r="E123" i="9"/>
  <c r="O2" i="5"/>
  <c r="O10" i="6"/>
  <c r="N3" i="12"/>
  <c r="O4" i="5"/>
  <c r="O3" i="5"/>
  <c r="M35" i="9"/>
  <c r="M83" i="14"/>
  <c r="I123" i="14"/>
  <c r="I201" i="14"/>
  <c r="I19" i="9"/>
  <c r="C159" i="9"/>
  <c r="M21" i="9"/>
  <c r="M24" i="9" s="1"/>
  <c r="M119" i="9"/>
  <c r="K175" i="9"/>
  <c r="M175" i="9" s="1"/>
  <c r="K101" i="9"/>
  <c r="M101" i="9" s="1"/>
  <c r="M208" i="9"/>
  <c r="C22" i="5"/>
  <c r="I142" i="9"/>
  <c r="I172" i="9"/>
  <c r="I137" i="9"/>
  <c r="I57" i="9"/>
  <c r="R4" i="6"/>
  <c r="I197" i="9"/>
  <c r="I81" i="9"/>
  <c r="P22" i="6"/>
  <c r="P23" i="6" s="1"/>
  <c r="P24" i="6" s="1"/>
  <c r="P25" i="6" s="1"/>
  <c r="P26" i="6" s="1"/>
  <c r="I155" i="9"/>
  <c r="I98" i="9"/>
  <c r="I210" i="9"/>
  <c r="I211" i="9" s="1"/>
  <c r="E211" i="9"/>
  <c r="E213" i="9" s="1"/>
  <c r="O27" i="6"/>
  <c r="O28" i="6" s="1"/>
  <c r="P24" i="5"/>
  <c r="C24" i="5" s="1"/>
  <c r="O14" i="6"/>
  <c r="P14" i="6" s="1"/>
  <c r="P20" i="6"/>
  <c r="Q20" i="6" s="1"/>
  <c r="P12" i="6"/>
  <c r="Q12" i="6" s="1"/>
  <c r="C213" i="9"/>
  <c r="C123" i="9"/>
  <c r="K60" i="9"/>
  <c r="M60" i="9" s="1"/>
  <c r="S4" i="6"/>
  <c r="M150" i="9"/>
  <c r="I119" i="9"/>
  <c r="I103" i="9"/>
  <c r="I62" i="9"/>
  <c r="P16" i="6"/>
  <c r="O11" i="6"/>
  <c r="P14" i="5"/>
  <c r="P27" i="5"/>
  <c r="C27" i="5" s="1"/>
  <c r="O21" i="5"/>
  <c r="P21" i="5" s="1"/>
  <c r="P19" i="6"/>
  <c r="Q18" i="6"/>
  <c r="P21" i="6"/>
  <c r="Q21" i="6" s="1"/>
  <c r="M197" i="9"/>
  <c r="N28" i="5"/>
  <c r="P12" i="5"/>
  <c r="C12" i="5" s="1"/>
  <c r="E24" i="9"/>
  <c r="I21" i="9"/>
  <c r="I24" i="9" s="1"/>
  <c r="P17" i="5"/>
  <c r="I177" i="9"/>
  <c r="C85" i="9"/>
  <c r="Q15" i="6"/>
  <c r="C16" i="6" s="1"/>
  <c r="M210" i="9"/>
  <c r="M211" i="9" s="1"/>
  <c r="M37" i="9"/>
  <c r="M40" i="9" s="1"/>
  <c r="N10" i="12"/>
  <c r="O10" i="12" s="1"/>
  <c r="K174" i="9"/>
  <c r="M174" i="9" s="1"/>
  <c r="S3" i="6"/>
  <c r="P2" i="6" s="1"/>
  <c r="K139" i="9"/>
  <c r="M139" i="9" s="1"/>
  <c r="K59" i="9"/>
  <c r="M59" i="9" s="1"/>
  <c r="K100" i="9"/>
  <c r="M100" i="9" s="1"/>
  <c r="K102" i="9"/>
  <c r="M102" i="9" s="1"/>
  <c r="K141" i="9"/>
  <c r="M141" i="9" s="1"/>
  <c r="K61" i="9"/>
  <c r="M61" i="9" s="1"/>
  <c r="C16" i="5"/>
  <c r="M155" i="9"/>
  <c r="C20" i="5"/>
  <c r="C13" i="5"/>
  <c r="C18" i="5"/>
  <c r="C19" i="5"/>
  <c r="M114" i="9"/>
  <c r="M81" i="9"/>
  <c r="M192" i="9"/>
  <c r="M76" i="9"/>
  <c r="P3" i="6" l="1"/>
  <c r="E22" i="6" s="1"/>
  <c r="K22" i="6" s="1"/>
  <c r="Q22" i="6"/>
  <c r="P23" i="5"/>
  <c r="C23" i="5" s="1"/>
  <c r="E27" i="5"/>
  <c r="G27" i="5" s="1"/>
  <c r="I27" i="5" s="1"/>
  <c r="K133" i="14"/>
  <c r="M133" i="14" s="1"/>
  <c r="K94" i="14"/>
  <c r="M94" i="14" s="1"/>
  <c r="K52" i="14"/>
  <c r="M52" i="14" s="1"/>
  <c r="K167" i="14"/>
  <c r="M167" i="14" s="1"/>
  <c r="K18" i="14"/>
  <c r="M18" i="14" s="1"/>
  <c r="K92" i="14"/>
  <c r="M92" i="14" s="1"/>
  <c r="K50" i="14"/>
  <c r="M50" i="14" s="1"/>
  <c r="K131" i="14"/>
  <c r="M131" i="14" s="1"/>
  <c r="K165" i="14"/>
  <c r="M165" i="14" s="1"/>
  <c r="K16" i="14"/>
  <c r="M16" i="14" s="1"/>
  <c r="K170" i="14"/>
  <c r="M170" i="14" s="1"/>
  <c r="K55" i="14"/>
  <c r="M55" i="14" s="1"/>
  <c r="K97" i="14"/>
  <c r="M97" i="14" s="1"/>
  <c r="K136" i="14"/>
  <c r="M136" i="14" s="1"/>
  <c r="K14" i="14"/>
  <c r="M14" i="14" s="1"/>
  <c r="K51" i="14"/>
  <c r="M51" i="14" s="1"/>
  <c r="K93" i="14"/>
  <c r="M93" i="14" s="1"/>
  <c r="K132" i="14"/>
  <c r="M132" i="14" s="1"/>
  <c r="K17" i="14"/>
  <c r="M17" i="14" s="1"/>
  <c r="K166" i="14"/>
  <c r="M166" i="14" s="1"/>
  <c r="K95" i="14"/>
  <c r="M95" i="14" s="1"/>
  <c r="K134" i="14"/>
  <c r="M134" i="14" s="1"/>
  <c r="K168" i="14"/>
  <c r="M168" i="14" s="1"/>
  <c r="K53" i="14"/>
  <c r="M53" i="14" s="1"/>
  <c r="K56" i="14"/>
  <c r="M56" i="14" s="1"/>
  <c r="K171" i="14"/>
  <c r="M171" i="14" s="1"/>
  <c r="K169" i="14"/>
  <c r="M169" i="14" s="1"/>
  <c r="K135" i="14"/>
  <c r="M135" i="14" s="1"/>
  <c r="K54" i="14"/>
  <c r="M54" i="14" s="1"/>
  <c r="K96" i="14"/>
  <c r="M96" i="14" s="1"/>
  <c r="K130" i="14"/>
  <c r="M130" i="14" s="1"/>
  <c r="K49" i="14"/>
  <c r="M49" i="14" s="1"/>
  <c r="K91" i="14"/>
  <c r="M91" i="14" s="1"/>
  <c r="K164" i="14"/>
  <c r="M164" i="14" s="1"/>
  <c r="K15" i="14"/>
  <c r="M15" i="14" s="1"/>
  <c r="E26" i="9"/>
  <c r="E125" i="9"/>
  <c r="E19" i="5"/>
  <c r="G19" i="5" s="1"/>
  <c r="I19" i="5" s="1"/>
  <c r="E24" i="5"/>
  <c r="G24" i="5" s="1"/>
  <c r="I24" i="5" s="1"/>
  <c r="C11" i="5"/>
  <c r="E11" i="5"/>
  <c r="E12" i="5"/>
  <c r="G12" i="5" s="1"/>
  <c r="I12" i="5" s="1"/>
  <c r="E16" i="5"/>
  <c r="G16" i="5" s="1"/>
  <c r="I16" i="5" s="1"/>
  <c r="E22" i="5"/>
  <c r="G22" i="5" s="1"/>
  <c r="I22" i="5" s="1"/>
  <c r="E14" i="5"/>
  <c r="C19" i="6"/>
  <c r="E17" i="5"/>
  <c r="O26" i="5"/>
  <c r="P25" i="5"/>
  <c r="E25" i="5" s="1"/>
  <c r="P10" i="6"/>
  <c r="Q10" i="6" s="1"/>
  <c r="C22" i="6"/>
  <c r="E18" i="5"/>
  <c r="G18" i="5" s="1"/>
  <c r="I18" i="5" s="1"/>
  <c r="E21" i="5"/>
  <c r="E15" i="5"/>
  <c r="G15" i="5" s="1"/>
  <c r="I15" i="5" s="1"/>
  <c r="E13" i="5"/>
  <c r="G13" i="5" s="1"/>
  <c r="I13" i="5" s="1"/>
  <c r="Q23" i="6"/>
  <c r="C24" i="6" s="1"/>
  <c r="Q26" i="6"/>
  <c r="C27" i="6" s="1"/>
  <c r="O25" i="12"/>
  <c r="N26" i="12"/>
  <c r="Q25" i="6"/>
  <c r="C26" i="6" s="1"/>
  <c r="Q24" i="6"/>
  <c r="C25" i="6" s="1"/>
  <c r="E23" i="5"/>
  <c r="I216" i="14"/>
  <c r="A16" i="12"/>
  <c r="N14" i="12"/>
  <c r="O14" i="12" s="1"/>
  <c r="E20" i="5"/>
  <c r="G20" i="5" s="1"/>
  <c r="I20" i="5" s="1"/>
  <c r="I125" i="14"/>
  <c r="I179" i="9"/>
  <c r="M177" i="9"/>
  <c r="I144" i="9"/>
  <c r="M121" i="9"/>
  <c r="M213" i="9"/>
  <c r="M42" i="9"/>
  <c r="M199" i="9"/>
  <c r="I64" i="9"/>
  <c r="I105" i="9"/>
  <c r="G189" i="9"/>
  <c r="G74" i="9"/>
  <c r="I74" i="9" s="1"/>
  <c r="G113" i="9"/>
  <c r="I113" i="9" s="1"/>
  <c r="G148" i="9"/>
  <c r="I148" i="9" s="1"/>
  <c r="G190" i="9"/>
  <c r="G188" i="9"/>
  <c r="G73" i="9"/>
  <c r="I73" i="9" s="1"/>
  <c r="M1" i="12"/>
  <c r="G191" i="9"/>
  <c r="G75" i="9"/>
  <c r="I75" i="9" s="1"/>
  <c r="G149" i="9"/>
  <c r="I149" i="9" s="1"/>
  <c r="G69" i="9"/>
  <c r="I69" i="9" s="1"/>
  <c r="G187" i="9"/>
  <c r="I187" i="9" s="1"/>
  <c r="G72" i="9"/>
  <c r="I72" i="9" s="1"/>
  <c r="G112" i="9"/>
  <c r="I112" i="9" s="1"/>
  <c r="G110" i="9"/>
  <c r="I110" i="9" s="1"/>
  <c r="G185" i="9"/>
  <c r="I185" i="9" s="1"/>
  <c r="G70" i="9"/>
  <c r="I70" i="9" s="1"/>
  <c r="G111" i="9"/>
  <c r="I111" i="9" s="1"/>
  <c r="G186" i="9"/>
  <c r="I186" i="9" s="1"/>
  <c r="G71" i="9"/>
  <c r="I71" i="9" s="1"/>
  <c r="I26" i="9"/>
  <c r="I44" i="9" s="1"/>
  <c r="C17" i="5"/>
  <c r="E21" i="6"/>
  <c r="K21" i="6" s="1"/>
  <c r="C14" i="5"/>
  <c r="Q14" i="6"/>
  <c r="E15" i="6" s="1"/>
  <c r="K15" i="6" s="1"/>
  <c r="E19" i="6"/>
  <c r="C21" i="5"/>
  <c r="C23" i="6"/>
  <c r="N29" i="5"/>
  <c r="O28" i="5"/>
  <c r="P11" i="6"/>
  <c r="Q11" i="6" s="1"/>
  <c r="C216" i="9"/>
  <c r="C125" i="9"/>
  <c r="Q19" i="6"/>
  <c r="C21" i="6"/>
  <c r="Q16" i="6"/>
  <c r="E17" i="6" s="1"/>
  <c r="O29" i="6"/>
  <c r="P28" i="6"/>
  <c r="Q28" i="6" s="1"/>
  <c r="M157" i="9"/>
  <c r="E16" i="6"/>
  <c r="G16" i="6" s="1"/>
  <c r="I16" i="6" s="1"/>
  <c r="E23" i="6"/>
  <c r="K23" i="6" s="1"/>
  <c r="C13" i="6"/>
  <c r="P27" i="6"/>
  <c r="M62" i="9"/>
  <c r="M142" i="9"/>
  <c r="M103" i="9"/>
  <c r="M83" i="9"/>
  <c r="G23" i="5" l="1"/>
  <c r="I23" i="5" s="1"/>
  <c r="E18" i="6"/>
  <c r="K18" i="6" s="1"/>
  <c r="E14" i="6"/>
  <c r="G14" i="6" s="1"/>
  <c r="I14" i="6" s="1"/>
  <c r="E20" i="6"/>
  <c r="K20" i="6" s="1"/>
  <c r="E13" i="6"/>
  <c r="K13" i="6" s="1"/>
  <c r="M98" i="14"/>
  <c r="M105" i="14" s="1"/>
  <c r="M123" i="14" s="1"/>
  <c r="E29" i="6"/>
  <c r="K29" i="6" s="1"/>
  <c r="M137" i="14"/>
  <c r="M144" i="14" s="1"/>
  <c r="M159" i="14" s="1"/>
  <c r="M57" i="14"/>
  <c r="M64" i="14" s="1"/>
  <c r="M172" i="14"/>
  <c r="M179" i="14" s="1"/>
  <c r="M201" i="14" s="1"/>
  <c r="P28" i="5"/>
  <c r="C28" i="5" s="1"/>
  <c r="E28" i="5"/>
  <c r="K51" i="9"/>
  <c r="M51" i="9" s="1"/>
  <c r="K17" i="9"/>
  <c r="M17" i="9" s="1"/>
  <c r="K132" i="9"/>
  <c r="M132" i="9" s="1"/>
  <c r="K166" i="9"/>
  <c r="M166" i="9" s="1"/>
  <c r="K93" i="9"/>
  <c r="M93" i="9" s="1"/>
  <c r="K131" i="9"/>
  <c r="M131" i="9" s="1"/>
  <c r="K50" i="9"/>
  <c r="M50" i="9" s="1"/>
  <c r="K16" i="9"/>
  <c r="M16" i="9" s="1"/>
  <c r="K92" i="9"/>
  <c r="M92" i="9" s="1"/>
  <c r="K165" i="9"/>
  <c r="M165" i="9" s="1"/>
  <c r="K95" i="9"/>
  <c r="M95" i="9" s="1"/>
  <c r="K53" i="9"/>
  <c r="M53" i="9" s="1"/>
  <c r="K168" i="9"/>
  <c r="M168" i="9" s="1"/>
  <c r="K134" i="9"/>
  <c r="M134" i="9" s="1"/>
  <c r="K136" i="9"/>
  <c r="M136" i="9" s="1"/>
  <c r="K97" i="9"/>
  <c r="M97" i="9" s="1"/>
  <c r="K170" i="9"/>
  <c r="M170" i="9" s="1"/>
  <c r="K55" i="9"/>
  <c r="M55" i="9" s="1"/>
  <c r="K18" i="9"/>
  <c r="M18" i="9" s="1"/>
  <c r="K94" i="9"/>
  <c r="M94" i="9" s="1"/>
  <c r="K133" i="9"/>
  <c r="M133" i="9" s="1"/>
  <c r="K52" i="9"/>
  <c r="M52" i="9" s="1"/>
  <c r="K167" i="9"/>
  <c r="M167" i="9" s="1"/>
  <c r="K49" i="9"/>
  <c r="M49" i="9" s="1"/>
  <c r="K91" i="9"/>
  <c r="M91" i="9" s="1"/>
  <c r="K130" i="9"/>
  <c r="M130" i="9" s="1"/>
  <c r="K164" i="9"/>
  <c r="M164" i="9" s="1"/>
  <c r="K15" i="9"/>
  <c r="M15" i="9" s="1"/>
  <c r="K96" i="9"/>
  <c r="M96" i="9" s="1"/>
  <c r="K169" i="9"/>
  <c r="M169" i="9" s="1"/>
  <c r="K135" i="9"/>
  <c r="M135" i="9" s="1"/>
  <c r="K54" i="9"/>
  <c r="M54" i="9" s="1"/>
  <c r="M19" i="14"/>
  <c r="M26" i="14" s="1"/>
  <c r="M44" i="14" s="1"/>
  <c r="K171" i="9"/>
  <c r="M171" i="9" s="1"/>
  <c r="K56" i="9"/>
  <c r="M56" i="9" s="1"/>
  <c r="K14" i="9"/>
  <c r="M14" i="9" s="1"/>
  <c r="E44" i="9"/>
  <c r="E216" i="9" s="1"/>
  <c r="G11" i="5"/>
  <c r="I11" i="5" s="1"/>
  <c r="C17" i="6"/>
  <c r="G17" i="6" s="1"/>
  <c r="I17" i="6" s="1"/>
  <c r="C25" i="5"/>
  <c r="G25" i="5" s="1"/>
  <c r="I25" i="5" s="1"/>
  <c r="G14" i="5"/>
  <c r="I14" i="5" s="1"/>
  <c r="G17" i="5"/>
  <c r="I17" i="5" s="1"/>
  <c r="G19" i="6"/>
  <c r="I19" i="6" s="1"/>
  <c r="C15" i="6"/>
  <c r="G15" i="6" s="1"/>
  <c r="I15" i="6" s="1"/>
  <c r="E27" i="6"/>
  <c r="K27" i="6" s="1"/>
  <c r="E26" i="6"/>
  <c r="G26" i="6" s="1"/>
  <c r="I26" i="6" s="1"/>
  <c r="P26" i="5"/>
  <c r="E26" i="5" s="1"/>
  <c r="E25" i="6"/>
  <c r="K25" i="6" s="1"/>
  <c r="C11" i="6"/>
  <c r="E11" i="6"/>
  <c r="K11" i="6" s="1"/>
  <c r="N15" i="12"/>
  <c r="O15" i="12" s="1"/>
  <c r="A17" i="12"/>
  <c r="G21" i="5"/>
  <c r="I21" i="5" s="1"/>
  <c r="E24" i="6"/>
  <c r="K24" i="6" s="1"/>
  <c r="N27" i="12"/>
  <c r="O26" i="12"/>
  <c r="C27" i="12" s="1"/>
  <c r="I189" i="9"/>
  <c r="G207" i="9"/>
  <c r="I207" i="9" s="1"/>
  <c r="I188" i="9"/>
  <c r="G206" i="9"/>
  <c r="I206" i="9" s="1"/>
  <c r="G22" i="6"/>
  <c r="I22" i="6" s="1"/>
  <c r="G23" i="6"/>
  <c r="I23" i="6" s="1"/>
  <c r="I150" i="9"/>
  <c r="I157" i="9" s="1"/>
  <c r="I159" i="9" s="1"/>
  <c r="I76" i="9"/>
  <c r="I83" i="9" s="1"/>
  <c r="I85" i="9" s="1"/>
  <c r="I114" i="9"/>
  <c r="I121" i="9" s="1"/>
  <c r="I123" i="9" s="1"/>
  <c r="C16" i="12"/>
  <c r="I191" i="9"/>
  <c r="I190" i="9"/>
  <c r="C25" i="12"/>
  <c r="C13" i="12"/>
  <c r="C15" i="12"/>
  <c r="C26" i="12"/>
  <c r="C21" i="12"/>
  <c r="C22" i="12"/>
  <c r="C12" i="12"/>
  <c r="C24" i="12"/>
  <c r="C23" i="12"/>
  <c r="C14" i="12"/>
  <c r="C11" i="12"/>
  <c r="P2" i="12"/>
  <c r="N1" i="12" s="1"/>
  <c r="C12" i="6"/>
  <c r="E12" i="6"/>
  <c r="O30" i="6"/>
  <c r="P29" i="6"/>
  <c r="Q27" i="6"/>
  <c r="E28" i="6" s="1"/>
  <c r="N30" i="5"/>
  <c r="O29" i="5"/>
  <c r="C20" i="6"/>
  <c r="K16" i="6"/>
  <c r="K17" i="6"/>
  <c r="K19" i="6"/>
  <c r="G21" i="6"/>
  <c r="I21" i="6" s="1"/>
  <c r="C29" i="6"/>
  <c r="M85" i="14" l="1"/>
  <c r="K14" i="6"/>
  <c r="G18" i="6"/>
  <c r="I18" i="6" s="1"/>
  <c r="G20" i="6"/>
  <c r="I20" i="6" s="1"/>
  <c r="G13" i="6"/>
  <c r="I13" i="6" s="1"/>
  <c r="M125" i="14"/>
  <c r="Q29" i="6"/>
  <c r="C30" i="6" s="1"/>
  <c r="E30" i="6"/>
  <c r="G29" i="6"/>
  <c r="I29" i="6" s="1"/>
  <c r="M19" i="9"/>
  <c r="M26" i="9" s="1"/>
  <c r="E27" i="12"/>
  <c r="G27" i="12" s="1"/>
  <c r="I27" i="12" s="1"/>
  <c r="G28" i="5"/>
  <c r="I28" i="5" s="1"/>
  <c r="M98" i="9"/>
  <c r="M105" i="9" s="1"/>
  <c r="M123" i="9" s="1"/>
  <c r="M57" i="9"/>
  <c r="M64" i="9" s="1"/>
  <c r="M85" i="9" s="1"/>
  <c r="M172" i="9"/>
  <c r="M179" i="9" s="1"/>
  <c r="M201" i="9" s="1"/>
  <c r="M216" i="14"/>
  <c r="M137" i="9"/>
  <c r="M144" i="9" s="1"/>
  <c r="M159" i="9" s="1"/>
  <c r="C26" i="5"/>
  <c r="G26" i="5" s="1"/>
  <c r="I26" i="5" s="1"/>
  <c r="K26" i="6"/>
  <c r="G27" i="6"/>
  <c r="I27" i="6" s="1"/>
  <c r="O27" i="12"/>
  <c r="C28" i="12" s="1"/>
  <c r="N28" i="12"/>
  <c r="C28" i="6"/>
  <c r="G28" i="6" s="1"/>
  <c r="I28" i="6" s="1"/>
  <c r="G25" i="6"/>
  <c r="I25" i="6" s="1"/>
  <c r="A18" i="12"/>
  <c r="N16" i="12"/>
  <c r="O16" i="12" s="1"/>
  <c r="E17" i="12" s="1"/>
  <c r="G24" i="6"/>
  <c r="I24" i="6" s="1"/>
  <c r="G11" i="6"/>
  <c r="I11" i="6" s="1"/>
  <c r="I208" i="9"/>
  <c r="I213" i="9" s="1"/>
  <c r="I192" i="9"/>
  <c r="I199" i="9" s="1"/>
  <c r="I201" i="9" s="1"/>
  <c r="I125" i="9"/>
  <c r="E23" i="12"/>
  <c r="G23" i="12" s="1"/>
  <c r="I23" i="12" s="1"/>
  <c r="E15" i="12"/>
  <c r="G15" i="12" s="1"/>
  <c r="I15" i="12" s="1"/>
  <c r="E13" i="12"/>
  <c r="G13" i="12" s="1"/>
  <c r="I13" i="12" s="1"/>
  <c r="E14" i="12"/>
  <c r="G14" i="12" s="1"/>
  <c r="I14" i="12" s="1"/>
  <c r="E12" i="12"/>
  <c r="G12" i="12" s="1"/>
  <c r="I12" i="12" s="1"/>
  <c r="E26" i="12"/>
  <c r="G26" i="12" s="1"/>
  <c r="I26" i="12" s="1"/>
  <c r="E11" i="12"/>
  <c r="G11" i="12" s="1"/>
  <c r="I11" i="12" s="1"/>
  <c r="E24" i="12"/>
  <c r="G24" i="12" s="1"/>
  <c r="I24" i="12" s="1"/>
  <c r="E16" i="12"/>
  <c r="G16" i="12" s="1"/>
  <c r="I16" i="12" s="1"/>
  <c r="E25" i="12"/>
  <c r="G25" i="12" s="1"/>
  <c r="I25" i="12" s="1"/>
  <c r="E21" i="12"/>
  <c r="G21" i="12" s="1"/>
  <c r="I21" i="12" s="1"/>
  <c r="E22" i="12"/>
  <c r="G22" i="12" s="1"/>
  <c r="I22" i="12" s="1"/>
  <c r="K28" i="6"/>
  <c r="O31" i="6"/>
  <c r="P30" i="6"/>
  <c r="P29" i="5"/>
  <c r="C29" i="5" s="1"/>
  <c r="O30" i="5"/>
  <c r="N31" i="5"/>
  <c r="G12" i="6"/>
  <c r="I12" i="6" s="1"/>
  <c r="K12" i="6"/>
  <c r="M44" i="9" l="1"/>
  <c r="M216" i="9" s="1"/>
  <c r="E28" i="12"/>
  <c r="G28" i="12" s="1"/>
  <c r="I28" i="12" s="1"/>
  <c r="Q30" i="6"/>
  <c r="C31" i="6" s="1"/>
  <c r="G30" i="6"/>
  <c r="I30" i="6" s="1"/>
  <c r="E29" i="5"/>
  <c r="G29" i="5" s="1"/>
  <c r="I29" i="5" s="1"/>
  <c r="P30" i="5"/>
  <c r="C30" i="5" s="1"/>
  <c r="E30" i="5"/>
  <c r="M125" i="9"/>
  <c r="N17" i="12"/>
  <c r="O17" i="12" s="1"/>
  <c r="A19" i="12"/>
  <c r="O28" i="12"/>
  <c r="E29" i="12" s="1"/>
  <c r="N29" i="12"/>
  <c r="C17" i="12"/>
  <c r="G17" i="12" s="1"/>
  <c r="I17" i="12" s="1"/>
  <c r="I216" i="9"/>
  <c r="N32" i="5"/>
  <c r="O31" i="5"/>
  <c r="K30" i="6"/>
  <c r="O32" i="6"/>
  <c r="P31" i="6"/>
  <c r="E31" i="6" l="1"/>
  <c r="K31" i="6" s="1"/>
  <c r="Q31" i="6"/>
  <c r="E32" i="6"/>
  <c r="G30" i="5"/>
  <c r="I30" i="5" s="1"/>
  <c r="N30" i="12"/>
  <c r="O29" i="12"/>
  <c r="C30" i="12" s="1"/>
  <c r="N18" i="12"/>
  <c r="A20" i="12"/>
  <c r="N19" i="12" s="1"/>
  <c r="C32" i="6"/>
  <c r="C18" i="12"/>
  <c r="E18" i="12"/>
  <c r="C29" i="12"/>
  <c r="G29" i="12" s="1"/>
  <c r="I29" i="12" s="1"/>
  <c r="O32" i="5"/>
  <c r="P31" i="5"/>
  <c r="E31" i="5" s="1"/>
  <c r="P32" i="6"/>
  <c r="G31" i="6" l="1"/>
  <c r="I31" i="6" s="1"/>
  <c r="E30" i="12"/>
  <c r="G30" i="12" s="1"/>
  <c r="I30" i="12" s="1"/>
  <c r="Q32" i="6"/>
  <c r="C33" i="6" s="1"/>
  <c r="E33" i="6"/>
  <c r="C31" i="5"/>
  <c r="G31" i="5" s="1"/>
  <c r="I31" i="5" s="1"/>
  <c r="G32" i="6"/>
  <c r="I32" i="6" s="1"/>
  <c r="K32" i="6"/>
  <c r="P32" i="5"/>
  <c r="E32" i="5" s="1"/>
  <c r="G18" i="12"/>
  <c r="I18" i="12" s="1"/>
  <c r="O19" i="12"/>
  <c r="C20" i="12" s="1"/>
  <c r="O18" i="12"/>
  <c r="E19" i="12" s="1"/>
  <c r="N31" i="12"/>
  <c r="O30" i="12"/>
  <c r="C31" i="12" s="1"/>
  <c r="G33" i="6" l="1"/>
  <c r="I33" i="6" s="1"/>
  <c r="E31" i="12"/>
  <c r="G31" i="12" s="1"/>
  <c r="I31" i="12" s="1"/>
  <c r="K33" i="6"/>
  <c r="C32" i="5"/>
  <c r="G32" i="5" s="1"/>
  <c r="I32" i="5" s="1"/>
  <c r="E20" i="12"/>
  <c r="G20" i="12" s="1"/>
  <c r="I20" i="12" s="1"/>
  <c r="C19" i="12"/>
  <c r="G19" i="12" s="1"/>
  <c r="I19" i="12" s="1"/>
  <c r="N32" i="12"/>
  <c r="O31" i="12"/>
  <c r="C32" i="12" s="1"/>
  <c r="E32" i="12" l="1"/>
  <c r="G32" i="12" s="1"/>
  <c r="I32" i="12" s="1"/>
  <c r="O32" i="12"/>
  <c r="C33" i="12" s="1"/>
  <c r="N33" i="12"/>
  <c r="E33" i="12" l="1"/>
  <c r="G33" i="12" s="1"/>
  <c r="I33" i="12" s="1"/>
  <c r="O33" i="12"/>
  <c r="E34" i="12" s="1"/>
  <c r="C34" i="12"/>
  <c r="N34" i="12"/>
  <c r="G34" i="12" l="1"/>
  <c r="I34" i="12" s="1"/>
  <c r="I218" i="9"/>
  <c r="I219" i="9" s="1"/>
  <c r="O34" i="12"/>
  <c r="C35" i="12" s="1"/>
  <c r="N35" i="12"/>
  <c r="E35" i="12" l="1"/>
  <c r="G35" i="12" s="1"/>
  <c r="I35" i="12" s="1"/>
  <c r="O35" i="12"/>
  <c r="C36" i="12" s="1"/>
  <c r="N36" i="12"/>
  <c r="E36" i="12" l="1"/>
  <c r="G36" i="12" s="1"/>
  <c r="I36" i="12" s="1"/>
  <c r="O36" i="12"/>
  <c r="C37" i="12" s="1"/>
  <c r="E37" i="12" l="1"/>
  <c r="G37" i="12" s="1"/>
  <c r="I37" i="12" s="1"/>
</calcChain>
</file>

<file path=xl/sharedStrings.xml><?xml version="1.0" encoding="utf-8"?>
<sst xmlns="http://schemas.openxmlformats.org/spreadsheetml/2006/main" count="605" uniqueCount="110">
  <si>
    <t>Rate Block</t>
  </si>
  <si>
    <t>Number</t>
  </si>
  <si>
    <t>Present</t>
  </si>
  <si>
    <t>Of Bills</t>
  </si>
  <si>
    <t>Consumption</t>
  </si>
  <si>
    <t>Rate</t>
  </si>
  <si>
    <t>Revenue</t>
  </si>
  <si>
    <t>(1)</t>
  </si>
  <si>
    <t>(2)</t>
  </si>
  <si>
    <t>(3)</t>
  </si>
  <si>
    <t>(4)</t>
  </si>
  <si>
    <t>(5)</t>
  </si>
  <si>
    <t>(6)</t>
  </si>
  <si>
    <t>(7)</t>
  </si>
  <si>
    <t>Residential - Monthly</t>
  </si>
  <si>
    <t>Customer Charge</t>
  </si>
  <si>
    <t>5/8</t>
  </si>
  <si>
    <t>1</t>
  </si>
  <si>
    <t>1 1/2</t>
  </si>
  <si>
    <t>2</t>
  </si>
  <si>
    <t>4</t>
  </si>
  <si>
    <t>Subtotal</t>
  </si>
  <si>
    <t>First Block</t>
  </si>
  <si>
    <t xml:space="preserve">     Subtotal</t>
  </si>
  <si>
    <t>Total</t>
  </si>
  <si>
    <t>Commercial - Monthly</t>
  </si>
  <si>
    <t>3</t>
  </si>
  <si>
    <t>6</t>
  </si>
  <si>
    <t>8</t>
  </si>
  <si>
    <t>10</t>
  </si>
  <si>
    <t xml:space="preserve">   Subtotal</t>
  </si>
  <si>
    <t>Industrial - Monthly</t>
  </si>
  <si>
    <t>NORTHERN KENTUCKY WATER DISTRICT</t>
  </si>
  <si>
    <t>Residential - Quarterly</t>
  </si>
  <si>
    <t>First 45</t>
  </si>
  <si>
    <t>Next 4,905</t>
  </si>
  <si>
    <t>Over 4,950</t>
  </si>
  <si>
    <t>Total Residential</t>
  </si>
  <si>
    <t>Commercial - Quarterly</t>
  </si>
  <si>
    <t>First 15</t>
  </si>
  <si>
    <t>Next 1,635</t>
  </si>
  <si>
    <t>Over 1,650</t>
  </si>
  <si>
    <t>Total Commercial</t>
  </si>
  <si>
    <t>Industrial - Quarterly</t>
  </si>
  <si>
    <t>Total Industrial</t>
  </si>
  <si>
    <t>Public - Quarterly</t>
  </si>
  <si>
    <t>Public - Monthly</t>
  </si>
  <si>
    <t>Total Public</t>
  </si>
  <si>
    <t>Total Sales for Resale</t>
  </si>
  <si>
    <t>Multi-Family - Quarterly</t>
  </si>
  <si>
    <t>Multi-Family - Monthly</t>
  </si>
  <si>
    <t>Total Multi-Family</t>
  </si>
  <si>
    <t>Rates</t>
  </si>
  <si>
    <t>Proposed</t>
  </si>
  <si>
    <t>Bill Comparisons</t>
  </si>
  <si>
    <t xml:space="preserve">Proposed </t>
  </si>
  <si>
    <t>Percentage</t>
  </si>
  <si>
    <t>CF</t>
  </si>
  <si>
    <t>Increase</t>
  </si>
  <si>
    <t>Wholesale - Monthly</t>
  </si>
  <si>
    <t>Total  CCF</t>
  </si>
  <si>
    <t>CCF</t>
  </si>
  <si>
    <t>Total Commercial/Multi-Family</t>
  </si>
  <si>
    <t>STEP 2</t>
  </si>
  <si>
    <t>STEP 1</t>
  </si>
  <si>
    <t>STEP?</t>
  </si>
  <si>
    <t>APPLICATION OF PRESENT RATES AND STEP 1 RATES TO CONSUMPTION ANALYSIS</t>
  </si>
  <si>
    <t>Per month</t>
  </si>
  <si>
    <t>Payment</t>
  </si>
  <si>
    <t>10" Meter</t>
  </si>
  <si>
    <t>5/8" Meter</t>
  </si>
  <si>
    <t xml:space="preserve"> Residential/Commercial Monthly Bills - Step 1</t>
  </si>
  <si>
    <t xml:space="preserve"> Residential/Commercial Monthly Bills - Step 2</t>
  </si>
  <si>
    <t xml:space="preserve"> Residential/Commercial Quarterly Bills - Step 2</t>
  </si>
  <si>
    <t xml:space="preserve"> Residential/Commercial Quarterly Bills - Step 1</t>
  </si>
  <si>
    <t>Step 2</t>
  </si>
  <si>
    <t>Step 1</t>
  </si>
  <si>
    <t>APPLICATION OF PRESENT RATES AND STEP 2 RATES TO CONSUMPTION ANALYSIS</t>
  </si>
  <si>
    <t>Bills under</t>
  </si>
  <si>
    <t>3/4</t>
  </si>
  <si>
    <t>`</t>
  </si>
  <si>
    <t>YEAR ENDED JUNE 30, 2018</t>
  </si>
  <si>
    <t>per 1000 gallons</t>
  </si>
  <si>
    <t>Bulk Loading Customers</t>
  </si>
  <si>
    <t>Per 100 CF</t>
  </si>
  <si>
    <t>Consumption Charge</t>
  </si>
  <si>
    <t>Wholesale Customers</t>
  </si>
  <si>
    <t>Over 495,000 CF</t>
  </si>
  <si>
    <t>Next 490,500 CF</t>
  </si>
  <si>
    <t>First  4,500 CF</t>
  </si>
  <si>
    <t>10" and Larger</t>
  </si>
  <si>
    <t>8"</t>
  </si>
  <si>
    <t>6"</t>
  </si>
  <si>
    <t>4"</t>
  </si>
  <si>
    <t>3"</t>
  </si>
  <si>
    <t>2"</t>
  </si>
  <si>
    <t>1 1/2"</t>
  </si>
  <si>
    <t>1"</t>
  </si>
  <si>
    <t>3/4"</t>
  </si>
  <si>
    <t>5/8"</t>
  </si>
  <si>
    <t>Fixed Service  Charge</t>
  </si>
  <si>
    <t>Quarterly</t>
  </si>
  <si>
    <t>Over 165,000 CF</t>
  </si>
  <si>
    <t>Next 163,500 CF</t>
  </si>
  <si>
    <t>First  1,500 CF</t>
  </si>
  <si>
    <t>Monthly</t>
  </si>
  <si>
    <t>COMPARATIVE SCHEDULE OF PRESENT AND STEP 2 RATES</t>
  </si>
  <si>
    <t>SUMMARY OF PRESENT AND PROPOSED RATES - STEP 1</t>
  </si>
  <si>
    <t>Industrial/Public Authority Monthly - Step 1</t>
  </si>
  <si>
    <t>Industrial/Public Authority Monthly - Step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</si>
</sst>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"/>
    <numFmt numFmtId="166" formatCode="#,##0.0000"/>
    <numFmt numFmtId="167" formatCode="_(* #,##0.000_);_(* \(#,##0.000\);_(* &quot;-&quot;??_);_(@_)"/>
    <numFmt numFmtId="168" formatCode="_(* #,##0_);_(* \(#,##0\);_(* &quot;-&quot;??_);_(@_)"/>
    <numFmt numFmtId="169" formatCode="0.0%"/>
    <numFmt numFmtId="170" formatCode="#,##0.00000000_);\(#,##0.00000000\)"/>
    <numFmt numFmtId="171" formatCode="_(&quot;$&quot;* #,##0_);_(&quot;$&quot;* \(#,##0\);_(&quot;$&quot;* &quot;-&quot;??_);_(@_)"/>
    <numFmt numFmtId="172" formatCode="0.000"/>
    <numFmt numFmtId="173" formatCode="0.0000"/>
    <numFmt numFmtId="174" formatCode="_(&quot;$&quot;* #,##0.000_);_(&quot;$&quot;* \(#,##0.000\);_(&quot;$&quot;* &quot;-&quot;??_);_(@_)"/>
  </numFmts>
  <fonts count="10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37" fontId="3" fillId="0" borderId="0" xfId="0" quotePrefix="1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37" fontId="3" fillId="0" borderId="0" xfId="0" applyNumberFormat="1" applyFont="1"/>
    <xf numFmtId="3" fontId="3" fillId="0" borderId="0" xfId="0" applyNumberFormat="1" applyFont="1"/>
    <xf numFmtId="0" fontId="3" fillId="0" borderId="0" xfId="0" quotePrefix="1" applyFont="1"/>
    <xf numFmtId="4" fontId="3" fillId="0" borderId="0" xfId="0" applyNumberFormat="1" applyFont="1"/>
    <xf numFmtId="37" fontId="3" fillId="0" borderId="1" xfId="0" applyNumberFormat="1" applyFont="1" applyBorder="1"/>
    <xf numFmtId="3" fontId="3" fillId="0" borderId="0" xfId="0" applyNumberFormat="1" applyFont="1" applyBorder="1"/>
    <xf numFmtId="166" fontId="3" fillId="0" borderId="0" xfId="0" applyNumberFormat="1" applyFont="1"/>
    <xf numFmtId="164" fontId="3" fillId="0" borderId="0" xfId="0" applyNumberFormat="1" applyFont="1"/>
    <xf numFmtId="10" fontId="3" fillId="0" borderId="0" xfId="2" applyNumberFormat="1" applyFont="1"/>
    <xf numFmtId="37" fontId="3" fillId="0" borderId="0" xfId="1" applyNumberFormat="1" applyFont="1"/>
    <xf numFmtId="0" fontId="3" fillId="0" borderId="0" xfId="0" applyFont="1" applyBorder="1"/>
    <xf numFmtId="37" fontId="3" fillId="0" borderId="0" xfId="0" applyNumberFormat="1" applyFont="1" applyBorder="1"/>
    <xf numFmtId="37" fontId="3" fillId="0" borderId="0" xfId="1" applyNumberFormat="1" applyFont="1" applyBorder="1"/>
    <xf numFmtId="37" fontId="3" fillId="0" borderId="1" xfId="1" applyNumberFormat="1" applyFont="1" applyBorder="1"/>
    <xf numFmtId="3" fontId="3" fillId="0" borderId="0" xfId="1" applyNumberFormat="1" applyFont="1"/>
    <xf numFmtId="3" fontId="3" fillId="0" borderId="0" xfId="0" quotePrefix="1" applyNumberFormat="1" applyFont="1"/>
    <xf numFmtId="37" fontId="5" fillId="0" borderId="0" xfId="0" applyNumberFormat="1" applyFont="1"/>
    <xf numFmtId="166" fontId="3" fillId="0" borderId="0" xfId="0" applyNumberFormat="1" applyFont="1" applyBorder="1"/>
    <xf numFmtId="37" fontId="5" fillId="0" borderId="0" xfId="0" applyNumberFormat="1" applyFont="1" applyBorder="1"/>
    <xf numFmtId="0" fontId="5" fillId="0" borderId="0" xfId="0" applyFont="1" applyBorder="1"/>
    <xf numFmtId="170" fontId="3" fillId="0" borderId="0" xfId="0" applyNumberFormat="1" applyFont="1"/>
    <xf numFmtId="0" fontId="0" fillId="0" borderId="0" xfId="0" applyAlignment="1">
      <alignment horizontal="center"/>
    </xf>
    <xf numFmtId="39" fontId="3" fillId="0" borderId="0" xfId="0" applyNumberFormat="1" applyFont="1"/>
    <xf numFmtId="168" fontId="3" fillId="0" borderId="0" xfId="1" applyNumberFormat="1" applyFont="1"/>
    <xf numFmtId="43" fontId="3" fillId="0" borderId="0" xfId="0" applyNumberFormat="1" applyFont="1"/>
    <xf numFmtId="167" fontId="3" fillId="0" borderId="0" xfId="1" applyNumberFormat="1" applyFont="1"/>
    <xf numFmtId="167" fontId="3" fillId="0" borderId="0" xfId="0" applyNumberFormat="1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43" fontId="0" fillId="0" borderId="0" xfId="0" applyNumberForma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3" fillId="0" borderId="0" xfId="0" applyNumberFormat="1" applyFont="1"/>
    <xf numFmtId="44" fontId="3" fillId="0" borderId="0" xfId="0" applyNumberFormat="1" applyFont="1"/>
    <xf numFmtId="169" fontId="0" fillId="0" borderId="0" xfId="2" applyNumberFormat="1" applyFont="1"/>
    <xf numFmtId="2" fontId="0" fillId="0" borderId="0" xfId="0" applyNumberFormat="1"/>
    <xf numFmtId="168" fontId="0" fillId="0" borderId="0" xfId="1" applyNumberFormat="1" applyFont="1"/>
    <xf numFmtId="43" fontId="0" fillId="0" borderId="0" xfId="1" applyFont="1"/>
    <xf numFmtId="168" fontId="0" fillId="0" borderId="0" xfId="0" applyNumberFormat="1"/>
    <xf numFmtId="43" fontId="3" fillId="0" borderId="0" xfId="1" applyNumberFormat="1" applyFont="1"/>
    <xf numFmtId="43" fontId="3" fillId="0" borderId="0" xfId="1" applyFont="1"/>
    <xf numFmtId="0" fontId="0" fillId="0" borderId="0" xfId="0" applyAlignment="1">
      <alignment horizontal="left"/>
    </xf>
    <xf numFmtId="43" fontId="0" fillId="0" borderId="1" xfId="0" applyNumberFormat="1" applyBorder="1"/>
    <xf numFmtId="43" fontId="0" fillId="0" borderId="0" xfId="0" applyNumberFormat="1" applyBorder="1"/>
    <xf numFmtId="43" fontId="0" fillId="0" borderId="0" xfId="0" applyNumberFormat="1" applyAlignment="1">
      <alignment horizontal="center"/>
    </xf>
    <xf numFmtId="168" fontId="1" fillId="0" borderId="0" xfId="1" applyNumberFormat="1"/>
    <xf numFmtId="43" fontId="1" fillId="0" borderId="0" xfId="1"/>
    <xf numFmtId="169" fontId="1" fillId="0" borderId="0" xfId="2" applyNumberFormat="1"/>
    <xf numFmtId="168" fontId="1" fillId="0" borderId="0" xfId="1" applyNumberFormat="1" applyBorder="1"/>
    <xf numFmtId="0" fontId="0" fillId="0" borderId="0" xfId="0" applyBorder="1"/>
    <xf numFmtId="43" fontId="1" fillId="0" borderId="0" xfId="1" applyBorder="1"/>
    <xf numFmtId="169" fontId="1" fillId="0" borderId="0" xfId="2" applyNumberFormat="1" applyBorder="1"/>
    <xf numFmtId="168" fontId="0" fillId="0" borderId="0" xfId="1" applyNumberFormat="1" applyFont="1" applyBorder="1"/>
    <xf numFmtId="43" fontId="0" fillId="0" borderId="0" xfId="1" applyFont="1" applyBorder="1"/>
    <xf numFmtId="169" fontId="0" fillId="0" borderId="0" xfId="2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37" fontId="1" fillId="0" borderId="0" xfId="0" applyNumberFormat="1" applyFont="1"/>
    <xf numFmtId="37" fontId="1" fillId="0" borderId="1" xfId="0" applyNumberFormat="1" applyFont="1" applyBorder="1"/>
    <xf numFmtId="43" fontId="0" fillId="0" borderId="0" xfId="1" applyNumberFormat="1" applyFont="1"/>
    <xf numFmtId="0" fontId="0" fillId="0" borderId="1" xfId="0" applyBorder="1" applyAlignment="1">
      <alignment horizontal="centerContinuous"/>
    </xf>
    <xf numFmtId="44" fontId="0" fillId="0" borderId="0" xfId="3" applyFont="1"/>
    <xf numFmtId="37" fontId="3" fillId="0" borderId="2" xfId="0" applyNumberFormat="1" applyFont="1" applyBorder="1"/>
    <xf numFmtId="44" fontId="3" fillId="0" borderId="0" xfId="3" applyFont="1"/>
    <xf numFmtId="171" fontId="3" fillId="0" borderId="0" xfId="3" applyNumberFormat="1" applyFont="1"/>
    <xf numFmtId="37" fontId="3" fillId="0" borderId="0" xfId="0" applyNumberFormat="1" applyFont="1" applyFill="1"/>
    <xf numFmtId="10" fontId="3" fillId="0" borderId="0" xfId="2" applyNumberFormat="1" applyFont="1" applyFill="1"/>
    <xf numFmtId="169" fontId="3" fillId="0" borderId="0" xfId="2" applyNumberFormat="1" applyFont="1"/>
    <xf numFmtId="44" fontId="1" fillId="0" borderId="0" xfId="3" applyFont="1"/>
    <xf numFmtId="0" fontId="7" fillId="0" borderId="0" xfId="5"/>
    <xf numFmtId="0" fontId="7" fillId="0" borderId="0" xfId="5" applyFill="1"/>
    <xf numFmtId="10" fontId="0" fillId="0" borderId="0" xfId="6" applyNumberFormat="1" applyFont="1"/>
    <xf numFmtId="2" fontId="7" fillId="0" borderId="0" xfId="5" applyNumberFormat="1"/>
    <xf numFmtId="0" fontId="8" fillId="0" borderId="0" xfId="5" applyFont="1"/>
    <xf numFmtId="44" fontId="7" fillId="0" borderId="0" xfId="5" applyNumberFormat="1" applyFill="1"/>
    <xf numFmtId="44" fontId="7" fillId="0" borderId="0" xfId="5" applyNumberFormat="1"/>
    <xf numFmtId="43" fontId="7" fillId="0" borderId="0" xfId="5" applyNumberFormat="1"/>
    <xf numFmtId="43" fontId="0" fillId="0" borderId="0" xfId="4" applyNumberFormat="1" applyFont="1"/>
    <xf numFmtId="0" fontId="4" fillId="0" borderId="0" xfId="5" applyFont="1"/>
    <xf numFmtId="0" fontId="9" fillId="0" borderId="0" xfId="5" applyFont="1"/>
    <xf numFmtId="172" fontId="7" fillId="0" borderId="0" xfId="5" applyNumberFormat="1"/>
    <xf numFmtId="43" fontId="0" fillId="0" borderId="0" xfId="4" applyFont="1"/>
    <xf numFmtId="44" fontId="0" fillId="0" borderId="0" xfId="7" applyFont="1"/>
    <xf numFmtId="0" fontId="7" fillId="0" borderId="1" xfId="5" applyBorder="1" applyAlignment="1">
      <alignment horizontal="center"/>
    </xf>
    <xf numFmtId="0" fontId="7" fillId="0" borderId="0" xfId="5" applyBorder="1" applyAlignment="1">
      <alignment horizontal="center"/>
    </xf>
    <xf numFmtId="0" fontId="7" fillId="0" borderId="0" xfId="5" applyAlignment="1">
      <alignment horizontal="centerContinuous"/>
    </xf>
    <xf numFmtId="0" fontId="8" fillId="0" borderId="0" xfId="5" applyFont="1" applyAlignment="1">
      <alignment horizontal="centerContinuous"/>
    </xf>
    <xf numFmtId="0" fontId="1" fillId="0" borderId="0" xfId="5" applyFont="1" applyAlignment="1">
      <alignment horizontal="left"/>
    </xf>
    <xf numFmtId="0" fontId="1" fillId="0" borderId="0" xfId="5" applyFont="1" applyFill="1" applyAlignment="1">
      <alignment horizontal="left"/>
    </xf>
    <xf numFmtId="0" fontId="1" fillId="0" borderId="0" xfId="5" applyFont="1" applyAlignment="1">
      <alignment horizontal="centerContinuous"/>
    </xf>
    <xf numFmtId="0" fontId="1" fillId="0" borderId="0" xfId="5" applyFont="1"/>
    <xf numFmtId="10" fontId="1" fillId="0" borderId="0" xfId="6" applyNumberFormat="1"/>
    <xf numFmtId="172" fontId="1" fillId="0" borderId="0" xfId="5" applyNumberFormat="1" applyFont="1"/>
    <xf numFmtId="43" fontId="1" fillId="0" borderId="0" xfId="5" applyNumberFormat="1" applyFont="1"/>
    <xf numFmtId="174" fontId="1" fillId="0" borderId="0" xfId="5" applyNumberFormat="1" applyFont="1"/>
    <xf numFmtId="44" fontId="1" fillId="0" borderId="0" xfId="5" applyNumberFormat="1" applyFont="1"/>
    <xf numFmtId="167" fontId="1" fillId="0" borderId="0" xfId="5" applyNumberFormat="1" applyFont="1"/>
    <xf numFmtId="0" fontId="1" fillId="0" borderId="1" xfId="5" applyFont="1" applyBorder="1" applyAlignment="1">
      <alignment horizontal="center"/>
    </xf>
    <xf numFmtId="0" fontId="1" fillId="0" borderId="0" xfId="5" applyFont="1" applyBorder="1" applyAlignment="1">
      <alignment horizontal="center"/>
    </xf>
    <xf numFmtId="173" fontId="7" fillId="0" borderId="0" xfId="5" applyNumberFormat="1" applyFill="1"/>
    <xf numFmtId="43" fontId="0" fillId="0" borderId="0" xfId="4" applyFont="1" applyFill="1"/>
    <xf numFmtId="43" fontId="7" fillId="0" borderId="0" xfId="5" applyNumberFormat="1" applyFill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17" fontId="3" fillId="0" borderId="0" xfId="0" applyNumberFormat="1" applyFont="1" applyAlignment="1">
      <alignment horizontal="center"/>
    </xf>
  </cellXfs>
  <cellStyles count="8">
    <cellStyle name="Comma" xfId="1" builtinId="3"/>
    <cellStyle name="Comma 2" xfId="4"/>
    <cellStyle name="Currency" xfId="3" builtinId="4"/>
    <cellStyle name="Currency 2" xfId="7"/>
    <cellStyle name="Normal" xfId="0" builtinId="0"/>
    <cellStyle name="Normal 3" xfId="5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F-PROJ\NorthKYWtrDist\062516-BA-COS\5-Project%20Working%20File\B-Prelim%20Report\NKWD%20CO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IN"/>
      <sheetName val="Debt Service Options"/>
      <sheetName val="Rev and Adj"/>
      <sheetName val="CASE COMPARE"/>
      <sheetName val="SCH-A"/>
      <sheetName val="COS 1"/>
      <sheetName val="Labor"/>
      <sheetName val="F 1-2"/>
      <sheetName val="F 2 B"/>
      <sheetName val="F 3-4"/>
      <sheetName val="F 3B 4B"/>
      <sheetName val="F 5"/>
      <sheetName val="F 5B"/>
      <sheetName val="F6"/>
      <sheetName val="F7-9"/>
      <sheetName val="Meters"/>
      <sheetName val="F10-11"/>
      <sheetName val="F12-13"/>
      <sheetName val="F 14-20"/>
      <sheetName val="SCH-D"/>
      <sheetName val="Fire"/>
      <sheetName val="cust charge"/>
      <sheetName val="Summary"/>
    </sheetNames>
    <sheetDataSet>
      <sheetData sheetId="0"/>
      <sheetData sheetId="1"/>
      <sheetData sheetId="2"/>
      <sheetData sheetId="3"/>
      <sheetData sheetId="4"/>
      <sheetData sheetId="5">
        <row r="180">
          <cell r="I180">
            <v>21936350.703333333</v>
          </cell>
        </row>
        <row r="326">
          <cell r="J326">
            <v>0</v>
          </cell>
          <cell r="K326">
            <v>2</v>
          </cell>
          <cell r="L326">
            <v>0</v>
          </cell>
          <cell r="M326">
            <v>4</v>
          </cell>
          <cell r="N326">
            <v>0</v>
          </cell>
          <cell r="O326">
            <v>6</v>
          </cell>
          <cell r="P326">
            <v>0</v>
          </cell>
          <cell r="Q326">
            <v>8</v>
          </cell>
          <cell r="R326">
            <v>0</v>
          </cell>
          <cell r="S326">
            <v>10</v>
          </cell>
          <cell r="T326">
            <v>0</v>
          </cell>
          <cell r="U326">
            <v>12</v>
          </cell>
          <cell r="V326">
            <v>0</v>
          </cell>
          <cell r="W326">
            <v>14</v>
          </cell>
          <cell r="X326">
            <v>0</v>
          </cell>
          <cell r="Y326">
            <v>20</v>
          </cell>
        </row>
        <row r="327">
          <cell r="J327">
            <v>0</v>
          </cell>
          <cell r="K327" t="str">
            <v>Residential</v>
          </cell>
          <cell r="L327">
            <v>0</v>
          </cell>
          <cell r="M327" t="str">
            <v>Commercial</v>
          </cell>
          <cell r="N327">
            <v>0</v>
          </cell>
          <cell r="O327" t="str">
            <v>Industrial</v>
          </cell>
          <cell r="P327">
            <v>0</v>
          </cell>
          <cell r="Q327" t="str">
            <v xml:space="preserve">Public </v>
          </cell>
          <cell r="R327">
            <v>0</v>
          </cell>
          <cell r="S327" t="str">
            <v>Resale</v>
          </cell>
          <cell r="T327">
            <v>0</v>
          </cell>
          <cell r="U327" t="str">
            <v>Private Fire</v>
          </cell>
          <cell r="V327">
            <v>0</v>
          </cell>
          <cell r="W327" t="str">
            <v>Public Fire</v>
          </cell>
          <cell r="X327">
            <v>0</v>
          </cell>
          <cell r="Y327" t="str">
            <v>Total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J330">
            <v>1</v>
          </cell>
          <cell r="K330">
            <v>0.48599999999999999</v>
          </cell>
          <cell r="L330">
            <v>0</v>
          </cell>
          <cell r="M330">
            <v>0.27529999999999999</v>
          </cell>
          <cell r="N330">
            <v>0</v>
          </cell>
          <cell r="O330">
            <v>0.1154</v>
          </cell>
          <cell r="P330">
            <v>0</v>
          </cell>
          <cell r="Q330">
            <v>6.0199999999999997E-2</v>
          </cell>
          <cell r="R330">
            <v>0</v>
          </cell>
          <cell r="S330">
            <v>5.67E-2</v>
          </cell>
          <cell r="T330">
            <v>0</v>
          </cell>
          <cell r="U330">
            <v>0</v>
          </cell>
          <cell r="V330">
            <v>0</v>
          </cell>
          <cell r="W330">
            <v>6.4000000000000003E-3</v>
          </cell>
          <cell r="X330">
            <v>0</v>
          </cell>
          <cell r="Y330">
            <v>1</v>
          </cell>
          <cell r="AG330">
            <v>1</v>
          </cell>
          <cell r="AH330">
            <v>0.99360000000000004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6.4000000000000003E-3</v>
          </cell>
        </row>
        <row r="331">
          <cell r="J331">
            <v>2</v>
          </cell>
          <cell r="K331">
            <v>0.51</v>
          </cell>
          <cell r="L331">
            <v>0</v>
          </cell>
          <cell r="M331">
            <v>0.26700000000000002</v>
          </cell>
          <cell r="N331">
            <v>0</v>
          </cell>
          <cell r="O331">
            <v>0.10880000000000001</v>
          </cell>
          <cell r="P331">
            <v>0</v>
          </cell>
          <cell r="Q331">
            <v>5.6800000000000003E-2</v>
          </cell>
          <cell r="R331">
            <v>0</v>
          </cell>
          <cell r="S331">
            <v>5.3400000000000003E-2</v>
          </cell>
          <cell r="T331">
            <v>0</v>
          </cell>
          <cell r="U331">
            <v>0</v>
          </cell>
          <cell r="V331">
            <v>0</v>
          </cell>
          <cell r="W331">
            <v>4.0000000000000001E-3</v>
          </cell>
          <cell r="X331">
            <v>0</v>
          </cell>
          <cell r="Y331">
            <v>1</v>
          </cell>
          <cell r="AG331">
            <v>2</v>
          </cell>
          <cell r="AH331">
            <v>0.621</v>
          </cell>
          <cell r="AI331">
            <v>0</v>
          </cell>
          <cell r="AJ331">
            <v>0.375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4.0000000000000001E-3</v>
          </cell>
        </row>
        <row r="332">
          <cell r="J332">
            <v>3</v>
          </cell>
          <cell r="K332">
            <v>0.43279999999999996</v>
          </cell>
          <cell r="L332">
            <v>0</v>
          </cell>
          <cell r="M332">
            <v>0.22649999999999998</v>
          </cell>
          <cell r="N332">
            <v>0</v>
          </cell>
          <cell r="O332">
            <v>9.2399999999999996E-2</v>
          </cell>
          <cell r="P332">
            <v>0</v>
          </cell>
          <cell r="Q332">
            <v>4.8199999999999993E-2</v>
          </cell>
          <cell r="R332">
            <v>0</v>
          </cell>
          <cell r="S332">
            <v>4.5399999999999996E-2</v>
          </cell>
          <cell r="T332">
            <v>0</v>
          </cell>
          <cell r="U332">
            <v>0</v>
          </cell>
          <cell r="V332">
            <v>0</v>
          </cell>
          <cell r="W332">
            <v>0.15469999999999998</v>
          </cell>
          <cell r="X332">
            <v>0</v>
          </cell>
          <cell r="Y332">
            <v>1</v>
          </cell>
          <cell r="AG332">
            <v>3</v>
          </cell>
          <cell r="AH332">
            <v>0.52710000000000001</v>
          </cell>
          <cell r="AI332">
            <v>0</v>
          </cell>
          <cell r="AJ332">
            <v>0.31820000000000004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0.15469999999999998</v>
          </cell>
        </row>
        <row r="333">
          <cell r="J333">
            <v>4</v>
          </cell>
          <cell r="K333">
            <v>0.44989999999999997</v>
          </cell>
          <cell r="L333">
            <v>0</v>
          </cell>
          <cell r="M333">
            <v>0.2147</v>
          </cell>
          <cell r="N333">
            <v>0</v>
          </cell>
          <cell r="O333">
            <v>7.3099999999999998E-2</v>
          </cell>
          <cell r="P333">
            <v>0</v>
          </cell>
          <cell r="Q333">
            <v>3.8199999999999998E-2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0.22409999999999999</v>
          </cell>
          <cell r="X333">
            <v>0</v>
          </cell>
          <cell r="Y333">
            <v>1</v>
          </cell>
          <cell r="AG333">
            <v>4</v>
          </cell>
          <cell r="AH333">
            <v>0.32200000000000001</v>
          </cell>
          <cell r="AI333">
            <v>0</v>
          </cell>
          <cell r="AJ333">
            <v>0</v>
          </cell>
          <cell r="AK333">
            <v>0</v>
          </cell>
          <cell r="AL333">
            <v>0.45390000000000003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0.22409999999999999</v>
          </cell>
        </row>
        <row r="334">
          <cell r="J334">
            <v>5</v>
          </cell>
          <cell r="K334">
            <v>0.40100000000000002</v>
          </cell>
          <cell r="L334">
            <v>0</v>
          </cell>
          <cell r="M334">
            <v>0.19119999999999998</v>
          </cell>
          <cell r="N334">
            <v>0</v>
          </cell>
          <cell r="O334">
            <v>6.5100000000000005E-2</v>
          </cell>
          <cell r="P334">
            <v>0</v>
          </cell>
          <cell r="Q334">
            <v>3.39E-2</v>
          </cell>
          <cell r="R334">
            <v>0</v>
          </cell>
          <cell r="S334">
            <v>3.1899999999999998E-2</v>
          </cell>
          <cell r="T334">
            <v>0</v>
          </cell>
          <cell r="U334">
            <v>0</v>
          </cell>
          <cell r="V334">
            <v>0</v>
          </cell>
          <cell r="W334">
            <v>0.27690000000000003</v>
          </cell>
          <cell r="X334">
            <v>0</v>
          </cell>
          <cell r="Y334">
            <v>1.0000000000000002</v>
          </cell>
          <cell r="AG334">
            <v>5</v>
          </cell>
          <cell r="AH334">
            <v>0.30019999999999997</v>
          </cell>
          <cell r="AI334">
            <v>0</v>
          </cell>
          <cell r="AJ334">
            <v>0</v>
          </cell>
          <cell r="AK334">
            <v>0</v>
          </cell>
          <cell r="AL334">
            <v>0.4229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0.27690000000000003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</row>
        <row r="336">
          <cell r="J336">
            <v>6</v>
          </cell>
          <cell r="K336">
            <v>0.4456</v>
          </cell>
          <cell r="L336">
            <v>0</v>
          </cell>
          <cell r="M336">
            <v>0.2177</v>
          </cell>
          <cell r="N336">
            <v>0</v>
          </cell>
          <cell r="O336">
            <v>7.8E-2</v>
          </cell>
          <cell r="P336">
            <v>0</v>
          </cell>
          <cell r="Q336">
            <v>4.0800000000000003E-2</v>
          </cell>
          <cell r="R336">
            <v>0</v>
          </cell>
          <cell r="S336">
            <v>1.1599999999999999E-2</v>
          </cell>
          <cell r="T336">
            <v>0</v>
          </cell>
          <cell r="U336">
            <v>0</v>
          </cell>
          <cell r="V336">
            <v>0</v>
          </cell>
          <cell r="W336">
            <v>0.20629999999999998</v>
          </cell>
          <cell r="X336">
            <v>0</v>
          </cell>
          <cell r="Y336">
            <v>1</v>
          </cell>
          <cell r="AG336">
            <v>6</v>
          </cell>
          <cell r="AH336">
            <v>0.37460000000000004</v>
          </cell>
          <cell r="AI336">
            <v>0</v>
          </cell>
          <cell r="AJ336">
            <v>8.1699999999999995E-2</v>
          </cell>
          <cell r="AK336">
            <v>0</v>
          </cell>
          <cell r="AL336">
            <v>0.33739999999999998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0.20629999999999998</v>
          </cell>
        </row>
        <row r="337">
          <cell r="J337">
            <v>7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</v>
          </cell>
          <cell r="X337">
            <v>0</v>
          </cell>
          <cell r="Y337">
            <v>1</v>
          </cell>
          <cell r="AG337">
            <v>7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1</v>
          </cell>
        </row>
        <row r="338">
          <cell r="J338">
            <v>8</v>
          </cell>
          <cell r="K338">
            <v>0.81810000000000005</v>
          </cell>
          <cell r="L338">
            <v>0</v>
          </cell>
          <cell r="M338">
            <v>0.1515</v>
          </cell>
          <cell r="N338">
            <v>0</v>
          </cell>
          <cell r="O338">
            <v>8.6999999999999994E-3</v>
          </cell>
          <cell r="P338">
            <v>0</v>
          </cell>
          <cell r="Q338">
            <v>2.07E-2</v>
          </cell>
          <cell r="R338">
            <v>0</v>
          </cell>
          <cell r="S338">
            <v>1E-3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1</v>
          </cell>
          <cell r="AG338">
            <v>8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1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J339">
            <v>9</v>
          </cell>
          <cell r="K339">
            <v>0.85119999999999996</v>
          </cell>
          <cell r="L339">
            <v>0</v>
          </cell>
          <cell r="M339">
            <v>0.12640000000000001</v>
          </cell>
          <cell r="N339">
            <v>0</v>
          </cell>
          <cell r="O339">
            <v>5.4999999999999997E-3</v>
          </cell>
          <cell r="P339">
            <v>0</v>
          </cell>
          <cell r="Q339">
            <v>1.6400000000000001E-2</v>
          </cell>
          <cell r="R339">
            <v>0</v>
          </cell>
          <cell r="S339">
            <v>5.0000000000000001E-4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0.99999999999999989</v>
          </cell>
          <cell r="AG339">
            <v>9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1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</row>
        <row r="341">
          <cell r="J341">
            <v>11</v>
          </cell>
          <cell r="K341">
            <v>0.46160000000000001</v>
          </cell>
          <cell r="L341">
            <v>0</v>
          </cell>
          <cell r="M341">
            <v>0.1928</v>
          </cell>
          <cell r="N341">
            <v>0</v>
          </cell>
          <cell r="O341">
            <v>6.4299999999999996E-2</v>
          </cell>
          <cell r="P341">
            <v>0</v>
          </cell>
          <cell r="Q341">
            <v>3.5099999999999999E-2</v>
          </cell>
          <cell r="R341">
            <v>0</v>
          </cell>
          <cell r="S341">
            <v>1.2200000000000001E-2</v>
          </cell>
          <cell r="T341">
            <v>0</v>
          </cell>
          <cell r="U341">
            <v>0</v>
          </cell>
          <cell r="V341">
            <v>0</v>
          </cell>
          <cell r="W341">
            <v>0.23400000000000001</v>
          </cell>
          <cell r="X341">
            <v>0</v>
          </cell>
          <cell r="Y341">
            <v>1</v>
          </cell>
          <cell r="AG341">
            <v>11</v>
          </cell>
          <cell r="AH341">
            <v>0.30419999999999997</v>
          </cell>
          <cell r="AI341">
            <v>0</v>
          </cell>
          <cell r="AJ341">
            <v>5.8500000000000003E-2</v>
          </cell>
          <cell r="AK341">
            <v>0</v>
          </cell>
          <cell r="AL341">
            <v>0.29210000000000003</v>
          </cell>
          <cell r="AM341">
            <v>0</v>
          </cell>
          <cell r="AN341">
            <v>0</v>
          </cell>
          <cell r="AO341">
            <v>0</v>
          </cell>
          <cell r="AP341">
            <v>0.11119999999999999</v>
          </cell>
          <cell r="AQ341">
            <v>0</v>
          </cell>
          <cell r="AR341">
            <v>0</v>
          </cell>
          <cell r="AS341">
            <v>0</v>
          </cell>
          <cell r="AT341">
            <v>0.23400000000000001</v>
          </cell>
        </row>
        <row r="342">
          <cell r="J342">
            <v>12</v>
          </cell>
          <cell r="K342">
            <v>0.92661000000000004</v>
          </cell>
          <cell r="L342">
            <v>0</v>
          </cell>
          <cell r="M342">
            <v>6.6229999999999997E-2</v>
          </cell>
          <cell r="N342">
            <v>0</v>
          </cell>
          <cell r="O342">
            <v>1.25E-3</v>
          </cell>
          <cell r="P342">
            <v>0</v>
          </cell>
          <cell r="Q342">
            <v>5.7200000000000003E-3</v>
          </cell>
          <cell r="R342">
            <v>0</v>
          </cell>
          <cell r="S342">
            <v>1.9000000000000001E-4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1</v>
          </cell>
          <cell r="AG342">
            <v>12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1</v>
          </cell>
          <cell r="AS342">
            <v>0</v>
          </cell>
          <cell r="AT342">
            <v>0</v>
          </cell>
        </row>
        <row r="343">
          <cell r="J343">
            <v>13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AG343">
            <v>13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J344">
            <v>14</v>
          </cell>
          <cell r="K344">
            <v>0.54930000000000001</v>
          </cell>
          <cell r="L344">
            <v>0</v>
          </cell>
          <cell r="M344">
            <v>0.19889999999999999</v>
          </cell>
          <cell r="N344">
            <v>0</v>
          </cell>
          <cell r="O344">
            <v>6.7199999999999996E-2</v>
          </cell>
          <cell r="P344">
            <v>0</v>
          </cell>
          <cell r="Q344">
            <v>3.7400000000000003E-2</v>
          </cell>
          <cell r="R344">
            <v>0</v>
          </cell>
          <cell r="S344">
            <v>2.12E-2</v>
          </cell>
          <cell r="T344">
            <v>0</v>
          </cell>
          <cell r="U344">
            <v>0</v>
          </cell>
          <cell r="V344">
            <v>0</v>
          </cell>
          <cell r="W344">
            <v>0.126</v>
          </cell>
          <cell r="X344">
            <v>0</v>
          </cell>
          <cell r="Y344">
            <v>1</v>
          </cell>
          <cell r="AG344">
            <v>14</v>
          </cell>
          <cell r="AH344">
            <v>0.34400000000000003</v>
          </cell>
          <cell r="AI344">
            <v>0</v>
          </cell>
          <cell r="AJ344">
            <v>0.13689999999999999</v>
          </cell>
          <cell r="AK344">
            <v>0</v>
          </cell>
          <cell r="AL344">
            <v>0.16550000000000001</v>
          </cell>
          <cell r="AM344">
            <v>0</v>
          </cell>
          <cell r="AN344">
            <v>6.6400000000000001E-2</v>
          </cell>
          <cell r="AO344">
            <v>0</v>
          </cell>
          <cell r="AP344">
            <v>4.7600000000000003E-2</v>
          </cell>
          <cell r="AQ344">
            <v>0</v>
          </cell>
          <cell r="AR344">
            <v>0.11360000000000001</v>
          </cell>
          <cell r="AS344">
            <v>0</v>
          </cell>
          <cell r="AT344">
            <v>0.126</v>
          </cell>
        </row>
        <row r="345">
          <cell r="J345">
            <v>15</v>
          </cell>
          <cell r="K345">
            <v>0.54269999999999996</v>
          </cell>
          <cell r="L345">
            <v>0</v>
          </cell>
          <cell r="M345">
            <v>0.21290000000000001</v>
          </cell>
          <cell r="N345">
            <v>0</v>
          </cell>
          <cell r="O345">
            <v>7.5899999999999995E-2</v>
          </cell>
          <cell r="P345">
            <v>0</v>
          </cell>
          <cell r="Q345">
            <v>4.1599999999999998E-2</v>
          </cell>
          <cell r="R345">
            <v>0</v>
          </cell>
          <cell r="S345">
            <v>2.76E-2</v>
          </cell>
          <cell r="T345">
            <v>0</v>
          </cell>
          <cell r="U345">
            <v>0</v>
          </cell>
          <cell r="V345">
            <v>0</v>
          </cell>
          <cell r="W345">
            <v>9.9299999999999999E-2</v>
          </cell>
          <cell r="X345">
            <v>0</v>
          </cell>
          <cell r="Y345">
            <v>0.99999999999999978</v>
          </cell>
          <cell r="AG345">
            <v>15</v>
          </cell>
          <cell r="AH345">
            <v>0.46239999999999998</v>
          </cell>
          <cell r="AI345">
            <v>0</v>
          </cell>
          <cell r="AJ345">
            <v>0.11310000000000001</v>
          </cell>
          <cell r="AK345">
            <v>0</v>
          </cell>
          <cell r="AL345">
            <v>0.13189999999999999</v>
          </cell>
          <cell r="AM345">
            <v>0</v>
          </cell>
          <cell r="AN345">
            <v>6.1100000000000002E-2</v>
          </cell>
          <cell r="AO345">
            <v>0</v>
          </cell>
          <cell r="AP345">
            <v>3.32E-2</v>
          </cell>
          <cell r="AQ345">
            <v>0</v>
          </cell>
          <cell r="AR345">
            <v>9.9000000000000005E-2</v>
          </cell>
          <cell r="AS345">
            <v>0</v>
          </cell>
          <cell r="AT345">
            <v>9.9299999999999999E-2</v>
          </cell>
        </row>
        <row r="346">
          <cell r="J346">
            <v>16</v>
          </cell>
          <cell r="K346">
            <v>0.54959999999999998</v>
          </cell>
          <cell r="L346">
            <v>0</v>
          </cell>
          <cell r="M346">
            <v>0.2072</v>
          </cell>
          <cell r="N346">
            <v>0</v>
          </cell>
          <cell r="O346">
            <v>7.0599999999999996E-2</v>
          </cell>
          <cell r="P346">
            <v>0</v>
          </cell>
          <cell r="Q346">
            <v>3.9300000000000002E-2</v>
          </cell>
          <cell r="R346">
            <v>0</v>
          </cell>
          <cell r="S346">
            <v>2.2200000000000001E-2</v>
          </cell>
          <cell r="T346">
            <v>0</v>
          </cell>
          <cell r="U346">
            <v>0</v>
          </cell>
          <cell r="V346">
            <v>0</v>
          </cell>
          <cell r="W346">
            <v>0.1111</v>
          </cell>
          <cell r="X346">
            <v>0</v>
          </cell>
          <cell r="Y346">
            <v>0.99999999999999989</v>
          </cell>
          <cell r="AG346">
            <v>16</v>
          </cell>
          <cell r="AH346">
            <v>0.36320000000000002</v>
          </cell>
          <cell r="AI346">
            <v>0</v>
          </cell>
          <cell r="AJ346">
            <v>0.15090000000000001</v>
          </cell>
          <cell r="AK346">
            <v>0</v>
          </cell>
          <cell r="AL346">
            <v>0.1598</v>
          </cell>
          <cell r="AM346">
            <v>0</v>
          </cell>
          <cell r="AN346">
            <v>0.10249999999999999</v>
          </cell>
          <cell r="AO346">
            <v>0</v>
          </cell>
          <cell r="AP346">
            <v>2.3599999999999999E-2</v>
          </cell>
          <cell r="AQ346">
            <v>0</v>
          </cell>
          <cell r="AR346">
            <v>8.8900000000000007E-2</v>
          </cell>
          <cell r="AS346">
            <v>0</v>
          </cell>
          <cell r="AT346">
            <v>0.1111</v>
          </cell>
        </row>
        <row r="347">
          <cell r="J347">
            <v>17</v>
          </cell>
          <cell r="K347">
            <v>0.49280000000000002</v>
          </cell>
          <cell r="L347">
            <v>0</v>
          </cell>
          <cell r="M347">
            <v>0.21909999999999999</v>
          </cell>
          <cell r="N347">
            <v>0</v>
          </cell>
          <cell r="O347">
            <v>7.9899999999999999E-2</v>
          </cell>
          <cell r="P347">
            <v>0</v>
          </cell>
          <cell r="Q347">
            <v>4.3200000000000002E-2</v>
          </cell>
          <cell r="R347">
            <v>0</v>
          </cell>
          <cell r="S347">
            <v>2.8299999999999999E-2</v>
          </cell>
          <cell r="T347">
            <v>0</v>
          </cell>
          <cell r="U347">
            <v>0</v>
          </cell>
          <cell r="V347">
            <v>0</v>
          </cell>
          <cell r="W347">
            <v>0.13669999999999999</v>
          </cell>
          <cell r="X347">
            <v>0</v>
          </cell>
          <cell r="Y347">
            <v>1</v>
          </cell>
          <cell r="AG347">
            <v>17</v>
          </cell>
          <cell r="AH347">
            <v>0.42270000000000002</v>
          </cell>
          <cell r="AI347">
            <v>0</v>
          </cell>
          <cell r="AJ347">
            <v>0.1953</v>
          </cell>
          <cell r="AK347">
            <v>0</v>
          </cell>
          <cell r="AL347">
            <v>0.13980000000000001</v>
          </cell>
          <cell r="AM347">
            <v>0</v>
          </cell>
          <cell r="AN347">
            <v>3.95E-2</v>
          </cell>
          <cell r="AO347">
            <v>0</v>
          </cell>
          <cell r="AP347">
            <v>6.1800000000000001E-2</v>
          </cell>
          <cell r="AQ347">
            <v>0</v>
          </cell>
          <cell r="AR347">
            <v>4.1999999999999997E-3</v>
          </cell>
          <cell r="AS347">
            <v>0</v>
          </cell>
          <cell r="AT347">
            <v>0.13669999999999999</v>
          </cell>
        </row>
        <row r="348">
          <cell r="J348">
            <v>18</v>
          </cell>
          <cell r="K348">
            <v>0.49419999999999997</v>
          </cell>
          <cell r="L348">
            <v>0</v>
          </cell>
          <cell r="M348">
            <v>0.21940000000000001</v>
          </cell>
          <cell r="N348">
            <v>0</v>
          </cell>
          <cell r="O348">
            <v>8.0500000000000002E-2</v>
          </cell>
          <cell r="P348">
            <v>0</v>
          </cell>
          <cell r="Q348">
            <v>4.36E-2</v>
          </cell>
          <cell r="R348">
            <v>0</v>
          </cell>
          <cell r="S348">
            <v>3.1E-2</v>
          </cell>
          <cell r="T348">
            <v>0</v>
          </cell>
          <cell r="U348">
            <v>0</v>
          </cell>
          <cell r="V348">
            <v>0</v>
          </cell>
          <cell r="W348">
            <v>0.1313</v>
          </cell>
          <cell r="X348">
            <v>0</v>
          </cell>
          <cell r="Y348">
            <v>1</v>
          </cell>
          <cell r="AG348">
            <v>18</v>
          </cell>
          <cell r="AH348">
            <v>0.43109999999999998</v>
          </cell>
          <cell r="AI348">
            <v>0</v>
          </cell>
          <cell r="AJ348">
            <v>0.20979999999999999</v>
          </cell>
          <cell r="AK348">
            <v>0</v>
          </cell>
          <cell r="AL348">
            <v>0.1177</v>
          </cell>
          <cell r="AM348">
            <v>0</v>
          </cell>
          <cell r="AN348">
            <v>4.19E-2</v>
          </cell>
          <cell r="AO348">
            <v>0</v>
          </cell>
          <cell r="AP348">
            <v>6.3200000000000006E-2</v>
          </cell>
          <cell r="AQ348">
            <v>0</v>
          </cell>
          <cell r="AR348">
            <v>5.0000000000000001E-3</v>
          </cell>
          <cell r="AS348">
            <v>0</v>
          </cell>
          <cell r="AT348">
            <v>0.1313</v>
          </cell>
        </row>
        <row r="349">
          <cell r="J349">
            <v>19</v>
          </cell>
          <cell r="K349">
            <v>0.51860000000000006</v>
          </cell>
          <cell r="L349">
            <v>0</v>
          </cell>
          <cell r="M349">
            <v>0.21640000000000001</v>
          </cell>
          <cell r="N349">
            <v>0</v>
          </cell>
          <cell r="O349">
            <v>7.8100000000000003E-2</v>
          </cell>
          <cell r="P349">
            <v>0</v>
          </cell>
          <cell r="Q349">
            <v>4.2599999999999999E-2</v>
          </cell>
          <cell r="R349">
            <v>0</v>
          </cell>
          <cell r="S349">
            <v>2.9499999999999998E-2</v>
          </cell>
          <cell r="T349">
            <v>0</v>
          </cell>
          <cell r="U349">
            <v>0</v>
          </cell>
          <cell r="V349">
            <v>0</v>
          </cell>
          <cell r="W349">
            <v>0.1148</v>
          </cell>
          <cell r="X349">
            <v>0</v>
          </cell>
          <cell r="Y349">
            <v>1</v>
          </cell>
          <cell r="AG349">
            <v>19</v>
          </cell>
          <cell r="AH349">
            <v>0.44040000000000001</v>
          </cell>
          <cell r="AI349">
            <v>0</v>
          </cell>
          <cell r="AJ349">
            <v>0.17</v>
          </cell>
          <cell r="AK349">
            <v>0</v>
          </cell>
          <cell r="AL349">
            <v>0.1211</v>
          </cell>
          <cell r="AM349">
            <v>0</v>
          </cell>
          <cell r="AN349">
            <v>5.6399999999999999E-2</v>
          </cell>
          <cell r="AO349">
            <v>0</v>
          </cell>
          <cell r="AP349">
            <v>5.2600000000000001E-2</v>
          </cell>
          <cell r="AQ349">
            <v>0</v>
          </cell>
          <cell r="AR349">
            <v>4.4699999999999997E-2</v>
          </cell>
          <cell r="AS349">
            <v>0</v>
          </cell>
          <cell r="AT349">
            <v>0.1148</v>
          </cell>
        </row>
        <row r="350">
          <cell r="J350">
            <v>20</v>
          </cell>
          <cell r="K350">
            <v>0.81889999999999996</v>
          </cell>
          <cell r="L350">
            <v>0</v>
          </cell>
          <cell r="M350">
            <v>0.1517</v>
          </cell>
          <cell r="N350">
            <v>0</v>
          </cell>
          <cell r="O350">
            <v>8.6999999999999994E-3</v>
          </cell>
          <cell r="P350">
            <v>0</v>
          </cell>
          <cell r="Q350">
            <v>2.07E-2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1</v>
          </cell>
          <cell r="AG350">
            <v>20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</row>
        <row r="352"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J354">
            <v>0</v>
          </cell>
          <cell r="K354" t="str">
            <v>Check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J355">
            <v>0</v>
          </cell>
          <cell r="K355" t="str">
            <v>OK</v>
          </cell>
          <cell r="L355">
            <v>0</v>
          </cell>
          <cell r="M355" t="str">
            <v>ok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J356">
            <v>0</v>
          </cell>
          <cell r="K356" t="str">
            <v>&lt;&lt;&lt;&lt;??</v>
          </cell>
          <cell r="L356">
            <v>0</v>
          </cell>
          <cell r="M356" t="str">
            <v>OK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J357">
            <v>0</v>
          </cell>
          <cell r="K357" t="str">
            <v>OK</v>
          </cell>
          <cell r="L357">
            <v>0</v>
          </cell>
          <cell r="M357" t="str">
            <v>OK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J358">
            <v>0</v>
          </cell>
          <cell r="K358" t="str">
            <v>OK</v>
          </cell>
          <cell r="L358">
            <v>0</v>
          </cell>
          <cell r="M358" t="str">
            <v>OK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J360">
            <v>0</v>
          </cell>
          <cell r="K360" t="str">
            <v>OK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J361">
            <v>0</v>
          </cell>
          <cell r="K361" t="str">
            <v>ok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zoomScale="60" zoomScaleNormal="100" workbookViewId="0"/>
  </sheetViews>
  <sheetFormatPr defaultRowHeight="15" x14ac:dyDescent="0.2"/>
  <cols>
    <col min="1" max="1" width="18.6640625" style="81" customWidth="1"/>
    <col min="2" max="2" width="4" style="81" customWidth="1"/>
    <col min="3" max="3" width="8.88671875" style="81"/>
    <col min="4" max="4" width="14.88671875" style="81" bestFit="1" customWidth="1"/>
    <col min="5" max="5" width="8.44140625" style="81" bestFit="1" customWidth="1"/>
    <col min="6" max="6" width="14.88671875" style="81" bestFit="1" customWidth="1"/>
    <col min="7" max="7" width="11.44140625" style="81" bestFit="1" customWidth="1"/>
    <col min="8" max="8" width="8.88671875" style="81"/>
    <col min="9" max="9" width="9.77734375" style="82" bestFit="1" customWidth="1"/>
    <col min="10" max="10" width="8.88671875" style="81"/>
    <col min="11" max="11" width="6.109375" style="81" bestFit="1" customWidth="1"/>
    <col min="12" max="18" width="8.88671875" style="81"/>
    <col min="19" max="19" width="2.33203125" style="81" bestFit="1" customWidth="1"/>
    <col min="20" max="16384" width="8.88671875" style="81"/>
  </cols>
  <sheetData>
    <row r="1" spans="1:13" x14ac:dyDescent="0.2">
      <c r="A1" s="101" t="s">
        <v>32</v>
      </c>
      <c r="B1" s="101"/>
      <c r="C1" s="101"/>
      <c r="D1" s="101"/>
      <c r="E1" s="101"/>
      <c r="F1" s="101"/>
      <c r="G1" s="101"/>
      <c r="H1" s="100"/>
      <c r="I1" s="100"/>
      <c r="J1" s="100"/>
      <c r="K1" s="100"/>
      <c r="L1" s="100"/>
      <c r="M1" s="99"/>
    </row>
    <row r="2" spans="1:13" ht="15.75" x14ac:dyDescent="0.25">
      <c r="A2" s="98"/>
      <c r="B2" s="97"/>
      <c r="C2" s="97"/>
      <c r="D2" s="97"/>
      <c r="E2" s="97"/>
      <c r="F2" s="97"/>
      <c r="G2" s="97"/>
      <c r="H2" s="111"/>
      <c r="J2" s="86"/>
      <c r="K2" s="112"/>
      <c r="L2" s="82"/>
    </row>
    <row r="3" spans="1:13" x14ac:dyDescent="0.2">
      <c r="A3" s="97" t="s">
        <v>106</v>
      </c>
      <c r="B3" s="97"/>
      <c r="C3" s="97"/>
      <c r="D3" s="97"/>
      <c r="E3" s="97"/>
      <c r="F3" s="97"/>
      <c r="G3" s="97"/>
      <c r="H3" s="111"/>
      <c r="J3" s="111"/>
      <c r="K3" s="82"/>
      <c r="L3" s="82"/>
    </row>
    <row r="4" spans="1:13" x14ac:dyDescent="0.2">
      <c r="H4" s="111"/>
      <c r="J4" s="111"/>
      <c r="K4" s="82"/>
      <c r="L4" s="82"/>
    </row>
    <row r="5" spans="1:13" x14ac:dyDescent="0.2">
      <c r="C5" s="96" t="s">
        <v>2</v>
      </c>
      <c r="E5" s="96" t="s">
        <v>75</v>
      </c>
      <c r="G5" s="96" t="s">
        <v>56</v>
      </c>
      <c r="H5" s="111"/>
      <c r="J5" s="111"/>
      <c r="K5" s="82"/>
      <c r="L5" s="82"/>
    </row>
    <row r="6" spans="1:13" x14ac:dyDescent="0.2">
      <c r="C6" s="95" t="s">
        <v>52</v>
      </c>
      <c r="E6" s="95" t="s">
        <v>52</v>
      </c>
      <c r="G6" s="95" t="s">
        <v>58</v>
      </c>
      <c r="H6" s="111"/>
      <c r="J6" s="111"/>
      <c r="K6" s="82"/>
      <c r="L6" s="82"/>
    </row>
    <row r="7" spans="1:13" ht="15.75" x14ac:dyDescent="0.25">
      <c r="A7" s="91" t="s">
        <v>105</v>
      </c>
      <c r="H7" s="111"/>
      <c r="J7" s="82"/>
      <c r="K7" s="82"/>
      <c r="L7" s="82"/>
    </row>
    <row r="8" spans="1:13" ht="15.75" x14ac:dyDescent="0.25">
      <c r="A8" s="91"/>
      <c r="H8" s="82"/>
      <c r="J8" s="82"/>
      <c r="K8" s="82"/>
      <c r="L8" s="82"/>
    </row>
    <row r="9" spans="1:13" x14ac:dyDescent="0.2">
      <c r="A9" s="90" t="s">
        <v>100</v>
      </c>
      <c r="H9" s="82"/>
      <c r="J9" s="82"/>
      <c r="K9" s="82"/>
      <c r="L9" s="82"/>
    </row>
    <row r="10" spans="1:13" x14ac:dyDescent="0.2">
      <c r="A10" s="81" t="s">
        <v>99</v>
      </c>
      <c r="C10" s="87">
        <v>16.399999999999999</v>
      </c>
      <c r="D10" s="87"/>
      <c r="E10" s="87">
        <v>18.5</v>
      </c>
      <c r="G10" s="83">
        <f t="shared" ref="G10:G19" si="0">+(E10-C10)/C10</f>
        <v>0.12804878048780496</v>
      </c>
      <c r="H10" s="86"/>
      <c r="J10" s="82"/>
      <c r="K10" s="86"/>
      <c r="L10" s="82"/>
    </row>
    <row r="11" spans="1:13" x14ac:dyDescent="0.2">
      <c r="A11" s="81" t="s">
        <v>98</v>
      </c>
      <c r="C11" s="88">
        <v>16.850000000000001</v>
      </c>
      <c r="D11" s="87"/>
      <c r="E11" s="88">
        <f t="shared" ref="E11:E19" si="1">+ROUND($E$10/$C$10*C11,1)</f>
        <v>19</v>
      </c>
      <c r="G11" s="83">
        <f t="shared" si="0"/>
        <v>0.12759643916913938</v>
      </c>
      <c r="H11" s="82"/>
      <c r="J11" s="113"/>
      <c r="K11" s="82"/>
      <c r="L11" s="82"/>
    </row>
    <row r="12" spans="1:13" x14ac:dyDescent="0.2">
      <c r="A12" s="81" t="s">
        <v>97</v>
      </c>
      <c r="C12" s="88">
        <v>18.45</v>
      </c>
      <c r="D12" s="87"/>
      <c r="E12" s="88">
        <f t="shared" si="1"/>
        <v>20.8</v>
      </c>
      <c r="F12" s="87"/>
      <c r="G12" s="83">
        <f t="shared" si="0"/>
        <v>0.12737127371273721</v>
      </c>
      <c r="K12" s="87"/>
    </row>
    <row r="13" spans="1:13" x14ac:dyDescent="0.2">
      <c r="A13" s="81" t="s">
        <v>96</v>
      </c>
      <c r="C13" s="88">
        <v>20.75</v>
      </c>
      <c r="D13" s="87"/>
      <c r="E13" s="88">
        <f t="shared" si="1"/>
        <v>23.4</v>
      </c>
      <c r="F13" s="87"/>
      <c r="G13" s="83">
        <f t="shared" si="0"/>
        <v>0.12771084337349392</v>
      </c>
      <c r="K13" s="87"/>
    </row>
    <row r="14" spans="1:13" x14ac:dyDescent="0.2">
      <c r="A14" s="81" t="s">
        <v>95</v>
      </c>
      <c r="C14" s="88">
        <v>26.2</v>
      </c>
      <c r="D14" s="87"/>
      <c r="E14" s="88">
        <f t="shared" si="1"/>
        <v>29.6</v>
      </c>
      <c r="F14" s="87"/>
      <c r="G14" s="83">
        <f t="shared" si="0"/>
        <v>0.12977099236641229</v>
      </c>
    </row>
    <row r="15" spans="1:13" x14ac:dyDescent="0.2">
      <c r="A15" s="81" t="s">
        <v>94</v>
      </c>
      <c r="C15" s="88">
        <v>63.2</v>
      </c>
      <c r="D15" s="87"/>
      <c r="E15" s="88">
        <f t="shared" si="1"/>
        <v>71.3</v>
      </c>
      <c r="F15" s="87"/>
      <c r="G15" s="83">
        <f t="shared" si="0"/>
        <v>0.12816455696202522</v>
      </c>
    </row>
    <row r="16" spans="1:13" x14ac:dyDescent="0.2">
      <c r="A16" s="81" t="s">
        <v>93</v>
      </c>
      <c r="C16" s="88">
        <v>79.3</v>
      </c>
      <c r="D16" s="87"/>
      <c r="E16" s="88">
        <f t="shared" si="1"/>
        <v>89.5</v>
      </c>
      <c r="F16" s="87"/>
      <c r="G16" s="83">
        <f t="shared" si="0"/>
        <v>0.12862547288776802</v>
      </c>
    </row>
    <row r="17" spans="1:11" x14ac:dyDescent="0.2">
      <c r="A17" s="81" t="s">
        <v>92</v>
      </c>
      <c r="C17" s="88">
        <v>117.4</v>
      </c>
      <c r="D17" s="87"/>
      <c r="E17" s="88">
        <f t="shared" si="1"/>
        <v>132.4</v>
      </c>
      <c r="F17" s="87"/>
      <c r="G17" s="83">
        <f t="shared" si="0"/>
        <v>0.12776831345826234</v>
      </c>
    </row>
    <row r="18" spans="1:11" x14ac:dyDescent="0.2">
      <c r="A18" s="81" t="s">
        <v>91</v>
      </c>
      <c r="C18" s="88">
        <v>158.5</v>
      </c>
      <c r="D18" s="87"/>
      <c r="E18" s="88">
        <f t="shared" si="1"/>
        <v>178.8</v>
      </c>
      <c r="F18" s="87"/>
      <c r="G18" s="83">
        <f t="shared" si="0"/>
        <v>0.12807570977917987</v>
      </c>
    </row>
    <row r="19" spans="1:11" x14ac:dyDescent="0.2">
      <c r="A19" s="81" t="s">
        <v>90</v>
      </c>
      <c r="C19" s="88">
        <v>210.8</v>
      </c>
      <c r="D19" s="87"/>
      <c r="E19" s="88">
        <f t="shared" si="1"/>
        <v>237.8</v>
      </c>
      <c r="F19" s="87"/>
      <c r="G19" s="83">
        <f t="shared" si="0"/>
        <v>0.12808349146110057</v>
      </c>
    </row>
    <row r="20" spans="1:11" x14ac:dyDescent="0.2">
      <c r="G20" s="83"/>
    </row>
    <row r="21" spans="1:11" x14ac:dyDescent="0.2">
      <c r="A21" s="90" t="s">
        <v>85</v>
      </c>
      <c r="G21" s="83"/>
    </row>
    <row r="22" spans="1:11" x14ac:dyDescent="0.2">
      <c r="A22" s="81" t="s">
        <v>104</v>
      </c>
      <c r="C22" s="94">
        <v>4.53</v>
      </c>
      <c r="D22" s="93" t="s">
        <v>84</v>
      </c>
      <c r="E22" s="93">
        <v>4.7699999999999996</v>
      </c>
      <c r="F22" s="81" t="s">
        <v>84</v>
      </c>
      <c r="G22" s="83">
        <f>+(E22-C22)/C22</f>
        <v>5.2980132450330973E-2</v>
      </c>
      <c r="I22" s="86"/>
      <c r="J22" s="92"/>
    </row>
    <row r="23" spans="1:11" x14ac:dyDescent="0.2">
      <c r="A23" s="81" t="s">
        <v>103</v>
      </c>
      <c r="C23" s="88">
        <v>3.94</v>
      </c>
      <c r="D23" s="93" t="s">
        <v>84</v>
      </c>
      <c r="E23" s="93">
        <v>4.4400000000000004</v>
      </c>
      <c r="F23" s="81" t="s">
        <v>84</v>
      </c>
      <c r="G23" s="83">
        <f>+(E23-C23)/C23</f>
        <v>0.12690355329949249</v>
      </c>
      <c r="J23" s="92"/>
    </row>
    <row r="24" spans="1:11" x14ac:dyDescent="0.2">
      <c r="A24" s="81" t="s">
        <v>102</v>
      </c>
      <c r="C24" s="88">
        <v>2.88</v>
      </c>
      <c r="D24" s="93" t="s">
        <v>84</v>
      </c>
      <c r="E24" s="93">
        <v>3.25</v>
      </c>
      <c r="F24" s="81" t="s">
        <v>84</v>
      </c>
      <c r="G24" s="83">
        <f>+(E24-C24)/C24</f>
        <v>0.12847222222222227</v>
      </c>
      <c r="J24" s="92"/>
    </row>
    <row r="25" spans="1:11" x14ac:dyDescent="0.2">
      <c r="G25" s="83"/>
    </row>
    <row r="26" spans="1:11" ht="15.75" x14ac:dyDescent="0.25">
      <c r="A26" s="91" t="s">
        <v>101</v>
      </c>
      <c r="G26" s="83"/>
    </row>
    <row r="27" spans="1:11" x14ac:dyDescent="0.2">
      <c r="A27" s="90"/>
      <c r="C27" s="87"/>
      <c r="G27" s="83"/>
    </row>
    <row r="28" spans="1:11" x14ac:dyDescent="0.2">
      <c r="A28" s="90" t="s">
        <v>100</v>
      </c>
      <c r="G28" s="83"/>
    </row>
    <row r="29" spans="1:11" x14ac:dyDescent="0.2">
      <c r="A29" s="81" t="s">
        <v>99</v>
      </c>
      <c r="C29" s="87">
        <v>32.799999999999997</v>
      </c>
      <c r="E29" s="87">
        <v>40.5</v>
      </c>
      <c r="G29" s="83">
        <f t="shared" ref="G29:G38" si="2">+(E29-C29)/C29</f>
        <v>0.23475609756097571</v>
      </c>
      <c r="I29" s="86"/>
      <c r="K29" s="88"/>
    </row>
    <row r="30" spans="1:11" x14ac:dyDescent="0.2">
      <c r="A30" s="81" t="s">
        <v>98</v>
      </c>
      <c r="C30" s="88">
        <v>34.4</v>
      </c>
      <c r="E30" s="88">
        <f t="shared" ref="E30:E38" si="3">+ROUND(C30/$C$29*$E$29,1)</f>
        <v>42.5</v>
      </c>
      <c r="G30" s="83">
        <f t="shared" si="2"/>
        <v>0.23546511627906982</v>
      </c>
    </row>
    <row r="31" spans="1:11" x14ac:dyDescent="0.2">
      <c r="A31" s="81" t="s">
        <v>97</v>
      </c>
      <c r="C31" s="88">
        <v>39.5</v>
      </c>
      <c r="E31" s="88">
        <f t="shared" si="3"/>
        <v>48.8</v>
      </c>
      <c r="F31" s="87"/>
      <c r="G31" s="83">
        <f t="shared" si="2"/>
        <v>0.23544303797468347</v>
      </c>
    </row>
    <row r="32" spans="1:11" x14ac:dyDescent="0.2">
      <c r="A32" s="81" t="s">
        <v>96</v>
      </c>
      <c r="C32" s="88">
        <v>46.7</v>
      </c>
      <c r="E32" s="88">
        <f t="shared" si="3"/>
        <v>57.7</v>
      </c>
      <c r="F32" s="87"/>
      <c r="G32" s="83">
        <f t="shared" si="2"/>
        <v>0.23554603854389719</v>
      </c>
    </row>
    <row r="33" spans="1:9" x14ac:dyDescent="0.2">
      <c r="A33" s="81" t="s">
        <v>95</v>
      </c>
      <c r="C33" s="88">
        <v>65.5</v>
      </c>
      <c r="E33" s="88">
        <f t="shared" si="3"/>
        <v>80.900000000000006</v>
      </c>
      <c r="F33" s="87"/>
      <c r="G33" s="83">
        <f t="shared" si="2"/>
        <v>0.23511450381679397</v>
      </c>
    </row>
    <row r="34" spans="1:9" x14ac:dyDescent="0.2">
      <c r="A34" s="81" t="s">
        <v>94</v>
      </c>
      <c r="C34" s="88">
        <v>203.9</v>
      </c>
      <c r="E34" s="88">
        <f t="shared" si="3"/>
        <v>251.8</v>
      </c>
      <c r="F34" s="87"/>
      <c r="G34" s="83">
        <f t="shared" si="2"/>
        <v>0.2349190779794017</v>
      </c>
    </row>
    <row r="35" spans="1:9" x14ac:dyDescent="0.2">
      <c r="A35" s="81" t="s">
        <v>93</v>
      </c>
      <c r="C35" s="88">
        <v>255.5</v>
      </c>
      <c r="E35" s="88">
        <f t="shared" si="3"/>
        <v>315.5</v>
      </c>
      <c r="F35" s="87"/>
      <c r="G35" s="83">
        <f t="shared" si="2"/>
        <v>0.23483365949119372</v>
      </c>
    </row>
    <row r="36" spans="1:9" x14ac:dyDescent="0.2">
      <c r="A36" s="81" t="s">
        <v>92</v>
      </c>
      <c r="C36" s="88">
        <v>377.6</v>
      </c>
      <c r="E36" s="88">
        <f t="shared" si="3"/>
        <v>466.2</v>
      </c>
      <c r="F36" s="87"/>
      <c r="G36" s="83">
        <f t="shared" si="2"/>
        <v>0.23463983050847448</v>
      </c>
    </row>
    <row r="37" spans="1:9" x14ac:dyDescent="0.2">
      <c r="A37" s="81" t="s">
        <v>91</v>
      </c>
      <c r="C37" s="88">
        <v>516</v>
      </c>
      <c r="E37" s="88">
        <f t="shared" si="3"/>
        <v>637.1</v>
      </c>
      <c r="F37" s="87"/>
      <c r="G37" s="83">
        <f t="shared" si="2"/>
        <v>0.23468992248062021</v>
      </c>
    </row>
    <row r="38" spans="1:9" x14ac:dyDescent="0.2">
      <c r="A38" s="81" t="s">
        <v>90</v>
      </c>
      <c r="C38" s="88">
        <v>673.7</v>
      </c>
      <c r="E38" s="88">
        <f t="shared" si="3"/>
        <v>831.9</v>
      </c>
      <c r="F38" s="87"/>
      <c r="G38" s="83">
        <f t="shared" si="2"/>
        <v>0.2348226213448121</v>
      </c>
    </row>
    <row r="39" spans="1:9" x14ac:dyDescent="0.2">
      <c r="C39" s="88"/>
      <c r="G39" s="83"/>
    </row>
    <row r="40" spans="1:9" x14ac:dyDescent="0.2">
      <c r="A40" s="90" t="s">
        <v>85</v>
      </c>
      <c r="G40" s="83"/>
    </row>
    <row r="41" spans="1:9" x14ac:dyDescent="0.2">
      <c r="A41" s="81" t="s">
        <v>89</v>
      </c>
      <c r="C41" s="87">
        <v>4.53</v>
      </c>
      <c r="D41" s="81" t="s">
        <v>84</v>
      </c>
      <c r="E41" s="89">
        <f>+E22</f>
        <v>4.7699999999999996</v>
      </c>
      <c r="F41" s="81" t="s">
        <v>84</v>
      </c>
      <c r="G41" s="83">
        <f>+(E41-C41)/C41</f>
        <v>5.2980132450330973E-2</v>
      </c>
    </row>
    <row r="42" spans="1:9" x14ac:dyDescent="0.2">
      <c r="A42" s="81" t="s">
        <v>88</v>
      </c>
      <c r="C42" s="88">
        <v>3.94</v>
      </c>
      <c r="D42" s="81" t="s">
        <v>84</v>
      </c>
      <c r="E42" s="89">
        <f>+E23</f>
        <v>4.4400000000000004</v>
      </c>
      <c r="F42" s="81" t="s">
        <v>84</v>
      </c>
      <c r="G42" s="83">
        <f>+(E42-C42)/C42</f>
        <v>0.12690355329949249</v>
      </c>
    </row>
    <row r="43" spans="1:9" x14ac:dyDescent="0.2">
      <c r="A43" s="81" t="s">
        <v>87</v>
      </c>
      <c r="C43" s="88">
        <v>2.88</v>
      </c>
      <c r="D43" s="81" t="s">
        <v>84</v>
      </c>
      <c r="E43" s="89">
        <f>+E24</f>
        <v>3.25</v>
      </c>
      <c r="F43" s="81" t="s">
        <v>84</v>
      </c>
      <c r="G43" s="83">
        <f>+(E43-C43)/C43</f>
        <v>0.12847222222222227</v>
      </c>
    </row>
    <row r="44" spans="1:9" x14ac:dyDescent="0.2">
      <c r="E44" s="88"/>
      <c r="G44" s="83"/>
    </row>
    <row r="45" spans="1:9" ht="15.75" x14ac:dyDescent="0.25">
      <c r="A45" s="85" t="s">
        <v>86</v>
      </c>
      <c r="G45" s="83"/>
    </row>
    <row r="46" spans="1:9" x14ac:dyDescent="0.2">
      <c r="G46" s="83"/>
    </row>
    <row r="47" spans="1:9" x14ac:dyDescent="0.2">
      <c r="A47" s="81" t="s">
        <v>85</v>
      </c>
      <c r="C47" s="87">
        <v>2.67</v>
      </c>
      <c r="D47" s="81" t="s">
        <v>84</v>
      </c>
      <c r="E47" s="87">
        <v>2.98</v>
      </c>
      <c r="F47" s="81" t="s">
        <v>84</v>
      </c>
      <c r="G47" s="83">
        <f>+(E47-C47)/C47</f>
        <v>0.1161048689138577</v>
      </c>
    </row>
    <row r="48" spans="1:9" x14ac:dyDescent="0.2">
      <c r="I48" s="86"/>
    </row>
    <row r="49" spans="1:7" ht="15.75" x14ac:dyDescent="0.25">
      <c r="A49" s="85" t="s">
        <v>83</v>
      </c>
      <c r="C49" s="84">
        <f>+ROUND(C22/0.748,2)</f>
        <v>6.06</v>
      </c>
      <c r="D49" s="81" t="s">
        <v>82</v>
      </c>
      <c r="E49" s="84">
        <f>+ROUND(E22/0.748,2)</f>
        <v>6.38</v>
      </c>
      <c r="F49" s="81" t="s">
        <v>82</v>
      </c>
      <c r="G49" s="83">
        <f>+(E49-C49)/C49</f>
        <v>5.2805280528052854E-2</v>
      </c>
    </row>
  </sheetData>
  <printOptions horizontalCentered="1"/>
  <pageMargins left="0.75" right="0.75" top="1" bottom="1" header="0.5" footer="0.5"/>
  <pageSetup scale="7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zoomScale="60" zoomScaleNormal="100" workbookViewId="0"/>
  </sheetViews>
  <sheetFormatPr defaultRowHeight="15" x14ac:dyDescent="0.2"/>
  <cols>
    <col min="1" max="1" width="11.109375" bestFit="1" customWidth="1"/>
    <col min="2" max="2" width="2" customWidth="1"/>
    <col min="3" max="3" width="10" bestFit="1" customWidth="1"/>
    <col min="4" max="4" width="1.44140625" customWidth="1"/>
    <col min="5" max="5" width="10" bestFit="1" customWidth="1"/>
    <col min="6" max="6" width="1.109375" customWidth="1"/>
    <col min="7" max="7" width="8.88671875" bestFit="1" customWidth="1"/>
    <col min="8" max="8" width="1.44140625" customWidth="1"/>
    <col min="9" max="9" width="10" bestFit="1" customWidth="1"/>
    <col min="17" max="17" width="11" bestFit="1" customWidth="1"/>
  </cols>
  <sheetData>
    <row r="1" spans="1:20" x14ac:dyDescent="0.2">
      <c r="A1" s="42" t="s">
        <v>32</v>
      </c>
      <c r="B1" s="43"/>
      <c r="C1" s="43"/>
      <c r="D1" s="43"/>
      <c r="E1" s="43"/>
      <c r="F1" s="43"/>
      <c r="G1" s="43"/>
      <c r="H1" s="43"/>
      <c r="I1" s="43"/>
      <c r="M1" s="47">
        <f>+'Sch F Step 2'!C19</f>
        <v>210.8</v>
      </c>
      <c r="N1" s="47">
        <f>+IF($S$2=1,Q2,P2)</f>
        <v>224.3</v>
      </c>
      <c r="P1" t="s">
        <v>63</v>
      </c>
      <c r="Q1" t="s">
        <v>64</v>
      </c>
      <c r="S1" t="s">
        <v>65</v>
      </c>
    </row>
    <row r="2" spans="1:20" x14ac:dyDescent="0.2">
      <c r="A2" s="43"/>
      <c r="B2" s="43"/>
      <c r="C2" s="43"/>
      <c r="D2" s="43"/>
      <c r="E2" s="43"/>
      <c r="F2" s="43"/>
      <c r="G2" s="43"/>
      <c r="H2" s="43"/>
      <c r="I2" s="43"/>
      <c r="M2" s="40">
        <f>+'Sch F Step 2'!C22</f>
        <v>4.53</v>
      </c>
      <c r="N2" s="47">
        <f>+IF($S$2=1,Q3,P3)</f>
        <v>4.6500000000000004</v>
      </c>
      <c r="P2" s="47">
        <f>+'Sch F Step 2'!E19</f>
        <v>237.8</v>
      </c>
      <c r="Q2" s="40">
        <f>+'Sch I Step 1'!E19</f>
        <v>224.3</v>
      </c>
      <c r="S2">
        <v>1</v>
      </c>
      <c r="T2">
        <v>2</v>
      </c>
    </row>
    <row r="3" spans="1:20" x14ac:dyDescent="0.2">
      <c r="A3" s="43" t="s">
        <v>54</v>
      </c>
      <c r="B3" s="43"/>
      <c r="C3" s="43"/>
      <c r="D3" s="43"/>
      <c r="E3" s="43"/>
      <c r="F3" s="43"/>
      <c r="G3" s="43"/>
      <c r="H3" s="43"/>
      <c r="I3" s="43"/>
      <c r="M3" s="40">
        <f>+'Sch F Step 2'!C23</f>
        <v>3.94</v>
      </c>
      <c r="N3" s="47">
        <f>+IF($S$2=1,Q4,P4)</f>
        <v>4.1900000000000004</v>
      </c>
      <c r="P3" s="40">
        <f>+'Sch F Step 2'!E22</f>
        <v>4.7699999999999996</v>
      </c>
      <c r="Q3" s="40">
        <f>+'Sch I Step 1'!E22</f>
        <v>4.6500000000000004</v>
      </c>
    </row>
    <row r="4" spans="1:20" x14ac:dyDescent="0.2">
      <c r="M4" s="40">
        <f>+'Sch F Step 2'!C24</f>
        <v>2.88</v>
      </c>
      <c r="N4" s="47">
        <f>+IF($S$2=1,Q5,P5)</f>
        <v>3.07</v>
      </c>
      <c r="P4" s="40">
        <f>+'Sch F Step 2'!E23</f>
        <v>4.4400000000000004</v>
      </c>
      <c r="Q4" s="40">
        <f>+'Sch I Step 1'!E23</f>
        <v>4.1900000000000004</v>
      </c>
    </row>
    <row r="5" spans="1:20" x14ac:dyDescent="0.2">
      <c r="A5" s="43" t="str">
        <f>+IF(S2=1,S6,S7)</f>
        <v>Industrial/Public Authority Monthly - Step 1</v>
      </c>
      <c r="B5" s="43"/>
      <c r="C5" s="43"/>
      <c r="D5" s="43"/>
      <c r="E5" s="43"/>
      <c r="F5" s="43"/>
      <c r="G5" s="43"/>
      <c r="H5" s="43"/>
      <c r="I5" s="43"/>
      <c r="M5" s="40"/>
      <c r="N5" s="40"/>
      <c r="P5" s="40">
        <f>+'Sch F Step 2'!E24</f>
        <v>3.25</v>
      </c>
      <c r="Q5" s="40">
        <f>+'Sch I Step 1'!E24</f>
        <v>3.07</v>
      </c>
    </row>
    <row r="6" spans="1:20" x14ac:dyDescent="0.2">
      <c r="A6" s="43" t="s">
        <v>69</v>
      </c>
      <c r="B6" s="43"/>
      <c r="C6" s="43"/>
      <c r="D6" s="43"/>
      <c r="E6" s="43"/>
      <c r="F6" s="43"/>
      <c r="G6" s="43"/>
      <c r="H6" s="43"/>
      <c r="I6" s="43"/>
      <c r="S6" s="53" t="s">
        <v>108</v>
      </c>
    </row>
    <row r="7" spans="1:20" x14ac:dyDescent="0.2">
      <c r="S7" s="53" t="s">
        <v>109</v>
      </c>
    </row>
    <row r="8" spans="1:20" x14ac:dyDescent="0.2">
      <c r="C8" s="72" t="s">
        <v>78</v>
      </c>
      <c r="D8" s="72"/>
      <c r="E8" s="72"/>
    </row>
    <row r="9" spans="1:20" x14ac:dyDescent="0.2">
      <c r="A9" s="32" t="s">
        <v>4</v>
      </c>
      <c r="B9" s="32"/>
      <c r="C9" s="38" t="s">
        <v>2</v>
      </c>
      <c r="D9" s="32"/>
      <c r="E9" s="38" t="s">
        <v>55</v>
      </c>
      <c r="F9" s="32"/>
      <c r="G9" s="32"/>
      <c r="H9" s="32"/>
      <c r="I9" s="32" t="s">
        <v>56</v>
      </c>
    </row>
    <row r="10" spans="1:20" x14ac:dyDescent="0.2">
      <c r="A10" s="39" t="s">
        <v>57</v>
      </c>
      <c r="B10" s="32"/>
      <c r="C10" s="39" t="s">
        <v>52</v>
      </c>
      <c r="D10" s="32"/>
      <c r="E10" s="39" t="s">
        <v>52</v>
      </c>
      <c r="F10" s="32"/>
      <c r="G10" s="39" t="s">
        <v>58</v>
      </c>
      <c r="H10" s="32"/>
      <c r="I10" s="39" t="s">
        <v>58</v>
      </c>
      <c r="M10">
        <f>+A11</f>
        <v>0</v>
      </c>
      <c r="N10">
        <f t="shared" ref="N10:N22" si="0">+A11-M10</f>
        <v>0</v>
      </c>
      <c r="O10">
        <f t="shared" ref="O10:O36" si="1">+A11-M10-N10</f>
        <v>0</v>
      </c>
    </row>
    <row r="11" spans="1:20" x14ac:dyDescent="0.2">
      <c r="A11" s="57">
        <f>+'Sch H p1'!A11*3</f>
        <v>0</v>
      </c>
      <c r="C11" s="80">
        <f>+$M$1+M10/100*$M$2+$M$3*N10/100+$M$4*O10/100</f>
        <v>210.8</v>
      </c>
      <c r="D11" s="80"/>
      <c r="E11" s="80">
        <f t="shared" ref="E11:E37" si="2">+$N$1+$N$2*M10/100+N10/100*$N$3+$N$4*O10/100</f>
        <v>224.3</v>
      </c>
      <c r="F11" s="80"/>
      <c r="G11" s="80">
        <f t="shared" ref="G11:G37" si="3">+E11-C11</f>
        <v>13.5</v>
      </c>
      <c r="I11" s="59">
        <f t="shared" ref="I11:I37" si="4">+G11/C11</f>
        <v>6.4041745730550284E-2</v>
      </c>
      <c r="M11">
        <f>+A12</f>
        <v>1000</v>
      </c>
      <c r="N11">
        <f t="shared" si="0"/>
        <v>0</v>
      </c>
      <c r="O11">
        <f t="shared" si="1"/>
        <v>0</v>
      </c>
    </row>
    <row r="12" spans="1:20" x14ac:dyDescent="0.2">
      <c r="A12" s="57">
        <v>1000</v>
      </c>
      <c r="C12" s="58">
        <f t="shared" ref="C12:C37" si="5">+$M$1+M11/100*$M$2+N11/100*$M$3+$M$4*O11/100</f>
        <v>256.10000000000002</v>
      </c>
      <c r="D12" s="58"/>
      <c r="E12" s="58">
        <f t="shared" si="2"/>
        <v>270.8</v>
      </c>
      <c r="F12" s="58"/>
      <c r="G12" s="58">
        <f t="shared" si="3"/>
        <v>14.699999999999989</v>
      </c>
      <c r="I12" s="59">
        <f t="shared" si="4"/>
        <v>5.7399453338539581E-2</v>
      </c>
      <c r="M12">
        <v>1500</v>
      </c>
      <c r="N12">
        <f t="shared" si="0"/>
        <v>500</v>
      </c>
      <c r="O12">
        <f t="shared" si="1"/>
        <v>0</v>
      </c>
    </row>
    <row r="13" spans="1:20" x14ac:dyDescent="0.2">
      <c r="A13" s="57">
        <f>+A12+1000</f>
        <v>2000</v>
      </c>
      <c r="C13" s="58">
        <f t="shared" si="5"/>
        <v>298.45</v>
      </c>
      <c r="D13" s="58"/>
      <c r="E13" s="58">
        <f t="shared" si="2"/>
        <v>315</v>
      </c>
      <c r="F13" s="58"/>
      <c r="G13" s="58">
        <f t="shared" si="3"/>
        <v>16.550000000000011</v>
      </c>
      <c r="I13" s="59">
        <f t="shared" si="4"/>
        <v>5.545317473613675E-2</v>
      </c>
      <c r="M13">
        <v>1500</v>
      </c>
      <c r="N13">
        <f t="shared" si="0"/>
        <v>1500</v>
      </c>
      <c r="O13">
        <f t="shared" si="1"/>
        <v>0</v>
      </c>
    </row>
    <row r="14" spans="1:20" x14ac:dyDescent="0.2">
      <c r="A14" s="57">
        <f t="shared" ref="A14:A20" si="6">+A13+1000</f>
        <v>3000</v>
      </c>
      <c r="C14" s="58">
        <f t="shared" si="5"/>
        <v>337.85</v>
      </c>
      <c r="D14" s="58"/>
      <c r="E14" s="58">
        <f t="shared" si="2"/>
        <v>356.90000000000003</v>
      </c>
      <c r="F14" s="58"/>
      <c r="G14" s="58">
        <f t="shared" si="3"/>
        <v>19.050000000000011</v>
      </c>
      <c r="I14" s="59">
        <f t="shared" si="4"/>
        <v>5.6385970105076247E-2</v>
      </c>
      <c r="M14">
        <v>1500</v>
      </c>
      <c r="N14">
        <f t="shared" si="0"/>
        <v>2500</v>
      </c>
      <c r="O14">
        <f t="shared" si="1"/>
        <v>0</v>
      </c>
    </row>
    <row r="15" spans="1:20" x14ac:dyDescent="0.2">
      <c r="A15" s="57">
        <f t="shared" si="6"/>
        <v>4000</v>
      </c>
      <c r="C15" s="58">
        <f t="shared" si="5"/>
        <v>377.25</v>
      </c>
      <c r="D15" s="58"/>
      <c r="E15" s="58">
        <f t="shared" si="2"/>
        <v>398.8</v>
      </c>
      <c r="F15" s="58"/>
      <c r="G15" s="58">
        <f t="shared" si="3"/>
        <v>21.550000000000011</v>
      </c>
      <c r="I15" s="59">
        <f t="shared" si="4"/>
        <v>5.7123923127899302E-2</v>
      </c>
      <c r="M15">
        <v>1500</v>
      </c>
      <c r="N15">
        <f t="shared" si="0"/>
        <v>3500</v>
      </c>
      <c r="O15">
        <f t="shared" si="1"/>
        <v>0</v>
      </c>
    </row>
    <row r="16" spans="1:20" x14ac:dyDescent="0.2">
      <c r="A16" s="57">
        <f t="shared" si="6"/>
        <v>5000</v>
      </c>
      <c r="C16" s="58">
        <f t="shared" si="5"/>
        <v>416.65</v>
      </c>
      <c r="D16" s="58"/>
      <c r="E16" s="58">
        <f t="shared" si="2"/>
        <v>440.70000000000005</v>
      </c>
      <c r="F16" s="58"/>
      <c r="G16" s="58">
        <f t="shared" si="3"/>
        <v>24.050000000000068</v>
      </c>
      <c r="I16" s="59">
        <f t="shared" si="4"/>
        <v>5.7722308892355863E-2</v>
      </c>
      <c r="M16">
        <v>1500</v>
      </c>
      <c r="N16">
        <f t="shared" si="0"/>
        <v>4500</v>
      </c>
      <c r="O16">
        <f t="shared" si="1"/>
        <v>0</v>
      </c>
    </row>
    <row r="17" spans="1:17" x14ac:dyDescent="0.2">
      <c r="A17" s="57">
        <f t="shared" si="6"/>
        <v>6000</v>
      </c>
      <c r="C17" s="58">
        <f t="shared" si="5"/>
        <v>456.05</v>
      </c>
      <c r="D17" s="58"/>
      <c r="E17" s="58">
        <f t="shared" si="2"/>
        <v>482.6</v>
      </c>
      <c r="F17" s="58"/>
      <c r="G17" s="58">
        <f t="shared" si="3"/>
        <v>26.550000000000011</v>
      </c>
      <c r="I17" s="59">
        <f t="shared" si="4"/>
        <v>5.82173007345686E-2</v>
      </c>
      <c r="M17">
        <v>1500</v>
      </c>
      <c r="N17">
        <f t="shared" si="0"/>
        <v>5500</v>
      </c>
      <c r="O17">
        <f t="shared" si="1"/>
        <v>0</v>
      </c>
    </row>
    <row r="18" spans="1:17" x14ac:dyDescent="0.2">
      <c r="A18" s="57">
        <f>+A17+1000</f>
        <v>7000</v>
      </c>
      <c r="C18" s="58">
        <f t="shared" si="5"/>
        <v>495.45</v>
      </c>
      <c r="D18" s="58"/>
      <c r="E18" s="58">
        <f t="shared" si="2"/>
        <v>524.5</v>
      </c>
      <c r="F18" s="58"/>
      <c r="G18" s="58">
        <f t="shared" si="3"/>
        <v>29.050000000000011</v>
      </c>
      <c r="I18" s="59">
        <f t="shared" si="4"/>
        <v>5.8633565445554571E-2</v>
      </c>
      <c r="M18">
        <v>1500</v>
      </c>
      <c r="N18">
        <f t="shared" si="0"/>
        <v>6500</v>
      </c>
      <c r="O18">
        <f t="shared" si="1"/>
        <v>0</v>
      </c>
    </row>
    <row r="19" spans="1:17" s="61" customFormat="1" x14ac:dyDescent="0.2">
      <c r="A19" s="57">
        <f t="shared" si="6"/>
        <v>8000</v>
      </c>
      <c r="B19"/>
      <c r="C19" s="58">
        <f t="shared" si="5"/>
        <v>534.85</v>
      </c>
      <c r="D19" s="58"/>
      <c r="E19" s="58">
        <f t="shared" si="2"/>
        <v>566.40000000000009</v>
      </c>
      <c r="F19" s="58"/>
      <c r="G19" s="58">
        <f t="shared" si="3"/>
        <v>31.550000000000068</v>
      </c>
      <c r="H19"/>
      <c r="I19" s="59">
        <f t="shared" si="4"/>
        <v>5.898850144900452E-2</v>
      </c>
      <c r="M19">
        <v>1500</v>
      </c>
      <c r="N19" s="61">
        <f t="shared" si="0"/>
        <v>7500</v>
      </c>
      <c r="O19" s="61">
        <f t="shared" si="1"/>
        <v>0</v>
      </c>
      <c r="Q19" s="64">
        <v>163500</v>
      </c>
    </row>
    <row r="20" spans="1:17" x14ac:dyDescent="0.2">
      <c r="A20" s="60">
        <f t="shared" si="6"/>
        <v>9000</v>
      </c>
      <c r="B20" s="61"/>
      <c r="C20" s="62">
        <f t="shared" si="5"/>
        <v>574.25</v>
      </c>
      <c r="D20" s="62"/>
      <c r="E20" s="62">
        <f t="shared" si="2"/>
        <v>608.30000000000007</v>
      </c>
      <c r="F20" s="62"/>
      <c r="G20" s="62">
        <f t="shared" si="3"/>
        <v>34.050000000000068</v>
      </c>
      <c r="H20" s="61"/>
      <c r="I20" s="63">
        <f t="shared" si="4"/>
        <v>5.9294732259468991E-2</v>
      </c>
      <c r="M20">
        <v>1500</v>
      </c>
      <c r="N20">
        <f t="shared" si="0"/>
        <v>8500</v>
      </c>
      <c r="O20">
        <f t="shared" si="1"/>
        <v>0</v>
      </c>
      <c r="Q20" s="50"/>
    </row>
    <row r="21" spans="1:17" x14ac:dyDescent="0.2">
      <c r="A21" s="57">
        <v>10000</v>
      </c>
      <c r="C21" s="58">
        <f t="shared" si="5"/>
        <v>613.65</v>
      </c>
      <c r="D21" s="58"/>
      <c r="E21" s="58">
        <f t="shared" si="2"/>
        <v>650.20000000000005</v>
      </c>
      <c r="F21" s="58"/>
      <c r="G21" s="58">
        <f t="shared" si="3"/>
        <v>36.550000000000068</v>
      </c>
      <c r="I21" s="59">
        <f t="shared" si="4"/>
        <v>5.9561639370977054E-2</v>
      </c>
      <c r="M21">
        <v>1500</v>
      </c>
      <c r="N21">
        <f t="shared" si="0"/>
        <v>48500</v>
      </c>
      <c r="O21">
        <f t="shared" si="1"/>
        <v>0</v>
      </c>
    </row>
    <row r="22" spans="1:17" x14ac:dyDescent="0.2">
      <c r="A22" s="57">
        <v>50000</v>
      </c>
      <c r="C22" s="58">
        <f t="shared" si="5"/>
        <v>2189.6499999999996</v>
      </c>
      <c r="D22" s="58"/>
      <c r="E22" s="58">
        <f t="shared" si="2"/>
        <v>2326.2000000000003</v>
      </c>
      <c r="F22" s="58"/>
      <c r="G22" s="58">
        <f t="shared" si="3"/>
        <v>136.55000000000064</v>
      </c>
      <c r="I22" s="59">
        <f t="shared" si="4"/>
        <v>6.2361564633617549E-2</v>
      </c>
      <c r="M22">
        <v>1500</v>
      </c>
      <c r="N22">
        <f t="shared" si="0"/>
        <v>98500</v>
      </c>
      <c r="O22">
        <f t="shared" si="1"/>
        <v>0</v>
      </c>
    </row>
    <row r="23" spans="1:17" x14ac:dyDescent="0.2">
      <c r="A23" s="57">
        <v>100000</v>
      </c>
      <c r="C23" s="58">
        <f t="shared" si="5"/>
        <v>4159.6499999999996</v>
      </c>
      <c r="D23" s="58"/>
      <c r="E23" s="58">
        <f t="shared" si="2"/>
        <v>4421.2000000000007</v>
      </c>
      <c r="F23" s="58"/>
      <c r="G23" s="58">
        <f t="shared" si="3"/>
        <v>261.55000000000109</v>
      </c>
      <c r="I23" s="59">
        <f t="shared" si="4"/>
        <v>6.2877886360631574E-2</v>
      </c>
      <c r="M23">
        <v>1500</v>
      </c>
      <c r="N23" s="50">
        <f>+Q19</f>
        <v>163500</v>
      </c>
      <c r="O23">
        <f t="shared" si="1"/>
        <v>35000</v>
      </c>
    </row>
    <row r="24" spans="1:17" x14ac:dyDescent="0.2">
      <c r="A24" s="57">
        <v>200000</v>
      </c>
      <c r="C24" s="58">
        <f t="shared" si="5"/>
        <v>7728.65</v>
      </c>
      <c r="D24" s="58"/>
      <c r="E24" s="58">
        <f t="shared" si="2"/>
        <v>8219.2000000000007</v>
      </c>
      <c r="F24" s="58"/>
      <c r="G24" s="58">
        <f t="shared" si="3"/>
        <v>490.55000000000109</v>
      </c>
      <c r="I24" s="59">
        <f t="shared" si="4"/>
        <v>6.3471628292133958E-2</v>
      </c>
      <c r="M24">
        <v>1500</v>
      </c>
      <c r="N24" s="50">
        <f>+N23</f>
        <v>163500</v>
      </c>
      <c r="O24">
        <f t="shared" si="1"/>
        <v>335000</v>
      </c>
    </row>
    <row r="25" spans="1:17" x14ac:dyDescent="0.2">
      <c r="A25" s="57">
        <v>500000</v>
      </c>
      <c r="C25" s="58">
        <f t="shared" si="5"/>
        <v>16368.65</v>
      </c>
      <c r="D25" s="58"/>
      <c r="E25" s="58">
        <f t="shared" si="2"/>
        <v>17429.2</v>
      </c>
      <c r="F25" s="58"/>
      <c r="G25" s="58">
        <f t="shared" si="3"/>
        <v>1060.5500000000011</v>
      </c>
      <c r="I25" s="59">
        <f t="shared" si="4"/>
        <v>6.4791537481710529E-2</v>
      </c>
      <c r="M25">
        <v>1500</v>
      </c>
      <c r="N25" s="50">
        <f>+N24</f>
        <v>163500</v>
      </c>
      <c r="O25">
        <f t="shared" si="1"/>
        <v>585000</v>
      </c>
    </row>
    <row r="26" spans="1:17" x14ac:dyDescent="0.2">
      <c r="A26" s="57">
        <v>750000</v>
      </c>
      <c r="C26" s="58">
        <f t="shared" si="5"/>
        <v>23568.65</v>
      </c>
      <c r="D26" s="58"/>
      <c r="E26" s="58">
        <f t="shared" si="2"/>
        <v>25104.2</v>
      </c>
      <c r="F26" s="58"/>
      <c r="G26" s="58">
        <f t="shared" si="3"/>
        <v>1535.5499999999993</v>
      </c>
      <c r="I26" s="59">
        <f t="shared" si="4"/>
        <v>6.5152225519917312E-2</v>
      </c>
      <c r="M26">
        <v>1500</v>
      </c>
      <c r="N26" s="50">
        <f>+N25</f>
        <v>163500</v>
      </c>
      <c r="O26">
        <f t="shared" si="1"/>
        <v>835000</v>
      </c>
    </row>
    <row r="27" spans="1:17" x14ac:dyDescent="0.2">
      <c r="A27" s="57">
        <v>1000000</v>
      </c>
      <c r="C27" s="58">
        <f t="shared" si="5"/>
        <v>30768.65</v>
      </c>
      <c r="D27" s="58"/>
      <c r="E27" s="58">
        <f t="shared" si="2"/>
        <v>32779.199999999997</v>
      </c>
      <c r="F27" s="58"/>
      <c r="G27" s="58">
        <f t="shared" si="3"/>
        <v>2010.5499999999956</v>
      </c>
      <c r="I27" s="59">
        <f t="shared" si="4"/>
        <v>6.534410837004534E-2</v>
      </c>
      <c r="M27">
        <v>1500</v>
      </c>
      <c r="N27" s="50">
        <f>+N26</f>
        <v>163500</v>
      </c>
      <c r="O27">
        <f t="shared" si="1"/>
        <v>935000</v>
      </c>
    </row>
    <row r="28" spans="1:17" x14ac:dyDescent="0.2">
      <c r="A28" s="57">
        <v>1100000</v>
      </c>
      <c r="C28" s="58">
        <f t="shared" si="5"/>
        <v>33648.65</v>
      </c>
      <c r="D28" s="58"/>
      <c r="E28" s="58">
        <f t="shared" si="2"/>
        <v>35849.199999999997</v>
      </c>
      <c r="F28" s="58"/>
      <c r="G28" s="58">
        <f t="shared" si="3"/>
        <v>2200.5499999999956</v>
      </c>
      <c r="I28" s="59">
        <f t="shared" si="4"/>
        <v>6.5397868859523201E-2</v>
      </c>
      <c r="M28">
        <v>1500</v>
      </c>
      <c r="N28" s="50">
        <f>+N27</f>
        <v>163500</v>
      </c>
      <c r="O28">
        <f t="shared" si="1"/>
        <v>1035000</v>
      </c>
    </row>
    <row r="29" spans="1:17" x14ac:dyDescent="0.2">
      <c r="A29" s="57">
        <v>1200000</v>
      </c>
      <c r="C29" s="58">
        <f t="shared" si="5"/>
        <v>36528.65</v>
      </c>
      <c r="D29" s="58"/>
      <c r="E29" s="58">
        <f t="shared" si="2"/>
        <v>38919.199999999997</v>
      </c>
      <c r="F29" s="58"/>
      <c r="G29" s="58">
        <f t="shared" si="3"/>
        <v>2390.5499999999956</v>
      </c>
      <c r="I29" s="59">
        <f t="shared" si="4"/>
        <v>6.5443152155910372E-2</v>
      </c>
      <c r="M29">
        <v>1501</v>
      </c>
      <c r="N29" s="50">
        <f t="shared" ref="N29:N34" si="7">+N28</f>
        <v>163500</v>
      </c>
      <c r="O29">
        <f t="shared" si="1"/>
        <v>1134999</v>
      </c>
    </row>
    <row r="30" spans="1:17" x14ac:dyDescent="0.2">
      <c r="A30" s="57">
        <v>1300000</v>
      </c>
      <c r="C30" s="58">
        <f t="shared" si="5"/>
        <v>39408.666499999999</v>
      </c>
      <c r="D30" s="58"/>
      <c r="E30" s="58">
        <f t="shared" si="2"/>
        <v>41989.215799999998</v>
      </c>
      <c r="F30" s="58"/>
      <c r="G30" s="58">
        <f t="shared" si="3"/>
        <v>2580.5492999999988</v>
      </c>
      <c r="I30" s="59">
        <f t="shared" si="4"/>
        <v>6.5481771630105753E-2</v>
      </c>
      <c r="M30">
        <v>1502</v>
      </c>
      <c r="N30" s="50">
        <f t="shared" si="7"/>
        <v>163500</v>
      </c>
      <c r="O30">
        <f t="shared" si="1"/>
        <v>1234998</v>
      </c>
    </row>
    <row r="31" spans="1:17" x14ac:dyDescent="0.2">
      <c r="A31" s="57">
        <v>1400000</v>
      </c>
      <c r="C31" s="58">
        <f t="shared" si="5"/>
        <v>42288.682999999997</v>
      </c>
      <c r="D31" s="58"/>
      <c r="E31" s="58">
        <f t="shared" si="2"/>
        <v>45059.231599999999</v>
      </c>
      <c r="F31" s="58"/>
      <c r="G31" s="58">
        <f t="shared" si="3"/>
        <v>2770.5486000000019</v>
      </c>
      <c r="I31" s="59">
        <f t="shared" si="4"/>
        <v>6.5515130844817332E-2</v>
      </c>
      <c r="M31">
        <v>1503</v>
      </c>
      <c r="N31" s="50">
        <f t="shared" si="7"/>
        <v>163500</v>
      </c>
      <c r="O31">
        <f t="shared" si="1"/>
        <v>1334997</v>
      </c>
    </row>
    <row r="32" spans="1:17" x14ac:dyDescent="0.2">
      <c r="A32" s="57">
        <v>1500000</v>
      </c>
      <c r="C32" s="58">
        <f t="shared" si="5"/>
        <v>45168.699500000002</v>
      </c>
      <c r="D32" s="58"/>
      <c r="E32" s="58">
        <f t="shared" si="2"/>
        <v>48129.2474</v>
      </c>
      <c r="F32" s="58"/>
      <c r="G32" s="58">
        <f t="shared" si="3"/>
        <v>2960.5478999999978</v>
      </c>
      <c r="I32" s="59">
        <f t="shared" si="4"/>
        <v>6.5544236003518275E-2</v>
      </c>
      <c r="M32">
        <v>1504</v>
      </c>
      <c r="N32" s="50">
        <f t="shared" si="7"/>
        <v>163500</v>
      </c>
      <c r="O32">
        <f t="shared" si="1"/>
        <v>1434996</v>
      </c>
    </row>
    <row r="33" spans="1:15" x14ac:dyDescent="0.2">
      <c r="A33" s="57">
        <v>1600000</v>
      </c>
      <c r="C33" s="58">
        <f t="shared" si="5"/>
        <v>48048.716</v>
      </c>
      <c r="D33" s="58"/>
      <c r="E33" s="58">
        <f t="shared" si="2"/>
        <v>51199.263199999994</v>
      </c>
      <c r="F33" s="58"/>
      <c r="G33" s="58">
        <f t="shared" si="3"/>
        <v>3150.5471999999936</v>
      </c>
      <c r="I33" s="59">
        <f t="shared" si="4"/>
        <v>6.5569852064308931E-2</v>
      </c>
      <c r="M33">
        <v>1505</v>
      </c>
      <c r="N33" s="50">
        <f t="shared" si="7"/>
        <v>163500</v>
      </c>
      <c r="O33">
        <f t="shared" si="1"/>
        <v>1534995</v>
      </c>
    </row>
    <row r="34" spans="1:15" x14ac:dyDescent="0.2">
      <c r="A34" s="57">
        <v>1700000</v>
      </c>
      <c r="C34" s="58">
        <f t="shared" si="5"/>
        <v>50928.732499999998</v>
      </c>
      <c r="D34" s="58"/>
      <c r="E34" s="58">
        <f t="shared" si="2"/>
        <v>54269.278999999995</v>
      </c>
      <c r="F34" s="58"/>
      <c r="G34" s="58">
        <f t="shared" si="3"/>
        <v>3340.5464999999967</v>
      </c>
      <c r="I34" s="59">
        <f t="shared" si="4"/>
        <v>6.559257095196698E-2</v>
      </c>
      <c r="M34">
        <v>1506</v>
      </c>
      <c r="N34" s="50">
        <f t="shared" si="7"/>
        <v>163500</v>
      </c>
      <c r="O34">
        <f t="shared" si="1"/>
        <v>1634994</v>
      </c>
    </row>
    <row r="35" spans="1:15" x14ac:dyDescent="0.2">
      <c r="A35" s="57">
        <v>1800000</v>
      </c>
      <c r="C35" s="58">
        <f t="shared" si="5"/>
        <v>53808.748999999996</v>
      </c>
      <c r="D35" s="58"/>
      <c r="E35" s="58">
        <f t="shared" si="2"/>
        <v>57339.294800000003</v>
      </c>
      <c r="F35" s="58"/>
      <c r="G35" s="58">
        <f t="shared" si="3"/>
        <v>3530.5458000000071</v>
      </c>
      <c r="I35" s="59">
        <f t="shared" si="4"/>
        <v>6.5612857864434049E-2</v>
      </c>
      <c r="M35">
        <v>1507</v>
      </c>
      <c r="N35" s="50">
        <f>+N34</f>
        <v>163500</v>
      </c>
      <c r="O35">
        <f t="shared" si="1"/>
        <v>1734993</v>
      </c>
    </row>
    <row r="36" spans="1:15" x14ac:dyDescent="0.2">
      <c r="A36" s="57">
        <v>1900000</v>
      </c>
      <c r="C36" s="58">
        <f t="shared" si="5"/>
        <v>56688.765500000001</v>
      </c>
      <c r="D36" s="58"/>
      <c r="E36" s="58">
        <f t="shared" si="2"/>
        <v>60409.310600000004</v>
      </c>
      <c r="F36" s="58"/>
      <c r="G36" s="58">
        <f t="shared" si="3"/>
        <v>3720.545100000003</v>
      </c>
      <c r="I36" s="59">
        <f t="shared" si="4"/>
        <v>6.563108346397141E-2</v>
      </c>
      <c r="M36">
        <v>1508</v>
      </c>
      <c r="N36" s="50">
        <f>+N35</f>
        <v>163500</v>
      </c>
      <c r="O36">
        <f t="shared" si="1"/>
        <v>1834992</v>
      </c>
    </row>
    <row r="37" spans="1:15" x14ac:dyDescent="0.2">
      <c r="A37" s="57">
        <v>2000000</v>
      </c>
      <c r="C37" s="58">
        <f t="shared" si="5"/>
        <v>59568.781999999999</v>
      </c>
      <c r="D37" s="58"/>
      <c r="E37" s="58">
        <f t="shared" si="2"/>
        <v>63479.326399999998</v>
      </c>
      <c r="F37" s="58"/>
      <c r="G37" s="58">
        <f t="shared" si="3"/>
        <v>3910.5443999999989</v>
      </c>
      <c r="I37" s="59">
        <f t="shared" si="4"/>
        <v>6.5647546730097636E-2</v>
      </c>
      <c r="N37" s="50"/>
    </row>
    <row r="38" spans="1:15" x14ac:dyDescent="0.2">
      <c r="A38" s="57"/>
      <c r="C38" s="58"/>
      <c r="D38" s="58"/>
      <c r="E38" s="58"/>
      <c r="F38" s="58"/>
      <c r="G38" s="58"/>
      <c r="I38" s="59"/>
      <c r="N38" s="50"/>
    </row>
    <row r="39" spans="1:15" x14ac:dyDescent="0.2">
      <c r="A39" s="57"/>
      <c r="C39" s="58"/>
      <c r="D39" s="58"/>
      <c r="E39" s="58"/>
      <c r="F39" s="58"/>
      <c r="G39" s="58"/>
      <c r="I39" s="59"/>
      <c r="N39" s="50"/>
    </row>
    <row r="40" spans="1:15" x14ac:dyDescent="0.2">
      <c r="A40" s="57"/>
      <c r="C40" s="58"/>
      <c r="D40" s="58"/>
      <c r="E40" s="58"/>
      <c r="F40" s="58"/>
      <c r="G40" s="58"/>
      <c r="I40" s="59"/>
      <c r="N40" s="50"/>
    </row>
    <row r="41" spans="1:15" x14ac:dyDescent="0.2">
      <c r="A41" s="57"/>
      <c r="C41" s="58"/>
      <c r="D41" s="58"/>
      <c r="E41" s="58"/>
      <c r="F41" s="58"/>
      <c r="G41" s="58"/>
      <c r="I41" s="59"/>
      <c r="N41" s="50"/>
    </row>
    <row r="42" spans="1:15" x14ac:dyDescent="0.2">
      <c r="C42" s="58"/>
      <c r="D42" s="58"/>
      <c r="E42" s="58"/>
      <c r="F42" s="58"/>
      <c r="G42" s="58"/>
    </row>
    <row r="43" spans="1:15" x14ac:dyDescent="0.2">
      <c r="C43" s="58"/>
      <c r="D43" s="58"/>
      <c r="E43" s="58"/>
      <c r="F43" s="58"/>
      <c r="G43" s="58"/>
    </row>
    <row r="44" spans="1:15" x14ac:dyDescent="0.2">
      <c r="C44" s="58"/>
      <c r="D44" s="58"/>
      <c r="E44" s="58"/>
      <c r="F44" s="58"/>
      <c r="G44" s="58"/>
    </row>
    <row r="45" spans="1:15" x14ac:dyDescent="0.2">
      <c r="C45" s="58"/>
      <c r="D45" s="58"/>
      <c r="E45" s="58"/>
      <c r="F45" s="58"/>
      <c r="G45" s="58"/>
    </row>
    <row r="46" spans="1:15" x14ac:dyDescent="0.2">
      <c r="C46" s="58"/>
      <c r="D46" s="58"/>
      <c r="E46" s="58"/>
      <c r="F46" s="58"/>
      <c r="G46" s="58"/>
    </row>
    <row r="47" spans="1:15" x14ac:dyDescent="0.2">
      <c r="C47" s="58"/>
      <c r="D47" s="58"/>
      <c r="E47" s="58"/>
      <c r="F47" s="58"/>
      <c r="G47" s="58"/>
    </row>
    <row r="48" spans="1:15" x14ac:dyDescent="0.2">
      <c r="C48" s="58"/>
      <c r="D48" s="58"/>
      <c r="E48" s="58"/>
      <c r="F48" s="58"/>
      <c r="G48" s="58"/>
    </row>
    <row r="49" spans="3:7" x14ac:dyDescent="0.2">
      <c r="C49" s="58"/>
      <c r="D49" s="58"/>
      <c r="E49" s="58"/>
      <c r="F49" s="58"/>
      <c r="G49" s="58"/>
    </row>
    <row r="50" spans="3:7" x14ac:dyDescent="0.2">
      <c r="C50" s="58"/>
      <c r="D50" s="58"/>
      <c r="E50" s="58"/>
      <c r="F50" s="58"/>
      <c r="G50" s="58"/>
    </row>
    <row r="51" spans="3:7" x14ac:dyDescent="0.2">
      <c r="C51" s="58"/>
      <c r="D51" s="58"/>
      <c r="E51" s="58"/>
      <c r="F51" s="58"/>
      <c r="G51" s="58"/>
    </row>
    <row r="52" spans="3:7" x14ac:dyDescent="0.2">
      <c r="C52" s="58"/>
      <c r="D52" s="58"/>
      <c r="E52" s="58"/>
      <c r="F52" s="58"/>
      <c r="G52" s="58"/>
    </row>
    <row r="53" spans="3:7" x14ac:dyDescent="0.2">
      <c r="C53" s="58"/>
      <c r="D53" s="58"/>
      <c r="E53" s="58"/>
      <c r="F53" s="58"/>
      <c r="G53" s="58"/>
    </row>
    <row r="54" spans="3:7" x14ac:dyDescent="0.2">
      <c r="C54" s="58"/>
      <c r="D54" s="58"/>
      <c r="E54" s="58"/>
      <c r="F54" s="58"/>
      <c r="G54" s="58"/>
    </row>
    <row r="55" spans="3:7" x14ac:dyDescent="0.2">
      <c r="C55" s="58"/>
      <c r="D55" s="58"/>
      <c r="E55" s="58"/>
      <c r="F55" s="58"/>
      <c r="G55" s="58"/>
    </row>
    <row r="56" spans="3:7" x14ac:dyDescent="0.2">
      <c r="C56" s="58"/>
      <c r="D56" s="58"/>
      <c r="E56" s="58"/>
      <c r="F56" s="58"/>
      <c r="G56" s="58"/>
    </row>
    <row r="57" spans="3:7" x14ac:dyDescent="0.2">
      <c r="C57" s="58"/>
      <c r="D57" s="58"/>
      <c r="E57" s="58"/>
      <c r="F57" s="58"/>
      <c r="G57" s="58"/>
    </row>
    <row r="58" spans="3:7" x14ac:dyDescent="0.2">
      <c r="C58" s="58"/>
      <c r="D58" s="58"/>
      <c r="E58" s="58"/>
      <c r="F58" s="58"/>
      <c r="G58" s="58"/>
    </row>
    <row r="59" spans="3:7" x14ac:dyDescent="0.2">
      <c r="C59" s="58"/>
      <c r="D59" s="58"/>
      <c r="E59" s="58"/>
      <c r="F59" s="58"/>
      <c r="G59" s="58"/>
    </row>
    <row r="60" spans="3:7" x14ac:dyDescent="0.2">
      <c r="C60" s="58"/>
      <c r="D60" s="58"/>
      <c r="E60" s="58"/>
      <c r="F60" s="58"/>
      <c r="G60" s="58"/>
    </row>
    <row r="61" spans="3:7" x14ac:dyDescent="0.2">
      <c r="C61" s="58"/>
      <c r="D61" s="58"/>
      <c r="E61" s="58"/>
      <c r="F61" s="58"/>
      <c r="G61" s="58"/>
    </row>
    <row r="62" spans="3:7" x14ac:dyDescent="0.2">
      <c r="C62" s="58"/>
      <c r="D62" s="58"/>
      <c r="E62" s="58"/>
      <c r="F62" s="58"/>
      <c r="G62" s="58"/>
    </row>
  </sheetData>
  <printOptions horizontalCentered="1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view="pageBreakPreview" zoomScale="60" zoomScaleNormal="100" workbookViewId="0">
      <selection sqref="A1:M1"/>
    </sheetView>
  </sheetViews>
  <sheetFormatPr defaultColWidth="8.88671875" defaultRowHeight="15" x14ac:dyDescent="0.2"/>
  <cols>
    <col min="1" max="1" width="22.77734375" style="2" customWidth="1"/>
    <col min="2" max="2" width="1.77734375" style="2" customWidth="1"/>
    <col min="3" max="3" width="9.77734375" style="11" bestFit="1" customWidth="1"/>
    <col min="4" max="4" width="1.44140625" style="11" customWidth="1"/>
    <col min="5" max="5" width="11.77734375" style="11" bestFit="1" customWidth="1"/>
    <col min="6" max="6" width="1.44140625" style="2" customWidth="1"/>
    <col min="7" max="7" width="8.77734375" style="2" customWidth="1"/>
    <col min="8" max="8" width="2.109375" style="2" customWidth="1"/>
    <col min="9" max="9" width="12.109375" style="11" customWidth="1"/>
    <col min="10" max="10" width="1.44140625" style="2" customWidth="1"/>
    <col min="11" max="11" width="8.6640625" style="2" bestFit="1" customWidth="1"/>
    <col min="12" max="12" width="2.6640625" style="2" customWidth="1"/>
    <col min="13" max="13" width="12.109375" style="11" bestFit="1" customWidth="1"/>
    <col min="14" max="14" width="18.6640625" style="2" bestFit="1" customWidth="1"/>
    <col min="15" max="15" width="18.6640625" style="2" customWidth="1"/>
    <col min="16" max="16" width="18.44140625" style="2" bestFit="1" customWidth="1"/>
    <col min="17" max="17" width="12.44140625" style="2" bestFit="1" customWidth="1"/>
    <col min="18" max="18" width="18.109375" style="2" bestFit="1" customWidth="1"/>
    <col min="19" max="19" width="17" style="2" bestFit="1" customWidth="1"/>
    <col min="20" max="20" width="11" style="2" bestFit="1" customWidth="1"/>
    <col min="21" max="16384" width="8.88671875" style="2"/>
  </cols>
  <sheetData>
    <row r="1" spans="1:16" x14ac:dyDescent="0.2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68"/>
      <c r="O1" s="68"/>
      <c r="P1" s="68"/>
    </row>
    <row r="2" spans="1:16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4" spans="1:16" x14ac:dyDescent="0.2">
      <c r="A4" s="116" t="s">
        <v>77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67"/>
      <c r="O4" s="67"/>
      <c r="P4" s="67"/>
    </row>
    <row r="5" spans="1:16" x14ac:dyDescent="0.2">
      <c r="A5" s="118" t="s">
        <v>81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67"/>
      <c r="O5" s="67"/>
      <c r="P5" s="67"/>
    </row>
    <row r="7" spans="1:16" s="68" customFormat="1" x14ac:dyDescent="0.2">
      <c r="A7" s="68" t="s">
        <v>0</v>
      </c>
      <c r="C7" s="4" t="s">
        <v>1</v>
      </c>
      <c r="D7" s="4"/>
      <c r="E7" s="4" t="s">
        <v>60</v>
      </c>
      <c r="G7" s="68" t="s">
        <v>2</v>
      </c>
      <c r="I7" s="5"/>
      <c r="K7" s="4" t="s">
        <v>75</v>
      </c>
      <c r="M7" s="4" t="s">
        <v>53</v>
      </c>
    </row>
    <row r="8" spans="1:16" s="68" customFormat="1" x14ac:dyDescent="0.2">
      <c r="A8" s="6" t="s">
        <v>61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68" customFormat="1" x14ac:dyDescent="0.2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68" customFormat="1" x14ac:dyDescent="0.2">
      <c r="A10" s="8"/>
      <c r="C10" s="9"/>
      <c r="D10" s="4"/>
      <c r="E10" s="9"/>
      <c r="G10" s="8"/>
      <c r="I10" s="9"/>
      <c r="J10" s="10"/>
      <c r="M10" s="4"/>
    </row>
    <row r="11" spans="1:16" x14ac:dyDescent="0.2">
      <c r="A11" s="114" t="s">
        <v>33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6" x14ac:dyDescent="0.2">
      <c r="A12" s="2" t="s">
        <v>15</v>
      </c>
      <c r="J12" s="12"/>
    </row>
    <row r="13" spans="1:16" x14ac:dyDescent="0.2">
      <c r="A13" s="13" t="s">
        <v>16</v>
      </c>
      <c r="C13" s="11">
        <f>+'Sch J Step 1'!C13</f>
        <v>305785</v>
      </c>
      <c r="E13" s="11">
        <v>0</v>
      </c>
      <c r="F13" s="12"/>
      <c r="G13" s="40">
        <f>+'Sch F Step 2'!C29</f>
        <v>32.799999999999997</v>
      </c>
      <c r="I13" s="76">
        <f>ROUND(+C13*G13,0)</f>
        <v>10029748</v>
      </c>
      <c r="J13" s="75"/>
      <c r="K13" s="75">
        <f>+'Sch F Step 2'!E29</f>
        <v>40.5</v>
      </c>
      <c r="L13" s="75"/>
      <c r="M13" s="76">
        <f>+K13*C13</f>
        <v>12384292.5</v>
      </c>
      <c r="O13" s="45"/>
    </row>
    <row r="14" spans="1:16" x14ac:dyDescent="0.2">
      <c r="A14" s="13" t="s">
        <v>79</v>
      </c>
      <c r="C14" s="11">
        <f>+'Sch J Step 1'!C14</f>
        <v>0</v>
      </c>
      <c r="E14" s="11">
        <v>0</v>
      </c>
      <c r="F14" s="12"/>
      <c r="G14" s="49">
        <f>+'Sch F Step 2'!C30</f>
        <v>34.4</v>
      </c>
      <c r="I14" s="11">
        <f>ROUND(+C14*G14,0)</f>
        <v>0</v>
      </c>
      <c r="J14" s="12"/>
      <c r="K14" s="52">
        <f>+'Sch F Step 2'!E30</f>
        <v>42.5</v>
      </c>
      <c r="L14" s="14"/>
      <c r="M14" s="11">
        <f>+K14*C14</f>
        <v>0</v>
      </c>
    </row>
    <row r="15" spans="1:16" x14ac:dyDescent="0.2">
      <c r="A15" s="13" t="s">
        <v>17</v>
      </c>
      <c r="B15" s="21"/>
      <c r="C15" s="11">
        <f>+'Sch J Step 1'!C15</f>
        <v>2710</v>
      </c>
      <c r="E15" s="11">
        <v>0</v>
      </c>
      <c r="F15" s="12"/>
      <c r="G15" s="41">
        <f>+'Sch F Step 2'!C31</f>
        <v>39.5</v>
      </c>
      <c r="I15" s="11">
        <f>ROUND(+C15*G15,0)</f>
        <v>107045</v>
      </c>
      <c r="J15" s="12"/>
      <c r="K15" s="52">
        <f>+'Sch F Step 2'!E31</f>
        <v>48.8</v>
      </c>
      <c r="L15" s="14"/>
      <c r="M15" s="11">
        <f>+K15*C15</f>
        <v>132248</v>
      </c>
    </row>
    <row r="16" spans="1:16" x14ac:dyDescent="0.2">
      <c r="A16" s="13" t="s">
        <v>18</v>
      </c>
      <c r="B16" s="21"/>
      <c r="C16" s="11">
        <f>+'Sch J Step 1'!C16</f>
        <v>120</v>
      </c>
      <c r="E16" s="11">
        <v>0</v>
      </c>
      <c r="F16" s="12"/>
      <c r="G16" s="41">
        <f>+'Sch F Step 2'!C32</f>
        <v>46.7</v>
      </c>
      <c r="I16" s="11">
        <f>ROUND(+C16*G16,0)</f>
        <v>5604</v>
      </c>
      <c r="J16" s="12"/>
      <c r="K16" s="52">
        <f>+'Sch F Step 2'!E32</f>
        <v>57.7</v>
      </c>
      <c r="L16" s="14"/>
      <c r="M16" s="22">
        <f>+K16*C16</f>
        <v>6924</v>
      </c>
    </row>
    <row r="17" spans="1:17" x14ac:dyDescent="0.2">
      <c r="A17" s="13" t="s">
        <v>19</v>
      </c>
      <c r="B17" s="21"/>
      <c r="C17" s="11">
        <f>+'Sch J Step 1'!C17</f>
        <v>39</v>
      </c>
      <c r="E17" s="11">
        <v>0</v>
      </c>
      <c r="F17" s="12"/>
      <c r="G17" s="41">
        <f>+'Sch F Step 2'!C33</f>
        <v>65.5</v>
      </c>
      <c r="I17" s="11">
        <f t="shared" ref="I17:I18" si="0">ROUND(+C17*G17,0)</f>
        <v>2555</v>
      </c>
      <c r="J17" s="12"/>
      <c r="K17" s="52">
        <f>+'Sch F Step 2'!E33</f>
        <v>80.900000000000006</v>
      </c>
      <c r="L17" s="14"/>
      <c r="M17" s="22">
        <f t="shared" ref="M17:M18" si="1">+K17*C17</f>
        <v>3155.1000000000004</v>
      </c>
    </row>
    <row r="18" spans="1:17" x14ac:dyDescent="0.2">
      <c r="A18" s="13" t="s">
        <v>26</v>
      </c>
      <c r="B18" s="21"/>
      <c r="C18" s="11">
        <f>+'Sch J Step 1'!C18</f>
        <v>0</v>
      </c>
      <c r="E18" s="15">
        <v>0</v>
      </c>
      <c r="F18" s="12"/>
      <c r="G18" s="41">
        <f>+'Sch F Step 2'!C34</f>
        <v>203.9</v>
      </c>
      <c r="I18" s="15">
        <f t="shared" si="0"/>
        <v>0</v>
      </c>
      <c r="J18" s="12"/>
      <c r="K18" s="52">
        <f>+'Sch F Step 2'!E34</f>
        <v>251.8</v>
      </c>
      <c r="L18" s="14"/>
      <c r="M18" s="15">
        <f t="shared" si="1"/>
        <v>0</v>
      </c>
    </row>
    <row r="19" spans="1:17" x14ac:dyDescent="0.2">
      <c r="A19" s="2" t="s">
        <v>21</v>
      </c>
      <c r="C19" s="74">
        <f>SUM(C13:C18)</f>
        <v>308654</v>
      </c>
      <c r="E19" s="11">
        <f>SUM(E13:E18)</f>
        <v>0</v>
      </c>
      <c r="F19" s="12"/>
      <c r="G19" s="12"/>
      <c r="I19" s="11">
        <f>SUM(I13:I18)</f>
        <v>10144952</v>
      </c>
      <c r="J19" s="12"/>
      <c r="K19" s="52"/>
      <c r="M19" s="11">
        <f>SUM(M13:M18)</f>
        <v>12526619.6</v>
      </c>
    </row>
    <row r="20" spans="1:17" x14ac:dyDescent="0.2">
      <c r="F20" s="12"/>
      <c r="G20" s="12"/>
      <c r="J20" s="12"/>
      <c r="K20" s="52"/>
    </row>
    <row r="21" spans="1:17" x14ac:dyDescent="0.2">
      <c r="A21" s="2" t="s">
        <v>34</v>
      </c>
      <c r="C21" s="11">
        <v>0</v>
      </c>
      <c r="E21" s="11">
        <f>+'Sch J Step 1'!E21</f>
        <v>4565619.5203863438</v>
      </c>
      <c r="F21" s="12"/>
      <c r="G21" s="14">
        <f>+'Sch I Step 1'!C41</f>
        <v>4.53</v>
      </c>
      <c r="I21" s="22">
        <f>+E21*G21</f>
        <v>20682256.427350137</v>
      </c>
      <c r="J21" s="12"/>
      <c r="K21" s="14">
        <f>+'Sch F Step 2'!E22</f>
        <v>4.7699999999999996</v>
      </c>
      <c r="M21" s="22">
        <f>+E21*K21</f>
        <v>21778005.112242859</v>
      </c>
    </row>
    <row r="22" spans="1:17" x14ac:dyDescent="0.2">
      <c r="A22" s="2" t="s">
        <v>35</v>
      </c>
      <c r="C22" s="11">
        <v>0</v>
      </c>
      <c r="E22" s="11">
        <f>+'Sch J Step 1'!E22</f>
        <v>218335.61330349554</v>
      </c>
      <c r="F22" s="12"/>
      <c r="G22" s="14">
        <f>+'Sch I Step 1'!C42</f>
        <v>3.94</v>
      </c>
      <c r="I22" s="22">
        <f>+E22*G22</f>
        <v>860242.31641577242</v>
      </c>
      <c r="J22" s="12"/>
      <c r="K22" s="14">
        <f>+'Sch F Step 2'!E23</f>
        <v>4.4400000000000004</v>
      </c>
      <c r="M22" s="22">
        <f>+E22*K22</f>
        <v>969410.12306752033</v>
      </c>
    </row>
    <row r="23" spans="1:17" x14ac:dyDescent="0.2">
      <c r="A23" s="2" t="s">
        <v>36</v>
      </c>
      <c r="C23" s="15">
        <v>0</v>
      </c>
      <c r="E23" s="15">
        <f>+'Sch J Step 1'!E23</f>
        <v>0</v>
      </c>
      <c r="F23" s="12"/>
      <c r="G23" s="14">
        <f>+'Sch I Step 1'!C43</f>
        <v>2.88</v>
      </c>
      <c r="I23" s="15">
        <f>+E23*G23</f>
        <v>0</v>
      </c>
      <c r="J23" s="16"/>
      <c r="K23" s="14">
        <f>+'Sch F Step 2'!E24</f>
        <v>3.25</v>
      </c>
      <c r="L23" s="17"/>
      <c r="M23" s="15">
        <f>+E23*K23</f>
        <v>0</v>
      </c>
    </row>
    <row r="24" spans="1:17" x14ac:dyDescent="0.2">
      <c r="A24" s="2" t="s">
        <v>23</v>
      </c>
      <c r="C24" s="11">
        <f>SUM(C21:C23)</f>
        <v>0</v>
      </c>
      <c r="E24" s="11">
        <f>SUM(E21:E23)</f>
        <v>4783955.1336898394</v>
      </c>
      <c r="F24" s="12"/>
      <c r="G24" s="14"/>
      <c r="I24" s="11">
        <f>SUM(I21:I23)</f>
        <v>21542498.743765909</v>
      </c>
      <c r="J24" s="12"/>
      <c r="M24" s="11">
        <f>SUM(M21:M23)</f>
        <v>22747415.235310379</v>
      </c>
    </row>
    <row r="25" spans="1:17" x14ac:dyDescent="0.2">
      <c r="F25" s="12"/>
      <c r="G25" s="12"/>
      <c r="J25" s="12"/>
    </row>
    <row r="26" spans="1:17" x14ac:dyDescent="0.2">
      <c r="A26" s="2" t="s">
        <v>24</v>
      </c>
      <c r="C26" s="11">
        <f>+C24+C19</f>
        <v>308654</v>
      </c>
      <c r="E26" s="11">
        <f>+E24+E19</f>
        <v>4783955.1336898394</v>
      </c>
      <c r="F26" s="12"/>
      <c r="G26" s="12"/>
      <c r="I26" s="11">
        <f>+I24+I19</f>
        <v>31687450.743765909</v>
      </c>
      <c r="J26" s="12"/>
      <c r="M26" s="11">
        <f>+M24+M19</f>
        <v>35274034.835310377</v>
      </c>
      <c r="N26" s="36"/>
      <c r="O26" s="51"/>
      <c r="P26" s="34"/>
      <c r="Q26" s="11"/>
    </row>
    <row r="27" spans="1:17" x14ac:dyDescent="0.2">
      <c r="D27" s="2"/>
      <c r="G27" s="11"/>
      <c r="J27" s="12"/>
      <c r="O27" s="35"/>
      <c r="P27" s="11"/>
    </row>
    <row r="28" spans="1:17" x14ac:dyDescent="0.2">
      <c r="C28" s="77"/>
      <c r="D28" s="78"/>
      <c r="E28" s="77"/>
      <c r="F28" s="78"/>
      <c r="G28" s="78"/>
      <c r="J28" s="19"/>
    </row>
    <row r="29" spans="1:17" x14ac:dyDescent="0.2">
      <c r="A29" s="114" t="s">
        <v>14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7" x14ac:dyDescent="0.2">
      <c r="A30" s="2" t="s">
        <v>15</v>
      </c>
      <c r="J30" s="12"/>
    </row>
    <row r="31" spans="1:17" x14ac:dyDescent="0.2">
      <c r="A31" s="13" t="s">
        <v>16</v>
      </c>
      <c r="C31" s="11">
        <f>+'Sch J Step 1'!C31</f>
        <v>37910</v>
      </c>
      <c r="E31" s="11">
        <v>0</v>
      </c>
      <c r="F31" s="12"/>
      <c r="G31" s="14">
        <f>+'Sch F Step 2'!C10</f>
        <v>16.399999999999999</v>
      </c>
      <c r="I31" s="76">
        <f>ROUND(+C31*G31,0)</f>
        <v>621724</v>
      </c>
      <c r="J31" s="75"/>
      <c r="K31" s="75">
        <f>+'Sch F Step 2'!E10</f>
        <v>18.5</v>
      </c>
      <c r="L31" s="75"/>
      <c r="M31" s="76">
        <f>+K31*C31</f>
        <v>701335</v>
      </c>
    </row>
    <row r="32" spans="1:17" x14ac:dyDescent="0.2">
      <c r="A32" s="13" t="s">
        <v>17</v>
      </c>
      <c r="C32" s="11">
        <f>+'Sch J Step 1'!C32</f>
        <v>504</v>
      </c>
      <c r="E32" s="11">
        <v>0</v>
      </c>
      <c r="F32" s="12"/>
      <c r="G32" s="14">
        <f>+'Sch F Step 2'!C12</f>
        <v>18.45</v>
      </c>
      <c r="I32" s="11">
        <f>ROUND(+C32*G32,0)</f>
        <v>9299</v>
      </c>
      <c r="J32" s="12"/>
      <c r="K32" s="52">
        <f>+'Sch F Step 2'!E12</f>
        <v>20.8</v>
      </c>
      <c r="L32" s="14"/>
      <c r="M32" s="11">
        <f>+K32*C32</f>
        <v>10483.200000000001</v>
      </c>
    </row>
    <row r="33" spans="1:17" x14ac:dyDescent="0.2">
      <c r="A33" s="13" t="s">
        <v>18</v>
      </c>
      <c r="C33" s="11">
        <f>+'Sch J Step 1'!C33</f>
        <v>48</v>
      </c>
      <c r="E33" s="11">
        <v>0</v>
      </c>
      <c r="F33" s="12"/>
      <c r="G33" s="14">
        <f>+'Sch F Step 2'!C13</f>
        <v>20.75</v>
      </c>
      <c r="I33" s="11">
        <f t="shared" ref="I33:I34" si="2">ROUND(+C33*G33,0)</f>
        <v>996</v>
      </c>
      <c r="J33" s="12"/>
      <c r="K33" s="52">
        <f>+'Sch F Step 2'!E13</f>
        <v>23.4</v>
      </c>
      <c r="L33" s="14"/>
      <c r="M33" s="11">
        <f>+K33*C33</f>
        <v>1123.1999999999998</v>
      </c>
    </row>
    <row r="34" spans="1:17" x14ac:dyDescent="0.2">
      <c r="A34" s="13" t="s">
        <v>19</v>
      </c>
      <c r="C34" s="11">
        <f>+'Sch J Step 1'!C34</f>
        <v>12</v>
      </c>
      <c r="E34" s="15">
        <v>0</v>
      </c>
      <c r="F34" s="12"/>
      <c r="G34" s="14">
        <f>+'Sch F Step 2'!C14</f>
        <v>26.2</v>
      </c>
      <c r="I34" s="15">
        <f t="shared" si="2"/>
        <v>314</v>
      </c>
      <c r="J34" s="12"/>
      <c r="K34" s="52">
        <f>+'Sch F Step 2'!E14</f>
        <v>29.6</v>
      </c>
      <c r="L34" s="14"/>
      <c r="M34" s="15">
        <f>+K34*C34</f>
        <v>355.20000000000005</v>
      </c>
    </row>
    <row r="35" spans="1:17" x14ac:dyDescent="0.2">
      <c r="A35" s="2" t="s">
        <v>21</v>
      </c>
      <c r="C35" s="74">
        <f>SUM(C31:C34)</f>
        <v>38474</v>
      </c>
      <c r="E35" s="11">
        <f>SUM(E31:E33)</f>
        <v>0</v>
      </c>
      <c r="F35" s="12"/>
      <c r="G35" s="12"/>
      <c r="I35" s="11">
        <f>SUM(I31:I34)</f>
        <v>632333</v>
      </c>
      <c r="J35" s="12"/>
      <c r="M35" s="11">
        <f>SUM(M31:M34)</f>
        <v>713296.59999999986</v>
      </c>
    </row>
    <row r="36" spans="1:17" x14ac:dyDescent="0.2">
      <c r="F36" s="12"/>
      <c r="G36" s="12"/>
      <c r="J36" s="12"/>
    </row>
    <row r="37" spans="1:17" x14ac:dyDescent="0.2">
      <c r="A37" s="2" t="s">
        <v>39</v>
      </c>
      <c r="C37" s="11">
        <v>0</v>
      </c>
      <c r="E37" s="11">
        <f>+'Sch J Step 1'!E37</f>
        <v>195921</v>
      </c>
      <c r="F37" s="12"/>
      <c r="G37" s="14">
        <f>+'Sch I Step 1'!C22</f>
        <v>4.53</v>
      </c>
      <c r="I37" s="22">
        <f>+E37*G37</f>
        <v>887522.13</v>
      </c>
      <c r="J37" s="12"/>
      <c r="K37" s="14">
        <f>+'Sch F Step 2'!E22</f>
        <v>4.7699999999999996</v>
      </c>
      <c r="M37" s="22">
        <f>+E37*K37</f>
        <v>934543.16999999993</v>
      </c>
    </row>
    <row r="38" spans="1:17" x14ac:dyDescent="0.2">
      <c r="A38" s="2" t="s">
        <v>40</v>
      </c>
      <c r="C38" s="11">
        <v>0</v>
      </c>
      <c r="E38" s="11">
        <f>+'Sch J Step 1'!E38</f>
        <v>16158</v>
      </c>
      <c r="F38" s="12"/>
      <c r="G38" s="14">
        <f>+'Sch I Step 1'!C23</f>
        <v>3.94</v>
      </c>
      <c r="I38" s="22">
        <f>+E38*G38</f>
        <v>63662.52</v>
      </c>
      <c r="J38" s="12"/>
      <c r="K38" s="14">
        <f>+'Sch F Step 2'!E23</f>
        <v>4.4400000000000004</v>
      </c>
      <c r="M38" s="22">
        <f>+E38*K38</f>
        <v>71741.52</v>
      </c>
    </row>
    <row r="39" spans="1:17" x14ac:dyDescent="0.2">
      <c r="A39" s="2" t="s">
        <v>41</v>
      </c>
      <c r="C39" s="15">
        <v>0</v>
      </c>
      <c r="E39" s="11">
        <f>+'Sch J Step 1'!E39</f>
        <v>0</v>
      </c>
      <c r="F39" s="12"/>
      <c r="G39" s="14">
        <f>+'Sch I Step 1'!C24</f>
        <v>2.88</v>
      </c>
      <c r="I39" s="15">
        <f>+E39*G39</f>
        <v>0</v>
      </c>
      <c r="J39" s="16"/>
      <c r="K39" s="14">
        <f>+'Sch F Step 2'!E24</f>
        <v>3.25</v>
      </c>
      <c r="L39" s="17"/>
      <c r="M39" s="15">
        <f>+E39*K39</f>
        <v>0</v>
      </c>
      <c r="P39" s="11"/>
      <c r="Q39" s="52"/>
    </row>
    <row r="40" spans="1:17" x14ac:dyDescent="0.2">
      <c r="A40" s="2" t="s">
        <v>23</v>
      </c>
      <c r="C40" s="11">
        <f>SUM(C37:C39)</f>
        <v>0</v>
      </c>
      <c r="E40" s="74">
        <f>SUM(E37:E39)</f>
        <v>212079</v>
      </c>
      <c r="F40" s="12"/>
      <c r="G40" s="14"/>
      <c r="I40" s="11">
        <f>SUM(I37:I39)</f>
        <v>951184.65</v>
      </c>
      <c r="J40" s="12"/>
      <c r="M40" s="11">
        <f>SUM(M37:M39)</f>
        <v>1006284.69</v>
      </c>
    </row>
    <row r="41" spans="1:17" x14ac:dyDescent="0.2">
      <c r="F41" s="12"/>
      <c r="G41" s="12"/>
      <c r="J41" s="12"/>
    </row>
    <row r="42" spans="1:17" x14ac:dyDescent="0.2">
      <c r="A42" s="2" t="s">
        <v>24</v>
      </c>
      <c r="C42" s="11">
        <f>+C40+C35</f>
        <v>38474</v>
      </c>
      <c r="E42" s="11">
        <f>+E40+E35</f>
        <v>212079</v>
      </c>
      <c r="F42" s="12"/>
      <c r="G42" s="12"/>
      <c r="I42" s="11">
        <f>+I40+I35</f>
        <v>1583517.65</v>
      </c>
      <c r="J42" s="12"/>
      <c r="M42" s="11">
        <f>+M40+M35</f>
        <v>1719581.2899999998</v>
      </c>
    </row>
    <row r="43" spans="1:17" x14ac:dyDescent="0.2">
      <c r="F43" s="12"/>
      <c r="G43" s="12"/>
      <c r="J43" s="12"/>
    </row>
    <row r="44" spans="1:17" x14ac:dyDescent="0.2">
      <c r="A44" s="2" t="s">
        <v>37</v>
      </c>
      <c r="C44" s="11">
        <f>+C42+C26</f>
        <v>347128</v>
      </c>
      <c r="D44" s="2"/>
      <c r="E44" s="11">
        <f>+E42+E26</f>
        <v>4996034.1336898394</v>
      </c>
      <c r="F44" s="12"/>
      <c r="G44" s="12"/>
      <c r="I44" s="11">
        <f>+I42+I26</f>
        <v>33270968.393765908</v>
      </c>
      <c r="J44" s="12"/>
      <c r="M44" s="11">
        <f>+M42+M26</f>
        <v>36993616.125310376</v>
      </c>
      <c r="O44" s="11"/>
    </row>
    <row r="45" spans="1:17" x14ac:dyDescent="0.2">
      <c r="F45" s="12"/>
      <c r="G45" s="12"/>
      <c r="J45" s="12"/>
      <c r="O45" s="35"/>
    </row>
    <row r="46" spans="1:17" x14ac:dyDescent="0.2">
      <c r="A46" s="114" t="s">
        <v>38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O46" s="35"/>
    </row>
    <row r="47" spans="1:17" x14ac:dyDescent="0.2">
      <c r="A47" s="2" t="s">
        <v>15</v>
      </c>
      <c r="J47" s="12"/>
    </row>
    <row r="48" spans="1:17" x14ac:dyDescent="0.2">
      <c r="A48" s="13" t="s">
        <v>16</v>
      </c>
      <c r="C48" s="11">
        <f>+'Sch J Step 1'!C48</f>
        <v>9775</v>
      </c>
      <c r="E48" s="11">
        <v>0</v>
      </c>
      <c r="F48" s="12"/>
      <c r="G48" s="14">
        <f>+'Sch F Step 2'!C29</f>
        <v>32.799999999999997</v>
      </c>
      <c r="I48" s="76">
        <f t="shared" ref="I48:I56" si="3">ROUND(+C48*G48,0)</f>
        <v>320620</v>
      </c>
      <c r="J48" s="75"/>
      <c r="K48" s="75">
        <f>+'Sch F Step 2'!E29</f>
        <v>40.5</v>
      </c>
      <c r="L48" s="75"/>
      <c r="M48" s="76">
        <f t="shared" ref="M48:M56" si="4">+C48*K48</f>
        <v>395887.5</v>
      </c>
    </row>
    <row r="49" spans="1:14" x14ac:dyDescent="0.2">
      <c r="A49" s="13" t="s">
        <v>17</v>
      </c>
      <c r="C49" s="11">
        <f>+'Sch J Step 1'!C49</f>
        <v>2732</v>
      </c>
      <c r="E49" s="11">
        <v>0</v>
      </c>
      <c r="F49" s="12"/>
      <c r="G49" s="14">
        <f>+'Sch F Step 2'!$C31</f>
        <v>39.5</v>
      </c>
      <c r="I49" s="11">
        <f t="shared" si="3"/>
        <v>107914</v>
      </c>
      <c r="J49" s="12"/>
      <c r="K49" s="52">
        <f>+'Sch F Step 2'!E31</f>
        <v>48.8</v>
      </c>
      <c r="L49" s="14"/>
      <c r="M49" s="23">
        <f t="shared" si="4"/>
        <v>133321.60000000001</v>
      </c>
    </row>
    <row r="50" spans="1:14" x14ac:dyDescent="0.2">
      <c r="A50" s="13" t="s">
        <v>18</v>
      </c>
      <c r="C50" s="11">
        <f>+'Sch J Step 1'!C50</f>
        <v>1418</v>
      </c>
      <c r="E50" s="11">
        <v>0</v>
      </c>
      <c r="F50" s="12"/>
      <c r="G50" s="14">
        <f>+'Sch F Step 2'!$C32</f>
        <v>46.7</v>
      </c>
      <c r="I50" s="11">
        <f t="shared" si="3"/>
        <v>66221</v>
      </c>
      <c r="J50" s="12"/>
      <c r="K50" s="52">
        <f>+'Sch F Step 2'!E32</f>
        <v>57.7</v>
      </c>
      <c r="L50" s="14"/>
      <c r="M50" s="23">
        <f t="shared" si="4"/>
        <v>81818.600000000006</v>
      </c>
    </row>
    <row r="51" spans="1:14" x14ac:dyDescent="0.2">
      <c r="A51" s="13" t="s">
        <v>19</v>
      </c>
      <c r="C51" s="11">
        <f>+'Sch J Step 1'!C51</f>
        <v>2045</v>
      </c>
      <c r="E51" s="11">
        <v>0</v>
      </c>
      <c r="F51" s="12"/>
      <c r="G51" s="14">
        <f>+'Sch F Step 2'!$C33</f>
        <v>65.5</v>
      </c>
      <c r="I51" s="11">
        <f t="shared" si="3"/>
        <v>133948</v>
      </c>
      <c r="J51" s="12"/>
      <c r="K51" s="52">
        <f>+'Sch F Step 2'!E33</f>
        <v>80.900000000000006</v>
      </c>
      <c r="L51" s="14"/>
      <c r="M51" s="23">
        <f t="shared" si="4"/>
        <v>165440.5</v>
      </c>
    </row>
    <row r="52" spans="1:14" x14ac:dyDescent="0.2">
      <c r="A52" s="13" t="s">
        <v>26</v>
      </c>
      <c r="C52" s="11">
        <f>+'Sch J Step 1'!C52</f>
        <v>260</v>
      </c>
      <c r="E52" s="11">
        <v>0</v>
      </c>
      <c r="F52" s="12"/>
      <c r="G52" s="14">
        <f>+'Sch F Step 2'!$C34</f>
        <v>203.9</v>
      </c>
      <c r="I52" s="11">
        <f t="shared" si="3"/>
        <v>53014</v>
      </c>
      <c r="J52" s="12"/>
      <c r="K52" s="52">
        <f>+'Sch F Step 2'!E34</f>
        <v>251.8</v>
      </c>
      <c r="L52" s="14"/>
      <c r="M52" s="23">
        <f t="shared" si="4"/>
        <v>65468</v>
      </c>
    </row>
    <row r="53" spans="1:14" x14ac:dyDescent="0.2">
      <c r="A53" s="13" t="s">
        <v>20</v>
      </c>
      <c r="C53" s="11">
        <f>+'Sch J Step 1'!C53</f>
        <v>140</v>
      </c>
      <c r="E53" s="11">
        <v>0</v>
      </c>
      <c r="F53" s="12"/>
      <c r="G53" s="14">
        <f>+'Sch F Step 2'!$C35</f>
        <v>255.5</v>
      </c>
      <c r="I53" s="11">
        <f t="shared" si="3"/>
        <v>35770</v>
      </c>
      <c r="J53" s="12"/>
      <c r="K53" s="52">
        <f>+'Sch F Step 2'!E35</f>
        <v>315.5</v>
      </c>
      <c r="L53" s="14"/>
      <c r="M53" s="23">
        <f t="shared" si="4"/>
        <v>44170</v>
      </c>
    </row>
    <row r="54" spans="1:14" x14ac:dyDescent="0.2">
      <c r="A54" s="13" t="s">
        <v>27</v>
      </c>
      <c r="C54" s="11">
        <f>+'Sch J Step 1'!C54</f>
        <v>72</v>
      </c>
      <c r="E54" s="11">
        <v>0</v>
      </c>
      <c r="F54" s="12"/>
      <c r="G54" s="14">
        <f>+'Sch F Step 2'!$C36</f>
        <v>377.6</v>
      </c>
      <c r="I54" s="22">
        <f t="shared" si="3"/>
        <v>27187</v>
      </c>
      <c r="J54" s="12"/>
      <c r="K54" s="52">
        <f>+'Sch F Step 2'!E36</f>
        <v>466.2</v>
      </c>
      <c r="L54" s="14"/>
      <c r="M54" s="23">
        <f t="shared" si="4"/>
        <v>33566.400000000001</v>
      </c>
    </row>
    <row r="55" spans="1:14" x14ac:dyDescent="0.2">
      <c r="A55" s="13" t="s">
        <v>28</v>
      </c>
      <c r="C55" s="11">
        <f>+'Sch J Step 1'!C55</f>
        <v>70</v>
      </c>
      <c r="E55" s="11">
        <v>0</v>
      </c>
      <c r="F55" s="12"/>
      <c r="G55" s="14">
        <f>+'Sch F Step 2'!$C37</f>
        <v>516</v>
      </c>
      <c r="I55" s="22">
        <f t="shared" si="3"/>
        <v>36120</v>
      </c>
      <c r="J55" s="12"/>
      <c r="K55" s="52">
        <f>+'Sch F Step 2'!E37</f>
        <v>637.1</v>
      </c>
      <c r="L55" s="14"/>
      <c r="M55" s="23">
        <f t="shared" si="4"/>
        <v>44597</v>
      </c>
    </row>
    <row r="56" spans="1:14" x14ac:dyDescent="0.2">
      <c r="A56" s="13" t="s">
        <v>29</v>
      </c>
      <c r="C56" s="11">
        <f>+'Sch J Step 1'!C56</f>
        <v>0</v>
      </c>
      <c r="E56" s="15">
        <v>0</v>
      </c>
      <c r="F56" s="12"/>
      <c r="G56" s="14">
        <f>+'Sch F Step 2'!$C38</f>
        <v>673.7</v>
      </c>
      <c r="I56" s="15">
        <f t="shared" si="3"/>
        <v>0</v>
      </c>
      <c r="J56" s="12"/>
      <c r="K56" s="52">
        <f>+'Sch F Step 2'!E38</f>
        <v>831.9</v>
      </c>
      <c r="L56" s="14"/>
      <c r="M56" s="24">
        <f t="shared" si="4"/>
        <v>0</v>
      </c>
    </row>
    <row r="57" spans="1:14" x14ac:dyDescent="0.2">
      <c r="A57" s="2" t="s">
        <v>30</v>
      </c>
      <c r="C57" s="74">
        <f>SUM(C48:C56)</f>
        <v>16512</v>
      </c>
      <c r="E57" s="11">
        <f>SUM(E48:E56)</f>
        <v>0</v>
      </c>
      <c r="F57" s="12"/>
      <c r="G57" s="16"/>
      <c r="I57" s="11">
        <f>SUM(I48:I56)</f>
        <v>780794</v>
      </c>
      <c r="J57" s="12"/>
      <c r="M57" s="11">
        <f>SUM(M48:M56)</f>
        <v>964269.6</v>
      </c>
    </row>
    <row r="58" spans="1:14" x14ac:dyDescent="0.2">
      <c r="F58" s="12"/>
      <c r="G58" s="12"/>
      <c r="J58" s="12"/>
    </row>
    <row r="59" spans="1:14" x14ac:dyDescent="0.2">
      <c r="A59" s="2" t="s">
        <v>34</v>
      </c>
      <c r="C59" s="11">
        <v>0</v>
      </c>
      <c r="E59" s="11">
        <f>+'Sch J Step 1'!E59</f>
        <v>338085</v>
      </c>
      <c r="F59" s="12"/>
      <c r="G59" s="36">
        <f>+'Sch I Step 1'!C41</f>
        <v>4.53</v>
      </c>
      <c r="I59" s="20">
        <f>ROUND(+E59*G59,0)</f>
        <v>1531525</v>
      </c>
      <c r="J59" s="25"/>
      <c r="K59" s="44">
        <f>+'Sch F Step 2'!E41</f>
        <v>4.7699999999999996</v>
      </c>
      <c r="L59" s="17"/>
      <c r="M59" s="20">
        <f>+E59*K59</f>
        <v>1612665.45</v>
      </c>
    </row>
    <row r="60" spans="1:14" x14ac:dyDescent="0.2">
      <c r="A60" s="2" t="s">
        <v>35</v>
      </c>
      <c r="C60" s="22">
        <v>0</v>
      </c>
      <c r="D60" s="22"/>
      <c r="E60" s="22">
        <f>+'Sch J Step 1'!E60</f>
        <v>1107406</v>
      </c>
      <c r="F60" s="26"/>
      <c r="G60" s="36">
        <f>+'Sch I Step 1'!C42</f>
        <v>3.94</v>
      </c>
      <c r="I60" s="20">
        <f>ROUND(+E60*G60,0)</f>
        <v>4363180</v>
      </c>
      <c r="J60" s="16"/>
      <c r="K60" s="44">
        <f>+'Sch F Step 2'!E42</f>
        <v>4.4400000000000004</v>
      </c>
      <c r="L60" s="17"/>
      <c r="M60" s="20">
        <f>+E60*K60</f>
        <v>4916882.6400000006</v>
      </c>
    </row>
    <row r="61" spans="1:14" x14ac:dyDescent="0.2">
      <c r="A61" s="2" t="s">
        <v>36</v>
      </c>
      <c r="C61" s="15">
        <v>0</v>
      </c>
      <c r="D61" s="22"/>
      <c r="E61" s="15">
        <f>+'Sch J Step 1'!E61</f>
        <v>208756</v>
      </c>
      <c r="F61" s="12"/>
      <c r="G61" s="36">
        <f>+'Sch I Step 1'!C43</f>
        <v>2.88</v>
      </c>
      <c r="I61" s="24">
        <f>ROUND(+E61*G61,0)</f>
        <v>601217</v>
      </c>
      <c r="J61" s="12"/>
      <c r="K61" s="44">
        <f>+'Sch F Step 2'!E43</f>
        <v>3.25</v>
      </c>
      <c r="L61" s="17"/>
      <c r="M61" s="24">
        <f>+E61*K61</f>
        <v>678457</v>
      </c>
    </row>
    <row r="62" spans="1:14" x14ac:dyDescent="0.2">
      <c r="A62" s="2" t="s">
        <v>30</v>
      </c>
      <c r="C62" s="22">
        <f>SUM(C59:C61)</f>
        <v>0</v>
      </c>
      <c r="D62" s="2"/>
      <c r="E62" s="22">
        <f>SUM(E59:E61)</f>
        <v>1654247</v>
      </c>
      <c r="F62" s="12"/>
      <c r="G62" s="18"/>
      <c r="I62" s="22">
        <f>SUM(I59:I61)</f>
        <v>6495922</v>
      </c>
      <c r="J62" s="12"/>
      <c r="M62" s="22">
        <f>SUM(M59:M61)</f>
        <v>7208005.0900000008</v>
      </c>
    </row>
    <row r="63" spans="1:14" x14ac:dyDescent="0.2">
      <c r="F63" s="12"/>
      <c r="G63" s="12"/>
      <c r="J63" s="12"/>
    </row>
    <row r="64" spans="1:14" x14ac:dyDescent="0.2">
      <c r="A64" s="2" t="s">
        <v>24</v>
      </c>
      <c r="C64" s="11">
        <f>+C62+C57</f>
        <v>16512</v>
      </c>
      <c r="E64" s="11">
        <f>+E62+E57</f>
        <v>1654247</v>
      </c>
      <c r="F64" s="12"/>
      <c r="G64" s="12"/>
      <c r="I64" s="11">
        <f>+I62+I57</f>
        <v>7276716</v>
      </c>
      <c r="J64" s="12"/>
      <c r="M64" s="11">
        <f>+M62+M57</f>
        <v>8172274.6900000004</v>
      </c>
      <c r="N64" s="11"/>
    </row>
    <row r="65" spans="1:15" x14ac:dyDescent="0.2">
      <c r="A65" s="13"/>
      <c r="F65" s="12"/>
      <c r="G65" s="12"/>
      <c r="N65" s="11"/>
      <c r="O65" s="11"/>
    </row>
    <row r="66" spans="1:15" x14ac:dyDescent="0.2">
      <c r="A66" s="114" t="s">
        <v>25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1:15" x14ac:dyDescent="0.2">
      <c r="A67" s="2" t="s">
        <v>15</v>
      </c>
      <c r="J67" s="12"/>
    </row>
    <row r="68" spans="1:15" x14ac:dyDescent="0.2">
      <c r="A68" s="13" t="s">
        <v>16</v>
      </c>
      <c r="C68" s="11">
        <f>+'Sch J Step 1'!C68</f>
        <v>668</v>
      </c>
      <c r="E68" s="11">
        <v>0</v>
      </c>
      <c r="F68" s="12"/>
      <c r="G68" s="14">
        <f>+'Sch F Step 2'!C10</f>
        <v>16.399999999999999</v>
      </c>
      <c r="I68" s="76">
        <f t="shared" ref="I68:I75" si="5">ROUND(+C68*G68,0)</f>
        <v>10955</v>
      </c>
      <c r="J68" s="75"/>
      <c r="K68" s="75">
        <f>+'Sch F Step 2'!E10</f>
        <v>18.5</v>
      </c>
      <c r="L68" s="75"/>
      <c r="M68" s="76">
        <f t="shared" ref="M68:M75" si="6">+C68*K68</f>
        <v>12358</v>
      </c>
    </row>
    <row r="69" spans="1:15" x14ac:dyDescent="0.2">
      <c r="A69" s="13" t="s">
        <v>17</v>
      </c>
      <c r="C69" s="11">
        <f>+'Sch J Step 1'!C69</f>
        <v>84</v>
      </c>
      <c r="E69" s="11">
        <v>0</v>
      </c>
      <c r="F69" s="12"/>
      <c r="G69" s="14">
        <f>+'Sch F Step 2'!C12</f>
        <v>18.45</v>
      </c>
      <c r="I69" s="11">
        <f t="shared" si="5"/>
        <v>1550</v>
      </c>
      <c r="J69" s="12"/>
      <c r="K69" s="52">
        <f>+'Sch F Step 2'!E12</f>
        <v>20.8</v>
      </c>
      <c r="L69" s="14"/>
      <c r="M69" s="23">
        <f t="shared" si="6"/>
        <v>1747.2</v>
      </c>
    </row>
    <row r="70" spans="1:15" x14ac:dyDescent="0.2">
      <c r="A70" s="13" t="s">
        <v>18</v>
      </c>
      <c r="C70" s="11">
        <f>+'Sch J Step 1'!C70</f>
        <v>24</v>
      </c>
      <c r="E70" s="11">
        <v>0</v>
      </c>
      <c r="F70" s="12"/>
      <c r="G70" s="14">
        <f>+'Sch F Step 2'!C13</f>
        <v>20.75</v>
      </c>
      <c r="I70" s="11">
        <f t="shared" si="5"/>
        <v>498</v>
      </c>
      <c r="J70" s="12"/>
      <c r="K70" s="52">
        <f>+'Sch F Step 2'!E13</f>
        <v>23.4</v>
      </c>
      <c r="L70" s="14"/>
      <c r="M70" s="23">
        <f t="shared" si="6"/>
        <v>561.59999999999991</v>
      </c>
    </row>
    <row r="71" spans="1:15" x14ac:dyDescent="0.2">
      <c r="A71" s="13" t="s">
        <v>19</v>
      </c>
      <c r="C71" s="11">
        <f>+'Sch J Step 1'!C71</f>
        <v>125</v>
      </c>
      <c r="E71" s="11">
        <v>0</v>
      </c>
      <c r="F71" s="12"/>
      <c r="G71" s="14">
        <f>+'Sch F Step 2'!C14</f>
        <v>26.2</v>
      </c>
      <c r="I71" s="11">
        <f t="shared" si="5"/>
        <v>3275</v>
      </c>
      <c r="J71" s="12"/>
      <c r="K71" s="52">
        <f>+'Sch F Step 2'!E14</f>
        <v>29.6</v>
      </c>
      <c r="L71" s="14"/>
      <c r="M71" s="23">
        <f t="shared" si="6"/>
        <v>3700</v>
      </c>
    </row>
    <row r="72" spans="1:15" x14ac:dyDescent="0.2">
      <c r="A72" s="13" t="s">
        <v>26</v>
      </c>
      <c r="C72" s="11">
        <f>+'Sch J Step 1'!C72</f>
        <v>12</v>
      </c>
      <c r="E72" s="11">
        <v>0</v>
      </c>
      <c r="F72" s="12"/>
      <c r="G72" s="14">
        <f>+'Sch F Step 2'!C15</f>
        <v>63.2</v>
      </c>
      <c r="I72" s="11">
        <f t="shared" si="5"/>
        <v>758</v>
      </c>
      <c r="J72" s="12"/>
      <c r="K72" s="52">
        <f>+'Sch F Step 2'!E15</f>
        <v>71.3</v>
      </c>
      <c r="L72" s="14"/>
      <c r="M72" s="23">
        <f t="shared" si="6"/>
        <v>855.59999999999991</v>
      </c>
    </row>
    <row r="73" spans="1:15" x14ac:dyDescent="0.2">
      <c r="A73" s="13" t="s">
        <v>20</v>
      </c>
      <c r="C73" s="11">
        <f>+'Sch J Step 1'!C73</f>
        <v>48</v>
      </c>
      <c r="E73" s="11">
        <v>0</v>
      </c>
      <c r="F73" s="12"/>
      <c r="G73" s="14">
        <f>+'Sch F Step 2'!C16</f>
        <v>79.3</v>
      </c>
      <c r="I73" s="11">
        <f t="shared" si="5"/>
        <v>3806</v>
      </c>
      <c r="J73" s="12"/>
      <c r="K73" s="52">
        <f>+'Sch F Step 2'!E16</f>
        <v>89.5</v>
      </c>
      <c r="L73" s="14"/>
      <c r="M73" s="23">
        <f t="shared" si="6"/>
        <v>4296</v>
      </c>
    </row>
    <row r="74" spans="1:15" x14ac:dyDescent="0.2">
      <c r="A74" s="13" t="s">
        <v>27</v>
      </c>
      <c r="C74" s="11">
        <f>+'Sch J Step 1'!C74</f>
        <v>24</v>
      </c>
      <c r="E74" s="11">
        <v>0</v>
      </c>
      <c r="F74" s="12"/>
      <c r="G74" s="14">
        <f>+'Sch F Step 2'!C17</f>
        <v>117.4</v>
      </c>
      <c r="I74" s="22">
        <f t="shared" si="5"/>
        <v>2818</v>
      </c>
      <c r="J74" s="12"/>
      <c r="K74" s="52">
        <f>+'Sch F Step 2'!E17</f>
        <v>132.4</v>
      </c>
      <c r="L74" s="14"/>
      <c r="M74" s="23">
        <f t="shared" si="6"/>
        <v>3177.6000000000004</v>
      </c>
    </row>
    <row r="75" spans="1:15" x14ac:dyDescent="0.2">
      <c r="A75" s="13" t="s">
        <v>29</v>
      </c>
      <c r="C75" s="15">
        <f>+'Sch J Step 1'!C75</f>
        <v>0</v>
      </c>
      <c r="E75" s="15">
        <v>0</v>
      </c>
      <c r="F75" s="12"/>
      <c r="G75" s="14">
        <f>+'Sch F Step 2'!C19</f>
        <v>210.8</v>
      </c>
      <c r="I75" s="15">
        <f t="shared" si="5"/>
        <v>0</v>
      </c>
      <c r="J75" s="12"/>
      <c r="K75" s="52">
        <f>+'Sch F Step 2'!E18</f>
        <v>178.8</v>
      </c>
      <c r="L75" s="14"/>
      <c r="M75" s="24">
        <f t="shared" si="6"/>
        <v>0</v>
      </c>
    </row>
    <row r="76" spans="1:15" x14ac:dyDescent="0.2">
      <c r="A76" s="2" t="s">
        <v>30</v>
      </c>
      <c r="C76" s="11">
        <f>SUM(C68:C75)</f>
        <v>985</v>
      </c>
      <c r="E76" s="11">
        <f>SUM(E68:E75)</f>
        <v>0</v>
      </c>
      <c r="F76" s="12"/>
      <c r="G76" s="16"/>
      <c r="I76" s="11">
        <f>SUM(I68:I75)</f>
        <v>23660</v>
      </c>
      <c r="J76" s="12"/>
      <c r="M76" s="11">
        <f>SUM(M68:M75)</f>
        <v>26696</v>
      </c>
    </row>
    <row r="77" spans="1:15" x14ac:dyDescent="0.2">
      <c r="F77" s="12"/>
      <c r="G77" s="12"/>
      <c r="J77" s="12"/>
    </row>
    <row r="78" spans="1:15" x14ac:dyDescent="0.2">
      <c r="A78" s="2" t="s">
        <v>39</v>
      </c>
      <c r="C78" s="11">
        <v>0</v>
      </c>
      <c r="E78" s="11">
        <f>+'Sch J Step 1'!E78</f>
        <v>5665</v>
      </c>
      <c r="F78" s="12"/>
      <c r="G78" s="36">
        <f>+'Sch F Step 2'!C22</f>
        <v>4.53</v>
      </c>
      <c r="I78" s="20">
        <f>ROUND(+E78*G78,0)</f>
        <v>25662</v>
      </c>
      <c r="J78" s="25"/>
      <c r="K78" s="17">
        <f>+'Sch F Step 2'!E22</f>
        <v>4.7699999999999996</v>
      </c>
      <c r="L78" s="17"/>
      <c r="M78" s="20">
        <f>+E78*K78</f>
        <v>27022.05</v>
      </c>
    </row>
    <row r="79" spans="1:15" x14ac:dyDescent="0.2">
      <c r="A79" s="2" t="s">
        <v>40</v>
      </c>
      <c r="C79" s="22">
        <v>0</v>
      </c>
      <c r="D79" s="22"/>
      <c r="E79" s="22">
        <f>+'Sch J Step 1'!E79</f>
        <v>51897</v>
      </c>
      <c r="F79" s="26"/>
      <c r="G79" s="36">
        <f>+'Sch F Step 2'!C23</f>
        <v>3.94</v>
      </c>
      <c r="I79" s="20">
        <f>ROUND(+E79*G79,0)</f>
        <v>204474</v>
      </c>
      <c r="J79" s="16"/>
      <c r="K79" s="17">
        <f>+'Sch F Step 2'!E23</f>
        <v>4.4400000000000004</v>
      </c>
      <c r="L79" s="17"/>
      <c r="M79" s="20">
        <f>+E79*K79</f>
        <v>230422.68000000002</v>
      </c>
    </row>
    <row r="80" spans="1:15" x14ac:dyDescent="0.2">
      <c r="A80" s="2" t="s">
        <v>41</v>
      </c>
      <c r="C80" s="15">
        <v>0</v>
      </c>
      <c r="D80" s="22"/>
      <c r="E80" s="15">
        <f>+'Sch J Step 1'!E80</f>
        <v>0</v>
      </c>
      <c r="F80" s="12"/>
      <c r="G80" s="37">
        <f>+'Sch F Step 2'!C24</f>
        <v>2.88</v>
      </c>
      <c r="I80" s="24">
        <f>ROUND(+E80*G80,0)</f>
        <v>0</v>
      </c>
      <c r="J80" s="12"/>
      <c r="K80" s="17">
        <f>+'Sch F Step 2'!E24</f>
        <v>3.25</v>
      </c>
      <c r="L80" s="17"/>
      <c r="M80" s="24">
        <f>+E80*K80</f>
        <v>0</v>
      </c>
    </row>
    <row r="81" spans="1:18" x14ac:dyDescent="0.2">
      <c r="A81" s="2" t="s">
        <v>30</v>
      </c>
      <c r="C81" s="22">
        <f>SUM(C78:C80)</f>
        <v>0</v>
      </c>
      <c r="D81" s="2"/>
      <c r="E81" s="22">
        <f>SUM(E78:E80)</f>
        <v>57562</v>
      </c>
      <c r="F81" s="12"/>
      <c r="G81" s="18"/>
      <c r="I81" s="22">
        <f>SUM(I78:I80)</f>
        <v>230136</v>
      </c>
      <c r="J81" s="12"/>
      <c r="M81" s="22">
        <f>SUM(M78:M80)</f>
        <v>257444.73</v>
      </c>
    </row>
    <row r="82" spans="1:18" x14ac:dyDescent="0.2">
      <c r="F82" s="12"/>
      <c r="G82" s="12"/>
      <c r="J82" s="12"/>
    </row>
    <row r="83" spans="1:18" x14ac:dyDescent="0.2">
      <c r="A83" s="2" t="s">
        <v>24</v>
      </c>
      <c r="C83" s="11">
        <f>+C81+C76</f>
        <v>985</v>
      </c>
      <c r="E83" s="11">
        <f>+E81+E76</f>
        <v>57562</v>
      </c>
      <c r="F83" s="12"/>
      <c r="G83" s="12"/>
      <c r="I83" s="11">
        <f>+I81+I76</f>
        <v>253796</v>
      </c>
      <c r="J83" s="12"/>
      <c r="M83" s="11">
        <f>+M81+M76</f>
        <v>284140.73</v>
      </c>
    </row>
    <row r="84" spans="1:18" x14ac:dyDescent="0.2">
      <c r="F84" s="12"/>
      <c r="G84" s="12"/>
      <c r="J84" s="12"/>
    </row>
    <row r="85" spans="1:18" x14ac:dyDescent="0.2">
      <c r="A85" s="2" t="s">
        <v>42</v>
      </c>
      <c r="C85" s="11">
        <f>+C83+C64</f>
        <v>17497</v>
      </c>
      <c r="D85" s="2"/>
      <c r="E85" s="11">
        <f>+E83+E64</f>
        <v>1711809</v>
      </c>
      <c r="F85" s="12"/>
      <c r="G85" s="12"/>
      <c r="I85" s="11">
        <f>+I83+I64</f>
        <v>7530512</v>
      </c>
      <c r="J85" s="12"/>
      <c r="M85" s="11">
        <f>+M83+M64</f>
        <v>8456415.4199999999</v>
      </c>
      <c r="O85" s="11"/>
    </row>
    <row r="86" spans="1:18" x14ac:dyDescent="0.2">
      <c r="F86" s="12"/>
      <c r="G86" s="12"/>
      <c r="J86" s="12"/>
      <c r="O86" s="11"/>
      <c r="P86" s="11"/>
      <c r="Q86" s="11"/>
      <c r="R86" s="11"/>
    </row>
    <row r="87" spans="1:18" x14ac:dyDescent="0.2">
      <c r="F87" s="12"/>
      <c r="G87" s="12"/>
      <c r="R87" s="11"/>
    </row>
    <row r="88" spans="1:18" x14ac:dyDescent="0.2">
      <c r="A88" s="114" t="s">
        <v>49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2"/>
      <c r="O88" s="12"/>
      <c r="P88" s="11"/>
      <c r="Q88" s="11"/>
      <c r="R88" s="11"/>
    </row>
    <row r="89" spans="1:18" x14ac:dyDescent="0.2">
      <c r="A89" s="2" t="s">
        <v>15</v>
      </c>
      <c r="J89" s="12"/>
      <c r="P89" s="21"/>
      <c r="Q89" s="21"/>
      <c r="R89" s="21"/>
    </row>
    <row r="90" spans="1:18" x14ac:dyDescent="0.2">
      <c r="A90" s="13" t="s">
        <v>16</v>
      </c>
      <c r="C90" s="11">
        <f>+'Sch J Step 1'!C90</f>
        <v>2709</v>
      </c>
      <c r="E90" s="11">
        <v>0</v>
      </c>
      <c r="F90" s="12"/>
      <c r="G90" s="14">
        <f>+'Sch F Step 2'!C29</f>
        <v>32.799999999999997</v>
      </c>
      <c r="I90" s="76">
        <f t="shared" ref="I90:I97" si="7">ROUND(+C90*G90,0)</f>
        <v>88855</v>
      </c>
      <c r="J90" s="75"/>
      <c r="K90" s="75">
        <f>+'Sch F Step 2'!E29</f>
        <v>40.5</v>
      </c>
      <c r="L90" s="75"/>
      <c r="M90" s="76">
        <f t="shared" ref="M90:M97" si="8">ROUND(+K90*C90,0)</f>
        <v>109715</v>
      </c>
      <c r="N90" s="22"/>
      <c r="O90" s="22"/>
      <c r="P90" s="22"/>
      <c r="Q90" s="22"/>
      <c r="R90" s="11"/>
    </row>
    <row r="91" spans="1:18" x14ac:dyDescent="0.2">
      <c r="A91" s="13" t="s">
        <v>17</v>
      </c>
      <c r="C91" s="11">
        <f>+'Sch J Step 1'!C91</f>
        <v>1326</v>
      </c>
      <c r="E91" s="11">
        <v>0</v>
      </c>
      <c r="F91" s="12"/>
      <c r="G91" s="14">
        <f>+'Sch F Step 2'!C31</f>
        <v>39.5</v>
      </c>
      <c r="I91" s="11">
        <f t="shared" si="7"/>
        <v>52377</v>
      </c>
      <c r="J91" s="12"/>
      <c r="K91" s="52">
        <f>+'Sch F Step 2'!E31</f>
        <v>48.8</v>
      </c>
      <c r="L91" s="14"/>
      <c r="M91" s="11">
        <f t="shared" si="8"/>
        <v>64709</v>
      </c>
      <c r="N91" s="11"/>
      <c r="O91" s="11"/>
      <c r="P91" s="22"/>
      <c r="Q91" s="22"/>
      <c r="R91" s="11"/>
    </row>
    <row r="92" spans="1:18" x14ac:dyDescent="0.2">
      <c r="A92" s="13" t="s">
        <v>18</v>
      </c>
      <c r="C92" s="11">
        <f>+'Sch J Step 1'!C92</f>
        <v>1744</v>
      </c>
      <c r="E92" s="11">
        <v>0</v>
      </c>
      <c r="F92" s="12"/>
      <c r="G92" s="14">
        <f>+'Sch F Step 2'!C32</f>
        <v>46.7</v>
      </c>
      <c r="I92" s="11">
        <f t="shared" si="7"/>
        <v>81445</v>
      </c>
      <c r="J92" s="12"/>
      <c r="K92" s="52">
        <f>+'Sch F Step 2'!E32</f>
        <v>57.7</v>
      </c>
      <c r="L92" s="14"/>
      <c r="M92" s="11">
        <f t="shared" si="8"/>
        <v>100629</v>
      </c>
      <c r="N92" s="11"/>
      <c r="O92" s="11"/>
      <c r="P92" s="12"/>
      <c r="Q92" s="12"/>
    </row>
    <row r="93" spans="1:18" x14ac:dyDescent="0.2">
      <c r="A93" s="13" t="s">
        <v>19</v>
      </c>
      <c r="C93" s="11">
        <f>+'Sch J Step 1'!C93</f>
        <v>756</v>
      </c>
      <c r="E93" s="11">
        <v>0</v>
      </c>
      <c r="F93" s="12"/>
      <c r="G93" s="14">
        <f>+'Sch F Step 2'!C33</f>
        <v>65.5</v>
      </c>
      <c r="I93" s="11">
        <f t="shared" si="7"/>
        <v>49518</v>
      </c>
      <c r="J93" s="12"/>
      <c r="K93" s="52">
        <f>+'Sch F Step 2'!E33</f>
        <v>80.900000000000006</v>
      </c>
      <c r="L93" s="14"/>
      <c r="M93" s="11">
        <f t="shared" si="8"/>
        <v>61160</v>
      </c>
      <c r="N93" s="11"/>
      <c r="O93" s="11"/>
      <c r="P93" s="11"/>
      <c r="Q93" s="12"/>
      <c r="R93" s="11"/>
    </row>
    <row r="94" spans="1:18" x14ac:dyDescent="0.2">
      <c r="A94" s="13" t="s">
        <v>26</v>
      </c>
      <c r="C94" s="11">
        <f>+'Sch J Step 1'!C94</f>
        <v>82</v>
      </c>
      <c r="E94" s="11">
        <v>0</v>
      </c>
      <c r="F94" s="12"/>
      <c r="G94" s="14">
        <f>+'Sch F Step 2'!C34</f>
        <v>203.9</v>
      </c>
      <c r="I94" s="11">
        <f t="shared" si="7"/>
        <v>16720</v>
      </c>
      <c r="J94" s="12"/>
      <c r="K94" s="52">
        <f>+'Sch F Step 2'!E34</f>
        <v>251.8</v>
      </c>
      <c r="L94" s="14"/>
      <c r="M94" s="11">
        <f t="shared" si="8"/>
        <v>20648</v>
      </c>
      <c r="N94" s="12"/>
      <c r="O94" s="12"/>
      <c r="P94" s="11"/>
    </row>
    <row r="95" spans="1:18" x14ac:dyDescent="0.2">
      <c r="A95" s="13" t="s">
        <v>20</v>
      </c>
      <c r="C95" s="11">
        <f>+'Sch J Step 1'!C95</f>
        <v>53</v>
      </c>
      <c r="E95" s="11">
        <v>0</v>
      </c>
      <c r="F95" s="12"/>
      <c r="G95" s="14">
        <f>+'Sch F Step 2'!C35</f>
        <v>255.5</v>
      </c>
      <c r="I95" s="11">
        <f t="shared" si="7"/>
        <v>13542</v>
      </c>
      <c r="J95" s="12"/>
      <c r="K95" s="52">
        <f>+'Sch F Step 2'!E35</f>
        <v>315.5</v>
      </c>
      <c r="L95" s="14"/>
      <c r="M95" s="11">
        <f t="shared" si="8"/>
        <v>16722</v>
      </c>
      <c r="P95" s="11"/>
      <c r="Q95" s="12"/>
      <c r="R95" s="11"/>
    </row>
    <row r="96" spans="1:18" x14ac:dyDescent="0.2">
      <c r="A96" s="13" t="s">
        <v>27</v>
      </c>
      <c r="C96" s="11">
        <f>+'Sch J Step 1'!C96</f>
        <v>118</v>
      </c>
      <c r="E96" s="11">
        <v>0</v>
      </c>
      <c r="F96" s="12"/>
      <c r="G96" s="14">
        <f>+'Sch F Step 2'!C36</f>
        <v>377.6</v>
      </c>
      <c r="I96" s="11">
        <f t="shared" si="7"/>
        <v>44557</v>
      </c>
      <c r="J96" s="12"/>
      <c r="K96" s="52">
        <f>+'Sch F Step 2'!E36</f>
        <v>466.2</v>
      </c>
      <c r="L96" s="14"/>
      <c r="M96" s="11">
        <f t="shared" si="8"/>
        <v>55012</v>
      </c>
      <c r="N96" s="12"/>
      <c r="O96" s="12"/>
      <c r="P96" s="11"/>
    </row>
    <row r="97" spans="1:16" x14ac:dyDescent="0.2">
      <c r="A97" s="13" t="s">
        <v>28</v>
      </c>
      <c r="B97" s="13"/>
      <c r="C97" s="15">
        <f>+'Sch J Step 1'!C97</f>
        <v>41</v>
      </c>
      <c r="E97" s="15">
        <v>0</v>
      </c>
      <c r="F97" s="12"/>
      <c r="G97" s="14">
        <f>+'Sch F Step 2'!C37</f>
        <v>516</v>
      </c>
      <c r="I97" s="15">
        <f t="shared" si="7"/>
        <v>21156</v>
      </c>
      <c r="J97" s="12"/>
      <c r="K97" s="52">
        <f>+'Sch F Step 2'!E37</f>
        <v>637.1</v>
      </c>
      <c r="L97" s="14"/>
      <c r="M97" s="15">
        <f t="shared" si="8"/>
        <v>26121</v>
      </c>
      <c r="N97" s="12"/>
      <c r="O97" s="12"/>
      <c r="P97" s="11"/>
    </row>
    <row r="98" spans="1:16" x14ac:dyDescent="0.2">
      <c r="A98" s="2" t="s">
        <v>30</v>
      </c>
      <c r="C98" s="11">
        <f>SUM(C90:C97)</f>
        <v>6829</v>
      </c>
      <c r="E98" s="11">
        <f>SUM(E90:E97)</f>
        <v>0</v>
      </c>
      <c r="F98" s="12"/>
      <c r="G98" s="12"/>
      <c r="I98" s="11">
        <f>SUM(I90:I97)</f>
        <v>368170</v>
      </c>
      <c r="J98" s="12"/>
      <c r="M98" s="11">
        <f>SUM(M90:M97)</f>
        <v>454716</v>
      </c>
    </row>
    <row r="99" spans="1:16" x14ac:dyDescent="0.2">
      <c r="F99" s="12"/>
      <c r="G99" s="12"/>
      <c r="J99" s="12"/>
    </row>
    <row r="100" spans="1:16" x14ac:dyDescent="0.2">
      <c r="A100" s="2" t="s">
        <v>34</v>
      </c>
      <c r="C100" s="11">
        <v>0</v>
      </c>
      <c r="E100" s="11">
        <f>+'Sch J Step 1'!E100</f>
        <v>258871</v>
      </c>
      <c r="F100" s="12"/>
      <c r="G100" s="17">
        <f>+'Sch F Step 2'!C41</f>
        <v>4.53</v>
      </c>
      <c r="I100" s="11">
        <f>ROUND(+E100*G100,0)</f>
        <v>1172686</v>
      </c>
      <c r="J100" s="12"/>
      <c r="K100" s="17">
        <f>+'Sch F Step 2'!E41</f>
        <v>4.7699999999999996</v>
      </c>
      <c r="L100" s="17"/>
      <c r="M100" s="11">
        <f>ROUND(+K100*E100,2)</f>
        <v>1234814.67</v>
      </c>
    </row>
    <row r="101" spans="1:16" x14ac:dyDescent="0.2">
      <c r="A101" s="2" t="s">
        <v>35</v>
      </c>
      <c r="C101" s="11">
        <v>0</v>
      </c>
      <c r="E101" s="11">
        <f>+'Sch J Step 1'!E101</f>
        <v>784039</v>
      </c>
      <c r="F101" s="12"/>
      <c r="G101" s="17">
        <f>+'Sch F Step 2'!C42</f>
        <v>3.94</v>
      </c>
      <c r="I101" s="11">
        <f>ROUND(+E101*G101,0)</f>
        <v>3089114</v>
      </c>
      <c r="J101" s="12"/>
      <c r="K101" s="17">
        <f>+'Sch F Step 2'!E42</f>
        <v>4.4400000000000004</v>
      </c>
      <c r="L101" s="17"/>
      <c r="M101" s="11">
        <f>ROUND(+K101*E101,2)</f>
        <v>3481133.16</v>
      </c>
    </row>
    <row r="102" spans="1:16" x14ac:dyDescent="0.2">
      <c r="A102" s="2" t="s">
        <v>36</v>
      </c>
      <c r="B102" s="21"/>
      <c r="C102" s="15">
        <v>0</v>
      </c>
      <c r="D102" s="22"/>
      <c r="E102" s="15">
        <f>+'Sch J Step 1'!E102</f>
        <v>2425</v>
      </c>
      <c r="F102" s="16"/>
      <c r="G102" s="17">
        <f>+'Sch F Step 2'!C43</f>
        <v>2.88</v>
      </c>
      <c r="H102" s="21"/>
      <c r="I102" s="15">
        <f>ROUND(+E102*G102,0)</f>
        <v>6984</v>
      </c>
      <c r="J102" s="16"/>
      <c r="K102" s="17">
        <f>+'Sch F Step 2'!E43</f>
        <v>3.25</v>
      </c>
      <c r="L102" s="28"/>
      <c r="M102" s="15">
        <f>ROUND(+K102*E102,2)</f>
        <v>7881.25</v>
      </c>
    </row>
    <row r="103" spans="1:16" x14ac:dyDescent="0.2">
      <c r="A103" s="2" t="s">
        <v>30</v>
      </c>
      <c r="C103" s="11">
        <f>SUM(C100:C102)</f>
        <v>0</v>
      </c>
      <c r="E103" s="11">
        <f>SUM(E100:E102)</f>
        <v>1045335</v>
      </c>
      <c r="F103" s="12"/>
      <c r="G103" s="18"/>
      <c r="I103" s="11">
        <f>SUM(I100:I102)</f>
        <v>4268784</v>
      </c>
      <c r="J103" s="12"/>
      <c r="K103" s="17"/>
      <c r="M103" s="11">
        <f>SUM(M100:M102)</f>
        <v>4723829.08</v>
      </c>
    </row>
    <row r="104" spans="1:16" x14ac:dyDescent="0.2">
      <c r="F104" s="12"/>
      <c r="G104" s="12"/>
      <c r="J104" s="12"/>
    </row>
    <row r="105" spans="1:16" x14ac:dyDescent="0.2">
      <c r="A105" s="2" t="s">
        <v>24</v>
      </c>
      <c r="C105" s="11">
        <f>+C103+C98</f>
        <v>6829</v>
      </c>
      <c r="E105" s="11">
        <f>+E103+E98</f>
        <v>1045335</v>
      </c>
      <c r="F105" s="12"/>
      <c r="G105" s="12"/>
      <c r="I105" s="11">
        <f>+I103+I98</f>
        <v>4636954</v>
      </c>
      <c r="J105" s="12"/>
      <c r="M105" s="11">
        <f>+M103+M98</f>
        <v>5178545.08</v>
      </c>
    </row>
    <row r="106" spans="1:16" x14ac:dyDescent="0.2">
      <c r="F106" s="12"/>
      <c r="G106" s="12"/>
      <c r="J106" s="11"/>
    </row>
    <row r="107" spans="1:16" x14ac:dyDescent="0.2">
      <c r="A107" s="114" t="s">
        <v>50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1:16" x14ac:dyDescent="0.2">
      <c r="A108" s="2" t="s">
        <v>15</v>
      </c>
      <c r="J108" s="12"/>
    </row>
    <row r="109" spans="1:16" x14ac:dyDescent="0.2">
      <c r="A109" s="13" t="s">
        <v>16</v>
      </c>
      <c r="C109" s="11">
        <f>+'Sch J Step 1'!C109</f>
        <v>14</v>
      </c>
      <c r="E109" s="11">
        <v>0</v>
      </c>
      <c r="G109" s="45">
        <f>+'Sch F Step 2'!C10</f>
        <v>16.399999999999999</v>
      </c>
      <c r="I109" s="76">
        <f>ROUND(+C109*G109,0)</f>
        <v>230</v>
      </c>
      <c r="J109" s="75"/>
      <c r="K109" s="75">
        <f>+'Sch F Step 2'!E10</f>
        <v>18.5</v>
      </c>
      <c r="L109" s="75"/>
      <c r="M109" s="76">
        <f>ROUND(+K109*C109,0)</f>
        <v>259</v>
      </c>
    </row>
    <row r="110" spans="1:16" x14ac:dyDescent="0.2">
      <c r="A110" s="13" t="s">
        <v>18</v>
      </c>
      <c r="C110" s="11">
        <f>+'Sch J Step 1'!C110</f>
        <v>216</v>
      </c>
      <c r="E110" s="11">
        <v>0</v>
      </c>
      <c r="G110" s="35">
        <f>+'Sch F Step 2'!C13</f>
        <v>20.75</v>
      </c>
      <c r="I110" s="11">
        <f>ROUND(+C110*G110,0)</f>
        <v>4482</v>
      </c>
      <c r="J110" s="12"/>
      <c r="K110" s="52">
        <f>+'Sch F Step 2'!E13</f>
        <v>23.4</v>
      </c>
      <c r="M110" s="11">
        <f>ROUND(+K110*C110,0)</f>
        <v>5054</v>
      </c>
    </row>
    <row r="111" spans="1:16" x14ac:dyDescent="0.2">
      <c r="A111" s="13" t="s">
        <v>19</v>
      </c>
      <c r="C111" s="11">
        <f>+'Sch J Step 1'!C111</f>
        <v>231</v>
      </c>
      <c r="E111" s="11">
        <v>0</v>
      </c>
      <c r="G111" s="35">
        <f>+'Sch F Step 2'!C14</f>
        <v>26.2</v>
      </c>
      <c r="I111" s="11">
        <f>ROUND(+C111*G111,0)</f>
        <v>6052</v>
      </c>
      <c r="J111" s="12"/>
      <c r="K111" s="52">
        <f>+'Sch F Step 2'!E14</f>
        <v>29.6</v>
      </c>
      <c r="M111" s="11">
        <f>ROUND(+K111*C111,0)</f>
        <v>6838</v>
      </c>
    </row>
    <row r="112" spans="1:16" x14ac:dyDescent="0.2">
      <c r="A112" s="13" t="s">
        <v>26</v>
      </c>
      <c r="C112" s="11">
        <f>+'Sch J Step 1'!C112</f>
        <v>12</v>
      </c>
      <c r="E112" s="11">
        <v>0</v>
      </c>
      <c r="G112" s="35">
        <f>+'Sch F Step 2'!C15</f>
        <v>63.2</v>
      </c>
      <c r="I112" s="11">
        <f>ROUND(+C112*G112,0)</f>
        <v>758</v>
      </c>
      <c r="J112" s="12"/>
      <c r="K112" s="52">
        <f>+'Sch F Step 2'!E15</f>
        <v>71.3</v>
      </c>
      <c r="M112" s="11">
        <f>ROUND(+K112*C112,0)</f>
        <v>856</v>
      </c>
    </row>
    <row r="113" spans="1:18" x14ac:dyDescent="0.2">
      <c r="A113" s="13" t="s">
        <v>27</v>
      </c>
      <c r="C113" s="15">
        <f>+'Sch J Step 1'!C113</f>
        <v>12</v>
      </c>
      <c r="E113" s="15">
        <v>0</v>
      </c>
      <c r="F113" s="12"/>
      <c r="G113" s="14">
        <f>+'Sch F Step 2'!C17</f>
        <v>117.4</v>
      </c>
      <c r="I113" s="15">
        <f>ROUND(+C113*G113,0)</f>
        <v>1409</v>
      </c>
      <c r="J113" s="12"/>
      <c r="K113" s="52">
        <f>+'Sch F Step 2'!E17</f>
        <v>132.4</v>
      </c>
      <c r="L113" s="14"/>
      <c r="M113" s="15">
        <f>ROUND(+K113*C113,0)</f>
        <v>1589</v>
      </c>
    </row>
    <row r="114" spans="1:18" x14ac:dyDescent="0.2">
      <c r="A114" s="2" t="s">
        <v>30</v>
      </c>
      <c r="C114" s="11">
        <f>SUM(C109:C113)</f>
        <v>485</v>
      </c>
      <c r="E114" s="11">
        <f>SUM(E110:E113)</f>
        <v>0</v>
      </c>
      <c r="F114" s="12"/>
      <c r="G114" s="12"/>
      <c r="I114" s="11">
        <f>SUM(I109:I113)</f>
        <v>12931</v>
      </c>
      <c r="J114" s="12"/>
      <c r="K114" s="52"/>
      <c r="M114" s="11">
        <f>SUM(M109:M113)</f>
        <v>14596</v>
      </c>
    </row>
    <row r="115" spans="1:18" x14ac:dyDescent="0.2">
      <c r="F115" s="12"/>
      <c r="G115" s="12"/>
      <c r="J115" s="12"/>
    </row>
    <row r="116" spans="1:18" x14ac:dyDescent="0.2">
      <c r="A116" s="2" t="s">
        <v>39</v>
      </c>
      <c r="C116" s="11">
        <v>0</v>
      </c>
      <c r="E116" s="11">
        <f>+'Sch J Step 1'!E116</f>
        <v>7224</v>
      </c>
      <c r="F116" s="12"/>
      <c r="G116" s="17">
        <f>+'Sch F Step 2'!C22</f>
        <v>4.53</v>
      </c>
      <c r="I116" s="11">
        <f>ROUND(+E116*G116,0)</f>
        <v>32725</v>
      </c>
      <c r="J116" s="12"/>
      <c r="K116" s="17">
        <f>+'Sch F Step 2'!E22</f>
        <v>4.7699999999999996</v>
      </c>
      <c r="L116" s="17"/>
      <c r="M116" s="11">
        <f>ROUND(+K116*E116,2)</f>
        <v>34458.480000000003</v>
      </c>
    </row>
    <row r="117" spans="1:18" x14ac:dyDescent="0.2">
      <c r="A117" s="2" t="s">
        <v>40</v>
      </c>
      <c r="C117" s="11">
        <v>0</v>
      </c>
      <c r="E117" s="11">
        <f>+'Sch J Step 1'!E117</f>
        <v>50777</v>
      </c>
      <c r="F117" s="12"/>
      <c r="G117" s="17">
        <f>+'Sch F Step 2'!C23</f>
        <v>3.94</v>
      </c>
      <c r="I117" s="11">
        <f>ROUND(+E117*G117,0)</f>
        <v>200061</v>
      </c>
      <c r="J117" s="12"/>
      <c r="K117" s="17">
        <f>+'Sch F Step 2'!E23</f>
        <v>4.4400000000000004</v>
      </c>
      <c r="L117" s="17"/>
      <c r="M117" s="11">
        <f>ROUND(+K117*E117,2)</f>
        <v>225449.88</v>
      </c>
    </row>
    <row r="118" spans="1:18" x14ac:dyDescent="0.2">
      <c r="A118" s="2" t="s">
        <v>41</v>
      </c>
      <c r="B118" s="21"/>
      <c r="C118" s="15">
        <v>0</v>
      </c>
      <c r="D118" s="22"/>
      <c r="E118" s="15">
        <f>+'Sch J Step 1'!E118</f>
        <v>0</v>
      </c>
      <c r="F118" s="16"/>
      <c r="G118" s="17">
        <f>+'Sch F Step 2'!C24</f>
        <v>2.88</v>
      </c>
      <c r="H118" s="21"/>
      <c r="I118" s="15">
        <f>ROUND(+E118*G118,0)</f>
        <v>0</v>
      </c>
      <c r="J118" s="16"/>
      <c r="K118" s="17">
        <f>+'Sch F Step 2'!E24</f>
        <v>3.25</v>
      </c>
      <c r="L118" s="28"/>
      <c r="M118" s="15">
        <f>ROUND(+K118*E118,2)</f>
        <v>0</v>
      </c>
    </row>
    <row r="119" spans="1:18" x14ac:dyDescent="0.2">
      <c r="A119" s="2" t="s">
        <v>30</v>
      </c>
      <c r="C119" s="11">
        <f>SUM(C116:C118)</f>
        <v>0</v>
      </c>
      <c r="E119" s="11">
        <f>SUM(E116:E118)</f>
        <v>58001</v>
      </c>
      <c r="F119" s="12"/>
      <c r="G119" s="18"/>
      <c r="I119" s="11">
        <f>SUM(I116:I118)</f>
        <v>232786</v>
      </c>
      <c r="J119" s="12"/>
      <c r="K119" s="17"/>
      <c r="M119" s="11">
        <f>SUM(M116:M118)</f>
        <v>259908.36000000002</v>
      </c>
    </row>
    <row r="120" spans="1:18" x14ac:dyDescent="0.2">
      <c r="F120" s="12"/>
      <c r="G120" s="12"/>
      <c r="J120" s="12"/>
    </row>
    <row r="121" spans="1:18" x14ac:dyDescent="0.2">
      <c r="A121" s="2" t="s">
        <v>24</v>
      </c>
      <c r="C121" s="11">
        <f>+C119+C114</f>
        <v>485</v>
      </c>
      <c r="E121" s="11">
        <f>+E119+E114</f>
        <v>58001</v>
      </c>
      <c r="F121" s="12"/>
      <c r="G121" s="12"/>
      <c r="I121" s="11">
        <f>+I119+I114</f>
        <v>245717</v>
      </c>
      <c r="J121" s="12"/>
      <c r="M121" s="11">
        <f>+M119+M114</f>
        <v>274504.36</v>
      </c>
      <c r="P121" s="11"/>
    </row>
    <row r="122" spans="1:18" s="21" customFormat="1" x14ac:dyDescent="0.2">
      <c r="A122" s="2"/>
      <c r="B122" s="2"/>
      <c r="C122" s="11"/>
      <c r="D122" s="11"/>
      <c r="E122" s="11"/>
      <c r="F122" s="12"/>
      <c r="G122" s="12"/>
      <c r="H122" s="2"/>
      <c r="I122" s="11"/>
      <c r="J122" s="12"/>
      <c r="K122" s="2"/>
      <c r="L122" s="2"/>
      <c r="M122" s="11"/>
      <c r="N122" s="2"/>
      <c r="O122" s="2"/>
      <c r="P122" s="22"/>
    </row>
    <row r="123" spans="1:18" s="21" customFormat="1" x14ac:dyDescent="0.2">
      <c r="A123" s="2" t="s">
        <v>51</v>
      </c>
      <c r="B123" s="2"/>
      <c r="C123" s="11">
        <f>+C121+C105</f>
        <v>7314</v>
      </c>
      <c r="D123" s="2"/>
      <c r="E123" s="11">
        <f>+E121+E105</f>
        <v>1103336</v>
      </c>
      <c r="F123" s="2"/>
      <c r="G123" s="12"/>
      <c r="H123" s="2"/>
      <c r="I123" s="11">
        <f>+I121+I105</f>
        <v>4882671</v>
      </c>
      <c r="J123" s="12"/>
      <c r="K123" s="2"/>
      <c r="L123" s="2"/>
      <c r="M123" s="11">
        <f>+M121+M105</f>
        <v>5453049.4400000004</v>
      </c>
      <c r="N123" s="2"/>
      <c r="O123" s="11"/>
    </row>
    <row r="124" spans="1:18" s="21" customFormat="1" x14ac:dyDescent="0.2">
      <c r="A124" s="2"/>
      <c r="B124" s="2"/>
      <c r="C124" s="11"/>
      <c r="D124" s="2"/>
      <c r="E124" s="11"/>
      <c r="F124" s="2"/>
      <c r="G124" s="12"/>
      <c r="H124" s="2"/>
      <c r="I124" s="11"/>
      <c r="J124" s="12"/>
      <c r="K124" s="2"/>
      <c r="L124" s="2"/>
      <c r="M124" s="11"/>
      <c r="N124" s="2"/>
      <c r="O124" s="11"/>
      <c r="P124" s="22"/>
      <c r="R124" s="22"/>
    </row>
    <row r="125" spans="1:18" s="21" customFormat="1" x14ac:dyDescent="0.2">
      <c r="A125" s="2" t="s">
        <v>62</v>
      </c>
      <c r="B125" s="2"/>
      <c r="C125" s="11">
        <f>+C123+C85</f>
        <v>24811</v>
      </c>
      <c r="D125" s="2"/>
      <c r="E125" s="11">
        <f>+E123+E85</f>
        <v>2815145</v>
      </c>
      <c r="F125" s="2"/>
      <c r="G125" s="12"/>
      <c r="H125" s="2"/>
      <c r="I125" s="11">
        <f>+I123+I85</f>
        <v>12413183</v>
      </c>
      <c r="J125" s="12"/>
      <c r="K125" s="2"/>
      <c r="L125" s="2"/>
      <c r="M125" s="11">
        <f>+M123+M85</f>
        <v>13909464.859999999</v>
      </c>
      <c r="N125" s="2"/>
      <c r="O125" s="2"/>
      <c r="R125" s="22"/>
    </row>
    <row r="126" spans="1:18" s="21" customFormat="1" x14ac:dyDescent="0.2">
      <c r="A126" s="2"/>
      <c r="B126" s="2"/>
      <c r="C126" s="11"/>
      <c r="D126" s="2"/>
      <c r="E126" s="11"/>
      <c r="F126" s="2"/>
      <c r="G126" s="12"/>
      <c r="H126" s="2"/>
      <c r="I126" s="11"/>
      <c r="J126" s="12"/>
      <c r="K126" s="2"/>
      <c r="L126" s="2"/>
      <c r="M126" s="11"/>
      <c r="N126" s="2"/>
      <c r="O126" s="2"/>
      <c r="R126" s="22"/>
    </row>
    <row r="127" spans="1:18" x14ac:dyDescent="0.2">
      <c r="A127" s="114" t="s">
        <v>43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R127" s="11"/>
    </row>
    <row r="128" spans="1:18" x14ac:dyDescent="0.2">
      <c r="A128" s="2" t="s">
        <v>15</v>
      </c>
      <c r="J128" s="12"/>
    </row>
    <row r="129" spans="1:18" x14ac:dyDescent="0.2">
      <c r="A129" s="13" t="s">
        <v>16</v>
      </c>
      <c r="C129" s="11">
        <f>+'Sch J Step 1'!C129</f>
        <v>54</v>
      </c>
      <c r="E129" s="11">
        <v>0</v>
      </c>
      <c r="F129" s="12"/>
      <c r="G129" s="14">
        <f>+'Sch F Step 2'!C29</f>
        <v>32.799999999999997</v>
      </c>
      <c r="I129" s="76">
        <f t="shared" ref="I129:I136" si="9">ROUND(+C129*G129,0)</f>
        <v>1771</v>
      </c>
      <c r="J129" s="75"/>
      <c r="K129" s="75">
        <f>+'Sch F Step 2'!E29</f>
        <v>40.5</v>
      </c>
      <c r="L129" s="75"/>
      <c r="M129" s="76">
        <f t="shared" ref="M129:M136" si="10">ROUND(+K129*C129,0)</f>
        <v>2187</v>
      </c>
    </row>
    <row r="130" spans="1:18" x14ac:dyDescent="0.2">
      <c r="A130" s="13" t="s">
        <v>17</v>
      </c>
      <c r="C130" s="11">
        <f>+'Sch J Step 1'!C130</f>
        <v>32</v>
      </c>
      <c r="E130" s="11">
        <v>0</v>
      </c>
      <c r="F130" s="12"/>
      <c r="G130" s="14">
        <f>+'Sch F Step 2'!C31</f>
        <v>39.5</v>
      </c>
      <c r="I130" s="11">
        <f t="shared" si="9"/>
        <v>1264</v>
      </c>
      <c r="J130" s="12"/>
      <c r="K130" s="52">
        <f>+'Sch F Step 2'!E31</f>
        <v>48.8</v>
      </c>
      <c r="L130" s="14"/>
      <c r="M130" s="11">
        <f t="shared" si="10"/>
        <v>1562</v>
      </c>
    </row>
    <row r="131" spans="1:18" x14ac:dyDescent="0.2">
      <c r="A131" s="13" t="s">
        <v>18</v>
      </c>
      <c r="C131" s="11">
        <f>+'Sch J Step 1'!C131</f>
        <v>50</v>
      </c>
      <c r="E131" s="11">
        <v>0</v>
      </c>
      <c r="F131" s="12"/>
      <c r="G131" s="14">
        <f>+'Sch F Step 2'!C32</f>
        <v>46.7</v>
      </c>
      <c r="I131" s="11">
        <f t="shared" si="9"/>
        <v>2335</v>
      </c>
      <c r="J131" s="12"/>
      <c r="K131" s="52">
        <f>+'Sch F Step 2'!E32</f>
        <v>57.7</v>
      </c>
      <c r="L131" s="14"/>
      <c r="M131" s="11">
        <f t="shared" si="10"/>
        <v>2885</v>
      </c>
    </row>
    <row r="132" spans="1:18" x14ac:dyDescent="0.2">
      <c r="A132" s="13" t="s">
        <v>19</v>
      </c>
      <c r="C132" s="11">
        <f>+'Sch J Step 1'!C132</f>
        <v>156</v>
      </c>
      <c r="E132" s="11">
        <v>0</v>
      </c>
      <c r="F132" s="12"/>
      <c r="G132" s="14">
        <f>+'Sch F Step 2'!C33</f>
        <v>65.5</v>
      </c>
      <c r="I132" s="11">
        <f t="shared" si="9"/>
        <v>10218</v>
      </c>
      <c r="J132" s="12"/>
      <c r="K132" s="52">
        <f>+'Sch F Step 2'!E33</f>
        <v>80.900000000000006</v>
      </c>
      <c r="L132" s="14"/>
      <c r="M132" s="11">
        <f t="shared" si="10"/>
        <v>12620</v>
      </c>
    </row>
    <row r="133" spans="1:18" x14ac:dyDescent="0.2">
      <c r="A133" s="13" t="s">
        <v>26</v>
      </c>
      <c r="C133" s="11">
        <f>+'Sch J Step 1'!C133</f>
        <v>69</v>
      </c>
      <c r="E133" s="11">
        <v>0</v>
      </c>
      <c r="F133" s="12"/>
      <c r="G133" s="14">
        <f>+'Sch F Step 2'!C34</f>
        <v>203.9</v>
      </c>
      <c r="I133" s="11">
        <f t="shared" si="9"/>
        <v>14069</v>
      </c>
      <c r="J133" s="12"/>
      <c r="K133" s="52">
        <f>+'Sch F Step 2'!E34</f>
        <v>251.8</v>
      </c>
      <c r="L133" s="14"/>
      <c r="M133" s="11">
        <f t="shared" si="10"/>
        <v>17374</v>
      </c>
    </row>
    <row r="134" spans="1:18" x14ac:dyDescent="0.2">
      <c r="A134" s="13" t="s">
        <v>20</v>
      </c>
      <c r="C134" s="11">
        <f>+'Sch J Step 1'!C134</f>
        <v>59</v>
      </c>
      <c r="E134" s="11">
        <v>0</v>
      </c>
      <c r="F134" s="12"/>
      <c r="G134" s="14">
        <f>+'Sch F Step 2'!C35</f>
        <v>255.5</v>
      </c>
      <c r="I134" s="11">
        <f t="shared" si="9"/>
        <v>15075</v>
      </c>
      <c r="J134" s="12"/>
      <c r="K134" s="52">
        <f>+'Sch F Step 2'!E35</f>
        <v>315.5</v>
      </c>
      <c r="L134" s="14"/>
      <c r="M134" s="11">
        <f t="shared" si="10"/>
        <v>18615</v>
      </c>
    </row>
    <row r="135" spans="1:18" x14ac:dyDescent="0.2">
      <c r="A135" s="13" t="s">
        <v>27</v>
      </c>
      <c r="C135" s="11">
        <f>+'Sch J Step 1'!C135</f>
        <v>12</v>
      </c>
      <c r="E135" s="11">
        <v>0</v>
      </c>
      <c r="F135" s="12"/>
      <c r="G135" s="14">
        <f>+'Sch F Step 2'!C36</f>
        <v>377.6</v>
      </c>
      <c r="I135" s="11">
        <f t="shared" si="9"/>
        <v>4531</v>
      </c>
      <c r="J135" s="12"/>
      <c r="K135" s="52">
        <f>+'Sch F Step 2'!E36</f>
        <v>466.2</v>
      </c>
      <c r="L135" s="14"/>
      <c r="M135" s="11">
        <f t="shared" si="10"/>
        <v>5594</v>
      </c>
    </row>
    <row r="136" spans="1:18" x14ac:dyDescent="0.2">
      <c r="A136" s="13" t="s">
        <v>28</v>
      </c>
      <c r="C136" s="15">
        <f>+'Sch J Step 1'!C136</f>
        <v>12</v>
      </c>
      <c r="E136" s="15">
        <v>0</v>
      </c>
      <c r="F136" s="12"/>
      <c r="G136" s="14">
        <f>+'Sch F Step 2'!C37</f>
        <v>516</v>
      </c>
      <c r="I136" s="15">
        <f t="shared" si="9"/>
        <v>6192</v>
      </c>
      <c r="J136" s="12"/>
      <c r="K136" s="52">
        <f>+'Sch F Step 2'!E37</f>
        <v>637.1</v>
      </c>
      <c r="L136" s="14"/>
      <c r="M136" s="15">
        <f t="shared" si="10"/>
        <v>7645</v>
      </c>
    </row>
    <row r="137" spans="1:18" x14ac:dyDescent="0.2">
      <c r="A137" s="2" t="s">
        <v>30</v>
      </c>
      <c r="C137" s="11">
        <f>SUM(C129:C136)</f>
        <v>444</v>
      </c>
      <c r="E137" s="11">
        <f>SUM(E129:E136)</f>
        <v>0</v>
      </c>
      <c r="F137" s="12"/>
      <c r="G137" s="12"/>
      <c r="I137" s="11">
        <f>SUM(I129:I136)</f>
        <v>55455</v>
      </c>
      <c r="J137" s="12"/>
      <c r="M137" s="11">
        <f>SUM(M129:M136)</f>
        <v>68482</v>
      </c>
    </row>
    <row r="138" spans="1:18" x14ac:dyDescent="0.2">
      <c r="F138" s="12"/>
      <c r="G138" s="12"/>
      <c r="J138" s="12"/>
    </row>
    <row r="139" spans="1:18" x14ac:dyDescent="0.2">
      <c r="A139" s="2" t="s">
        <v>34</v>
      </c>
      <c r="C139" s="11">
        <v>0</v>
      </c>
      <c r="E139" s="11">
        <f>+'Sch J Step 1'!E139</f>
        <v>15614</v>
      </c>
      <c r="F139" s="12"/>
      <c r="G139" s="17">
        <f>+'Sch F Step 2'!C41</f>
        <v>4.53</v>
      </c>
      <c r="I139" s="11">
        <f>ROUND(+E139*G139,0)</f>
        <v>70731</v>
      </c>
      <c r="J139" s="12"/>
      <c r="K139" s="17">
        <f>+'Sch F Step 2'!E41</f>
        <v>4.7699999999999996</v>
      </c>
      <c r="L139" s="17"/>
      <c r="M139" s="11">
        <f>ROUND(+K139*E139,2)</f>
        <v>74478.78</v>
      </c>
    </row>
    <row r="140" spans="1:18" x14ac:dyDescent="0.2">
      <c r="A140" s="2" t="s">
        <v>35</v>
      </c>
      <c r="C140" s="11">
        <v>0</v>
      </c>
      <c r="E140" s="11">
        <f>+'Sch J Step 1'!E140</f>
        <v>458464</v>
      </c>
      <c r="F140" s="12"/>
      <c r="G140" s="17">
        <f>+'Sch F Step 2'!C42</f>
        <v>3.94</v>
      </c>
      <c r="I140" s="11">
        <f>ROUND(+E140*G140,0)</f>
        <v>1806348</v>
      </c>
      <c r="J140" s="12"/>
      <c r="K140" s="17">
        <f>+'Sch F Step 2'!E42</f>
        <v>4.4400000000000004</v>
      </c>
      <c r="L140" s="17"/>
      <c r="M140" s="11">
        <f>ROUND(+K140*E140,2)</f>
        <v>2035580.16</v>
      </c>
      <c r="N140" s="27"/>
      <c r="O140" s="27"/>
      <c r="P140" s="11"/>
      <c r="Q140" s="11"/>
      <c r="R140" s="11"/>
    </row>
    <row r="141" spans="1:18" s="21" customFormat="1" x14ac:dyDescent="0.2">
      <c r="A141" s="2" t="s">
        <v>36</v>
      </c>
      <c r="C141" s="15">
        <v>0</v>
      </c>
      <c r="D141" s="22"/>
      <c r="E141" s="15">
        <f>+'Sch J Step 1'!E141</f>
        <v>511990</v>
      </c>
      <c r="F141" s="16"/>
      <c r="G141" s="17">
        <f>+'Sch F Step 2'!C43</f>
        <v>2.88</v>
      </c>
      <c r="I141" s="15">
        <f>ROUND(+E141*G141,0)</f>
        <v>1474531</v>
      </c>
      <c r="J141" s="16"/>
      <c r="K141" s="17">
        <f>+'Sch F Step 2'!E43</f>
        <v>3.25</v>
      </c>
      <c r="L141" s="28"/>
      <c r="M141" s="15">
        <f>ROUND(+K141*E141,2)</f>
        <v>1663967.5</v>
      </c>
      <c r="N141" s="29"/>
      <c r="O141" s="29"/>
      <c r="P141" s="30"/>
    </row>
    <row r="142" spans="1:18" x14ac:dyDescent="0.2">
      <c r="A142" s="2" t="s">
        <v>30</v>
      </c>
      <c r="C142" s="11">
        <f>SUM(C139:C141)</f>
        <v>0</v>
      </c>
      <c r="E142" s="11">
        <f>SUM(E139:E141)</f>
        <v>986068</v>
      </c>
      <c r="F142" s="12"/>
      <c r="G142" s="18"/>
      <c r="I142" s="11">
        <f>SUM(I139:I141)</f>
        <v>3351610</v>
      </c>
      <c r="J142" s="12"/>
      <c r="K142" s="17"/>
      <c r="M142" s="11">
        <f>SUM(M139:M141)</f>
        <v>3774026.44</v>
      </c>
      <c r="N142" s="27"/>
      <c r="O142" s="27"/>
      <c r="P142" s="11"/>
      <c r="Q142" s="11"/>
      <c r="R142" s="11"/>
    </row>
    <row r="143" spans="1:18" x14ac:dyDescent="0.2">
      <c r="F143" s="12"/>
      <c r="G143" s="12"/>
      <c r="J143" s="12"/>
      <c r="N143" s="11"/>
      <c r="O143" s="11"/>
      <c r="P143" s="11"/>
      <c r="Q143" s="11"/>
      <c r="R143" s="11"/>
    </row>
    <row r="144" spans="1:18" x14ac:dyDescent="0.2">
      <c r="A144" s="2" t="s">
        <v>24</v>
      </c>
      <c r="C144" s="11">
        <f>+C142+C137</f>
        <v>444</v>
      </c>
      <c r="E144" s="11">
        <f>+E142+E137</f>
        <v>986068</v>
      </c>
      <c r="F144" s="12"/>
      <c r="G144" s="12"/>
      <c r="I144" s="11">
        <f>+I142+I137</f>
        <v>3407065</v>
      </c>
      <c r="J144" s="12"/>
      <c r="M144" s="11">
        <f>+M142+M137</f>
        <v>3842508.44</v>
      </c>
      <c r="N144" s="11"/>
      <c r="O144" s="11"/>
    </row>
    <row r="145" spans="1:18" x14ac:dyDescent="0.2">
      <c r="F145" s="12"/>
      <c r="G145" s="12"/>
      <c r="J145" s="11"/>
      <c r="N145" s="11"/>
      <c r="O145" s="11"/>
      <c r="P145" s="11"/>
    </row>
    <row r="146" spans="1:18" x14ac:dyDescent="0.2">
      <c r="A146" s="114" t="s">
        <v>31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1:18" x14ac:dyDescent="0.2">
      <c r="A147" s="2" t="s">
        <v>15</v>
      </c>
      <c r="J147" s="12"/>
    </row>
    <row r="148" spans="1:18" x14ac:dyDescent="0.2">
      <c r="A148" s="13" t="s">
        <v>27</v>
      </c>
      <c r="C148" s="11">
        <f>+'Sch J Step 1'!C148</f>
        <v>0</v>
      </c>
      <c r="E148" s="11">
        <v>0</v>
      </c>
      <c r="F148" s="12"/>
      <c r="G148" s="14">
        <f>+'Sch F Step 2'!C17</f>
        <v>117.4</v>
      </c>
      <c r="I148" s="76">
        <f>ROUND(+C148*G148,0)</f>
        <v>0</v>
      </c>
      <c r="J148" s="75"/>
      <c r="K148" s="75">
        <f>+'Sch F Step 2'!E17</f>
        <v>132.4</v>
      </c>
      <c r="L148" s="75"/>
      <c r="M148" s="76">
        <f>ROUND(+K148*C148,0)</f>
        <v>0</v>
      </c>
    </row>
    <row r="149" spans="1:18" x14ac:dyDescent="0.2">
      <c r="A149" s="13" t="s">
        <v>29</v>
      </c>
      <c r="C149" s="15">
        <f>+'Sch J Step 1'!C149</f>
        <v>24</v>
      </c>
      <c r="E149" s="15">
        <v>0</v>
      </c>
      <c r="F149" s="12"/>
      <c r="G149" s="14">
        <f>+'Sch F Step 2'!C19</f>
        <v>210.8</v>
      </c>
      <c r="I149" s="15">
        <f>ROUND(+C149*G149,0)</f>
        <v>5059</v>
      </c>
      <c r="J149" s="12"/>
      <c r="K149" s="52">
        <f>+'Sch F Step 2'!E19</f>
        <v>237.8</v>
      </c>
      <c r="L149" s="14"/>
      <c r="M149" s="15">
        <f>ROUND(+K149*C149,0)</f>
        <v>5707</v>
      </c>
    </row>
    <row r="150" spans="1:18" x14ac:dyDescent="0.2">
      <c r="A150" s="2" t="s">
        <v>30</v>
      </c>
      <c r="C150" s="11">
        <f>SUM(C148:C149)</f>
        <v>24</v>
      </c>
      <c r="E150" s="11">
        <f>SUM(E148:E149)</f>
        <v>0</v>
      </c>
      <c r="F150" s="12"/>
      <c r="G150" s="12"/>
      <c r="I150" s="11">
        <f>SUM(I148:I149)</f>
        <v>5059</v>
      </c>
      <c r="J150" s="12"/>
      <c r="M150" s="11">
        <f>SUM(M148:M149)</f>
        <v>5707</v>
      </c>
    </row>
    <row r="151" spans="1:18" x14ac:dyDescent="0.2">
      <c r="F151" s="12"/>
      <c r="G151" s="12"/>
      <c r="J151" s="12"/>
    </row>
    <row r="152" spans="1:18" x14ac:dyDescent="0.2">
      <c r="A152" s="2" t="s">
        <v>39</v>
      </c>
      <c r="C152" s="11">
        <v>0</v>
      </c>
      <c r="E152" s="11">
        <f>+'Sch J Step 1'!E152</f>
        <v>360</v>
      </c>
      <c r="F152" s="12"/>
      <c r="G152" s="17">
        <f>+'Sch F Step 2'!C22</f>
        <v>4.53</v>
      </c>
      <c r="I152" s="11">
        <f>ROUND(+E152*G152,0)</f>
        <v>1631</v>
      </c>
      <c r="J152" s="12"/>
      <c r="K152" s="17">
        <f>+'Sch F Step 2'!E22</f>
        <v>4.7699999999999996</v>
      </c>
      <c r="L152" s="17"/>
      <c r="M152" s="11">
        <f>ROUND(+K152*E152,2)</f>
        <v>1717.2</v>
      </c>
    </row>
    <row r="153" spans="1:18" x14ac:dyDescent="0.2">
      <c r="A153" s="2" t="s">
        <v>40</v>
      </c>
      <c r="C153" s="11">
        <v>0</v>
      </c>
      <c r="E153" s="11">
        <f>+'Sch J Step 1'!E153</f>
        <v>39240</v>
      </c>
      <c r="F153" s="12"/>
      <c r="G153" s="17">
        <f>+'Sch F Step 2'!C23</f>
        <v>3.94</v>
      </c>
      <c r="I153" s="11">
        <f>ROUND(+E153*G153,0)</f>
        <v>154606</v>
      </c>
      <c r="J153" s="12"/>
      <c r="K153" s="17">
        <f>+'Sch F Step 2'!E23</f>
        <v>4.4400000000000004</v>
      </c>
      <c r="L153" s="17"/>
      <c r="M153" s="11">
        <f>ROUND(+K153*E153,2)</f>
        <v>174225.6</v>
      </c>
      <c r="N153" s="27"/>
      <c r="O153" s="27"/>
      <c r="P153" s="11"/>
      <c r="Q153" s="11"/>
      <c r="R153" s="11"/>
    </row>
    <row r="154" spans="1:18" s="21" customFormat="1" x14ac:dyDescent="0.2">
      <c r="A154" s="2" t="s">
        <v>41</v>
      </c>
      <c r="C154" s="15">
        <v>0</v>
      </c>
      <c r="D154" s="22"/>
      <c r="E154" s="11">
        <f>+'Sch J Step 1'!E154</f>
        <v>154334</v>
      </c>
      <c r="F154" s="16"/>
      <c r="G154" s="17">
        <f>+'Sch F Step 2'!C24</f>
        <v>2.88</v>
      </c>
      <c r="I154" s="15">
        <f>ROUND(+E154*G154,0)</f>
        <v>444482</v>
      </c>
      <c r="J154" s="16"/>
      <c r="K154" s="17">
        <f>+'Sch F Step 2'!E24</f>
        <v>3.25</v>
      </c>
      <c r="L154" s="28"/>
      <c r="M154" s="15">
        <f>ROUND(+K154*E154,2)</f>
        <v>501585.5</v>
      </c>
      <c r="N154" s="29"/>
      <c r="O154" s="29"/>
      <c r="P154" s="30"/>
    </row>
    <row r="155" spans="1:18" x14ac:dyDescent="0.2">
      <c r="A155" s="2" t="s">
        <v>30</v>
      </c>
      <c r="C155" s="11">
        <f>SUM(C152:C154)</f>
        <v>0</v>
      </c>
      <c r="E155" s="74">
        <f>SUM(E152:E154)</f>
        <v>193934</v>
      </c>
      <c r="F155" s="12"/>
      <c r="G155" s="18"/>
      <c r="I155" s="11">
        <f>SUM(I152:I154)</f>
        <v>600719</v>
      </c>
      <c r="J155" s="12"/>
      <c r="K155" s="17"/>
      <c r="M155" s="11">
        <f>SUM(M152:M154)</f>
        <v>677528.3</v>
      </c>
      <c r="N155" s="27"/>
      <c r="O155" s="27"/>
      <c r="P155" s="11"/>
      <c r="Q155" s="11"/>
      <c r="R155" s="11"/>
    </row>
    <row r="156" spans="1:18" x14ac:dyDescent="0.2">
      <c r="F156" s="12"/>
      <c r="G156" s="12"/>
      <c r="J156" s="12"/>
      <c r="N156" s="11"/>
      <c r="O156" s="11"/>
      <c r="P156" s="11"/>
      <c r="Q156" s="11"/>
      <c r="R156" s="11"/>
    </row>
    <row r="157" spans="1:18" x14ac:dyDescent="0.2">
      <c r="A157" s="2" t="s">
        <v>24</v>
      </c>
      <c r="C157" s="11">
        <f>+C155+C150</f>
        <v>24</v>
      </c>
      <c r="E157" s="11">
        <f>+E155+E150</f>
        <v>193934</v>
      </c>
      <c r="F157" s="12"/>
      <c r="G157" s="12"/>
      <c r="I157" s="11">
        <f>+I155+I150</f>
        <v>605778</v>
      </c>
      <c r="J157" s="12"/>
      <c r="M157" s="11">
        <f>+M155+M150</f>
        <v>683235.3</v>
      </c>
      <c r="N157" s="11"/>
      <c r="O157" s="11"/>
    </row>
    <row r="158" spans="1:18" x14ac:dyDescent="0.2">
      <c r="F158" s="12"/>
      <c r="G158" s="12"/>
      <c r="J158" s="12"/>
      <c r="N158" s="11"/>
      <c r="O158" s="11"/>
    </row>
    <row r="159" spans="1:18" x14ac:dyDescent="0.2">
      <c r="A159" s="2" t="s">
        <v>44</v>
      </c>
      <c r="C159" s="11">
        <f>+C157+C144</f>
        <v>468</v>
      </c>
      <c r="D159" s="2"/>
      <c r="E159" s="11">
        <f>+E157+E144</f>
        <v>1180002</v>
      </c>
      <c r="G159" s="12"/>
      <c r="I159" s="11">
        <f>+I157+I144</f>
        <v>4012843</v>
      </c>
      <c r="J159" s="12"/>
      <c r="M159" s="11">
        <f>+M157+M144</f>
        <v>4525743.74</v>
      </c>
      <c r="N159" s="11"/>
      <c r="O159" s="11"/>
      <c r="P159" s="11"/>
    </row>
    <row r="160" spans="1:18" x14ac:dyDescent="0.2">
      <c r="F160" s="12"/>
      <c r="G160" s="12"/>
      <c r="J160" s="12"/>
      <c r="N160" s="11"/>
      <c r="O160" s="11"/>
      <c r="P160" s="11"/>
    </row>
    <row r="161" spans="1:18" x14ac:dyDescent="0.2">
      <c r="A161" s="114" t="s">
        <v>45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2"/>
      <c r="O161" s="12"/>
      <c r="P161" s="11"/>
      <c r="Q161" s="11"/>
      <c r="R161" s="11"/>
    </row>
    <row r="162" spans="1:18" x14ac:dyDescent="0.2">
      <c r="A162" s="2" t="s">
        <v>15</v>
      </c>
      <c r="J162" s="12"/>
      <c r="P162" s="21"/>
      <c r="Q162" s="21"/>
      <c r="R162" s="21"/>
    </row>
    <row r="163" spans="1:18" x14ac:dyDescent="0.2">
      <c r="A163" s="13" t="s">
        <v>16</v>
      </c>
      <c r="C163" s="11">
        <f>+'Sch J Step 1'!C163</f>
        <v>669</v>
      </c>
      <c r="E163" s="11">
        <v>0</v>
      </c>
      <c r="F163" s="12"/>
      <c r="G163" s="14">
        <f>+'Sch F Step 2'!C29</f>
        <v>32.799999999999997</v>
      </c>
      <c r="I163" s="76">
        <f t="shared" ref="I163:I171" si="11">ROUND(+C163*G163,0)</f>
        <v>21943</v>
      </c>
      <c r="J163" s="75"/>
      <c r="K163" s="75">
        <f>+'Sch F Step 2'!E29</f>
        <v>40.5</v>
      </c>
      <c r="L163" s="75"/>
      <c r="M163" s="76">
        <f t="shared" ref="M163:M171" si="12">ROUND(+K163*C163,0)</f>
        <v>27095</v>
      </c>
      <c r="N163" s="22"/>
      <c r="O163" s="22"/>
      <c r="P163" s="22"/>
      <c r="Q163" s="22"/>
      <c r="R163" s="11"/>
    </row>
    <row r="164" spans="1:18" x14ac:dyDescent="0.2">
      <c r="A164" s="13" t="s">
        <v>17</v>
      </c>
      <c r="C164" s="11">
        <f>+'Sch J Step 1'!C164</f>
        <v>304</v>
      </c>
      <c r="E164" s="11">
        <v>0</v>
      </c>
      <c r="F164" s="12"/>
      <c r="G164" s="14">
        <f>+'Sch F Step 2'!C31</f>
        <v>39.5</v>
      </c>
      <c r="I164" s="11">
        <f t="shared" si="11"/>
        <v>12008</v>
      </c>
      <c r="J164" s="12"/>
      <c r="K164" s="52">
        <f>+'Sch F Step 2'!E31</f>
        <v>48.8</v>
      </c>
      <c r="L164" s="14"/>
      <c r="M164" s="11">
        <f t="shared" si="12"/>
        <v>14835</v>
      </c>
      <c r="N164" s="11"/>
      <c r="O164" s="11"/>
      <c r="P164" s="22"/>
      <c r="Q164" s="22"/>
      <c r="R164" s="11"/>
    </row>
    <row r="165" spans="1:18" x14ac:dyDescent="0.2">
      <c r="A165" s="13" t="s">
        <v>18</v>
      </c>
      <c r="C165" s="11">
        <f>+'Sch J Step 1'!C165</f>
        <v>192</v>
      </c>
      <c r="E165" s="11">
        <v>0</v>
      </c>
      <c r="F165" s="12"/>
      <c r="G165" s="14">
        <f>+'Sch F Step 2'!C32</f>
        <v>46.7</v>
      </c>
      <c r="I165" s="11">
        <f t="shared" si="11"/>
        <v>8966</v>
      </c>
      <c r="J165" s="12"/>
      <c r="K165" s="52">
        <f>+'Sch F Step 2'!E32</f>
        <v>57.7</v>
      </c>
      <c r="L165" s="14"/>
      <c r="M165" s="11">
        <f t="shared" si="12"/>
        <v>11078</v>
      </c>
      <c r="N165" s="11"/>
      <c r="O165" s="11"/>
      <c r="P165" s="12"/>
      <c r="Q165" s="12"/>
    </row>
    <row r="166" spans="1:18" x14ac:dyDescent="0.2">
      <c r="A166" s="13" t="s">
        <v>19</v>
      </c>
      <c r="C166" s="11">
        <f>+'Sch J Step 1'!C166</f>
        <v>559</v>
      </c>
      <c r="E166" s="11">
        <v>0</v>
      </c>
      <c r="F166" s="12"/>
      <c r="G166" s="14">
        <f>+'Sch F Step 2'!C33</f>
        <v>65.5</v>
      </c>
      <c r="I166" s="11">
        <f t="shared" si="11"/>
        <v>36615</v>
      </c>
      <c r="J166" s="12"/>
      <c r="K166" s="52">
        <f>+'Sch F Step 2'!E33</f>
        <v>80.900000000000006</v>
      </c>
      <c r="L166" s="14"/>
      <c r="M166" s="11">
        <f t="shared" si="12"/>
        <v>45223</v>
      </c>
      <c r="N166" s="11"/>
      <c r="O166" s="11"/>
      <c r="P166" s="11"/>
      <c r="Q166" s="12"/>
      <c r="R166" s="11"/>
    </row>
    <row r="167" spans="1:18" x14ac:dyDescent="0.2">
      <c r="A167" s="13" t="s">
        <v>26</v>
      </c>
      <c r="C167" s="11">
        <f>+'Sch J Step 1'!C167</f>
        <v>176</v>
      </c>
      <c r="E167" s="11">
        <v>0</v>
      </c>
      <c r="F167" s="12"/>
      <c r="G167" s="14">
        <f>+'Sch F Step 2'!C34</f>
        <v>203.9</v>
      </c>
      <c r="I167" s="11">
        <f t="shared" si="11"/>
        <v>35886</v>
      </c>
      <c r="J167" s="12"/>
      <c r="K167" s="52">
        <f>+'Sch F Step 2'!E34</f>
        <v>251.8</v>
      </c>
      <c r="L167" s="14"/>
      <c r="M167" s="11">
        <f t="shared" si="12"/>
        <v>44317</v>
      </c>
      <c r="N167" s="12"/>
      <c r="O167" s="12"/>
      <c r="P167" s="11"/>
    </row>
    <row r="168" spans="1:18" x14ac:dyDescent="0.2">
      <c r="A168" s="13" t="s">
        <v>20</v>
      </c>
      <c r="C168" s="11">
        <f>+'Sch J Step 1'!C168</f>
        <v>77</v>
      </c>
      <c r="E168" s="11">
        <v>0</v>
      </c>
      <c r="F168" s="12"/>
      <c r="G168" s="14">
        <f>+'Sch F Step 2'!C35</f>
        <v>255.5</v>
      </c>
      <c r="I168" s="11">
        <f t="shared" si="11"/>
        <v>19674</v>
      </c>
      <c r="J168" s="12"/>
      <c r="K168" s="52">
        <f>+'Sch F Step 2'!E35</f>
        <v>315.5</v>
      </c>
      <c r="L168" s="14"/>
      <c r="M168" s="11">
        <f t="shared" si="12"/>
        <v>24294</v>
      </c>
      <c r="P168" s="11"/>
      <c r="Q168" s="12"/>
      <c r="R168" s="11"/>
    </row>
    <row r="169" spans="1:18" x14ac:dyDescent="0.2">
      <c r="A169" s="13" t="s">
        <v>27</v>
      </c>
      <c r="C169" s="11">
        <f>+'Sch J Step 1'!C169</f>
        <v>26</v>
      </c>
      <c r="E169" s="11">
        <v>0</v>
      </c>
      <c r="F169" s="12"/>
      <c r="G169" s="14">
        <f>+'Sch F Step 2'!C36</f>
        <v>377.6</v>
      </c>
      <c r="I169" s="11">
        <f t="shared" si="11"/>
        <v>9818</v>
      </c>
      <c r="J169" s="12"/>
      <c r="K169" s="52">
        <f>+'Sch F Step 2'!E36</f>
        <v>466.2</v>
      </c>
      <c r="L169" s="14"/>
      <c r="M169" s="11">
        <f t="shared" si="12"/>
        <v>12121</v>
      </c>
      <c r="N169" s="12"/>
      <c r="O169" s="12"/>
      <c r="P169" s="11"/>
    </row>
    <row r="170" spans="1:18" x14ac:dyDescent="0.2">
      <c r="A170" s="13" t="s">
        <v>28</v>
      </c>
      <c r="B170" s="13"/>
      <c r="C170" s="11">
        <f>+'Sch J Step 1'!C170</f>
        <v>13</v>
      </c>
      <c r="E170" s="11">
        <v>0</v>
      </c>
      <c r="F170" s="12"/>
      <c r="G170" s="14">
        <f>+'Sch F Step 2'!C37</f>
        <v>516</v>
      </c>
      <c r="I170" s="11">
        <f t="shared" si="11"/>
        <v>6708</v>
      </c>
      <c r="J170" s="12"/>
      <c r="K170" s="52">
        <f>+'Sch F Step 2'!E37</f>
        <v>637.1</v>
      </c>
      <c r="L170" s="14"/>
      <c r="M170" s="11">
        <f t="shared" si="12"/>
        <v>8282</v>
      </c>
      <c r="N170" s="12"/>
      <c r="O170" s="12"/>
      <c r="P170" s="11"/>
    </row>
    <row r="171" spans="1:18" x14ac:dyDescent="0.2">
      <c r="A171" s="13" t="s">
        <v>29</v>
      </c>
      <c r="C171" s="11">
        <f>+'Sch J Step 1'!C171</f>
        <v>0</v>
      </c>
      <c r="E171" s="15">
        <v>0</v>
      </c>
      <c r="F171" s="12"/>
      <c r="G171" s="14">
        <f>+'Sch F Step 2'!C38</f>
        <v>673.7</v>
      </c>
      <c r="I171" s="15">
        <f t="shared" si="11"/>
        <v>0</v>
      </c>
      <c r="J171" s="12"/>
      <c r="K171" s="52">
        <f>+'Sch F Step 2'!E38</f>
        <v>831.9</v>
      </c>
      <c r="L171" s="14"/>
      <c r="M171" s="15">
        <f t="shared" si="12"/>
        <v>0</v>
      </c>
      <c r="N171" s="12"/>
      <c r="O171" s="12"/>
      <c r="P171" s="12"/>
    </row>
    <row r="172" spans="1:18" x14ac:dyDescent="0.2">
      <c r="A172" s="2" t="s">
        <v>30</v>
      </c>
      <c r="C172" s="74">
        <f>SUM(C163:C171)</f>
        <v>2016</v>
      </c>
      <c r="E172" s="11">
        <f>SUM(E163:E171)</f>
        <v>0</v>
      </c>
      <c r="F172" s="12"/>
      <c r="G172" s="12"/>
      <c r="I172" s="11">
        <f>SUM(I163:I171)</f>
        <v>151618</v>
      </c>
      <c r="J172" s="12"/>
      <c r="M172" s="11">
        <f>SUM(M163:M171)</f>
        <v>187245</v>
      </c>
    </row>
    <row r="173" spans="1:18" x14ac:dyDescent="0.2">
      <c r="F173" s="12"/>
      <c r="G173" s="12"/>
      <c r="J173" s="12"/>
    </row>
    <row r="174" spans="1:18" x14ac:dyDescent="0.2">
      <c r="A174" s="2" t="s">
        <v>34</v>
      </c>
      <c r="C174" s="11">
        <v>0</v>
      </c>
      <c r="E174" s="11">
        <f>+'Sch J Step 1'!E174</f>
        <v>44393</v>
      </c>
      <c r="F174" s="12"/>
      <c r="G174" s="17">
        <f>+'Sch F Step 2'!C41</f>
        <v>4.53</v>
      </c>
      <c r="I174" s="11">
        <f>ROUND(+E174*G174,0)</f>
        <v>201100</v>
      </c>
      <c r="J174" s="12"/>
      <c r="K174" s="17">
        <f>+'Sch F Step 2'!E41</f>
        <v>4.7699999999999996</v>
      </c>
      <c r="L174" s="17"/>
      <c r="M174" s="11">
        <f>ROUND(+K174*E174,2)</f>
        <v>211754.61</v>
      </c>
    </row>
    <row r="175" spans="1:18" x14ac:dyDescent="0.2">
      <c r="A175" s="2" t="s">
        <v>35</v>
      </c>
      <c r="C175" s="11">
        <v>0</v>
      </c>
      <c r="E175" s="11">
        <f>+'Sch J Step 1'!E175</f>
        <v>307247</v>
      </c>
      <c r="F175" s="12"/>
      <c r="G175" s="17">
        <f>+'Sch F Step 2'!C42</f>
        <v>3.94</v>
      </c>
      <c r="I175" s="11">
        <f>ROUND(+E175*G175,0)</f>
        <v>1210553</v>
      </c>
      <c r="J175" s="12"/>
      <c r="K175" s="17">
        <f>+'Sch F Step 2'!E42</f>
        <v>4.4400000000000004</v>
      </c>
      <c r="L175" s="17"/>
      <c r="M175" s="11">
        <f>ROUND(+K175*E175,2)</f>
        <v>1364176.68</v>
      </c>
    </row>
    <row r="176" spans="1:18" x14ac:dyDescent="0.2">
      <c r="A176" s="2" t="s">
        <v>36</v>
      </c>
      <c r="B176" s="21"/>
      <c r="C176" s="15">
        <v>0</v>
      </c>
      <c r="D176" s="22"/>
      <c r="E176" s="15">
        <f>+'Sch J Step 1'!E176</f>
        <v>89684</v>
      </c>
      <c r="F176" s="16"/>
      <c r="G176" s="17">
        <f>+'Sch F Step 2'!C43</f>
        <v>2.88</v>
      </c>
      <c r="H176" s="21"/>
      <c r="I176" s="15">
        <f>ROUND(+E176*G176,0)</f>
        <v>258290</v>
      </c>
      <c r="J176" s="16"/>
      <c r="K176" s="17">
        <f>+'Sch F Step 2'!E43</f>
        <v>3.25</v>
      </c>
      <c r="L176" s="28"/>
      <c r="M176" s="15">
        <f>ROUND(+K176*E176,2)</f>
        <v>291473</v>
      </c>
    </row>
    <row r="177" spans="1:17" x14ac:dyDescent="0.2">
      <c r="A177" s="2" t="s">
        <v>30</v>
      </c>
      <c r="C177" s="11">
        <f>SUM(C174:C176)</f>
        <v>0</v>
      </c>
      <c r="E177" s="11">
        <f>SUM(E174:E176)</f>
        <v>441324</v>
      </c>
      <c r="F177" s="12"/>
      <c r="G177" s="18"/>
      <c r="I177" s="11">
        <f>SUM(I174:I176)</f>
        <v>1669943</v>
      </c>
      <c r="J177" s="12"/>
      <c r="K177" s="17"/>
      <c r="M177" s="11">
        <f>SUM(M174:M176)</f>
        <v>1867404.29</v>
      </c>
    </row>
    <row r="178" spans="1:17" x14ac:dyDescent="0.2">
      <c r="F178" s="12"/>
      <c r="G178" s="12"/>
      <c r="J178" s="12"/>
    </row>
    <row r="179" spans="1:17" x14ac:dyDescent="0.2">
      <c r="A179" s="2" t="s">
        <v>24</v>
      </c>
      <c r="C179" s="11">
        <f>+C177+C172</f>
        <v>2016</v>
      </c>
      <c r="E179" s="11">
        <f>+E177+E172</f>
        <v>441324</v>
      </c>
      <c r="F179" s="12"/>
      <c r="G179" s="12"/>
      <c r="I179" s="11">
        <f>+I177+I172</f>
        <v>1821561</v>
      </c>
      <c r="J179" s="12"/>
      <c r="M179" s="11">
        <f>+M177+M172</f>
        <v>2054649.29</v>
      </c>
    </row>
    <row r="180" spans="1:17" x14ac:dyDescent="0.2">
      <c r="F180" s="12"/>
      <c r="G180" s="12"/>
      <c r="J180" s="11"/>
    </row>
    <row r="181" spans="1:17" ht="15.75" customHeight="1" x14ac:dyDescent="0.2">
      <c r="A181" s="114" t="s">
        <v>46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1:17" x14ac:dyDescent="0.2">
      <c r="A182" s="2" t="s">
        <v>15</v>
      </c>
      <c r="J182" s="12"/>
    </row>
    <row r="183" spans="1:17" x14ac:dyDescent="0.2">
      <c r="A183" s="13" t="s">
        <v>16</v>
      </c>
      <c r="C183" s="11">
        <f>+'Sch J Step 1'!C183</f>
        <v>45</v>
      </c>
      <c r="E183" s="11">
        <v>0</v>
      </c>
      <c r="G183" s="45">
        <f>+'Sch F Step 2'!C10</f>
        <v>16.399999999999999</v>
      </c>
      <c r="I183" s="76">
        <f t="shared" ref="I183:I191" si="13">ROUND(+C183*G183,0)</f>
        <v>738</v>
      </c>
      <c r="J183" s="75"/>
      <c r="K183" s="75">
        <f>+'Sch F Step 2'!E10</f>
        <v>18.5</v>
      </c>
      <c r="L183" s="75"/>
      <c r="M183" s="76">
        <f t="shared" ref="M183:M191" si="14">ROUND(+K183*C183,0)</f>
        <v>833</v>
      </c>
    </row>
    <row r="184" spans="1:17" x14ac:dyDescent="0.2">
      <c r="A184" s="13" t="s">
        <v>17</v>
      </c>
      <c r="C184" s="11">
        <f>+'Sch J Step 1'!C184</f>
        <v>12</v>
      </c>
      <c r="E184" s="11">
        <v>0</v>
      </c>
      <c r="G184" s="35">
        <f>+'Sch F Step 2'!C12</f>
        <v>18.45</v>
      </c>
      <c r="I184" s="11">
        <f t="shared" si="13"/>
        <v>221</v>
      </c>
      <c r="J184" s="12"/>
      <c r="K184" s="52">
        <f>+'Sch F Step 2'!E12</f>
        <v>20.8</v>
      </c>
      <c r="M184" s="11">
        <f t="shared" si="14"/>
        <v>250</v>
      </c>
    </row>
    <row r="185" spans="1:17" x14ac:dyDescent="0.2">
      <c r="A185" s="13" t="s">
        <v>18</v>
      </c>
      <c r="C185" s="11">
        <f>+'Sch J Step 1'!C185</f>
        <v>9</v>
      </c>
      <c r="E185" s="11">
        <v>0</v>
      </c>
      <c r="G185" s="35">
        <f>+'Sch F Step 2'!C13</f>
        <v>20.75</v>
      </c>
      <c r="I185" s="11">
        <f t="shared" si="13"/>
        <v>187</v>
      </c>
      <c r="J185" s="12"/>
      <c r="K185" s="52">
        <f>+'Sch F Step 2'!E13</f>
        <v>23.4</v>
      </c>
      <c r="M185" s="11">
        <f t="shared" si="14"/>
        <v>211</v>
      </c>
    </row>
    <row r="186" spans="1:17" x14ac:dyDescent="0.2">
      <c r="A186" s="13" t="s">
        <v>19</v>
      </c>
      <c r="C186" s="11">
        <f>+'Sch J Step 1'!C186</f>
        <v>24</v>
      </c>
      <c r="E186" s="11">
        <v>0</v>
      </c>
      <c r="G186" s="35">
        <f>+'Sch F Step 2'!C14</f>
        <v>26.2</v>
      </c>
      <c r="I186" s="11">
        <f t="shared" si="13"/>
        <v>629</v>
      </c>
      <c r="J186" s="12"/>
      <c r="K186" s="52">
        <f>+'Sch F Step 2'!E14</f>
        <v>29.6</v>
      </c>
      <c r="M186" s="11">
        <f t="shared" si="14"/>
        <v>710</v>
      </c>
    </row>
    <row r="187" spans="1:17" x14ac:dyDescent="0.2">
      <c r="A187" s="13" t="s">
        <v>26</v>
      </c>
      <c r="C187" s="11">
        <f>+'Sch J Step 1'!C187</f>
        <v>0</v>
      </c>
      <c r="E187" s="11">
        <v>0</v>
      </c>
      <c r="G187" s="35">
        <f>+'Sch F Step 2'!C15</f>
        <v>63.2</v>
      </c>
      <c r="I187" s="11">
        <f t="shared" si="13"/>
        <v>0</v>
      </c>
      <c r="J187" s="12"/>
      <c r="K187" s="52">
        <f>+'Sch F Step 2'!E15</f>
        <v>71.3</v>
      </c>
      <c r="M187" s="11">
        <f t="shared" si="14"/>
        <v>0</v>
      </c>
      <c r="P187" s="14"/>
      <c r="Q187" s="14"/>
    </row>
    <row r="188" spans="1:17" x14ac:dyDescent="0.2">
      <c r="A188" s="13" t="s">
        <v>20</v>
      </c>
      <c r="C188" s="11">
        <f>+'Sch J Step 1'!C188</f>
        <v>24</v>
      </c>
      <c r="E188" s="11">
        <v>0</v>
      </c>
      <c r="F188" s="12"/>
      <c r="G188" s="35">
        <f>+'Sch F Step 2'!C16</f>
        <v>79.3</v>
      </c>
      <c r="I188" s="11">
        <f t="shared" si="13"/>
        <v>1903</v>
      </c>
      <c r="J188" s="12"/>
      <c r="K188" s="52">
        <f>+'Sch F Step 2'!E16</f>
        <v>89.5</v>
      </c>
      <c r="L188" s="14"/>
      <c r="M188" s="11">
        <f t="shared" si="14"/>
        <v>2148</v>
      </c>
      <c r="P188" s="14"/>
    </row>
    <row r="189" spans="1:17" x14ac:dyDescent="0.2">
      <c r="A189" s="13" t="s">
        <v>27</v>
      </c>
      <c r="C189" s="11">
        <f>+'Sch J Step 1'!C189</f>
        <v>0</v>
      </c>
      <c r="E189" s="11">
        <v>0</v>
      </c>
      <c r="F189" s="12"/>
      <c r="G189" s="35">
        <f>+'Sch F Step 2'!C17</f>
        <v>117.4</v>
      </c>
      <c r="I189" s="11">
        <f t="shared" si="13"/>
        <v>0</v>
      </c>
      <c r="J189" s="12"/>
      <c r="K189" s="52">
        <f>+'Sch F Step 2'!E17</f>
        <v>132.4</v>
      </c>
      <c r="L189" s="14"/>
      <c r="M189" s="11">
        <f t="shared" si="14"/>
        <v>0</v>
      </c>
    </row>
    <row r="190" spans="1:17" x14ac:dyDescent="0.2">
      <c r="A190" s="13" t="s">
        <v>28</v>
      </c>
      <c r="C190" s="11">
        <f>+'Sch J Step 1'!C190</f>
        <v>0</v>
      </c>
      <c r="E190" s="11">
        <v>0</v>
      </c>
      <c r="F190" s="12"/>
      <c r="G190" s="35">
        <f>+'Sch F Step 2'!C18</f>
        <v>158.5</v>
      </c>
      <c r="I190" s="11">
        <f t="shared" si="13"/>
        <v>0</v>
      </c>
      <c r="J190" s="12"/>
      <c r="K190" s="52">
        <f>+'Sch F Step 2'!E18</f>
        <v>178.8</v>
      </c>
      <c r="L190" s="14"/>
      <c r="M190" s="11">
        <f t="shared" si="14"/>
        <v>0</v>
      </c>
    </row>
    <row r="191" spans="1:17" x14ac:dyDescent="0.2">
      <c r="A191" s="13" t="s">
        <v>29</v>
      </c>
      <c r="C191" s="11">
        <f>+'Sch J Step 1'!C191</f>
        <v>12</v>
      </c>
      <c r="E191" s="15">
        <v>0</v>
      </c>
      <c r="F191" s="12"/>
      <c r="G191" s="35">
        <f>+'Sch F Step 2'!C19</f>
        <v>210.8</v>
      </c>
      <c r="I191" s="15">
        <f t="shared" si="13"/>
        <v>2530</v>
      </c>
      <c r="J191" s="12"/>
      <c r="K191" s="52">
        <f>+'Sch F Step 2'!E19</f>
        <v>237.8</v>
      </c>
      <c r="L191" s="14"/>
      <c r="M191" s="15">
        <f t="shared" si="14"/>
        <v>2854</v>
      </c>
    </row>
    <row r="192" spans="1:17" x14ac:dyDescent="0.2">
      <c r="A192" s="2" t="s">
        <v>30</v>
      </c>
      <c r="C192" s="74">
        <f>SUM(C183:C191)</f>
        <v>126</v>
      </c>
      <c r="E192" s="11">
        <f>SUM(E185:E191)</f>
        <v>0</v>
      </c>
      <c r="F192" s="12"/>
      <c r="G192" s="12"/>
      <c r="I192" s="11">
        <f>SUM(I183:I191)</f>
        <v>6208</v>
      </c>
      <c r="J192" s="12"/>
      <c r="M192" s="11">
        <f>SUM(M183:M191)</f>
        <v>7006</v>
      </c>
    </row>
    <row r="193" spans="1:20" x14ac:dyDescent="0.2">
      <c r="F193" s="12"/>
      <c r="G193" s="12"/>
      <c r="J193" s="12"/>
    </row>
    <row r="194" spans="1:20" x14ac:dyDescent="0.2">
      <c r="A194" s="2" t="s">
        <v>39</v>
      </c>
      <c r="C194" s="11">
        <v>0</v>
      </c>
      <c r="E194" s="11">
        <f>+'Sch J Step 1'!E194</f>
        <v>1073</v>
      </c>
      <c r="F194" s="12"/>
      <c r="G194" s="17">
        <f>+'Sch F Step 2'!C22</f>
        <v>4.53</v>
      </c>
      <c r="I194" s="11">
        <f>ROUND(+E194*G194,0)</f>
        <v>4861</v>
      </c>
      <c r="J194" s="12"/>
      <c r="K194" s="17">
        <f>+'Sch F Step 2'!E22</f>
        <v>4.7699999999999996</v>
      </c>
      <c r="L194" s="17"/>
      <c r="M194" s="11">
        <f>ROUND(+K194*E194,2)</f>
        <v>5118.21</v>
      </c>
    </row>
    <row r="195" spans="1:20" x14ac:dyDescent="0.2">
      <c r="A195" s="2" t="s">
        <v>40</v>
      </c>
      <c r="C195" s="11">
        <v>0</v>
      </c>
      <c r="E195" s="11">
        <f>+'Sch J Step 1'!E195</f>
        <v>25102</v>
      </c>
      <c r="F195" s="12"/>
      <c r="G195" s="17">
        <f>+'Sch F Step 2'!C23</f>
        <v>3.94</v>
      </c>
      <c r="I195" s="11">
        <f>ROUND(+E195*G195,0)</f>
        <v>98902</v>
      </c>
      <c r="J195" s="12"/>
      <c r="K195" s="17">
        <f>+'Sch F Step 2'!E23</f>
        <v>4.4400000000000004</v>
      </c>
      <c r="L195" s="17"/>
      <c r="M195" s="11">
        <f>ROUND(+K195*E195,2)</f>
        <v>111452.88</v>
      </c>
    </row>
    <row r="196" spans="1:20" x14ac:dyDescent="0.2">
      <c r="A196" s="2" t="s">
        <v>41</v>
      </c>
      <c r="B196" s="21"/>
      <c r="C196" s="15">
        <v>0</v>
      </c>
      <c r="D196" s="22"/>
      <c r="E196" s="11">
        <f>+'Sch J Step 1'!E196</f>
        <v>147750</v>
      </c>
      <c r="F196" s="16"/>
      <c r="G196" s="17">
        <f>+'Sch F Step 2'!C24</f>
        <v>2.88</v>
      </c>
      <c r="H196" s="21"/>
      <c r="I196" s="15">
        <f>ROUND(+E196*G196,0)</f>
        <v>425520</v>
      </c>
      <c r="J196" s="16"/>
      <c r="K196" s="17">
        <f>+'Sch F Step 2'!E24</f>
        <v>3.25</v>
      </c>
      <c r="L196" s="28"/>
      <c r="M196" s="15">
        <f>ROUND(+K196*E196,2)</f>
        <v>480187.5</v>
      </c>
    </row>
    <row r="197" spans="1:20" x14ac:dyDescent="0.2">
      <c r="A197" s="2" t="s">
        <v>30</v>
      </c>
      <c r="C197" s="11">
        <f>SUM(C194:C196)</f>
        <v>0</v>
      </c>
      <c r="E197" s="74">
        <f>SUM(E194:E196)</f>
        <v>173925</v>
      </c>
      <c r="F197" s="12"/>
      <c r="G197" s="18"/>
      <c r="I197" s="11">
        <f>SUM(I194:I196)</f>
        <v>529283</v>
      </c>
      <c r="J197" s="12"/>
      <c r="K197" s="17"/>
      <c r="M197" s="11">
        <f>SUM(M194:M196)</f>
        <v>596758.59</v>
      </c>
    </row>
    <row r="198" spans="1:20" x14ac:dyDescent="0.2">
      <c r="F198" s="12"/>
      <c r="G198" s="12"/>
      <c r="J198" s="12"/>
    </row>
    <row r="199" spans="1:20" x14ac:dyDescent="0.2">
      <c r="A199" s="2" t="s">
        <v>24</v>
      </c>
      <c r="C199" s="11">
        <f>+C197+C192</f>
        <v>126</v>
      </c>
      <c r="E199" s="11">
        <f>+E197+E192</f>
        <v>173925</v>
      </c>
      <c r="F199" s="12"/>
      <c r="G199" s="12"/>
      <c r="I199" s="11">
        <f>+I197+I192</f>
        <v>535491</v>
      </c>
      <c r="J199" s="12"/>
      <c r="M199" s="11">
        <f>+M197+M192</f>
        <v>603764.59</v>
      </c>
      <c r="O199" s="11"/>
      <c r="P199" s="11"/>
    </row>
    <row r="200" spans="1:20" s="21" customFormat="1" x14ac:dyDescent="0.2">
      <c r="A200" s="2"/>
      <c r="B200" s="2"/>
      <c r="C200" s="11"/>
      <c r="D200" s="11"/>
      <c r="E200" s="11"/>
      <c r="F200" s="12"/>
      <c r="G200" s="12"/>
      <c r="H200" s="2"/>
      <c r="I200" s="11"/>
      <c r="J200" s="12"/>
      <c r="K200" s="2"/>
      <c r="L200" s="2"/>
      <c r="M200" s="11"/>
      <c r="N200" s="2"/>
      <c r="O200" s="2"/>
    </row>
    <row r="201" spans="1:20" s="21" customFormat="1" x14ac:dyDescent="0.2">
      <c r="A201" s="2" t="s">
        <v>47</v>
      </c>
      <c r="B201" s="2"/>
      <c r="C201" s="11">
        <f>+C199+C179</f>
        <v>2142</v>
      </c>
      <c r="D201" s="2"/>
      <c r="E201" s="11">
        <f>+E199+E179</f>
        <v>615249</v>
      </c>
      <c r="F201" s="2"/>
      <c r="G201" s="12"/>
      <c r="H201" s="2"/>
      <c r="I201" s="11">
        <f>+I199+I179</f>
        <v>2357052</v>
      </c>
      <c r="J201" s="12"/>
      <c r="K201" s="2"/>
      <c r="L201" s="2"/>
      <c r="M201" s="11">
        <f>+M199+M179</f>
        <v>2658413.88</v>
      </c>
      <c r="N201" s="2"/>
      <c r="O201" s="11"/>
      <c r="P201" s="22"/>
    </row>
    <row r="202" spans="1:20" x14ac:dyDescent="0.2">
      <c r="F202" s="12"/>
      <c r="G202" s="12"/>
      <c r="J202" s="12"/>
      <c r="N202" s="11"/>
      <c r="O202" s="11"/>
      <c r="P202" s="11"/>
    </row>
    <row r="203" spans="1:20" x14ac:dyDescent="0.2">
      <c r="A203" s="13"/>
      <c r="F203" s="12"/>
      <c r="G203" s="12"/>
      <c r="P203" s="11"/>
      <c r="Q203" s="11"/>
      <c r="R203" s="11"/>
      <c r="S203" s="11"/>
      <c r="T203" s="11"/>
    </row>
    <row r="204" spans="1:20" x14ac:dyDescent="0.2">
      <c r="A204" s="114" t="s">
        <v>59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P204" s="31"/>
      <c r="Q204" s="31"/>
      <c r="R204" s="31"/>
      <c r="S204" s="31"/>
      <c r="T204" s="31"/>
    </row>
    <row r="205" spans="1:20" x14ac:dyDescent="0.2">
      <c r="A205" s="2" t="s">
        <v>15</v>
      </c>
      <c r="C205" s="69"/>
      <c r="J205" s="12"/>
      <c r="P205" s="12"/>
      <c r="Q205" s="12"/>
      <c r="R205" s="12"/>
      <c r="S205" s="12"/>
    </row>
    <row r="206" spans="1:20" x14ac:dyDescent="0.2">
      <c r="A206" s="13" t="s">
        <v>20</v>
      </c>
      <c r="C206" s="69">
        <f>+'Sch J Step 1'!C206</f>
        <v>36</v>
      </c>
      <c r="E206" s="11">
        <v>0</v>
      </c>
      <c r="F206" s="12"/>
      <c r="G206" s="14">
        <f>+G188</f>
        <v>79.3</v>
      </c>
      <c r="I206" s="76">
        <f>ROUND(+C206*G206,0)</f>
        <v>2855</v>
      </c>
      <c r="J206" s="75"/>
      <c r="K206" s="75">
        <f>+K188</f>
        <v>89.5</v>
      </c>
      <c r="L206" s="75"/>
      <c r="M206" s="76">
        <f>ROUND(+K206*C206,0)</f>
        <v>3222</v>
      </c>
      <c r="P206" s="12"/>
      <c r="Q206" s="12"/>
      <c r="R206" s="12"/>
      <c r="S206" s="12"/>
    </row>
    <row r="207" spans="1:20" x14ac:dyDescent="0.2">
      <c r="A207" s="13" t="s">
        <v>27</v>
      </c>
      <c r="C207" s="70">
        <f>+'Sch J Step 1'!C207</f>
        <v>36</v>
      </c>
      <c r="E207" s="15">
        <v>0</v>
      </c>
      <c r="F207" s="12"/>
      <c r="G207" s="14">
        <f>+G189</f>
        <v>117.4</v>
      </c>
      <c r="I207" s="15">
        <f>ROUND(+C207*G207,0)</f>
        <v>4226</v>
      </c>
      <c r="J207" s="16"/>
      <c r="K207" s="52">
        <f>+K189</f>
        <v>132.4</v>
      </c>
      <c r="L207" s="14"/>
      <c r="M207" s="15">
        <f>ROUND(+K207*C207,0)</f>
        <v>4766</v>
      </c>
      <c r="P207" s="12"/>
      <c r="Q207" s="12"/>
      <c r="R207" s="12"/>
      <c r="S207" s="12"/>
    </row>
    <row r="208" spans="1:20" x14ac:dyDescent="0.2">
      <c r="A208" s="2" t="s">
        <v>30</v>
      </c>
      <c r="C208" s="69">
        <f>SUM(C206:C207)</f>
        <v>72</v>
      </c>
      <c r="E208" s="11">
        <f>SUM(E206:E207)</f>
        <v>0</v>
      </c>
      <c r="F208" s="12"/>
      <c r="G208" s="12"/>
      <c r="I208" s="11">
        <f>SUM(I206:I207)</f>
        <v>7081</v>
      </c>
      <c r="J208" s="12"/>
      <c r="K208" s="14"/>
      <c r="L208" s="14"/>
      <c r="M208" s="11">
        <f>SUM(M206:M207)</f>
        <v>7988</v>
      </c>
      <c r="Q208" s="12"/>
    </row>
    <row r="209" spans="1:16" x14ac:dyDescent="0.2">
      <c r="F209" s="12"/>
      <c r="G209" s="12"/>
      <c r="J209" s="12"/>
      <c r="K209" s="14"/>
      <c r="L209" s="14"/>
      <c r="P209" s="33"/>
    </row>
    <row r="210" spans="1:16" x14ac:dyDescent="0.2">
      <c r="A210" s="2" t="s">
        <v>22</v>
      </c>
      <c r="C210" s="15">
        <v>0</v>
      </c>
      <c r="E210" s="15">
        <f>+'Sch J Step 1'!E210</f>
        <v>579806</v>
      </c>
      <c r="F210" s="12"/>
      <c r="G210" s="17">
        <f>+'Sch F Step 2'!C47</f>
        <v>2.67</v>
      </c>
      <c r="I210" s="15">
        <f>ROUND(+E210*G210,0)</f>
        <v>1548082</v>
      </c>
      <c r="J210" s="16"/>
      <c r="K210" s="17">
        <f>+'Sch F Step 2'!E47</f>
        <v>2.98</v>
      </c>
      <c r="L210" s="14"/>
      <c r="M210" s="15">
        <f>ROUND(+K210*E210,2)</f>
        <v>1727821.88</v>
      </c>
    </row>
    <row r="211" spans="1:16" x14ac:dyDescent="0.2">
      <c r="A211" s="2" t="s">
        <v>30</v>
      </c>
      <c r="C211" s="11">
        <f>SUM(C210:C210)</f>
        <v>0</v>
      </c>
      <c r="E211" s="11">
        <f>SUM(E210:E210)</f>
        <v>579806</v>
      </c>
      <c r="F211" s="12"/>
      <c r="G211" s="18"/>
      <c r="I211" s="11">
        <f>SUM(I210:I210)</f>
        <v>1548082</v>
      </c>
      <c r="J211" s="12"/>
      <c r="M211" s="11">
        <f>SUM(M210:M210)</f>
        <v>1727821.88</v>
      </c>
    </row>
    <row r="212" spans="1:16" x14ac:dyDescent="0.2">
      <c r="F212" s="12"/>
      <c r="G212" s="12"/>
      <c r="J212" s="12"/>
    </row>
    <row r="213" spans="1:16" x14ac:dyDescent="0.2">
      <c r="A213" s="2" t="s">
        <v>48</v>
      </c>
      <c r="C213" s="11">
        <f>+C211+C208</f>
        <v>72</v>
      </c>
      <c r="E213" s="11">
        <f>+E211+E208</f>
        <v>579806</v>
      </c>
      <c r="F213" s="12"/>
      <c r="G213" s="12"/>
      <c r="I213" s="11">
        <f>+I211+I208</f>
        <v>1555163</v>
      </c>
      <c r="J213" s="12"/>
      <c r="M213" s="11">
        <f>+M211+M208</f>
        <v>1735809.88</v>
      </c>
      <c r="O213" s="11"/>
      <c r="P213" s="11"/>
    </row>
    <row r="214" spans="1:16" s="21" customFormat="1" x14ac:dyDescent="0.2">
      <c r="A214" s="2"/>
      <c r="B214" s="2"/>
      <c r="C214" s="11"/>
      <c r="D214" s="2"/>
      <c r="E214" s="11"/>
      <c r="F214" s="2"/>
      <c r="G214" s="12"/>
      <c r="H214" s="2"/>
      <c r="I214" s="11"/>
      <c r="J214" s="12"/>
      <c r="K214" s="2"/>
      <c r="L214" s="2"/>
      <c r="M214" s="11"/>
      <c r="N214" s="2"/>
      <c r="O214" s="2"/>
      <c r="P214" s="22"/>
    </row>
    <row r="216" spans="1:16" x14ac:dyDescent="0.2">
      <c r="A216" s="2" t="s">
        <v>24</v>
      </c>
      <c r="C216" s="11">
        <f>+C123+C213+C201+C159+C85+C44</f>
        <v>374621</v>
      </c>
      <c r="D216" s="2"/>
      <c r="E216" s="11">
        <f>+E123+E213+E201+E159+E85+E44</f>
        <v>10186236.133689839</v>
      </c>
      <c r="G216" s="11"/>
      <c r="I216" s="11">
        <f>+I123+I213+I201+I159+I85+I44</f>
        <v>53609209.393765911</v>
      </c>
      <c r="K216" s="11"/>
      <c r="M216" s="11">
        <f>+M123+M213+M201+M159+M85+M44</f>
        <v>59823048.485310376</v>
      </c>
    </row>
  </sheetData>
  <mergeCells count="15">
    <mergeCell ref="A161:M161"/>
    <mergeCell ref="A181:M181"/>
    <mergeCell ref="A204:M204"/>
    <mergeCell ref="A46:M46"/>
    <mergeCell ref="A66:M66"/>
    <mergeCell ref="A88:M88"/>
    <mergeCell ref="A107:M107"/>
    <mergeCell ref="A127:M127"/>
    <mergeCell ref="A146:M146"/>
    <mergeCell ref="A29:M29"/>
    <mergeCell ref="A1:M1"/>
    <mergeCell ref="A2:M2"/>
    <mergeCell ref="A4:M4"/>
    <mergeCell ref="A5:M5"/>
    <mergeCell ref="A11:M11"/>
  </mergeCells>
  <pageMargins left="0.75" right="0.75" top="1" bottom="1" header="0.5" footer="0.5"/>
  <pageSetup scale="74" orientation="portrait" r:id="rId1"/>
  <headerFooter alignWithMargins="0"/>
  <rowBreaks count="6" manualBreakCount="6">
    <brk id="44" max="12" man="1"/>
    <brk id="86" max="12" man="1"/>
    <brk id="125" max="12" man="1"/>
    <brk id="159" max="12" man="1"/>
    <brk id="202" max="12" man="1"/>
    <brk id="2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2"/>
  <sheetViews>
    <sheetView view="pageBreakPreview" zoomScale="60" zoomScaleNormal="100" workbookViewId="0"/>
  </sheetViews>
  <sheetFormatPr defaultRowHeight="15" x14ac:dyDescent="0.2"/>
  <cols>
    <col min="1" max="1" width="11.109375" bestFit="1" customWidth="1"/>
    <col min="2" max="2" width="2" customWidth="1"/>
    <col min="4" max="4" width="1.44140625" customWidth="1"/>
    <col min="6" max="6" width="1.109375" customWidth="1"/>
    <col min="8" max="8" width="1.44140625" customWidth="1"/>
  </cols>
  <sheetData>
    <row r="1" spans="1:20" x14ac:dyDescent="0.2">
      <c r="A1" s="42" t="s">
        <v>32</v>
      </c>
      <c r="B1" s="43"/>
      <c r="C1" s="43"/>
      <c r="D1" s="43"/>
      <c r="E1" s="43"/>
      <c r="F1" s="43"/>
      <c r="G1" s="43"/>
      <c r="H1" s="43"/>
      <c r="I1" s="43"/>
      <c r="N1" s="47">
        <f>+'Sch I Step 1'!C10</f>
        <v>16.399999999999999</v>
      </c>
      <c r="O1" s="47">
        <f>+IF($T$2=1,R2,Q2)</f>
        <v>18.5</v>
      </c>
      <c r="Q1" t="s">
        <v>63</v>
      </c>
      <c r="R1" t="s">
        <v>64</v>
      </c>
      <c r="T1" t="s">
        <v>65</v>
      </c>
    </row>
    <row r="2" spans="1:20" x14ac:dyDescent="0.2">
      <c r="A2" s="43"/>
      <c r="B2" s="43"/>
      <c r="C2" s="43"/>
      <c r="D2" s="43"/>
      <c r="E2" s="43"/>
      <c r="F2" s="43"/>
      <c r="G2" s="43"/>
      <c r="H2" s="43"/>
      <c r="I2" s="43"/>
      <c r="N2" s="40">
        <f>+'Sch I Step 1'!C22</f>
        <v>4.53</v>
      </c>
      <c r="O2" s="47">
        <f>+IF($T$2=1,R3,Q3)</f>
        <v>4.7699999999999996</v>
      </c>
      <c r="Q2" s="47">
        <f>+'Sch F Step 2'!E10</f>
        <v>18.5</v>
      </c>
      <c r="R2" s="40">
        <f>+'Sch I Step 1'!E10</f>
        <v>17.5</v>
      </c>
      <c r="T2">
        <v>2</v>
      </c>
    </row>
    <row r="3" spans="1:20" x14ac:dyDescent="0.2">
      <c r="A3" s="43" t="s">
        <v>54</v>
      </c>
      <c r="B3" s="43"/>
      <c r="C3" s="43"/>
      <c r="D3" s="43"/>
      <c r="E3" s="43"/>
      <c r="F3" s="43"/>
      <c r="G3" s="43"/>
      <c r="H3" s="43"/>
      <c r="I3" s="43"/>
      <c r="N3" s="40">
        <f>+'Sch I Step 1'!C23</f>
        <v>3.94</v>
      </c>
      <c r="O3" s="47">
        <f>+IF($T$2=1,R4,Q4)</f>
        <v>4.4400000000000004</v>
      </c>
      <c r="Q3" s="40">
        <f>+'Sch F Step 2'!E22</f>
        <v>4.7699999999999996</v>
      </c>
      <c r="R3" s="40">
        <f>+'Sch I Step 1'!E22</f>
        <v>4.6500000000000004</v>
      </c>
    </row>
    <row r="4" spans="1:20" x14ac:dyDescent="0.2">
      <c r="A4" s="43"/>
      <c r="B4" s="43"/>
      <c r="C4" s="43"/>
      <c r="D4" s="43"/>
      <c r="E4" s="43"/>
      <c r="F4" s="43"/>
      <c r="G4" s="43"/>
      <c r="H4" s="43"/>
      <c r="I4" s="43"/>
      <c r="N4" s="40">
        <f>+'Sch I Step 1'!C24</f>
        <v>2.88</v>
      </c>
      <c r="O4" s="47">
        <f>+IF($T$2=1,R5,Q5)</f>
        <v>3.25</v>
      </c>
      <c r="Q4" s="40">
        <f>+'Sch F Step 2'!E23</f>
        <v>4.4400000000000004</v>
      </c>
      <c r="R4" s="40">
        <f>+'Sch I Step 1'!E23</f>
        <v>4.1900000000000004</v>
      </c>
    </row>
    <row r="5" spans="1:20" x14ac:dyDescent="0.2">
      <c r="A5" s="43" t="str">
        <f>+IF(T2=1,S8,S9)</f>
        <v xml:space="preserve"> Residential/Commercial Monthly Bills - Step 2</v>
      </c>
      <c r="B5" s="43"/>
      <c r="C5" s="43"/>
      <c r="D5" s="43"/>
      <c r="E5" s="43"/>
      <c r="F5" s="43"/>
      <c r="G5" s="43"/>
      <c r="H5" s="43"/>
      <c r="I5" s="43"/>
      <c r="N5" s="40"/>
      <c r="O5" s="40"/>
      <c r="Q5" s="40">
        <f>+'Sch F Step 2'!E24</f>
        <v>3.25</v>
      </c>
      <c r="R5" s="40">
        <f>+'Sch I Step 1'!E24</f>
        <v>3.07</v>
      </c>
    </row>
    <row r="6" spans="1:20" x14ac:dyDescent="0.2">
      <c r="A6" s="43" t="s">
        <v>70</v>
      </c>
      <c r="B6" s="43"/>
      <c r="C6" s="43"/>
      <c r="D6" s="43"/>
      <c r="E6" s="43"/>
      <c r="F6" s="43"/>
      <c r="G6" s="43"/>
      <c r="H6" s="43"/>
      <c r="I6" s="43"/>
    </row>
    <row r="8" spans="1:20" x14ac:dyDescent="0.2">
      <c r="C8" s="72" t="s">
        <v>78</v>
      </c>
      <c r="D8" s="72"/>
      <c r="E8" s="72"/>
      <c r="S8" s="53" t="s">
        <v>71</v>
      </c>
    </row>
    <row r="9" spans="1:20" x14ac:dyDescent="0.2">
      <c r="A9" s="32" t="s">
        <v>4</v>
      </c>
      <c r="B9" s="32"/>
      <c r="C9" s="38" t="s">
        <v>2</v>
      </c>
      <c r="D9" s="32"/>
      <c r="E9" s="38" t="s">
        <v>55</v>
      </c>
      <c r="F9" s="32"/>
      <c r="G9" s="32"/>
      <c r="H9" s="32"/>
      <c r="I9" s="32" t="s">
        <v>56</v>
      </c>
      <c r="S9" s="53" t="s">
        <v>72</v>
      </c>
    </row>
    <row r="10" spans="1:20" x14ac:dyDescent="0.2">
      <c r="A10" s="39" t="s">
        <v>57</v>
      </c>
      <c r="B10" s="32"/>
      <c r="C10" s="39" t="s">
        <v>52</v>
      </c>
      <c r="D10" s="32"/>
      <c r="E10" s="39" t="s">
        <v>52</v>
      </c>
      <c r="F10" s="32"/>
      <c r="G10" s="39" t="s">
        <v>58</v>
      </c>
      <c r="H10" s="32"/>
      <c r="I10" s="39" t="s">
        <v>58</v>
      </c>
    </row>
    <row r="11" spans="1:20" x14ac:dyDescent="0.2">
      <c r="A11" s="48">
        <v>0</v>
      </c>
      <c r="C11" s="73">
        <f>+$N$1+N11/100*$N$2+$N$3*O11/100+$N$4*P11/100</f>
        <v>16.399999999999999</v>
      </c>
      <c r="D11" s="73"/>
      <c r="E11" s="73">
        <f>+$O$1+$O$2*N11/100+O11/100*$O$3+$O$4*P11/100</f>
        <v>18.5</v>
      </c>
      <c r="F11" s="73"/>
      <c r="G11" s="73">
        <f>+E11-C11</f>
        <v>2.1000000000000014</v>
      </c>
      <c r="I11" s="46">
        <f>+G11/C11</f>
        <v>0.12804878048780496</v>
      </c>
      <c r="J11" s="41"/>
      <c r="N11">
        <f>+A11</f>
        <v>0</v>
      </c>
      <c r="O11">
        <f>+A11-N11</f>
        <v>0</v>
      </c>
      <c r="P11">
        <f>+A11-N11-O11</f>
        <v>0</v>
      </c>
    </row>
    <row r="12" spans="1:20" x14ac:dyDescent="0.2">
      <c r="A12" s="48">
        <v>100</v>
      </c>
      <c r="C12" s="49">
        <f>+$N$1+N12/100*$N$2+O12/100*$N$3+$N$4*P12/100</f>
        <v>20.93</v>
      </c>
      <c r="D12" s="49"/>
      <c r="E12" s="49">
        <f>+$O$1+$O$2*N12/100+O12/100*$O$3+$O$4*P12/100</f>
        <v>23.27</v>
      </c>
      <c r="F12" s="49"/>
      <c r="G12" s="49">
        <f t="shared" ref="G12:G26" si="0">+E12-C12</f>
        <v>2.34</v>
      </c>
      <c r="I12" s="46">
        <f t="shared" ref="I12:I26" si="1">+G12/C12</f>
        <v>0.11180124223602483</v>
      </c>
      <c r="J12" s="41"/>
      <c r="N12">
        <f>+A12</f>
        <v>100</v>
      </c>
      <c r="O12">
        <f t="shared" ref="O12:O22" si="2">+A12-N12</f>
        <v>0</v>
      </c>
      <c r="P12">
        <f t="shared" ref="P12:P32" si="3">+A12-N12-O12</f>
        <v>0</v>
      </c>
    </row>
    <row r="13" spans="1:20" x14ac:dyDescent="0.2">
      <c r="A13" s="48">
        <v>200</v>
      </c>
      <c r="C13" s="49">
        <f t="shared" ref="C13:C26" si="4">+$N$1+N13/100*$N$2+O13/100*$N$3+$N$4*P13/100</f>
        <v>25.46</v>
      </c>
      <c r="D13" s="49"/>
      <c r="E13" s="49">
        <f t="shared" ref="E13:E26" si="5">+$O$1+$O$2*N13/100+O13/100*$O$3+$O$4*P13/100</f>
        <v>28.04</v>
      </c>
      <c r="F13" s="49"/>
      <c r="G13" s="49">
        <f t="shared" si="0"/>
        <v>2.5799999999999983</v>
      </c>
      <c r="I13" s="46">
        <f t="shared" si="1"/>
        <v>0.1013354281225451</v>
      </c>
      <c r="J13" s="41"/>
      <c r="N13">
        <f t="shared" ref="N13:N25" si="6">+A13</f>
        <v>200</v>
      </c>
      <c r="O13">
        <f t="shared" si="2"/>
        <v>0</v>
      </c>
      <c r="P13">
        <f t="shared" si="3"/>
        <v>0</v>
      </c>
    </row>
    <row r="14" spans="1:20" x14ac:dyDescent="0.2">
      <c r="A14" s="48">
        <v>300</v>
      </c>
      <c r="C14" s="49">
        <f t="shared" si="4"/>
        <v>29.99</v>
      </c>
      <c r="D14" s="49"/>
      <c r="E14" s="49">
        <f t="shared" si="5"/>
        <v>32.809999999999995</v>
      </c>
      <c r="F14" s="49"/>
      <c r="G14" s="49">
        <f t="shared" si="0"/>
        <v>2.8199999999999967</v>
      </c>
      <c r="I14" s="46">
        <f t="shared" si="1"/>
        <v>9.403134378126031E-2</v>
      </c>
      <c r="J14" s="41"/>
      <c r="N14">
        <f t="shared" si="6"/>
        <v>300</v>
      </c>
      <c r="O14">
        <f t="shared" si="2"/>
        <v>0</v>
      </c>
      <c r="P14">
        <f t="shared" si="3"/>
        <v>0</v>
      </c>
    </row>
    <row r="15" spans="1:20" x14ac:dyDescent="0.2">
      <c r="A15" s="48">
        <v>400</v>
      </c>
      <c r="C15" s="49">
        <f t="shared" si="4"/>
        <v>34.519999999999996</v>
      </c>
      <c r="D15" s="49"/>
      <c r="E15" s="49">
        <f t="shared" si="5"/>
        <v>37.58</v>
      </c>
      <c r="F15" s="49"/>
      <c r="G15" s="49">
        <f t="shared" si="0"/>
        <v>3.0600000000000023</v>
      </c>
      <c r="I15" s="46">
        <f t="shared" si="1"/>
        <v>8.8644264194669836E-2</v>
      </c>
      <c r="J15" s="41"/>
      <c r="N15">
        <f t="shared" si="6"/>
        <v>400</v>
      </c>
      <c r="O15">
        <f t="shared" si="2"/>
        <v>0</v>
      </c>
      <c r="P15">
        <f t="shared" si="3"/>
        <v>0</v>
      </c>
    </row>
    <row r="16" spans="1:20" x14ac:dyDescent="0.2">
      <c r="A16" s="48">
        <v>500</v>
      </c>
      <c r="C16" s="49">
        <f t="shared" si="4"/>
        <v>39.049999999999997</v>
      </c>
      <c r="D16" s="49"/>
      <c r="E16" s="49">
        <f t="shared" si="5"/>
        <v>42.35</v>
      </c>
      <c r="F16" s="49"/>
      <c r="G16" s="49">
        <f t="shared" si="0"/>
        <v>3.3000000000000043</v>
      </c>
      <c r="I16" s="46">
        <f t="shared" si="1"/>
        <v>8.4507042253521236E-2</v>
      </c>
      <c r="J16" s="41"/>
      <c r="N16">
        <f t="shared" si="6"/>
        <v>500</v>
      </c>
      <c r="O16">
        <f t="shared" si="2"/>
        <v>0</v>
      </c>
      <c r="P16">
        <f t="shared" si="3"/>
        <v>0</v>
      </c>
    </row>
    <row r="17" spans="1:16" x14ac:dyDescent="0.2">
      <c r="A17" s="48">
        <v>600</v>
      </c>
      <c r="C17" s="49">
        <f t="shared" si="4"/>
        <v>43.58</v>
      </c>
      <c r="D17" s="49"/>
      <c r="E17" s="49">
        <f t="shared" si="5"/>
        <v>47.11999999999999</v>
      </c>
      <c r="F17" s="49"/>
      <c r="G17" s="49">
        <f t="shared" si="0"/>
        <v>3.539999999999992</v>
      </c>
      <c r="I17" s="46">
        <f t="shared" si="1"/>
        <v>8.1229921982560627E-2</v>
      </c>
      <c r="J17" s="41"/>
      <c r="N17">
        <f>+A17</f>
        <v>600</v>
      </c>
      <c r="O17">
        <f t="shared" si="2"/>
        <v>0</v>
      </c>
      <c r="P17">
        <f t="shared" si="3"/>
        <v>0</v>
      </c>
    </row>
    <row r="18" spans="1:16" s="61" customFormat="1" x14ac:dyDescent="0.2">
      <c r="A18" s="48">
        <v>700</v>
      </c>
      <c r="B18"/>
      <c r="C18" s="49">
        <f t="shared" si="4"/>
        <v>48.11</v>
      </c>
      <c r="D18" s="49"/>
      <c r="E18" s="49">
        <f t="shared" si="5"/>
        <v>51.889999999999993</v>
      </c>
      <c r="F18" s="49"/>
      <c r="G18" s="49">
        <f t="shared" si="0"/>
        <v>3.779999999999994</v>
      </c>
      <c r="H18"/>
      <c r="I18" s="46">
        <f t="shared" si="1"/>
        <v>7.8569943878611395E-2</v>
      </c>
      <c r="J18" s="41"/>
      <c r="K18"/>
      <c r="L18"/>
      <c r="M18"/>
      <c r="N18">
        <f t="shared" si="6"/>
        <v>700</v>
      </c>
      <c r="O18">
        <f t="shared" si="2"/>
        <v>0</v>
      </c>
      <c r="P18">
        <f t="shared" si="3"/>
        <v>0</v>
      </c>
    </row>
    <row r="19" spans="1:16" x14ac:dyDescent="0.2">
      <c r="A19" s="64">
        <v>800</v>
      </c>
      <c r="C19" s="65">
        <f t="shared" si="4"/>
        <v>52.64</v>
      </c>
      <c r="D19" s="65"/>
      <c r="E19" s="65">
        <f t="shared" si="5"/>
        <v>56.66</v>
      </c>
      <c r="F19" s="65"/>
      <c r="G19" s="65">
        <f t="shared" si="0"/>
        <v>4.019999999999996</v>
      </c>
      <c r="H19" s="61"/>
      <c r="I19" s="66">
        <f t="shared" si="1"/>
        <v>7.6367781155015121E-2</v>
      </c>
      <c r="J19" s="55"/>
      <c r="K19" s="61"/>
      <c r="L19" s="61"/>
      <c r="M19" s="61"/>
      <c r="N19" s="61">
        <f t="shared" si="6"/>
        <v>800</v>
      </c>
      <c r="O19" s="61">
        <f t="shared" si="2"/>
        <v>0</v>
      </c>
      <c r="P19" s="61">
        <f t="shared" si="3"/>
        <v>0</v>
      </c>
    </row>
    <row r="20" spans="1:16" x14ac:dyDescent="0.2">
      <c r="A20" s="48">
        <v>900</v>
      </c>
      <c r="C20" s="49">
        <f t="shared" si="4"/>
        <v>57.17</v>
      </c>
      <c r="D20" s="49"/>
      <c r="E20" s="49">
        <f t="shared" si="5"/>
        <v>61.43</v>
      </c>
      <c r="F20" s="49"/>
      <c r="G20" s="49">
        <f t="shared" si="0"/>
        <v>4.259999999999998</v>
      </c>
      <c r="I20" s="46">
        <f t="shared" si="1"/>
        <v>7.4514605562357838E-2</v>
      </c>
      <c r="J20" s="41"/>
      <c r="N20">
        <f t="shared" si="6"/>
        <v>900</v>
      </c>
      <c r="O20">
        <f t="shared" si="2"/>
        <v>0</v>
      </c>
      <c r="P20">
        <f t="shared" si="3"/>
        <v>0</v>
      </c>
    </row>
    <row r="21" spans="1:16" x14ac:dyDescent="0.2">
      <c r="A21" s="48">
        <v>1000</v>
      </c>
      <c r="C21" s="49">
        <f t="shared" si="4"/>
        <v>61.7</v>
      </c>
      <c r="D21" s="49"/>
      <c r="E21" s="49">
        <f t="shared" si="5"/>
        <v>66.2</v>
      </c>
      <c r="F21" s="49"/>
      <c r="G21" s="49">
        <f t="shared" si="0"/>
        <v>4.5</v>
      </c>
      <c r="I21" s="46">
        <f t="shared" si="1"/>
        <v>7.2933549432739053E-2</v>
      </c>
      <c r="J21" s="41"/>
      <c r="N21">
        <f>+A21</f>
        <v>1000</v>
      </c>
      <c r="O21">
        <f t="shared" si="2"/>
        <v>0</v>
      </c>
      <c r="P21">
        <f t="shared" si="3"/>
        <v>0</v>
      </c>
    </row>
    <row r="22" spans="1:16" x14ac:dyDescent="0.2">
      <c r="A22" s="48">
        <v>1100</v>
      </c>
      <c r="C22" s="49">
        <f t="shared" si="4"/>
        <v>66.23</v>
      </c>
      <c r="D22" s="49"/>
      <c r="E22" s="49">
        <f t="shared" si="5"/>
        <v>70.97</v>
      </c>
      <c r="F22" s="49"/>
      <c r="G22" s="49">
        <f t="shared" si="0"/>
        <v>4.7399999999999949</v>
      </c>
      <c r="I22" s="46">
        <f t="shared" si="1"/>
        <v>7.1568775479389918E-2</v>
      </c>
      <c r="J22" s="41"/>
      <c r="N22">
        <f t="shared" si="6"/>
        <v>1100</v>
      </c>
      <c r="O22">
        <f t="shared" si="2"/>
        <v>0</v>
      </c>
      <c r="P22">
        <f t="shared" si="3"/>
        <v>0</v>
      </c>
    </row>
    <row r="23" spans="1:16" x14ac:dyDescent="0.2">
      <c r="A23" s="48">
        <v>1200</v>
      </c>
      <c r="C23" s="49">
        <f t="shared" si="4"/>
        <v>70.759999999999991</v>
      </c>
      <c r="D23" s="49"/>
      <c r="E23" s="49">
        <f t="shared" si="5"/>
        <v>75.739999999999981</v>
      </c>
      <c r="F23" s="49"/>
      <c r="G23" s="49">
        <f t="shared" si="0"/>
        <v>4.9799999999999898</v>
      </c>
      <c r="I23" s="46">
        <f t="shared" si="1"/>
        <v>7.0378745053702521E-2</v>
      </c>
      <c r="J23" s="41"/>
      <c r="N23">
        <f t="shared" si="6"/>
        <v>1200</v>
      </c>
      <c r="O23">
        <f>+O22</f>
        <v>0</v>
      </c>
      <c r="P23">
        <f t="shared" si="3"/>
        <v>0</v>
      </c>
    </row>
    <row r="24" spans="1:16" x14ac:dyDescent="0.2">
      <c r="A24" s="48">
        <v>1300</v>
      </c>
      <c r="C24" s="49">
        <f t="shared" si="4"/>
        <v>75.289999999999992</v>
      </c>
      <c r="D24" s="49"/>
      <c r="E24" s="49">
        <f t="shared" si="5"/>
        <v>80.509999999999991</v>
      </c>
      <c r="F24" s="49"/>
      <c r="G24" s="49">
        <f t="shared" si="0"/>
        <v>5.2199999999999989</v>
      </c>
      <c r="I24" s="46">
        <f t="shared" si="1"/>
        <v>6.9331916589188469E-2</v>
      </c>
      <c r="J24" s="41"/>
      <c r="N24">
        <f>+A24</f>
        <v>1300</v>
      </c>
      <c r="O24">
        <f>+O23</f>
        <v>0</v>
      </c>
      <c r="P24">
        <f t="shared" si="3"/>
        <v>0</v>
      </c>
    </row>
    <row r="25" spans="1:16" x14ac:dyDescent="0.2">
      <c r="A25" s="48">
        <v>1400</v>
      </c>
      <c r="C25" s="49">
        <f t="shared" si="4"/>
        <v>79.819999999999993</v>
      </c>
      <c r="D25" s="49"/>
      <c r="E25" s="49">
        <f t="shared" si="5"/>
        <v>85.279999999999987</v>
      </c>
      <c r="F25" s="49"/>
      <c r="G25" s="49">
        <f t="shared" si="0"/>
        <v>5.4599999999999937</v>
      </c>
      <c r="I25" s="46">
        <f t="shared" si="1"/>
        <v>6.8403908794788207E-2</v>
      </c>
      <c r="J25" s="41"/>
      <c r="N25">
        <f t="shared" si="6"/>
        <v>1400</v>
      </c>
      <c r="O25">
        <f>+O24</f>
        <v>0</v>
      </c>
      <c r="P25">
        <f t="shared" si="3"/>
        <v>0</v>
      </c>
    </row>
    <row r="26" spans="1:16" x14ac:dyDescent="0.2">
      <c r="A26" s="48">
        <v>1500</v>
      </c>
      <c r="C26" s="49">
        <f t="shared" si="4"/>
        <v>84.35</v>
      </c>
      <c r="D26" s="49"/>
      <c r="E26" s="49">
        <f t="shared" si="5"/>
        <v>90.05</v>
      </c>
      <c r="F26" s="49"/>
      <c r="G26" s="49">
        <f t="shared" si="0"/>
        <v>5.7000000000000028</v>
      </c>
      <c r="I26" s="46">
        <f t="shared" si="1"/>
        <v>6.757557794902197E-2</v>
      </c>
      <c r="J26" s="41"/>
      <c r="N26">
        <f>+A26</f>
        <v>1500</v>
      </c>
      <c r="O26">
        <f>+O25</f>
        <v>0</v>
      </c>
      <c r="P26">
        <f t="shared" si="3"/>
        <v>0</v>
      </c>
    </row>
    <row r="27" spans="1:16" x14ac:dyDescent="0.2">
      <c r="A27" s="48">
        <v>1600</v>
      </c>
      <c r="C27" s="49">
        <f t="shared" ref="C27:C32" si="7">+$N$1+N27/100*$N$2+O27/100*$N$3+$N$4*P27/100</f>
        <v>88.289999999999992</v>
      </c>
      <c r="D27" s="49"/>
      <c r="E27" s="49">
        <f t="shared" ref="E27:E32" si="8">+$O$1+$O$2*N27/100+O27/100*$O$3+$O$4*P27/100</f>
        <v>94.49</v>
      </c>
      <c r="F27" s="49"/>
      <c r="G27" s="49">
        <f t="shared" ref="G27:G32" si="9">+E27-C27</f>
        <v>6.2000000000000028</v>
      </c>
      <c r="I27" s="46">
        <f t="shared" ref="I27:I32" si="10">+G27/C27</f>
        <v>7.0223128327103895E-2</v>
      </c>
      <c r="J27" s="41"/>
      <c r="N27">
        <f t="shared" ref="N27:N32" si="11">+N26</f>
        <v>1500</v>
      </c>
      <c r="O27" s="50">
        <f t="shared" ref="O27:O32" si="12">+A27-N27</f>
        <v>100</v>
      </c>
      <c r="P27">
        <f t="shared" si="3"/>
        <v>0</v>
      </c>
    </row>
    <row r="28" spans="1:16" x14ac:dyDescent="0.2">
      <c r="A28" s="48">
        <v>1700</v>
      </c>
      <c r="C28" s="49">
        <f t="shared" si="7"/>
        <v>92.22999999999999</v>
      </c>
      <c r="D28" s="49"/>
      <c r="E28" s="49">
        <f t="shared" si="8"/>
        <v>98.929999999999993</v>
      </c>
      <c r="F28" s="49"/>
      <c r="G28" s="49">
        <f t="shared" si="9"/>
        <v>6.7000000000000028</v>
      </c>
      <c r="I28" s="46">
        <f t="shared" si="10"/>
        <v>7.2644475767104019E-2</v>
      </c>
      <c r="J28" s="41"/>
      <c r="N28">
        <f t="shared" si="11"/>
        <v>1500</v>
      </c>
      <c r="O28" s="50">
        <f t="shared" si="12"/>
        <v>200</v>
      </c>
      <c r="P28">
        <f t="shared" si="3"/>
        <v>0</v>
      </c>
    </row>
    <row r="29" spans="1:16" x14ac:dyDescent="0.2">
      <c r="A29" s="48">
        <v>1800</v>
      </c>
      <c r="C29" s="49">
        <f t="shared" si="7"/>
        <v>96.169999999999987</v>
      </c>
      <c r="D29" s="49"/>
      <c r="E29" s="49">
        <f t="shared" si="8"/>
        <v>103.37</v>
      </c>
      <c r="F29" s="49"/>
      <c r="G29" s="49">
        <f t="shared" si="9"/>
        <v>7.2000000000000171</v>
      </c>
      <c r="I29" s="46">
        <f t="shared" si="10"/>
        <v>7.4867422273058315E-2</v>
      </c>
      <c r="J29" s="41"/>
      <c r="N29">
        <f t="shared" si="11"/>
        <v>1500</v>
      </c>
      <c r="O29" s="50">
        <f t="shared" si="12"/>
        <v>300</v>
      </c>
      <c r="P29">
        <f t="shared" si="3"/>
        <v>0</v>
      </c>
    </row>
    <row r="30" spans="1:16" x14ac:dyDescent="0.2">
      <c r="A30" s="48">
        <v>1900</v>
      </c>
      <c r="C30" s="49">
        <f t="shared" si="7"/>
        <v>100.11</v>
      </c>
      <c r="D30" s="49"/>
      <c r="E30" s="49">
        <f t="shared" si="8"/>
        <v>107.81</v>
      </c>
      <c r="F30" s="49"/>
      <c r="G30" s="49">
        <f t="shared" si="9"/>
        <v>7.7000000000000028</v>
      </c>
      <c r="I30" s="46">
        <f t="shared" si="10"/>
        <v>7.691539306762564E-2</v>
      </c>
      <c r="J30" s="41"/>
      <c r="N30">
        <f t="shared" si="11"/>
        <v>1500</v>
      </c>
      <c r="O30" s="50">
        <f t="shared" si="12"/>
        <v>400</v>
      </c>
      <c r="P30">
        <f t="shared" si="3"/>
        <v>0</v>
      </c>
    </row>
    <row r="31" spans="1:16" x14ac:dyDescent="0.2">
      <c r="A31" s="48">
        <v>2000</v>
      </c>
      <c r="C31" s="49">
        <f t="shared" si="7"/>
        <v>104.05</v>
      </c>
      <c r="D31" s="49"/>
      <c r="E31" s="49">
        <f t="shared" si="8"/>
        <v>112.25</v>
      </c>
      <c r="F31" s="49"/>
      <c r="G31" s="49">
        <f t="shared" si="9"/>
        <v>8.2000000000000028</v>
      </c>
      <c r="I31" s="46">
        <f t="shared" si="10"/>
        <v>7.8808265257087964E-2</v>
      </c>
      <c r="J31" s="41"/>
      <c r="N31">
        <f t="shared" si="11"/>
        <v>1500</v>
      </c>
      <c r="O31" s="50">
        <f t="shared" si="12"/>
        <v>500</v>
      </c>
      <c r="P31">
        <f t="shared" si="3"/>
        <v>0</v>
      </c>
    </row>
    <row r="32" spans="1:16" x14ac:dyDescent="0.2">
      <c r="A32" s="48">
        <v>2500</v>
      </c>
      <c r="C32" s="49">
        <f t="shared" si="7"/>
        <v>123.75</v>
      </c>
      <c r="D32" s="49"/>
      <c r="E32" s="49">
        <f t="shared" si="8"/>
        <v>134.44999999999999</v>
      </c>
      <c r="F32" s="49"/>
      <c r="G32" s="49">
        <f t="shared" si="9"/>
        <v>10.699999999999989</v>
      </c>
      <c r="I32" s="46">
        <f t="shared" si="10"/>
        <v>8.6464646464646369E-2</v>
      </c>
      <c r="J32" s="41"/>
      <c r="N32">
        <f t="shared" si="11"/>
        <v>1500</v>
      </c>
      <c r="O32" s="50">
        <f t="shared" si="12"/>
        <v>1000</v>
      </c>
      <c r="P32">
        <f t="shared" si="3"/>
        <v>0</v>
      </c>
    </row>
    <row r="33" spans="1:7" x14ac:dyDescent="0.2">
      <c r="A33" s="64"/>
      <c r="B33" s="61"/>
      <c r="C33" s="65"/>
      <c r="D33" s="49"/>
      <c r="E33" s="49"/>
      <c r="F33" s="49"/>
      <c r="G33" s="49"/>
    </row>
    <row r="34" spans="1:7" x14ac:dyDescent="0.2">
      <c r="A34" s="64"/>
      <c r="B34" s="61"/>
      <c r="C34" s="65"/>
      <c r="D34" s="49"/>
      <c r="E34" s="49"/>
      <c r="F34" s="49"/>
      <c r="G34" s="49"/>
    </row>
    <row r="35" spans="1:7" x14ac:dyDescent="0.2">
      <c r="A35" s="48"/>
      <c r="C35" s="49"/>
      <c r="D35" s="49"/>
      <c r="E35" s="49"/>
      <c r="F35" s="49"/>
      <c r="G35" s="49"/>
    </row>
    <row r="36" spans="1:7" x14ac:dyDescent="0.2">
      <c r="A36" s="48"/>
      <c r="C36" s="49"/>
      <c r="D36" s="49"/>
      <c r="E36" s="49"/>
      <c r="F36" s="49"/>
      <c r="G36" s="49"/>
    </row>
    <row r="37" spans="1:7" x14ac:dyDescent="0.2">
      <c r="A37" s="57"/>
      <c r="C37" s="49"/>
      <c r="D37" s="49"/>
      <c r="E37" s="49"/>
      <c r="F37" s="49"/>
      <c r="G37" s="49"/>
    </row>
    <row r="38" spans="1:7" x14ac:dyDescent="0.2">
      <c r="A38" s="57"/>
      <c r="C38" s="49"/>
      <c r="D38" s="49"/>
      <c r="E38" s="49"/>
      <c r="F38" s="49"/>
      <c r="G38" s="49"/>
    </row>
    <row r="39" spans="1:7" x14ac:dyDescent="0.2">
      <c r="A39" s="57"/>
      <c r="C39" s="49"/>
      <c r="D39" s="49"/>
      <c r="E39" s="49"/>
      <c r="F39" s="49"/>
      <c r="G39" s="49"/>
    </row>
    <row r="40" spans="1:7" x14ac:dyDescent="0.2">
      <c r="A40" s="57"/>
      <c r="C40" s="49"/>
      <c r="D40" s="49"/>
      <c r="E40" s="49"/>
      <c r="F40" s="49"/>
      <c r="G40" s="49"/>
    </row>
    <row r="41" spans="1:7" x14ac:dyDescent="0.2">
      <c r="A41" s="57"/>
      <c r="C41" s="49"/>
      <c r="D41" s="49"/>
      <c r="E41" s="49"/>
      <c r="F41" s="49"/>
      <c r="G41" s="49"/>
    </row>
    <row r="42" spans="1:7" x14ac:dyDescent="0.2">
      <c r="A42" s="57"/>
      <c r="C42" s="49"/>
      <c r="D42" s="49"/>
      <c r="E42" s="49"/>
      <c r="F42" s="49"/>
      <c r="G42" s="49"/>
    </row>
    <row r="43" spans="1:7" x14ac:dyDescent="0.2">
      <c r="A43" s="57"/>
      <c r="C43" s="49"/>
      <c r="D43" s="49"/>
      <c r="E43" s="49"/>
      <c r="F43" s="49"/>
      <c r="G43" s="49"/>
    </row>
    <row r="44" spans="1:7" x14ac:dyDescent="0.2">
      <c r="A44" s="57"/>
      <c r="C44" s="49"/>
      <c r="D44" s="49"/>
      <c r="E44" s="49"/>
      <c r="F44" s="49"/>
      <c r="G44" s="49"/>
    </row>
    <row r="45" spans="1:7" x14ac:dyDescent="0.2">
      <c r="A45" s="57"/>
      <c r="C45" s="49"/>
      <c r="D45" s="49"/>
      <c r="E45" s="49"/>
      <c r="F45" s="49"/>
      <c r="G45" s="49"/>
    </row>
    <row r="46" spans="1:7" x14ac:dyDescent="0.2">
      <c r="A46" s="57"/>
      <c r="C46" s="49"/>
      <c r="D46" s="49"/>
      <c r="E46" s="49"/>
      <c r="F46" s="49"/>
      <c r="G46" s="49"/>
    </row>
    <row r="47" spans="1:7" x14ac:dyDescent="0.2">
      <c r="A47" s="57"/>
      <c r="C47" s="49"/>
      <c r="D47" s="49"/>
      <c r="E47" s="49"/>
      <c r="F47" s="49"/>
      <c r="G47" s="49"/>
    </row>
    <row r="48" spans="1:7" x14ac:dyDescent="0.2">
      <c r="A48" s="57"/>
      <c r="C48" s="49"/>
      <c r="D48" s="49"/>
      <c r="E48" s="49"/>
      <c r="F48" s="49"/>
      <c r="G48" s="49"/>
    </row>
    <row r="49" spans="1:7" x14ac:dyDescent="0.2">
      <c r="A49" s="57"/>
      <c r="C49" s="49"/>
      <c r="D49" s="49"/>
      <c r="E49" s="49"/>
      <c r="F49" s="49"/>
      <c r="G49" s="49"/>
    </row>
    <row r="50" spans="1:7" x14ac:dyDescent="0.2">
      <c r="A50" s="57"/>
      <c r="C50" s="49"/>
      <c r="D50" s="49"/>
      <c r="E50" s="49"/>
      <c r="F50" s="49"/>
      <c r="G50" s="49"/>
    </row>
    <row r="51" spans="1:7" x14ac:dyDescent="0.2">
      <c r="A51" s="57"/>
      <c r="C51" s="49"/>
      <c r="D51" s="49"/>
      <c r="E51" s="49"/>
      <c r="F51" s="49"/>
      <c r="G51" s="49"/>
    </row>
    <row r="52" spans="1:7" x14ac:dyDescent="0.2">
      <c r="A52" s="57"/>
      <c r="C52" s="49"/>
      <c r="D52" s="49"/>
      <c r="E52" s="49"/>
      <c r="F52" s="49"/>
      <c r="G52" s="49"/>
    </row>
    <row r="53" spans="1:7" x14ac:dyDescent="0.2">
      <c r="C53" s="49"/>
      <c r="D53" s="49"/>
      <c r="E53" s="49"/>
      <c r="F53" s="49"/>
      <c r="G53" s="49"/>
    </row>
    <row r="54" spans="1:7" x14ac:dyDescent="0.2">
      <c r="C54" s="49"/>
      <c r="D54" s="49"/>
      <c r="E54" s="49"/>
      <c r="F54" s="49"/>
      <c r="G54" s="49"/>
    </row>
    <row r="55" spans="1:7" x14ac:dyDescent="0.2">
      <c r="C55" s="49"/>
      <c r="D55" s="49"/>
      <c r="E55" s="49"/>
      <c r="F55" s="49"/>
      <c r="G55" s="49"/>
    </row>
    <row r="56" spans="1:7" x14ac:dyDescent="0.2">
      <c r="C56" s="49"/>
      <c r="D56" s="49"/>
      <c r="E56" s="49"/>
      <c r="F56" s="49"/>
      <c r="G56" s="49"/>
    </row>
    <row r="57" spans="1:7" x14ac:dyDescent="0.2">
      <c r="C57" s="49"/>
      <c r="D57" s="49"/>
      <c r="E57" s="49"/>
      <c r="F57" s="49"/>
      <c r="G57" s="49"/>
    </row>
    <row r="58" spans="1:7" x14ac:dyDescent="0.2">
      <c r="C58" s="49"/>
      <c r="D58" s="49"/>
      <c r="E58" s="49"/>
      <c r="F58" s="49"/>
      <c r="G58" s="49"/>
    </row>
    <row r="59" spans="1:7" x14ac:dyDescent="0.2">
      <c r="C59" s="49"/>
      <c r="D59" s="49"/>
      <c r="E59" s="49"/>
      <c r="F59" s="49"/>
      <c r="G59" s="49"/>
    </row>
    <row r="60" spans="1:7" x14ac:dyDescent="0.2">
      <c r="C60" s="49"/>
      <c r="D60" s="49"/>
      <c r="E60" s="49"/>
      <c r="F60" s="49"/>
      <c r="G60" s="49"/>
    </row>
    <row r="61" spans="1:7" x14ac:dyDescent="0.2">
      <c r="C61" s="49"/>
      <c r="D61" s="49"/>
      <c r="E61" s="49"/>
      <c r="F61" s="49"/>
      <c r="G61" s="49"/>
    </row>
    <row r="62" spans="1:7" x14ac:dyDescent="0.2">
      <c r="C62" s="49"/>
      <c r="D62" s="49"/>
      <c r="E62" s="49"/>
      <c r="F62" s="49"/>
      <c r="G62" s="49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62"/>
  <sheetViews>
    <sheetView view="pageBreakPreview" zoomScale="60" zoomScaleNormal="100" workbookViewId="0"/>
  </sheetViews>
  <sheetFormatPr defaultRowHeight="15" x14ac:dyDescent="0.2"/>
  <cols>
    <col min="1" max="1" width="11.109375" bestFit="1" customWidth="1"/>
    <col min="2" max="2" width="2" customWidth="1"/>
    <col min="3" max="3" width="9" bestFit="1" customWidth="1"/>
    <col min="4" max="4" width="1.44140625" customWidth="1"/>
    <col min="6" max="6" width="1.109375" customWidth="1"/>
    <col min="8" max="8" width="1.44140625" customWidth="1"/>
    <col min="9" max="9" width="10" bestFit="1" customWidth="1"/>
    <col min="10" max="10" width="1.109375" hidden="1" customWidth="1"/>
    <col min="11" max="11" width="10" hidden="1" customWidth="1"/>
  </cols>
  <sheetData>
    <row r="1" spans="1:21" x14ac:dyDescent="0.2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O1" s="47">
        <f>+'Sch F Step 2'!C29</f>
        <v>32.799999999999997</v>
      </c>
      <c r="P1" s="47">
        <f>+IF($U$2=1,S2,R2)</f>
        <v>40.5</v>
      </c>
      <c r="R1" t="s">
        <v>63</v>
      </c>
      <c r="S1" t="s">
        <v>64</v>
      </c>
      <c r="U1" t="s">
        <v>65</v>
      </c>
    </row>
    <row r="2" spans="1:2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O2" s="40">
        <f>+'Sch F Step 2'!C41</f>
        <v>4.53</v>
      </c>
      <c r="P2" s="47">
        <f>+IF($U$2=1,S3,R3)</f>
        <v>4.7699999999999996</v>
      </c>
      <c r="R2" s="47">
        <f>+'Sch F Step 2'!$E$29</f>
        <v>40.5</v>
      </c>
      <c r="S2" s="40">
        <f>+'Sch I Step 1'!E29</f>
        <v>36.65</v>
      </c>
      <c r="T2">
        <v>2</v>
      </c>
      <c r="U2">
        <f>+'Sch H p1'!T2</f>
        <v>2</v>
      </c>
    </row>
    <row r="3" spans="1:21" x14ac:dyDescent="0.2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O3" s="40">
        <f>+'Sch F Step 2'!C42</f>
        <v>3.94</v>
      </c>
      <c r="P3" s="47">
        <f>+IF($U$2=1,S4,R4)</f>
        <v>4.4400000000000004</v>
      </c>
      <c r="R3" s="40">
        <f>+'Sch F Step 2'!$E$41</f>
        <v>4.7699999999999996</v>
      </c>
      <c r="S3" s="40">
        <f>+'Sch I Step 1'!E41</f>
        <v>4.6500000000000004</v>
      </c>
    </row>
    <row r="4" spans="1:2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O4" s="40">
        <f>+'Sch F Step 2'!C43</f>
        <v>2.88</v>
      </c>
      <c r="P4" s="47">
        <f>+IF($U$2=1,S5,R5)</f>
        <v>3.25</v>
      </c>
      <c r="R4" s="40">
        <f>+'Sch F Step 2'!$E$42</f>
        <v>4.4400000000000004</v>
      </c>
      <c r="S4" s="40">
        <f>+'Sch I Step 1'!E42</f>
        <v>4.1900000000000004</v>
      </c>
    </row>
    <row r="5" spans="1:21" x14ac:dyDescent="0.2">
      <c r="A5" s="43" t="str">
        <f>+IF(U2=1,U6,U7)</f>
        <v xml:space="preserve"> Residential/Commercial Quarterly Bills - Step 2</v>
      </c>
      <c r="B5" s="43"/>
      <c r="C5" s="43"/>
      <c r="D5" s="43"/>
      <c r="E5" s="43"/>
      <c r="F5" s="43"/>
      <c r="G5" s="43"/>
      <c r="H5" s="43"/>
      <c r="I5" s="43"/>
      <c r="J5" s="43"/>
      <c r="K5" s="43"/>
      <c r="O5" s="40"/>
      <c r="P5" s="40"/>
      <c r="R5" s="40">
        <f>+'Sch F Step 2'!$E$43</f>
        <v>3.25</v>
      </c>
      <c r="S5" s="40">
        <f>+'Sch I Step 1'!E43</f>
        <v>3.07</v>
      </c>
    </row>
    <row r="6" spans="1:21" x14ac:dyDescent="0.2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  <c r="U6" s="53" t="s">
        <v>74</v>
      </c>
    </row>
    <row r="7" spans="1:21" x14ac:dyDescent="0.2">
      <c r="U7" s="53" t="s">
        <v>73</v>
      </c>
    </row>
    <row r="8" spans="1:21" x14ac:dyDescent="0.2">
      <c r="C8" s="72" t="s">
        <v>78</v>
      </c>
      <c r="D8" s="72"/>
      <c r="E8" s="72"/>
      <c r="K8" s="56" t="s">
        <v>53</v>
      </c>
    </row>
    <row r="9" spans="1:21" x14ac:dyDescent="0.2">
      <c r="A9" s="32" t="s">
        <v>4</v>
      </c>
      <c r="B9" s="32"/>
      <c r="C9" s="38" t="s">
        <v>2</v>
      </c>
      <c r="D9" s="32"/>
      <c r="E9" s="38" t="s">
        <v>55</v>
      </c>
      <c r="F9" s="32"/>
      <c r="G9" s="32"/>
      <c r="H9" s="32"/>
      <c r="I9" s="32" t="s">
        <v>56</v>
      </c>
      <c r="J9" s="32"/>
      <c r="K9" s="32" t="s">
        <v>68</v>
      </c>
    </row>
    <row r="10" spans="1:21" x14ac:dyDescent="0.2">
      <c r="A10" s="39" t="s">
        <v>57</v>
      </c>
      <c r="B10" s="32"/>
      <c r="C10" s="39" t="s">
        <v>52</v>
      </c>
      <c r="D10" s="32"/>
      <c r="E10" s="39" t="s">
        <v>52</v>
      </c>
      <c r="F10" s="32"/>
      <c r="G10" s="39" t="s">
        <v>58</v>
      </c>
      <c r="H10" s="32"/>
      <c r="I10" s="39" t="s">
        <v>58</v>
      </c>
      <c r="J10" s="38"/>
      <c r="K10" s="54" t="s">
        <v>67</v>
      </c>
      <c r="O10">
        <f t="shared" ref="O10:O26" si="0">+A11</f>
        <v>0</v>
      </c>
      <c r="P10">
        <f t="shared" ref="P10:P22" si="1">+A11-O10</f>
        <v>0</v>
      </c>
      <c r="Q10">
        <f t="shared" ref="Q10:Q32" si="2">+A11-O10-P10</f>
        <v>0</v>
      </c>
    </row>
    <row r="11" spans="1:21" x14ac:dyDescent="0.2">
      <c r="A11" s="48">
        <f>+'Sch H p1'!A11*3</f>
        <v>0</v>
      </c>
      <c r="C11" s="73">
        <f>+$O$1+O10/100*$O$2+$O$3*P10/100+$O$4*Q10/100</f>
        <v>32.799999999999997</v>
      </c>
      <c r="D11" s="73"/>
      <c r="E11" s="73">
        <f t="shared" ref="E11:E28" si="3">+$P$1+$P$2*O10/100+P10/100*$P$3+$P$4*Q10/100</f>
        <v>40.5</v>
      </c>
      <c r="F11" s="73"/>
      <c r="G11" s="73">
        <f>+E11-C11</f>
        <v>7.7000000000000028</v>
      </c>
      <c r="I11" s="46">
        <f>+G11/C11</f>
        <v>0.23475609756097571</v>
      </c>
      <c r="J11" s="46"/>
      <c r="K11" s="41">
        <f>+E11/3</f>
        <v>13.5</v>
      </c>
      <c r="O11">
        <f t="shared" si="0"/>
        <v>300</v>
      </c>
      <c r="P11">
        <f t="shared" si="1"/>
        <v>0</v>
      </c>
      <c r="Q11">
        <f t="shared" si="2"/>
        <v>0</v>
      </c>
    </row>
    <row r="12" spans="1:21" x14ac:dyDescent="0.2">
      <c r="A12" s="48">
        <f>+'Sch H p1'!A12*3</f>
        <v>300</v>
      </c>
      <c r="C12" s="49">
        <f t="shared" ref="C12:C33" si="4">+$O$1+O11/100*$O$2+P11/100*$O$3+$O$4*Q11/100</f>
        <v>46.39</v>
      </c>
      <c r="D12" s="49"/>
      <c r="E12" s="49">
        <f t="shared" si="3"/>
        <v>54.809999999999995</v>
      </c>
      <c r="F12" s="49"/>
      <c r="G12" s="49">
        <f t="shared" ref="G12:G28" si="5">+E12-C12</f>
        <v>8.4199999999999946</v>
      </c>
      <c r="I12" s="46">
        <f t="shared" ref="I12:I28" si="6">+G12/C12</f>
        <v>0.18150463461952995</v>
      </c>
      <c r="J12" s="46"/>
      <c r="K12" s="41">
        <f t="shared" ref="K12:K33" si="7">+E12/3</f>
        <v>18.27</v>
      </c>
      <c r="O12">
        <f t="shared" si="0"/>
        <v>600</v>
      </c>
      <c r="P12">
        <f t="shared" si="1"/>
        <v>0</v>
      </c>
      <c r="Q12">
        <f t="shared" si="2"/>
        <v>0</v>
      </c>
    </row>
    <row r="13" spans="1:21" x14ac:dyDescent="0.2">
      <c r="A13" s="48">
        <f>+'Sch H p1'!A13*3</f>
        <v>600</v>
      </c>
      <c r="C13" s="49">
        <f t="shared" si="4"/>
        <v>59.98</v>
      </c>
      <c r="D13" s="49"/>
      <c r="E13" s="49">
        <f t="shared" si="3"/>
        <v>69.11999999999999</v>
      </c>
      <c r="F13" s="49"/>
      <c r="G13" s="49">
        <f t="shared" si="5"/>
        <v>9.1399999999999935</v>
      </c>
      <c r="I13" s="46">
        <f t="shared" si="6"/>
        <v>0.15238412804268078</v>
      </c>
      <c r="J13" s="46"/>
      <c r="K13" s="41">
        <f t="shared" si="7"/>
        <v>23.039999999999996</v>
      </c>
      <c r="O13">
        <f t="shared" si="0"/>
        <v>800</v>
      </c>
      <c r="P13">
        <f t="shared" si="1"/>
        <v>0</v>
      </c>
      <c r="Q13">
        <f t="shared" si="2"/>
        <v>0</v>
      </c>
    </row>
    <row r="14" spans="1:21" x14ac:dyDescent="0.2">
      <c r="A14" s="48">
        <v>800</v>
      </c>
      <c r="C14" s="49">
        <f t="shared" si="4"/>
        <v>69.039999999999992</v>
      </c>
      <c r="D14" s="49"/>
      <c r="E14" s="49">
        <f t="shared" si="3"/>
        <v>78.66</v>
      </c>
      <c r="F14" s="49"/>
      <c r="G14" s="49">
        <f>+E14-C14</f>
        <v>9.6200000000000045</v>
      </c>
      <c r="I14" s="46">
        <f>+G14/C14</f>
        <v>0.13933951332560843</v>
      </c>
      <c r="J14" s="46"/>
      <c r="K14" s="41">
        <f t="shared" si="7"/>
        <v>26.22</v>
      </c>
      <c r="O14">
        <f t="shared" si="0"/>
        <v>900</v>
      </c>
      <c r="P14">
        <f t="shared" si="1"/>
        <v>0</v>
      </c>
      <c r="Q14">
        <f t="shared" si="2"/>
        <v>0</v>
      </c>
    </row>
    <row r="15" spans="1:21" x14ac:dyDescent="0.2">
      <c r="A15" s="48">
        <f>+'Sch H p1'!A14*3</f>
        <v>900</v>
      </c>
      <c r="C15" s="49">
        <f t="shared" si="4"/>
        <v>73.569999999999993</v>
      </c>
      <c r="D15" s="49"/>
      <c r="E15" s="49">
        <f t="shared" si="3"/>
        <v>83.43</v>
      </c>
      <c r="F15" s="49"/>
      <c r="G15" s="49">
        <f t="shared" si="5"/>
        <v>9.8600000000000136</v>
      </c>
      <c r="I15" s="46">
        <f t="shared" si="6"/>
        <v>0.13402201984504572</v>
      </c>
      <c r="J15" s="46"/>
      <c r="K15" s="41">
        <f t="shared" si="7"/>
        <v>27.810000000000002</v>
      </c>
      <c r="O15">
        <f t="shared" si="0"/>
        <v>1200</v>
      </c>
      <c r="P15">
        <f t="shared" si="1"/>
        <v>0</v>
      </c>
      <c r="Q15">
        <f t="shared" si="2"/>
        <v>0</v>
      </c>
    </row>
    <row r="16" spans="1:21" x14ac:dyDescent="0.2">
      <c r="A16" s="48">
        <f>+'Sch H p1'!A15*3</f>
        <v>1200</v>
      </c>
      <c r="C16" s="49">
        <f t="shared" si="4"/>
        <v>87.16</v>
      </c>
      <c r="D16" s="49"/>
      <c r="E16" s="49">
        <f t="shared" si="3"/>
        <v>97.739999999999981</v>
      </c>
      <c r="F16" s="49"/>
      <c r="G16" s="49">
        <f t="shared" si="5"/>
        <v>10.579999999999984</v>
      </c>
      <c r="I16" s="46">
        <f t="shared" si="6"/>
        <v>0.12138595686094521</v>
      </c>
      <c r="J16" s="46"/>
      <c r="K16" s="41">
        <f t="shared" si="7"/>
        <v>32.579999999999991</v>
      </c>
      <c r="O16">
        <f t="shared" si="0"/>
        <v>1500</v>
      </c>
      <c r="P16">
        <f t="shared" si="1"/>
        <v>0</v>
      </c>
      <c r="Q16">
        <f t="shared" si="2"/>
        <v>0</v>
      </c>
    </row>
    <row r="17" spans="1:17" x14ac:dyDescent="0.2">
      <c r="A17" s="48">
        <f>+'Sch H p1'!A16*3</f>
        <v>1500</v>
      </c>
      <c r="C17" s="49">
        <f t="shared" si="4"/>
        <v>100.75</v>
      </c>
      <c r="D17" s="49"/>
      <c r="E17" s="49">
        <f t="shared" si="3"/>
        <v>112.05</v>
      </c>
      <c r="F17" s="49"/>
      <c r="G17" s="49">
        <f t="shared" si="5"/>
        <v>11.299999999999997</v>
      </c>
      <c r="I17" s="46">
        <f t="shared" si="6"/>
        <v>0.11215880893300245</v>
      </c>
      <c r="J17" s="46"/>
      <c r="K17" s="41">
        <f t="shared" si="7"/>
        <v>37.35</v>
      </c>
      <c r="O17">
        <f t="shared" si="0"/>
        <v>1800</v>
      </c>
      <c r="P17">
        <f t="shared" si="1"/>
        <v>0</v>
      </c>
      <c r="Q17">
        <f t="shared" si="2"/>
        <v>0</v>
      </c>
    </row>
    <row r="18" spans="1:17" x14ac:dyDescent="0.2">
      <c r="A18" s="48">
        <f>+'Sch H p1'!A17*3</f>
        <v>1800</v>
      </c>
      <c r="C18" s="49">
        <f t="shared" si="4"/>
        <v>114.34</v>
      </c>
      <c r="D18" s="49"/>
      <c r="E18" s="49">
        <f t="shared" si="3"/>
        <v>126.36</v>
      </c>
      <c r="F18" s="49"/>
      <c r="G18" s="49">
        <f t="shared" si="5"/>
        <v>12.019999999999996</v>
      </c>
      <c r="I18" s="46">
        <f t="shared" si="6"/>
        <v>0.10512506559384288</v>
      </c>
      <c r="J18" s="46"/>
      <c r="K18" s="41">
        <f t="shared" si="7"/>
        <v>42.12</v>
      </c>
      <c r="O18">
        <f t="shared" si="0"/>
        <v>2100</v>
      </c>
      <c r="P18">
        <f t="shared" si="1"/>
        <v>0</v>
      </c>
      <c r="Q18">
        <f t="shared" si="2"/>
        <v>0</v>
      </c>
    </row>
    <row r="19" spans="1:17" x14ac:dyDescent="0.2">
      <c r="A19" s="48">
        <f>+'Sch H p1'!A18*3</f>
        <v>2100</v>
      </c>
      <c r="C19" s="49">
        <f t="shared" si="4"/>
        <v>127.93</v>
      </c>
      <c r="D19" s="49"/>
      <c r="E19" s="49">
        <f t="shared" si="3"/>
        <v>140.67000000000002</v>
      </c>
      <c r="F19" s="49"/>
      <c r="G19" s="49">
        <f t="shared" si="5"/>
        <v>12.740000000000009</v>
      </c>
      <c r="I19" s="46">
        <f t="shared" si="6"/>
        <v>9.9585710935668009E-2</v>
      </c>
      <c r="J19" s="46"/>
      <c r="K19" s="55">
        <f t="shared" si="7"/>
        <v>46.890000000000008</v>
      </c>
      <c r="O19">
        <f t="shared" si="0"/>
        <v>2400</v>
      </c>
      <c r="P19">
        <f t="shared" si="1"/>
        <v>0</v>
      </c>
      <c r="Q19">
        <f t="shared" si="2"/>
        <v>0</v>
      </c>
    </row>
    <row r="20" spans="1:17" s="61" customFormat="1" x14ac:dyDescent="0.2">
      <c r="A20" s="64">
        <f>+'Sch H p1'!A19*3</f>
        <v>2400</v>
      </c>
      <c r="C20" s="65">
        <f t="shared" si="4"/>
        <v>141.51999999999998</v>
      </c>
      <c r="D20" s="65"/>
      <c r="E20" s="65">
        <f t="shared" si="3"/>
        <v>154.97999999999996</v>
      </c>
      <c r="F20" s="65"/>
      <c r="G20" s="65">
        <f t="shared" si="5"/>
        <v>13.45999999999998</v>
      </c>
      <c r="I20" s="66">
        <f t="shared" si="6"/>
        <v>9.5110231769361092E-2</v>
      </c>
      <c r="J20" s="66"/>
      <c r="K20" s="55">
        <f t="shared" si="7"/>
        <v>51.659999999999989</v>
      </c>
      <c r="O20" s="61">
        <f t="shared" si="0"/>
        <v>2700</v>
      </c>
      <c r="P20" s="61">
        <f t="shared" si="1"/>
        <v>0</v>
      </c>
      <c r="Q20" s="61">
        <f t="shared" si="2"/>
        <v>0</v>
      </c>
    </row>
    <row r="21" spans="1:17" x14ac:dyDescent="0.2">
      <c r="A21" s="48">
        <f>+'Sch H p1'!A20*3</f>
        <v>2700</v>
      </c>
      <c r="C21" s="49">
        <f t="shared" si="4"/>
        <v>155.11000000000001</v>
      </c>
      <c r="D21" s="49"/>
      <c r="E21" s="49">
        <f t="shared" si="3"/>
        <v>169.29</v>
      </c>
      <c r="F21" s="49"/>
      <c r="G21" s="49">
        <f t="shared" si="5"/>
        <v>14.179999999999978</v>
      </c>
      <c r="I21" s="46">
        <f t="shared" si="6"/>
        <v>9.1418992972728888E-2</v>
      </c>
      <c r="J21" s="46"/>
      <c r="K21" s="41">
        <f t="shared" si="7"/>
        <v>56.43</v>
      </c>
      <c r="O21">
        <f t="shared" si="0"/>
        <v>3000</v>
      </c>
      <c r="P21">
        <f t="shared" si="1"/>
        <v>0</v>
      </c>
      <c r="Q21">
        <f t="shared" si="2"/>
        <v>0</v>
      </c>
    </row>
    <row r="22" spans="1:17" x14ac:dyDescent="0.2">
      <c r="A22" s="48">
        <f>+'Sch H p1'!A21*3</f>
        <v>3000</v>
      </c>
      <c r="C22" s="49">
        <f t="shared" si="4"/>
        <v>168.7</v>
      </c>
      <c r="D22" s="49"/>
      <c r="E22" s="49">
        <f t="shared" si="3"/>
        <v>183.6</v>
      </c>
      <c r="F22" s="49"/>
      <c r="G22" s="49">
        <f t="shared" si="5"/>
        <v>14.900000000000006</v>
      </c>
      <c r="I22" s="46">
        <f t="shared" si="6"/>
        <v>8.8322465915826945E-2</v>
      </c>
      <c r="J22" s="46"/>
      <c r="K22" s="41">
        <f t="shared" si="7"/>
        <v>61.199999999999996</v>
      </c>
      <c r="O22">
        <f t="shared" si="0"/>
        <v>3300</v>
      </c>
      <c r="P22">
        <f t="shared" si="1"/>
        <v>0</v>
      </c>
      <c r="Q22">
        <f t="shared" si="2"/>
        <v>0</v>
      </c>
    </row>
    <row r="23" spans="1:17" x14ac:dyDescent="0.2">
      <c r="A23" s="48">
        <f>+'Sch H p1'!A22*3</f>
        <v>3300</v>
      </c>
      <c r="C23" s="49">
        <f t="shared" si="4"/>
        <v>182.29000000000002</v>
      </c>
      <c r="D23" s="49"/>
      <c r="E23" s="49">
        <f t="shared" si="3"/>
        <v>197.90999999999997</v>
      </c>
      <c r="F23" s="49"/>
      <c r="G23" s="49">
        <f t="shared" si="5"/>
        <v>15.619999999999948</v>
      </c>
      <c r="I23" s="46">
        <f t="shared" si="6"/>
        <v>8.5687640572713511E-2</v>
      </c>
      <c r="J23" s="46"/>
      <c r="K23" s="41">
        <f t="shared" si="7"/>
        <v>65.969999999999985</v>
      </c>
      <c r="O23">
        <f t="shared" si="0"/>
        <v>3600</v>
      </c>
      <c r="P23">
        <f>+P22</f>
        <v>0</v>
      </c>
      <c r="Q23">
        <f t="shared" si="2"/>
        <v>0</v>
      </c>
    </row>
    <row r="24" spans="1:17" x14ac:dyDescent="0.2">
      <c r="A24" s="48">
        <f>+'Sch H p1'!A23*3</f>
        <v>3600</v>
      </c>
      <c r="C24" s="49">
        <f t="shared" si="4"/>
        <v>195.88</v>
      </c>
      <c r="D24" s="49"/>
      <c r="E24" s="49">
        <f t="shared" si="3"/>
        <v>212.22</v>
      </c>
      <c r="F24" s="49"/>
      <c r="G24" s="49">
        <f t="shared" si="5"/>
        <v>16.340000000000003</v>
      </c>
      <c r="I24" s="46">
        <f t="shared" si="6"/>
        <v>8.3418419440473776E-2</v>
      </c>
      <c r="J24" s="46"/>
      <c r="K24" s="41">
        <f t="shared" si="7"/>
        <v>70.739999999999995</v>
      </c>
      <c r="O24">
        <f t="shared" si="0"/>
        <v>3900</v>
      </c>
      <c r="P24">
        <f>+P23</f>
        <v>0</v>
      </c>
      <c r="Q24">
        <f t="shared" si="2"/>
        <v>0</v>
      </c>
    </row>
    <row r="25" spans="1:17" x14ac:dyDescent="0.2">
      <c r="A25" s="48">
        <f>+'Sch H p1'!A24*3</f>
        <v>3900</v>
      </c>
      <c r="C25" s="49">
        <f t="shared" si="4"/>
        <v>209.47000000000003</v>
      </c>
      <c r="D25" s="49"/>
      <c r="E25" s="49">
        <f t="shared" si="3"/>
        <v>226.53</v>
      </c>
      <c r="F25" s="49"/>
      <c r="G25" s="49">
        <f t="shared" si="5"/>
        <v>17.059999999999974</v>
      </c>
      <c r="I25" s="46">
        <f t="shared" si="6"/>
        <v>8.1443643481166617E-2</v>
      </c>
      <c r="J25" s="46"/>
      <c r="K25" s="41">
        <f t="shared" si="7"/>
        <v>75.510000000000005</v>
      </c>
      <c r="O25">
        <f t="shared" si="0"/>
        <v>4200</v>
      </c>
      <c r="P25">
        <f>+P24</f>
        <v>0</v>
      </c>
      <c r="Q25">
        <f t="shared" si="2"/>
        <v>0</v>
      </c>
    </row>
    <row r="26" spans="1:17" x14ac:dyDescent="0.2">
      <c r="A26" s="48">
        <f>+'Sch H p1'!A25*3</f>
        <v>4200</v>
      </c>
      <c r="C26" s="49">
        <f t="shared" si="4"/>
        <v>223.06</v>
      </c>
      <c r="D26" s="49"/>
      <c r="E26" s="49">
        <f t="shared" si="3"/>
        <v>240.84</v>
      </c>
      <c r="F26" s="49"/>
      <c r="G26" s="49">
        <f t="shared" si="5"/>
        <v>17.78</v>
      </c>
      <c r="I26" s="46">
        <f t="shared" si="6"/>
        <v>7.9709495203084374E-2</v>
      </c>
      <c r="J26" s="46"/>
      <c r="K26" s="41">
        <f t="shared" si="7"/>
        <v>80.28</v>
      </c>
      <c r="O26">
        <f t="shared" si="0"/>
        <v>4500</v>
      </c>
      <c r="P26">
        <f>+P25</f>
        <v>0</v>
      </c>
      <c r="Q26">
        <f t="shared" si="2"/>
        <v>0</v>
      </c>
    </row>
    <row r="27" spans="1:17" x14ac:dyDescent="0.2">
      <c r="A27" s="48">
        <f>+'Sch H p1'!A26*3</f>
        <v>4500</v>
      </c>
      <c r="C27" s="49">
        <f t="shared" si="4"/>
        <v>236.65000000000003</v>
      </c>
      <c r="D27" s="49"/>
      <c r="E27" s="49">
        <f t="shared" si="3"/>
        <v>255.14999999999998</v>
      </c>
      <c r="F27" s="49"/>
      <c r="G27" s="49">
        <f t="shared" si="5"/>
        <v>18.499999999999943</v>
      </c>
      <c r="I27" s="46">
        <f t="shared" si="6"/>
        <v>7.8174519332347092E-2</v>
      </c>
      <c r="J27" s="46"/>
      <c r="K27" s="41">
        <f t="shared" si="7"/>
        <v>85.05</v>
      </c>
      <c r="O27">
        <f t="shared" ref="O27:O32" si="8">+O26</f>
        <v>4500</v>
      </c>
      <c r="P27" s="50">
        <f t="shared" ref="P27:P32" si="9">+A28-O27</f>
        <v>300</v>
      </c>
      <c r="Q27">
        <f t="shared" si="2"/>
        <v>0</v>
      </c>
    </row>
    <row r="28" spans="1:17" x14ac:dyDescent="0.2">
      <c r="A28" s="48">
        <f>+'Sch H p1'!A27*3</f>
        <v>4800</v>
      </c>
      <c r="C28" s="49">
        <f t="shared" si="4"/>
        <v>248.47000000000003</v>
      </c>
      <c r="D28" s="49"/>
      <c r="E28" s="49">
        <f t="shared" si="3"/>
        <v>268.46999999999997</v>
      </c>
      <c r="F28" s="49"/>
      <c r="G28" s="49">
        <f t="shared" si="5"/>
        <v>19.999999999999943</v>
      </c>
      <c r="I28" s="46">
        <f t="shared" si="6"/>
        <v>8.0492614802591622E-2</v>
      </c>
      <c r="J28" s="46"/>
      <c r="K28" s="41">
        <f t="shared" si="7"/>
        <v>89.49</v>
      </c>
      <c r="O28">
        <f t="shared" si="8"/>
        <v>4500</v>
      </c>
      <c r="P28" s="50">
        <f t="shared" si="9"/>
        <v>600</v>
      </c>
      <c r="Q28">
        <f t="shared" si="2"/>
        <v>0</v>
      </c>
    </row>
    <row r="29" spans="1:17" x14ac:dyDescent="0.2">
      <c r="A29" s="48">
        <f>+'Sch H p1'!A28*3</f>
        <v>5100</v>
      </c>
      <c r="C29" s="49">
        <f t="shared" si="4"/>
        <v>260.29000000000002</v>
      </c>
      <c r="D29" s="49"/>
      <c r="E29" s="49">
        <f t="shared" ref="E29:E33" si="10">+$P$1+$P$2*O28/100+P28/100*$P$3+$P$4*Q28/100</f>
        <v>281.78999999999996</v>
      </c>
      <c r="F29" s="49"/>
      <c r="G29" s="49">
        <f t="shared" ref="G29:G33" si="11">+E29-C29</f>
        <v>21.499999999999943</v>
      </c>
      <c r="I29" s="46">
        <f t="shared" ref="I29:I33" si="12">+G29/C29</f>
        <v>8.2600176725959276E-2</v>
      </c>
      <c r="J29" s="46"/>
      <c r="K29" s="41">
        <f t="shared" si="7"/>
        <v>93.929999999999993</v>
      </c>
      <c r="O29">
        <f t="shared" si="8"/>
        <v>4500</v>
      </c>
      <c r="P29" s="50">
        <f t="shared" si="9"/>
        <v>900</v>
      </c>
      <c r="Q29">
        <f t="shared" si="2"/>
        <v>0</v>
      </c>
    </row>
    <row r="30" spans="1:17" x14ac:dyDescent="0.2">
      <c r="A30" s="48">
        <f>+'Sch H p1'!A29*3</f>
        <v>5400</v>
      </c>
      <c r="C30" s="49">
        <f t="shared" si="4"/>
        <v>272.11</v>
      </c>
      <c r="D30" s="49"/>
      <c r="E30" s="49">
        <f t="shared" si="10"/>
        <v>295.10999999999996</v>
      </c>
      <c r="F30" s="49"/>
      <c r="G30" s="49">
        <f t="shared" si="11"/>
        <v>22.999999999999943</v>
      </c>
      <c r="I30" s="46">
        <f t="shared" si="12"/>
        <v>8.4524640770276507E-2</v>
      </c>
      <c r="J30" s="46"/>
      <c r="K30" s="41">
        <f t="shared" si="7"/>
        <v>98.36999999999999</v>
      </c>
      <c r="O30">
        <f t="shared" si="8"/>
        <v>4500</v>
      </c>
      <c r="P30" s="50">
        <f t="shared" si="9"/>
        <v>1200</v>
      </c>
      <c r="Q30">
        <f t="shared" si="2"/>
        <v>0</v>
      </c>
    </row>
    <row r="31" spans="1:17" x14ac:dyDescent="0.2">
      <c r="A31" s="48">
        <f>+'Sch H p1'!A30*3</f>
        <v>5700</v>
      </c>
      <c r="C31" s="49">
        <f t="shared" si="4"/>
        <v>283.93000000000006</v>
      </c>
      <c r="D31" s="49"/>
      <c r="E31" s="49">
        <f t="shared" si="10"/>
        <v>308.42999999999995</v>
      </c>
      <c r="F31" s="49"/>
      <c r="G31" s="49">
        <f t="shared" si="11"/>
        <v>24.499999999999886</v>
      </c>
      <c r="I31" s="46">
        <f t="shared" si="12"/>
        <v>8.6288874018243519E-2</v>
      </c>
      <c r="J31" s="46"/>
      <c r="K31" s="41">
        <f t="shared" si="7"/>
        <v>102.80999999999999</v>
      </c>
      <c r="O31">
        <f t="shared" si="8"/>
        <v>4500</v>
      </c>
      <c r="P31" s="50">
        <f t="shared" si="9"/>
        <v>1500</v>
      </c>
      <c r="Q31">
        <f t="shared" si="2"/>
        <v>0</v>
      </c>
    </row>
    <row r="32" spans="1:17" x14ac:dyDescent="0.2">
      <c r="A32" s="48">
        <f>+'Sch H p1'!A31*3</f>
        <v>6000</v>
      </c>
      <c r="C32" s="49">
        <f t="shared" si="4"/>
        <v>295.75000000000006</v>
      </c>
      <c r="D32" s="49"/>
      <c r="E32" s="49">
        <f t="shared" si="10"/>
        <v>321.75</v>
      </c>
      <c r="F32" s="49"/>
      <c r="G32" s="49">
        <f t="shared" si="11"/>
        <v>25.999999999999943</v>
      </c>
      <c r="I32" s="46">
        <f t="shared" si="12"/>
        <v>8.7912087912087697E-2</v>
      </c>
      <c r="J32" s="46"/>
      <c r="K32" s="41">
        <f t="shared" si="7"/>
        <v>107.25</v>
      </c>
      <c r="O32">
        <f t="shared" si="8"/>
        <v>4500</v>
      </c>
      <c r="P32" s="50">
        <f t="shared" si="9"/>
        <v>3000</v>
      </c>
      <c r="Q32">
        <f t="shared" si="2"/>
        <v>0</v>
      </c>
    </row>
    <row r="33" spans="1:11" x14ac:dyDescent="0.2">
      <c r="A33" s="48">
        <f>+'Sch H p1'!A32*3</f>
        <v>7500</v>
      </c>
      <c r="C33" s="49">
        <f t="shared" si="4"/>
        <v>354.85</v>
      </c>
      <c r="D33" s="49"/>
      <c r="E33" s="49">
        <f t="shared" si="10"/>
        <v>388.35</v>
      </c>
      <c r="F33" s="49"/>
      <c r="G33" s="49">
        <f t="shared" si="11"/>
        <v>33.5</v>
      </c>
      <c r="I33" s="46">
        <f t="shared" si="12"/>
        <v>9.4406087079047477E-2</v>
      </c>
      <c r="J33" s="46"/>
      <c r="K33" s="41">
        <f t="shared" si="7"/>
        <v>129.45000000000002</v>
      </c>
    </row>
    <row r="34" spans="1:11" x14ac:dyDescent="0.2">
      <c r="A34" s="64"/>
      <c r="B34" s="61"/>
      <c r="C34" s="65"/>
      <c r="D34" s="49"/>
      <c r="E34" s="49"/>
      <c r="F34" s="49"/>
      <c r="G34" s="49"/>
    </row>
    <row r="35" spans="1:11" x14ac:dyDescent="0.2">
      <c r="A35" s="64"/>
      <c r="B35" s="61"/>
      <c r="C35" s="65"/>
      <c r="D35" s="49"/>
      <c r="E35" s="49"/>
      <c r="F35" s="49"/>
      <c r="G35" s="49"/>
    </row>
    <row r="36" spans="1:11" x14ac:dyDescent="0.2">
      <c r="C36" s="49"/>
      <c r="D36" s="49"/>
      <c r="E36" s="49"/>
      <c r="F36" s="49"/>
      <c r="G36" s="49"/>
    </row>
    <row r="37" spans="1:11" x14ac:dyDescent="0.2">
      <c r="C37" s="49"/>
      <c r="D37" s="49"/>
      <c r="E37" s="49"/>
      <c r="F37" s="49"/>
      <c r="G37" s="49"/>
    </row>
    <row r="38" spans="1:11" x14ac:dyDescent="0.2">
      <c r="C38" s="49"/>
      <c r="D38" s="49"/>
      <c r="E38" s="49"/>
      <c r="F38" s="49"/>
      <c r="G38" s="49"/>
    </row>
    <row r="39" spans="1:11" x14ac:dyDescent="0.2">
      <c r="C39" s="49"/>
      <c r="D39" s="49"/>
      <c r="E39" s="49"/>
      <c r="F39" s="49"/>
      <c r="G39" s="49"/>
    </row>
    <row r="40" spans="1:11" x14ac:dyDescent="0.2">
      <c r="C40" s="49"/>
      <c r="D40" s="49"/>
      <c r="E40" s="49"/>
      <c r="F40" s="49"/>
      <c r="G40" s="49"/>
    </row>
    <row r="41" spans="1:11" x14ac:dyDescent="0.2">
      <c r="C41" s="49"/>
      <c r="D41" s="49"/>
      <c r="E41" s="49"/>
      <c r="F41" s="49"/>
      <c r="G41" s="49"/>
    </row>
    <row r="42" spans="1:11" x14ac:dyDescent="0.2">
      <c r="C42" s="49"/>
      <c r="D42" s="49"/>
      <c r="E42" s="49"/>
      <c r="F42" s="49"/>
      <c r="G42" s="49"/>
    </row>
    <row r="43" spans="1:11" x14ac:dyDescent="0.2">
      <c r="C43" s="49"/>
      <c r="D43" s="49"/>
      <c r="E43" s="49"/>
      <c r="F43" s="49"/>
      <c r="G43" s="49"/>
    </row>
    <row r="44" spans="1:11" x14ac:dyDescent="0.2">
      <c r="C44" s="49"/>
      <c r="D44" s="49"/>
      <c r="E44" s="49"/>
      <c r="F44" s="49"/>
      <c r="G44" s="49"/>
    </row>
    <row r="45" spans="1:11" x14ac:dyDescent="0.2">
      <c r="C45" s="49"/>
      <c r="D45" s="49"/>
      <c r="E45" s="49"/>
      <c r="F45" s="49"/>
      <c r="G45" s="49"/>
    </row>
    <row r="46" spans="1:11" x14ac:dyDescent="0.2">
      <c r="C46" s="49"/>
      <c r="D46" s="49"/>
      <c r="E46" s="49"/>
      <c r="F46" s="49"/>
      <c r="G46" s="49"/>
    </row>
    <row r="47" spans="1:11" x14ac:dyDescent="0.2">
      <c r="C47" s="49"/>
      <c r="D47" s="49"/>
      <c r="E47" s="49"/>
      <c r="F47" s="49"/>
      <c r="G47" s="49"/>
    </row>
    <row r="48" spans="1:11" x14ac:dyDescent="0.2">
      <c r="C48" s="49"/>
      <c r="D48" s="49"/>
      <c r="E48" s="49"/>
      <c r="F48" s="49"/>
      <c r="G48" s="49"/>
    </row>
    <row r="49" spans="3:7" x14ac:dyDescent="0.2">
      <c r="C49" s="49"/>
      <c r="D49" s="49"/>
      <c r="E49" s="49"/>
      <c r="F49" s="49"/>
      <c r="G49" s="49"/>
    </row>
    <row r="50" spans="3:7" x14ac:dyDescent="0.2">
      <c r="C50" s="49"/>
      <c r="D50" s="49"/>
      <c r="E50" s="49"/>
      <c r="F50" s="49"/>
      <c r="G50" s="49"/>
    </row>
    <row r="51" spans="3:7" x14ac:dyDescent="0.2">
      <c r="C51" s="49"/>
      <c r="D51" s="49"/>
      <c r="E51" s="49"/>
      <c r="F51" s="49"/>
      <c r="G51" s="49"/>
    </row>
    <row r="52" spans="3:7" x14ac:dyDescent="0.2">
      <c r="C52" s="49"/>
      <c r="D52" s="49"/>
      <c r="E52" s="49"/>
      <c r="F52" s="49"/>
      <c r="G52" s="49"/>
    </row>
    <row r="53" spans="3:7" x14ac:dyDescent="0.2">
      <c r="C53" s="49"/>
      <c r="D53" s="49"/>
      <c r="E53" s="49"/>
      <c r="F53" s="49"/>
      <c r="G53" s="49"/>
    </row>
    <row r="54" spans="3:7" x14ac:dyDescent="0.2">
      <c r="C54" s="49"/>
      <c r="D54" s="49"/>
      <c r="E54" s="49"/>
      <c r="F54" s="49"/>
      <c r="G54" s="49"/>
    </row>
    <row r="55" spans="3:7" x14ac:dyDescent="0.2">
      <c r="C55" s="49"/>
      <c r="D55" s="49"/>
      <c r="E55" s="49"/>
      <c r="F55" s="49"/>
      <c r="G55" s="49"/>
    </row>
    <row r="56" spans="3:7" x14ac:dyDescent="0.2">
      <c r="C56" s="49"/>
      <c r="D56" s="49"/>
      <c r="E56" s="49"/>
      <c r="F56" s="49"/>
      <c r="G56" s="49"/>
    </row>
    <row r="57" spans="3:7" x14ac:dyDescent="0.2">
      <c r="C57" s="49"/>
      <c r="D57" s="49"/>
      <c r="E57" s="49"/>
      <c r="F57" s="49"/>
      <c r="G57" s="49"/>
    </row>
    <row r="58" spans="3:7" x14ac:dyDescent="0.2">
      <c r="C58" s="49"/>
      <c r="D58" s="49"/>
      <c r="E58" s="49"/>
      <c r="F58" s="49"/>
      <c r="G58" s="49"/>
    </row>
    <row r="59" spans="3:7" x14ac:dyDescent="0.2">
      <c r="C59" s="49"/>
      <c r="D59" s="49"/>
      <c r="E59" s="49"/>
      <c r="F59" s="49"/>
      <c r="G59" s="49"/>
    </row>
    <row r="60" spans="3:7" x14ac:dyDescent="0.2">
      <c r="C60" s="49"/>
      <c r="D60" s="49"/>
      <c r="E60" s="49"/>
      <c r="F60" s="49"/>
      <c r="G60" s="49"/>
    </row>
    <row r="61" spans="3:7" x14ac:dyDescent="0.2">
      <c r="C61" s="49"/>
      <c r="D61" s="49"/>
      <c r="E61" s="49"/>
      <c r="F61" s="49"/>
      <c r="G61" s="49"/>
    </row>
    <row r="62" spans="3:7" x14ac:dyDescent="0.2">
      <c r="C62" s="49"/>
      <c r="D62" s="49"/>
      <c r="E62" s="49"/>
      <c r="F62" s="49"/>
      <c r="G62" s="49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62"/>
  <sheetViews>
    <sheetView view="pageBreakPreview" zoomScale="60" zoomScaleNormal="100" workbookViewId="0"/>
  </sheetViews>
  <sheetFormatPr defaultRowHeight="15" x14ac:dyDescent="0.2"/>
  <cols>
    <col min="1" max="1" width="11.109375" bestFit="1" customWidth="1"/>
    <col min="2" max="2" width="2" customWidth="1"/>
    <col min="3" max="3" width="10" bestFit="1" customWidth="1"/>
    <col min="4" max="4" width="1.44140625" customWidth="1"/>
    <col min="5" max="5" width="10" bestFit="1" customWidth="1"/>
    <col min="6" max="6" width="1.109375" customWidth="1"/>
    <col min="7" max="7" width="8.88671875" bestFit="1" customWidth="1"/>
    <col min="8" max="8" width="1.44140625" customWidth="1"/>
    <col min="9" max="9" width="10" bestFit="1" customWidth="1"/>
    <col min="17" max="17" width="11" bestFit="1" customWidth="1"/>
  </cols>
  <sheetData>
    <row r="1" spans="1:20" x14ac:dyDescent="0.2">
      <c r="A1" s="42" t="s">
        <v>32</v>
      </c>
      <c r="B1" s="43"/>
      <c r="C1" s="43"/>
      <c r="D1" s="43"/>
      <c r="E1" s="43"/>
      <c r="F1" s="43"/>
      <c r="G1" s="43"/>
      <c r="H1" s="43"/>
      <c r="I1" s="43"/>
      <c r="M1" s="47">
        <f>+'Sch F Step 2'!C19</f>
        <v>210.8</v>
      </c>
      <c r="N1" s="47">
        <f>+IF($S$2=1,Q2,P2)</f>
        <v>237.8</v>
      </c>
      <c r="P1" t="s">
        <v>63</v>
      </c>
      <c r="Q1" t="s">
        <v>64</v>
      </c>
      <c r="S1" t="s">
        <v>65</v>
      </c>
    </row>
    <row r="2" spans="1:20" x14ac:dyDescent="0.2">
      <c r="A2" s="43"/>
      <c r="B2" s="43"/>
      <c r="C2" s="43"/>
      <c r="D2" s="43"/>
      <c r="E2" s="43"/>
      <c r="F2" s="43"/>
      <c r="G2" s="43"/>
      <c r="H2" s="43"/>
      <c r="I2" s="43"/>
      <c r="M2" s="40">
        <f>+'Sch F Step 2'!C22</f>
        <v>4.53</v>
      </c>
      <c r="N2" s="47">
        <f>+IF($S$2=1,Q3,P3)</f>
        <v>4.7699999999999996</v>
      </c>
      <c r="P2" s="47">
        <f>+'Sch F Step 2'!E19</f>
        <v>237.8</v>
      </c>
      <c r="Q2" s="40">
        <f>+'Sch I Step 1'!E19</f>
        <v>224.3</v>
      </c>
      <c r="S2">
        <f>+'Sch H p1'!T2</f>
        <v>2</v>
      </c>
      <c r="T2">
        <v>2</v>
      </c>
    </row>
    <row r="3" spans="1:20" x14ac:dyDescent="0.2">
      <c r="A3" s="43" t="s">
        <v>54</v>
      </c>
      <c r="B3" s="43"/>
      <c r="C3" s="43"/>
      <c r="D3" s="43"/>
      <c r="E3" s="43"/>
      <c r="F3" s="43"/>
      <c r="G3" s="43"/>
      <c r="H3" s="43"/>
      <c r="I3" s="43"/>
      <c r="M3" s="40">
        <f>+'Sch F Step 2'!C23</f>
        <v>3.94</v>
      </c>
      <c r="N3" s="47">
        <f>+IF($S$2=1,Q4,P4)</f>
        <v>4.4400000000000004</v>
      </c>
      <c r="P3" s="40">
        <f>+'Sch F Step 2'!E22</f>
        <v>4.7699999999999996</v>
      </c>
      <c r="Q3" s="40">
        <f>+'Sch I Step 1'!E22</f>
        <v>4.6500000000000004</v>
      </c>
    </row>
    <row r="4" spans="1:20" x14ac:dyDescent="0.2">
      <c r="M4" s="40">
        <f>+'Sch F Step 2'!C24</f>
        <v>2.88</v>
      </c>
      <c r="N4" s="47">
        <f>+IF($S$2=1,Q5,P5)</f>
        <v>3.25</v>
      </c>
      <c r="P4" s="40">
        <f>+'Sch F Step 2'!E23</f>
        <v>4.4400000000000004</v>
      </c>
      <c r="Q4" s="40">
        <f>+'Sch I Step 1'!E23</f>
        <v>4.1900000000000004</v>
      </c>
    </row>
    <row r="5" spans="1:20" x14ac:dyDescent="0.2">
      <c r="A5" s="43" t="str">
        <f>+IF(S2=1,S6,S7)</f>
        <v>Industrial/Public Authority Monthly - Step 2</v>
      </c>
      <c r="B5" s="43"/>
      <c r="C5" s="43"/>
      <c r="D5" s="43"/>
      <c r="E5" s="43"/>
      <c r="F5" s="43"/>
      <c r="G5" s="43"/>
      <c r="H5" s="43"/>
      <c r="I5" s="43"/>
      <c r="M5" s="40"/>
      <c r="N5" s="40"/>
      <c r="P5" s="40">
        <f>+'Sch F Step 2'!E24</f>
        <v>3.25</v>
      </c>
      <c r="Q5" s="40">
        <f>+'Sch I Step 1'!E24</f>
        <v>3.07</v>
      </c>
    </row>
    <row r="6" spans="1:20" x14ac:dyDescent="0.2">
      <c r="A6" s="43" t="s">
        <v>69</v>
      </c>
      <c r="B6" s="43"/>
      <c r="C6" s="43"/>
      <c r="D6" s="43"/>
      <c r="E6" s="43"/>
      <c r="F6" s="43"/>
      <c r="G6" s="43"/>
      <c r="H6" s="43"/>
      <c r="I6" s="43"/>
      <c r="S6" s="53" t="s">
        <v>108</v>
      </c>
    </row>
    <row r="7" spans="1:20" x14ac:dyDescent="0.2">
      <c r="S7" s="53" t="s">
        <v>109</v>
      </c>
    </row>
    <row r="8" spans="1:20" x14ac:dyDescent="0.2">
      <c r="C8" s="72" t="s">
        <v>78</v>
      </c>
      <c r="D8" s="72"/>
      <c r="E8" s="72"/>
    </row>
    <row r="9" spans="1:20" x14ac:dyDescent="0.2">
      <c r="A9" s="32" t="s">
        <v>4</v>
      </c>
      <c r="B9" s="32"/>
      <c r="C9" s="38" t="s">
        <v>2</v>
      </c>
      <c r="D9" s="32"/>
      <c r="E9" s="38" t="s">
        <v>55</v>
      </c>
      <c r="F9" s="32"/>
      <c r="G9" s="32"/>
      <c r="H9" s="32"/>
      <c r="I9" s="32" t="s">
        <v>56</v>
      </c>
    </row>
    <row r="10" spans="1:20" x14ac:dyDescent="0.2">
      <c r="A10" s="39" t="s">
        <v>57</v>
      </c>
      <c r="B10" s="32"/>
      <c r="C10" s="39" t="s">
        <v>52</v>
      </c>
      <c r="D10" s="32"/>
      <c r="E10" s="39" t="s">
        <v>52</v>
      </c>
      <c r="F10" s="32"/>
      <c r="G10" s="39" t="s">
        <v>58</v>
      </c>
      <c r="H10" s="32"/>
      <c r="I10" s="39" t="s">
        <v>58</v>
      </c>
      <c r="M10">
        <f>+A11</f>
        <v>0</v>
      </c>
      <c r="N10">
        <f t="shared" ref="N10:N22" si="0">+A11-M10</f>
        <v>0</v>
      </c>
      <c r="O10">
        <f t="shared" ref="O10:O36" si="1">+A11-M10-N10</f>
        <v>0</v>
      </c>
    </row>
    <row r="11" spans="1:20" x14ac:dyDescent="0.2">
      <c r="A11" s="57">
        <f>+'Sch H p1'!A11*3</f>
        <v>0</v>
      </c>
      <c r="C11" s="80">
        <f>+$M$1+M10/100*$M$2+$M$3*N10/100+$M$4*O10/100</f>
        <v>210.8</v>
      </c>
      <c r="D11" s="80"/>
      <c r="E11" s="80">
        <f t="shared" ref="E11:E26" si="2">+$N$1+$N$2*M10/100+N10/100*$N$3+$N$4*O10/100</f>
        <v>237.8</v>
      </c>
      <c r="F11" s="80"/>
      <c r="G11" s="80">
        <f t="shared" ref="G11:G26" si="3">+E11-C11</f>
        <v>27</v>
      </c>
      <c r="I11" s="59">
        <f t="shared" ref="I11:I26" si="4">+G11/C11</f>
        <v>0.12808349146110057</v>
      </c>
      <c r="M11">
        <f>+A12</f>
        <v>1000</v>
      </c>
      <c r="N11">
        <f t="shared" si="0"/>
        <v>0</v>
      </c>
      <c r="O11">
        <f t="shared" si="1"/>
        <v>0</v>
      </c>
    </row>
    <row r="12" spans="1:20" x14ac:dyDescent="0.2">
      <c r="A12" s="57">
        <v>1000</v>
      </c>
      <c r="C12" s="58">
        <f t="shared" ref="C12:C37" si="5">+$M$1+M11/100*$M$2+N11/100*$M$3+$M$4*O11/100</f>
        <v>256.10000000000002</v>
      </c>
      <c r="D12" s="58"/>
      <c r="E12" s="58">
        <f t="shared" si="2"/>
        <v>285.5</v>
      </c>
      <c r="F12" s="58"/>
      <c r="G12" s="58">
        <f t="shared" si="3"/>
        <v>29.399999999999977</v>
      </c>
      <c r="I12" s="59">
        <f t="shared" si="4"/>
        <v>0.11479890667707916</v>
      </c>
      <c r="M12">
        <v>1500</v>
      </c>
      <c r="N12">
        <f t="shared" si="0"/>
        <v>500</v>
      </c>
      <c r="O12">
        <f t="shared" si="1"/>
        <v>0</v>
      </c>
    </row>
    <row r="13" spans="1:20" x14ac:dyDescent="0.2">
      <c r="A13" s="57">
        <f>+A12+1000</f>
        <v>2000</v>
      </c>
      <c r="C13" s="58">
        <f t="shared" si="5"/>
        <v>298.45</v>
      </c>
      <c r="D13" s="58"/>
      <c r="E13" s="58">
        <f t="shared" si="2"/>
        <v>331.55</v>
      </c>
      <c r="F13" s="58"/>
      <c r="G13" s="58">
        <f t="shared" si="3"/>
        <v>33.100000000000023</v>
      </c>
      <c r="I13" s="59">
        <f t="shared" si="4"/>
        <v>0.1109063494722735</v>
      </c>
      <c r="M13">
        <v>1500</v>
      </c>
      <c r="N13">
        <f t="shared" si="0"/>
        <v>1500</v>
      </c>
      <c r="O13">
        <f t="shared" si="1"/>
        <v>0</v>
      </c>
    </row>
    <row r="14" spans="1:20" x14ac:dyDescent="0.2">
      <c r="A14" s="57">
        <f t="shared" ref="A14:A20" si="6">+A13+1000</f>
        <v>3000</v>
      </c>
      <c r="C14" s="58">
        <f t="shared" si="5"/>
        <v>337.85</v>
      </c>
      <c r="D14" s="58"/>
      <c r="E14" s="58">
        <f t="shared" si="2"/>
        <v>375.95000000000005</v>
      </c>
      <c r="F14" s="58"/>
      <c r="G14" s="58">
        <f t="shared" si="3"/>
        <v>38.100000000000023</v>
      </c>
      <c r="I14" s="59">
        <f t="shared" si="4"/>
        <v>0.11277194021015249</v>
      </c>
      <c r="M14">
        <v>1500</v>
      </c>
      <c r="N14">
        <f t="shared" si="0"/>
        <v>2500</v>
      </c>
      <c r="O14">
        <f t="shared" si="1"/>
        <v>0</v>
      </c>
    </row>
    <row r="15" spans="1:20" x14ac:dyDescent="0.2">
      <c r="A15" s="57">
        <f t="shared" si="6"/>
        <v>4000</v>
      </c>
      <c r="C15" s="58">
        <f t="shared" si="5"/>
        <v>377.25</v>
      </c>
      <c r="D15" s="58"/>
      <c r="E15" s="58">
        <f t="shared" si="2"/>
        <v>420.35</v>
      </c>
      <c r="F15" s="58"/>
      <c r="G15" s="58">
        <f t="shared" si="3"/>
        <v>43.100000000000023</v>
      </c>
      <c r="I15" s="59">
        <f t="shared" si="4"/>
        <v>0.1142478462557986</v>
      </c>
      <c r="M15">
        <v>1500</v>
      </c>
      <c r="N15">
        <f t="shared" si="0"/>
        <v>3500</v>
      </c>
      <c r="O15">
        <f t="shared" si="1"/>
        <v>0</v>
      </c>
    </row>
    <row r="16" spans="1:20" x14ac:dyDescent="0.2">
      <c r="A16" s="57">
        <f t="shared" si="6"/>
        <v>5000</v>
      </c>
      <c r="C16" s="58">
        <f t="shared" si="5"/>
        <v>416.65</v>
      </c>
      <c r="D16" s="58"/>
      <c r="E16" s="58">
        <f t="shared" si="2"/>
        <v>464.75</v>
      </c>
      <c r="F16" s="58"/>
      <c r="G16" s="58">
        <f t="shared" si="3"/>
        <v>48.100000000000023</v>
      </c>
      <c r="I16" s="59">
        <f t="shared" si="4"/>
        <v>0.11544461778471145</v>
      </c>
      <c r="M16">
        <v>1500</v>
      </c>
      <c r="N16">
        <f t="shared" si="0"/>
        <v>4500</v>
      </c>
      <c r="O16">
        <f t="shared" si="1"/>
        <v>0</v>
      </c>
    </row>
    <row r="17" spans="1:17" x14ac:dyDescent="0.2">
      <c r="A17" s="57">
        <f t="shared" si="6"/>
        <v>6000</v>
      </c>
      <c r="C17" s="58">
        <f t="shared" si="5"/>
        <v>456.05</v>
      </c>
      <c r="D17" s="58"/>
      <c r="E17" s="58">
        <f t="shared" si="2"/>
        <v>509.15000000000003</v>
      </c>
      <c r="F17" s="58"/>
      <c r="G17" s="58">
        <f t="shared" si="3"/>
        <v>53.100000000000023</v>
      </c>
      <c r="I17" s="59">
        <f t="shared" si="4"/>
        <v>0.1164346014691372</v>
      </c>
      <c r="M17">
        <v>1500</v>
      </c>
      <c r="N17">
        <f t="shared" si="0"/>
        <v>5500</v>
      </c>
      <c r="O17">
        <f t="shared" si="1"/>
        <v>0</v>
      </c>
    </row>
    <row r="18" spans="1:17" x14ac:dyDescent="0.2">
      <c r="A18" s="57">
        <f>+A17+1000</f>
        <v>7000</v>
      </c>
      <c r="C18" s="58">
        <f t="shared" si="5"/>
        <v>495.45</v>
      </c>
      <c r="D18" s="58"/>
      <c r="E18" s="58">
        <f t="shared" si="2"/>
        <v>553.55000000000007</v>
      </c>
      <c r="F18" s="58"/>
      <c r="G18" s="58">
        <f t="shared" si="3"/>
        <v>58.10000000000008</v>
      </c>
      <c r="I18" s="59">
        <f t="shared" si="4"/>
        <v>0.11726713089110925</v>
      </c>
      <c r="M18">
        <v>1500</v>
      </c>
      <c r="N18">
        <f t="shared" si="0"/>
        <v>6500</v>
      </c>
      <c r="O18">
        <f t="shared" si="1"/>
        <v>0</v>
      </c>
    </row>
    <row r="19" spans="1:17" s="61" customFormat="1" x14ac:dyDescent="0.2">
      <c r="A19" s="57">
        <f t="shared" si="6"/>
        <v>8000</v>
      </c>
      <c r="B19"/>
      <c r="C19" s="58">
        <f t="shared" si="5"/>
        <v>534.85</v>
      </c>
      <c r="D19" s="58"/>
      <c r="E19" s="58">
        <f t="shared" si="2"/>
        <v>597.95000000000005</v>
      </c>
      <c r="F19" s="58"/>
      <c r="G19" s="58">
        <f t="shared" si="3"/>
        <v>63.100000000000023</v>
      </c>
      <c r="H19"/>
      <c r="I19" s="59">
        <f t="shared" si="4"/>
        <v>0.11797700289800883</v>
      </c>
      <c r="M19">
        <v>1500</v>
      </c>
      <c r="N19" s="61">
        <f t="shared" si="0"/>
        <v>7500</v>
      </c>
      <c r="O19" s="61">
        <f t="shared" si="1"/>
        <v>0</v>
      </c>
      <c r="Q19" s="64">
        <v>163500</v>
      </c>
    </row>
    <row r="20" spans="1:17" x14ac:dyDescent="0.2">
      <c r="A20" s="60">
        <f t="shared" si="6"/>
        <v>9000</v>
      </c>
      <c r="B20" s="61"/>
      <c r="C20" s="62">
        <f t="shared" si="5"/>
        <v>574.25</v>
      </c>
      <c r="D20" s="62"/>
      <c r="E20" s="62">
        <f t="shared" si="2"/>
        <v>642.35000000000014</v>
      </c>
      <c r="F20" s="62"/>
      <c r="G20" s="62">
        <f t="shared" si="3"/>
        <v>68.100000000000136</v>
      </c>
      <c r="H20" s="61"/>
      <c r="I20" s="63">
        <f t="shared" si="4"/>
        <v>0.11858946451893798</v>
      </c>
      <c r="M20">
        <v>1500</v>
      </c>
      <c r="N20">
        <f t="shared" si="0"/>
        <v>8500</v>
      </c>
      <c r="O20">
        <f t="shared" si="1"/>
        <v>0</v>
      </c>
      <c r="Q20" s="50"/>
    </row>
    <row r="21" spans="1:17" x14ac:dyDescent="0.2">
      <c r="A21" s="57">
        <v>10000</v>
      </c>
      <c r="C21" s="58">
        <f t="shared" si="5"/>
        <v>613.65</v>
      </c>
      <c r="D21" s="58"/>
      <c r="E21" s="58">
        <f t="shared" si="2"/>
        <v>686.75</v>
      </c>
      <c r="F21" s="58"/>
      <c r="G21" s="58">
        <f t="shared" si="3"/>
        <v>73.100000000000023</v>
      </c>
      <c r="I21" s="59">
        <f t="shared" si="4"/>
        <v>0.11912327874195393</v>
      </c>
      <c r="M21">
        <v>1500</v>
      </c>
      <c r="N21">
        <f t="shared" si="0"/>
        <v>48500</v>
      </c>
      <c r="O21">
        <f t="shared" si="1"/>
        <v>0</v>
      </c>
    </row>
    <row r="22" spans="1:17" x14ac:dyDescent="0.2">
      <c r="A22" s="57">
        <v>50000</v>
      </c>
      <c r="C22" s="58">
        <f t="shared" si="5"/>
        <v>2189.6499999999996</v>
      </c>
      <c r="D22" s="58"/>
      <c r="E22" s="58">
        <f t="shared" si="2"/>
        <v>2462.75</v>
      </c>
      <c r="F22" s="58"/>
      <c r="G22" s="58">
        <f t="shared" si="3"/>
        <v>273.10000000000036</v>
      </c>
      <c r="I22" s="59">
        <f t="shared" si="4"/>
        <v>0.12472312926723468</v>
      </c>
      <c r="M22">
        <v>1500</v>
      </c>
      <c r="N22">
        <f t="shared" si="0"/>
        <v>98500</v>
      </c>
      <c r="O22">
        <f t="shared" si="1"/>
        <v>0</v>
      </c>
    </row>
    <row r="23" spans="1:17" x14ac:dyDescent="0.2">
      <c r="A23" s="57">
        <v>100000</v>
      </c>
      <c r="C23" s="58">
        <f t="shared" si="5"/>
        <v>4159.6499999999996</v>
      </c>
      <c r="D23" s="58"/>
      <c r="E23" s="58">
        <f t="shared" si="2"/>
        <v>4682.7500000000009</v>
      </c>
      <c r="F23" s="58"/>
      <c r="G23" s="58">
        <f t="shared" si="3"/>
        <v>523.10000000000127</v>
      </c>
      <c r="I23" s="59">
        <f t="shared" si="4"/>
        <v>0.12575577272126293</v>
      </c>
      <c r="M23">
        <v>1500</v>
      </c>
      <c r="N23" s="50">
        <f>+Q19</f>
        <v>163500</v>
      </c>
      <c r="O23">
        <f t="shared" si="1"/>
        <v>35000</v>
      </c>
    </row>
    <row r="24" spans="1:17" x14ac:dyDescent="0.2">
      <c r="A24" s="57">
        <v>200000</v>
      </c>
      <c r="C24" s="58">
        <f t="shared" si="5"/>
        <v>7728.65</v>
      </c>
      <c r="D24" s="58"/>
      <c r="E24" s="58">
        <f t="shared" si="2"/>
        <v>8706.25</v>
      </c>
      <c r="F24" s="58"/>
      <c r="G24" s="58">
        <f t="shared" si="3"/>
        <v>977.60000000000036</v>
      </c>
      <c r="I24" s="59">
        <f t="shared" si="4"/>
        <v>0.12649039612351451</v>
      </c>
      <c r="M24">
        <v>1500</v>
      </c>
      <c r="N24" s="50">
        <f>+N23</f>
        <v>163500</v>
      </c>
      <c r="O24">
        <f t="shared" si="1"/>
        <v>335000</v>
      </c>
    </row>
    <row r="25" spans="1:17" x14ac:dyDescent="0.2">
      <c r="A25" s="57">
        <v>500000</v>
      </c>
      <c r="C25" s="58">
        <f t="shared" si="5"/>
        <v>16368.65</v>
      </c>
      <c r="D25" s="58"/>
      <c r="E25" s="58">
        <f t="shared" si="2"/>
        <v>18456.25</v>
      </c>
      <c r="F25" s="58"/>
      <c r="G25" s="58">
        <f t="shared" si="3"/>
        <v>2087.6000000000004</v>
      </c>
      <c r="I25" s="59">
        <f t="shared" si="4"/>
        <v>0.12753647979521832</v>
      </c>
      <c r="M25">
        <v>1500</v>
      </c>
      <c r="N25" s="50">
        <f>+N24</f>
        <v>163500</v>
      </c>
      <c r="O25">
        <f t="shared" si="1"/>
        <v>585000</v>
      </c>
    </row>
    <row r="26" spans="1:17" x14ac:dyDescent="0.2">
      <c r="A26" s="57">
        <v>750000</v>
      </c>
      <c r="C26" s="58">
        <f t="shared" si="5"/>
        <v>23568.65</v>
      </c>
      <c r="D26" s="58"/>
      <c r="E26" s="58">
        <f t="shared" si="2"/>
        <v>26581.25</v>
      </c>
      <c r="F26" s="58"/>
      <c r="G26" s="58">
        <f t="shared" si="3"/>
        <v>3012.5999999999985</v>
      </c>
      <c r="I26" s="59">
        <f t="shared" si="4"/>
        <v>0.12782234026980749</v>
      </c>
      <c r="M26">
        <v>1500</v>
      </c>
      <c r="N26" s="50">
        <f>+N25</f>
        <v>163500</v>
      </c>
      <c r="O26">
        <f t="shared" si="1"/>
        <v>835000</v>
      </c>
    </row>
    <row r="27" spans="1:17" x14ac:dyDescent="0.2">
      <c r="A27" s="57">
        <v>1000000</v>
      </c>
      <c r="C27" s="58">
        <f t="shared" si="5"/>
        <v>30768.65</v>
      </c>
      <c r="D27" s="58"/>
      <c r="E27" s="58">
        <f t="shared" ref="E27:E37" si="7">+$N$1+$N$2*M26/100+N26/100*$N$3+$N$4*O26/100</f>
        <v>34706.25</v>
      </c>
      <c r="F27" s="58"/>
      <c r="G27" s="58">
        <f t="shared" ref="G27:G37" si="8">+E27-C27</f>
        <v>3937.5999999999985</v>
      </c>
      <c r="I27" s="59">
        <f t="shared" ref="I27:I37" si="9">+G27/C27</f>
        <v>0.12797441551709282</v>
      </c>
      <c r="M27">
        <v>1500</v>
      </c>
      <c r="N27" s="50">
        <f>+N26</f>
        <v>163500</v>
      </c>
      <c r="O27">
        <f t="shared" si="1"/>
        <v>935000</v>
      </c>
    </row>
    <row r="28" spans="1:17" x14ac:dyDescent="0.2">
      <c r="A28" s="57">
        <v>1100000</v>
      </c>
      <c r="C28" s="58">
        <f t="shared" si="5"/>
        <v>33648.65</v>
      </c>
      <c r="D28" s="58"/>
      <c r="E28" s="58">
        <f t="shared" si="7"/>
        <v>37956.25</v>
      </c>
      <c r="F28" s="58"/>
      <c r="G28" s="58">
        <f t="shared" si="8"/>
        <v>4307.5999999999985</v>
      </c>
      <c r="I28" s="59">
        <f t="shared" si="9"/>
        <v>0.12801702297120385</v>
      </c>
      <c r="M28">
        <v>1500</v>
      </c>
      <c r="N28" s="50">
        <f>+N27</f>
        <v>163500</v>
      </c>
      <c r="O28">
        <f t="shared" si="1"/>
        <v>1035000</v>
      </c>
    </row>
    <row r="29" spans="1:17" x14ac:dyDescent="0.2">
      <c r="A29" s="57">
        <v>1200000</v>
      </c>
      <c r="C29" s="58">
        <f t="shared" si="5"/>
        <v>36528.65</v>
      </c>
      <c r="D29" s="58"/>
      <c r="E29" s="58">
        <f t="shared" si="7"/>
        <v>41206.25</v>
      </c>
      <c r="F29" s="58"/>
      <c r="G29" s="58">
        <f t="shared" si="8"/>
        <v>4677.5999999999985</v>
      </c>
      <c r="I29" s="59">
        <f t="shared" si="9"/>
        <v>0.12805291189244603</v>
      </c>
      <c r="M29">
        <v>1501</v>
      </c>
      <c r="N29" s="50">
        <f t="shared" ref="N29:N34" si="10">+N28</f>
        <v>163500</v>
      </c>
      <c r="O29">
        <f t="shared" si="1"/>
        <v>1134999</v>
      </c>
    </row>
    <row r="30" spans="1:17" x14ac:dyDescent="0.2">
      <c r="A30" s="57">
        <v>1300000</v>
      </c>
      <c r="C30" s="58">
        <f t="shared" si="5"/>
        <v>39408.666499999999</v>
      </c>
      <c r="D30" s="58"/>
      <c r="E30" s="58">
        <f t="shared" si="7"/>
        <v>44456.265200000002</v>
      </c>
      <c r="F30" s="58"/>
      <c r="G30" s="58">
        <f t="shared" si="8"/>
        <v>5047.5987000000023</v>
      </c>
      <c r="I30" s="59">
        <f t="shared" si="9"/>
        <v>0.12808346864515202</v>
      </c>
      <c r="M30">
        <v>1502</v>
      </c>
      <c r="N30" s="50">
        <f t="shared" si="10"/>
        <v>163500</v>
      </c>
      <c r="O30">
        <f t="shared" si="1"/>
        <v>1234998</v>
      </c>
    </row>
    <row r="31" spans="1:17" x14ac:dyDescent="0.2">
      <c r="A31" s="57">
        <v>1400000</v>
      </c>
      <c r="C31" s="58">
        <f t="shared" si="5"/>
        <v>42288.682999999997</v>
      </c>
      <c r="D31" s="58"/>
      <c r="E31" s="58">
        <f t="shared" si="7"/>
        <v>47706.280399999996</v>
      </c>
      <c r="F31" s="58"/>
      <c r="G31" s="58">
        <f t="shared" si="8"/>
        <v>5417.5973999999987</v>
      </c>
      <c r="I31" s="59">
        <f t="shared" si="9"/>
        <v>0.1281098633409794</v>
      </c>
      <c r="M31">
        <v>1503</v>
      </c>
      <c r="N31" s="50">
        <f t="shared" si="10"/>
        <v>163500</v>
      </c>
      <c r="O31">
        <f t="shared" si="1"/>
        <v>1334997</v>
      </c>
    </row>
    <row r="32" spans="1:17" x14ac:dyDescent="0.2">
      <c r="A32" s="57">
        <v>1500000</v>
      </c>
      <c r="C32" s="58">
        <f t="shared" si="5"/>
        <v>45168.699500000002</v>
      </c>
      <c r="D32" s="58"/>
      <c r="E32" s="58">
        <f t="shared" si="7"/>
        <v>50956.295599999998</v>
      </c>
      <c r="F32" s="58"/>
      <c r="G32" s="58">
        <f t="shared" si="8"/>
        <v>5787.5960999999952</v>
      </c>
      <c r="I32" s="59">
        <f t="shared" si="9"/>
        <v>0.12813289211481493</v>
      </c>
      <c r="M32">
        <v>1504</v>
      </c>
      <c r="N32" s="50">
        <f t="shared" si="10"/>
        <v>163500</v>
      </c>
      <c r="O32">
        <f t="shared" si="1"/>
        <v>1434996</v>
      </c>
    </row>
    <row r="33" spans="1:15" x14ac:dyDescent="0.2">
      <c r="A33" s="57">
        <v>1600000</v>
      </c>
      <c r="C33" s="58">
        <f t="shared" si="5"/>
        <v>48048.716</v>
      </c>
      <c r="D33" s="58"/>
      <c r="E33" s="58">
        <f t="shared" si="7"/>
        <v>54206.310800000007</v>
      </c>
      <c r="F33" s="58"/>
      <c r="G33" s="58">
        <f t="shared" si="8"/>
        <v>6157.5948000000062</v>
      </c>
      <c r="I33" s="59">
        <f t="shared" si="9"/>
        <v>0.12815316022180501</v>
      </c>
      <c r="M33">
        <v>1505</v>
      </c>
      <c r="N33" s="50">
        <f t="shared" si="10"/>
        <v>163500</v>
      </c>
      <c r="O33">
        <f t="shared" si="1"/>
        <v>1534995</v>
      </c>
    </row>
    <row r="34" spans="1:15" x14ac:dyDescent="0.2">
      <c r="A34" s="57">
        <v>1700000</v>
      </c>
      <c r="C34" s="58">
        <f t="shared" si="5"/>
        <v>50928.732499999998</v>
      </c>
      <c r="D34" s="58"/>
      <c r="E34" s="58">
        <f t="shared" si="7"/>
        <v>57456.326000000001</v>
      </c>
      <c r="F34" s="58"/>
      <c r="G34" s="58">
        <f t="shared" si="8"/>
        <v>6527.5935000000027</v>
      </c>
      <c r="I34" s="59">
        <f t="shared" si="9"/>
        <v>0.12817113600853905</v>
      </c>
      <c r="M34">
        <v>1506</v>
      </c>
      <c r="N34" s="50">
        <f t="shared" si="10"/>
        <v>163500</v>
      </c>
      <c r="O34">
        <f t="shared" si="1"/>
        <v>1634994</v>
      </c>
    </row>
    <row r="35" spans="1:15" x14ac:dyDescent="0.2">
      <c r="A35" s="57">
        <v>1800000</v>
      </c>
      <c r="C35" s="58">
        <f t="shared" si="5"/>
        <v>53808.748999999996</v>
      </c>
      <c r="D35" s="58"/>
      <c r="E35" s="58">
        <f t="shared" si="7"/>
        <v>60706.341200000003</v>
      </c>
      <c r="F35" s="58"/>
      <c r="G35" s="58">
        <f t="shared" si="8"/>
        <v>6897.5922000000064</v>
      </c>
      <c r="I35" s="59">
        <f t="shared" si="9"/>
        <v>0.12818718755197239</v>
      </c>
      <c r="M35">
        <v>1507</v>
      </c>
      <c r="N35" s="50">
        <f>+N34</f>
        <v>163500</v>
      </c>
      <c r="O35">
        <f t="shared" si="1"/>
        <v>1734993</v>
      </c>
    </row>
    <row r="36" spans="1:15" x14ac:dyDescent="0.2">
      <c r="A36" s="57">
        <v>1900000</v>
      </c>
      <c r="C36" s="58">
        <f t="shared" si="5"/>
        <v>56688.765500000001</v>
      </c>
      <c r="D36" s="58"/>
      <c r="E36" s="58">
        <f t="shared" si="7"/>
        <v>63956.356399999997</v>
      </c>
      <c r="F36" s="58"/>
      <c r="G36" s="58">
        <f t="shared" si="8"/>
        <v>7267.5908999999956</v>
      </c>
      <c r="I36" s="59">
        <f t="shared" si="9"/>
        <v>0.12820160812992118</v>
      </c>
      <c r="M36">
        <v>1508</v>
      </c>
      <c r="N36" s="50">
        <f>+N35</f>
        <v>163500</v>
      </c>
      <c r="O36">
        <f t="shared" si="1"/>
        <v>1834992</v>
      </c>
    </row>
    <row r="37" spans="1:15" x14ac:dyDescent="0.2">
      <c r="A37" s="57">
        <v>2000000</v>
      </c>
      <c r="C37" s="58">
        <f t="shared" si="5"/>
        <v>59568.781999999999</v>
      </c>
      <c r="D37" s="58"/>
      <c r="E37" s="58">
        <f t="shared" si="7"/>
        <v>67206.371599999999</v>
      </c>
      <c r="F37" s="58"/>
      <c r="G37" s="58">
        <f t="shared" si="8"/>
        <v>7637.5895999999993</v>
      </c>
      <c r="I37" s="59">
        <f t="shared" si="9"/>
        <v>0.12821463430291388</v>
      </c>
      <c r="N37" s="50"/>
    </row>
    <row r="38" spans="1:15" x14ac:dyDescent="0.2">
      <c r="A38" s="57"/>
      <c r="C38" s="58"/>
      <c r="D38" s="58"/>
      <c r="E38" s="58"/>
      <c r="F38" s="58"/>
      <c r="G38" s="58"/>
      <c r="I38" s="59"/>
      <c r="N38" s="50"/>
    </row>
    <row r="39" spans="1:15" x14ac:dyDescent="0.2">
      <c r="A39" s="57"/>
      <c r="C39" s="58"/>
      <c r="D39" s="58"/>
      <c r="E39" s="58"/>
      <c r="F39" s="58"/>
      <c r="G39" s="58"/>
      <c r="I39" s="59"/>
      <c r="N39" s="50"/>
    </row>
    <row r="40" spans="1:15" x14ac:dyDescent="0.2">
      <c r="A40" s="57"/>
      <c r="C40" s="58"/>
      <c r="D40" s="58"/>
      <c r="E40" s="58"/>
      <c r="F40" s="58"/>
      <c r="G40" s="58"/>
      <c r="I40" s="59"/>
      <c r="N40" s="50"/>
    </row>
    <row r="41" spans="1:15" x14ac:dyDescent="0.2">
      <c r="A41" s="57"/>
      <c r="C41" s="58"/>
      <c r="D41" s="58"/>
      <c r="E41" s="58"/>
      <c r="F41" s="58"/>
      <c r="G41" s="58"/>
      <c r="I41" s="59"/>
      <c r="N41" s="50"/>
    </row>
    <row r="42" spans="1:15" x14ac:dyDescent="0.2">
      <c r="C42" s="58"/>
      <c r="D42" s="58"/>
      <c r="E42" s="58"/>
      <c r="F42" s="58"/>
      <c r="G42" s="58"/>
    </row>
    <row r="43" spans="1:15" x14ac:dyDescent="0.2">
      <c r="C43" s="58"/>
      <c r="D43" s="58"/>
      <c r="E43" s="58"/>
      <c r="F43" s="58"/>
      <c r="G43" s="58"/>
    </row>
    <row r="44" spans="1:15" x14ac:dyDescent="0.2">
      <c r="C44" s="58"/>
      <c r="D44" s="58"/>
      <c r="E44" s="58"/>
      <c r="F44" s="58"/>
      <c r="G44" s="58"/>
    </row>
    <row r="45" spans="1:15" x14ac:dyDescent="0.2">
      <c r="C45" s="58"/>
      <c r="D45" s="58"/>
      <c r="E45" s="58"/>
      <c r="F45" s="58"/>
      <c r="G45" s="58"/>
    </row>
    <row r="46" spans="1:15" x14ac:dyDescent="0.2">
      <c r="C46" s="58"/>
      <c r="D46" s="58"/>
      <c r="E46" s="58"/>
      <c r="F46" s="58"/>
      <c r="G46" s="58"/>
    </row>
    <row r="47" spans="1:15" x14ac:dyDescent="0.2">
      <c r="C47" s="58"/>
      <c r="D47" s="58"/>
      <c r="E47" s="58"/>
      <c r="F47" s="58"/>
      <c r="G47" s="58"/>
    </row>
    <row r="48" spans="1:15" x14ac:dyDescent="0.2">
      <c r="C48" s="58"/>
      <c r="D48" s="58"/>
      <c r="E48" s="58"/>
      <c r="F48" s="58"/>
      <c r="G48" s="58"/>
    </row>
    <row r="49" spans="3:7" x14ac:dyDescent="0.2">
      <c r="C49" s="58"/>
      <c r="D49" s="58"/>
      <c r="E49" s="58"/>
      <c r="F49" s="58"/>
      <c r="G49" s="58"/>
    </row>
    <row r="50" spans="3:7" x14ac:dyDescent="0.2">
      <c r="C50" s="58"/>
      <c r="D50" s="58"/>
      <c r="E50" s="58"/>
      <c r="F50" s="58"/>
      <c r="G50" s="58"/>
    </row>
    <row r="51" spans="3:7" x14ac:dyDescent="0.2">
      <c r="C51" s="58"/>
      <c r="D51" s="58"/>
      <c r="E51" s="58"/>
      <c r="F51" s="58"/>
      <c r="G51" s="58"/>
    </row>
    <row r="52" spans="3:7" x14ac:dyDescent="0.2">
      <c r="C52" s="58"/>
      <c r="D52" s="58"/>
      <c r="E52" s="58"/>
      <c r="F52" s="58"/>
      <c r="G52" s="58"/>
    </row>
    <row r="53" spans="3:7" x14ac:dyDescent="0.2">
      <c r="C53" s="58"/>
      <c r="D53" s="58"/>
      <c r="E53" s="58"/>
      <c r="F53" s="58"/>
      <c r="G53" s="58"/>
    </row>
    <row r="54" spans="3:7" x14ac:dyDescent="0.2">
      <c r="C54" s="58"/>
      <c r="D54" s="58"/>
      <c r="E54" s="58"/>
      <c r="F54" s="58"/>
      <c r="G54" s="58"/>
    </row>
    <row r="55" spans="3:7" x14ac:dyDescent="0.2">
      <c r="C55" s="58"/>
      <c r="D55" s="58"/>
      <c r="E55" s="58"/>
      <c r="F55" s="58"/>
      <c r="G55" s="58"/>
    </row>
    <row r="56" spans="3:7" x14ac:dyDescent="0.2">
      <c r="C56" s="58"/>
      <c r="D56" s="58"/>
      <c r="E56" s="58"/>
      <c r="F56" s="58"/>
      <c r="G56" s="58"/>
    </row>
    <row r="57" spans="3:7" x14ac:dyDescent="0.2">
      <c r="C57" s="58"/>
      <c r="D57" s="58"/>
      <c r="E57" s="58"/>
      <c r="F57" s="58"/>
      <c r="G57" s="58"/>
    </row>
    <row r="58" spans="3:7" x14ac:dyDescent="0.2">
      <c r="C58" s="58"/>
      <c r="D58" s="58"/>
      <c r="E58" s="58"/>
      <c r="F58" s="58"/>
      <c r="G58" s="58"/>
    </row>
    <row r="59" spans="3:7" x14ac:dyDescent="0.2">
      <c r="C59" s="58"/>
      <c r="D59" s="58"/>
      <c r="E59" s="58"/>
      <c r="F59" s="58"/>
      <c r="G59" s="58"/>
    </row>
    <row r="60" spans="3:7" x14ac:dyDescent="0.2">
      <c r="C60" s="58"/>
      <c r="D60" s="58"/>
      <c r="E60" s="58"/>
      <c r="F60" s="58"/>
      <c r="G60" s="58"/>
    </row>
    <row r="61" spans="3:7" x14ac:dyDescent="0.2">
      <c r="C61" s="58"/>
      <c r="D61" s="58"/>
      <c r="E61" s="58"/>
      <c r="F61" s="58"/>
      <c r="G61" s="58"/>
    </row>
    <row r="62" spans="3:7" x14ac:dyDescent="0.2">
      <c r="C62" s="58"/>
      <c r="D62" s="58"/>
      <c r="E62" s="58"/>
      <c r="F62" s="58"/>
      <c r="G62" s="58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view="pageBreakPreview" zoomScale="60" zoomScaleNormal="100" workbookViewId="0"/>
  </sheetViews>
  <sheetFormatPr defaultRowHeight="15" x14ac:dyDescent="0.2"/>
  <cols>
    <col min="1" max="1" width="18.6640625" style="81" customWidth="1"/>
    <col min="2" max="2" width="4" style="81" customWidth="1"/>
    <col min="3" max="3" width="8.88671875" style="81"/>
    <col min="4" max="4" width="14.88671875" style="81" bestFit="1" customWidth="1"/>
    <col min="5" max="5" width="8.44140625" style="102" bestFit="1" customWidth="1"/>
    <col min="6" max="6" width="14.88671875" style="81" bestFit="1" customWidth="1"/>
    <col min="7" max="7" width="11.44140625" style="81" bestFit="1" customWidth="1"/>
    <col min="8" max="8" width="8.88671875" style="81"/>
    <col min="9" max="9" width="8.88671875" style="82"/>
    <col min="10" max="10" width="8.88671875" style="81"/>
    <col min="11" max="11" width="7" style="81" bestFit="1" customWidth="1"/>
    <col min="12" max="18" width="8.88671875" style="81"/>
    <col min="19" max="19" width="2.33203125" style="81" bestFit="1" customWidth="1"/>
    <col min="20" max="16384" width="8.88671875" style="81"/>
  </cols>
  <sheetData>
    <row r="1" spans="1:13" x14ac:dyDescent="0.2">
      <c r="A1" s="101" t="s">
        <v>32</v>
      </c>
      <c r="B1" s="101"/>
      <c r="C1" s="101"/>
      <c r="D1" s="101"/>
      <c r="E1" s="101"/>
      <c r="F1" s="101"/>
      <c r="G1" s="101"/>
      <c r="H1" s="100"/>
      <c r="I1" s="100"/>
      <c r="J1" s="99"/>
      <c r="K1" s="99"/>
      <c r="L1" s="99"/>
      <c r="M1" s="99"/>
    </row>
    <row r="2" spans="1:13" x14ac:dyDescent="0.2">
      <c r="A2" s="97"/>
      <c r="B2" s="97"/>
      <c r="C2" s="97"/>
      <c r="D2" s="97"/>
      <c r="E2" s="101"/>
      <c r="F2" s="97"/>
      <c r="G2" s="97"/>
      <c r="H2" s="92"/>
    </row>
    <row r="3" spans="1:13" x14ac:dyDescent="0.2">
      <c r="A3" s="97" t="s">
        <v>107</v>
      </c>
      <c r="B3" s="97"/>
      <c r="C3" s="97"/>
      <c r="D3" s="97"/>
      <c r="E3" s="101"/>
      <c r="F3" s="97"/>
      <c r="G3" s="97"/>
    </row>
    <row r="5" spans="1:13" x14ac:dyDescent="0.2">
      <c r="C5" s="96" t="s">
        <v>2</v>
      </c>
      <c r="E5" s="110" t="s">
        <v>76</v>
      </c>
      <c r="G5" s="96" t="s">
        <v>56</v>
      </c>
    </row>
    <row r="6" spans="1:13" x14ac:dyDescent="0.2">
      <c r="C6" s="95" t="s">
        <v>52</v>
      </c>
      <c r="E6" s="109" t="s">
        <v>52</v>
      </c>
      <c r="G6" s="95" t="s">
        <v>58</v>
      </c>
    </row>
    <row r="7" spans="1:13" ht="15.75" x14ac:dyDescent="0.25">
      <c r="A7" s="91" t="s">
        <v>105</v>
      </c>
    </row>
    <row r="8" spans="1:13" ht="15.75" x14ac:dyDescent="0.25">
      <c r="A8" s="91"/>
    </row>
    <row r="9" spans="1:13" x14ac:dyDescent="0.2">
      <c r="A9" s="90" t="s">
        <v>100</v>
      </c>
    </row>
    <row r="10" spans="1:13" x14ac:dyDescent="0.2">
      <c r="A10" s="81" t="s">
        <v>99</v>
      </c>
      <c r="C10" s="87">
        <v>16.399999999999999</v>
      </c>
      <c r="E10" s="107">
        <f>+ROUND(('Sch F Step 2'!E10-'Sch F Step 2'!C10)/2+'Sch F Step 2'!C10,1)</f>
        <v>17.5</v>
      </c>
      <c r="G10" s="103">
        <f t="shared" ref="G10:G19" si="0">+(E10-C10)/C10</f>
        <v>6.7073170731707404E-2</v>
      </c>
      <c r="I10" s="86"/>
      <c r="J10" s="83"/>
    </row>
    <row r="11" spans="1:13" x14ac:dyDescent="0.2">
      <c r="A11" s="81" t="s">
        <v>98</v>
      </c>
      <c r="C11" s="88">
        <v>16.850000000000001</v>
      </c>
      <c r="E11" s="105">
        <f>+ROUND(('Sch F Step 2'!E11-'Sch F Step 2'!C11)/2+'Sch F Step 2'!C11,1)</f>
        <v>17.899999999999999</v>
      </c>
      <c r="G11" s="103">
        <f t="shared" si="0"/>
        <v>6.2314540059347008E-2</v>
      </c>
      <c r="I11" s="86"/>
      <c r="J11" s="83"/>
    </row>
    <row r="12" spans="1:13" x14ac:dyDescent="0.2">
      <c r="A12" s="81" t="s">
        <v>97</v>
      </c>
      <c r="C12" s="88">
        <v>18.45</v>
      </c>
      <c r="E12" s="105">
        <f>+ROUND(('Sch F Step 2'!E12-'Sch F Step 2'!C12)/2+'Sch F Step 2'!C12,1)</f>
        <v>19.600000000000001</v>
      </c>
      <c r="G12" s="103">
        <f t="shared" si="0"/>
        <v>6.2330623306233179E-2</v>
      </c>
      <c r="I12" s="86"/>
      <c r="J12" s="83"/>
    </row>
    <row r="13" spans="1:13" x14ac:dyDescent="0.2">
      <c r="A13" s="81" t="s">
        <v>96</v>
      </c>
      <c r="C13" s="88">
        <v>20.75</v>
      </c>
      <c r="E13" s="105">
        <f>+ROUND(('Sch F Step 2'!E13-'Sch F Step 2'!C13)/2+'Sch F Step 2'!C13,1)</f>
        <v>22.1</v>
      </c>
      <c r="G13" s="103">
        <f t="shared" si="0"/>
        <v>6.5060240963855487E-2</v>
      </c>
      <c r="I13" s="86"/>
      <c r="J13" s="83"/>
    </row>
    <row r="14" spans="1:13" x14ac:dyDescent="0.2">
      <c r="A14" s="81" t="s">
        <v>95</v>
      </c>
      <c r="C14" s="88">
        <v>26.2</v>
      </c>
      <c r="E14" s="105">
        <f>+ROUND(('Sch F Step 2'!E14-'Sch F Step 2'!C14)/2+'Sch F Step 2'!C14,1)</f>
        <v>27.9</v>
      </c>
      <c r="G14" s="103">
        <f t="shared" si="0"/>
        <v>6.4885496183206076E-2</v>
      </c>
      <c r="I14" s="86"/>
      <c r="J14" s="83"/>
    </row>
    <row r="15" spans="1:13" x14ac:dyDescent="0.2">
      <c r="A15" s="81" t="s">
        <v>94</v>
      </c>
      <c r="C15" s="88">
        <v>63.2</v>
      </c>
      <c r="E15" s="105">
        <f>+ROUND(('Sch F Step 2'!E15-'Sch F Step 2'!C15)/2+'Sch F Step 2'!C15,1)</f>
        <v>67.3</v>
      </c>
      <c r="G15" s="103">
        <f t="shared" si="0"/>
        <v>6.4873417721518889E-2</v>
      </c>
      <c r="I15" s="86"/>
      <c r="J15" s="83"/>
    </row>
    <row r="16" spans="1:13" x14ac:dyDescent="0.2">
      <c r="A16" s="81" t="s">
        <v>93</v>
      </c>
      <c r="C16" s="88">
        <v>79.3</v>
      </c>
      <c r="E16" s="105">
        <f>+ROUND(('Sch F Step 2'!E16-'Sch F Step 2'!C16)/2+'Sch F Step 2'!C16,1)</f>
        <v>84.4</v>
      </c>
      <c r="G16" s="103">
        <f t="shared" si="0"/>
        <v>6.4312736443884091E-2</v>
      </c>
      <c r="I16" s="86"/>
      <c r="J16" s="83"/>
    </row>
    <row r="17" spans="1:19" x14ac:dyDescent="0.2">
      <c r="A17" s="81" t="s">
        <v>92</v>
      </c>
      <c r="C17" s="88">
        <v>117.4</v>
      </c>
      <c r="E17" s="105">
        <f>+ROUND(('Sch F Step 2'!E17-'Sch F Step 2'!C17)/2+'Sch F Step 2'!C17,1)</f>
        <v>124.9</v>
      </c>
      <c r="G17" s="103">
        <f t="shared" si="0"/>
        <v>6.388415672913117E-2</v>
      </c>
      <c r="I17" s="86"/>
      <c r="J17" s="83"/>
    </row>
    <row r="18" spans="1:19" x14ac:dyDescent="0.2">
      <c r="A18" s="81" t="s">
        <v>91</v>
      </c>
      <c r="C18" s="88">
        <v>158.5</v>
      </c>
      <c r="E18" s="105">
        <f>+ROUND(('Sch F Step 2'!E18-'Sch F Step 2'!C18)/2+'Sch F Step 2'!C18,1)</f>
        <v>168.7</v>
      </c>
      <c r="G18" s="103">
        <f t="shared" si="0"/>
        <v>6.4353312302839041E-2</v>
      </c>
      <c r="I18" s="86"/>
      <c r="J18" s="83"/>
    </row>
    <row r="19" spans="1:19" x14ac:dyDescent="0.2">
      <c r="A19" s="81" t="s">
        <v>90</v>
      </c>
      <c r="C19" s="88">
        <v>210.8</v>
      </c>
      <c r="E19" s="105">
        <f>+ROUND(('Sch F Step 2'!E19-'Sch F Step 2'!C19)/2+'Sch F Step 2'!C19,1)</f>
        <v>224.3</v>
      </c>
      <c r="G19" s="103">
        <f t="shared" si="0"/>
        <v>6.4041745730550284E-2</v>
      </c>
      <c r="I19" s="86"/>
      <c r="J19" s="83"/>
    </row>
    <row r="20" spans="1:19" x14ac:dyDescent="0.2">
      <c r="G20" s="103"/>
    </row>
    <row r="21" spans="1:19" x14ac:dyDescent="0.2">
      <c r="A21" s="90" t="s">
        <v>85</v>
      </c>
      <c r="G21" s="103"/>
    </row>
    <row r="22" spans="1:19" x14ac:dyDescent="0.2">
      <c r="A22" s="81" t="s">
        <v>104</v>
      </c>
      <c r="C22" s="87">
        <v>4.53</v>
      </c>
      <c r="D22" s="81" t="s">
        <v>84</v>
      </c>
      <c r="E22" s="108">
        <f>+ROUND(('Sch F Step 2'!E22-'Sch F Step 2'!C22)/2+'Sch F Step 2'!C22,2)</f>
        <v>4.6500000000000004</v>
      </c>
      <c r="F22" s="81" t="s">
        <v>84</v>
      </c>
      <c r="G22" s="103">
        <f>+(E22-C22)/C22</f>
        <v>2.6490066225165584E-2</v>
      </c>
      <c r="I22" s="86"/>
    </row>
    <row r="23" spans="1:19" x14ac:dyDescent="0.2">
      <c r="A23" s="81" t="s">
        <v>103</v>
      </c>
      <c r="C23" s="88">
        <v>3.94</v>
      </c>
      <c r="D23" s="81" t="s">
        <v>84</v>
      </c>
      <c r="E23" s="108">
        <f>+ROUND(('Sch F Step 2'!E23-'Sch F Step 2'!C23)/2+'Sch F Step 2'!C23,2)</f>
        <v>4.1900000000000004</v>
      </c>
      <c r="F23" s="81" t="s">
        <v>84</v>
      </c>
      <c r="G23" s="103">
        <f>+(E23-C23)/C23</f>
        <v>6.34517766497463E-2</v>
      </c>
    </row>
    <row r="24" spans="1:19" x14ac:dyDescent="0.2">
      <c r="A24" s="81" t="s">
        <v>102</v>
      </c>
      <c r="C24" s="88">
        <v>2.88</v>
      </c>
      <c r="D24" s="81" t="s">
        <v>84</v>
      </c>
      <c r="E24" s="108">
        <f>+ROUND(('Sch F Step 2'!E24-'Sch F Step 2'!C24)/2+'Sch F Step 2'!C24,2)</f>
        <v>3.07</v>
      </c>
      <c r="F24" s="81" t="s">
        <v>84</v>
      </c>
      <c r="G24" s="103">
        <f>+(E24-C24)/C24</f>
        <v>6.597222222222221E-2</v>
      </c>
    </row>
    <row r="25" spans="1:19" x14ac:dyDescent="0.2">
      <c r="G25" s="103"/>
    </row>
    <row r="26" spans="1:19" ht="15.75" x14ac:dyDescent="0.25">
      <c r="A26" s="91" t="s">
        <v>101</v>
      </c>
      <c r="G26" s="103"/>
    </row>
    <row r="27" spans="1:19" x14ac:dyDescent="0.2">
      <c r="A27" s="90"/>
      <c r="G27" s="103"/>
    </row>
    <row r="28" spans="1:19" x14ac:dyDescent="0.2">
      <c r="A28" s="90" t="s">
        <v>100</v>
      </c>
      <c r="G28" s="103"/>
      <c r="S28" s="81">
        <f>+O26+O28</f>
        <v>0</v>
      </c>
    </row>
    <row r="29" spans="1:19" x14ac:dyDescent="0.2">
      <c r="A29" s="81" t="s">
        <v>99</v>
      </c>
      <c r="C29" s="107">
        <v>32.799999999999997</v>
      </c>
      <c r="D29" s="87"/>
      <c r="E29" s="105">
        <f>+ROUND(('Sch F Step 2'!E29-'Sch F Step 2'!C29)/2+'Sch F Step 2'!C29,2)</f>
        <v>36.65</v>
      </c>
      <c r="G29" s="103">
        <f t="shared" ref="G29:G38" si="1">+(E29-C29)/C29</f>
        <v>0.11737804878048785</v>
      </c>
      <c r="I29" s="86"/>
      <c r="K29" s="88"/>
    </row>
    <row r="30" spans="1:19" x14ac:dyDescent="0.2">
      <c r="A30" s="81" t="s">
        <v>98</v>
      </c>
      <c r="C30" s="105">
        <v>34.4</v>
      </c>
      <c r="D30" s="87"/>
      <c r="E30" s="105">
        <f>+ROUND(('Sch F Step 2'!E30-'Sch F Step 2'!C30)/2+'Sch F Step 2'!C30,2)</f>
        <v>38.450000000000003</v>
      </c>
      <c r="G30" s="103">
        <f t="shared" si="1"/>
        <v>0.11773255813953501</v>
      </c>
      <c r="I30" s="86"/>
    </row>
    <row r="31" spans="1:19" x14ac:dyDescent="0.2">
      <c r="A31" s="81" t="s">
        <v>97</v>
      </c>
      <c r="C31" s="105">
        <v>39.5</v>
      </c>
      <c r="D31" s="87"/>
      <c r="E31" s="105">
        <f>+ROUND(('Sch F Step 2'!E31-'Sch F Step 2'!C31)/2+'Sch F Step 2'!C31,2)</f>
        <v>44.15</v>
      </c>
      <c r="G31" s="103">
        <f t="shared" si="1"/>
        <v>0.11772151898734173</v>
      </c>
      <c r="I31" s="86"/>
    </row>
    <row r="32" spans="1:19" x14ac:dyDescent="0.2">
      <c r="A32" s="81" t="s">
        <v>96</v>
      </c>
      <c r="C32" s="105">
        <v>46.7</v>
      </c>
      <c r="D32" s="87"/>
      <c r="E32" s="105">
        <f>+ROUND(('Sch F Step 2'!E32-'Sch F Step 2'!C32)/2+'Sch F Step 2'!C32,2)</f>
        <v>52.2</v>
      </c>
      <c r="G32" s="103">
        <f t="shared" si="1"/>
        <v>0.1177730192719486</v>
      </c>
      <c r="I32" s="86"/>
    </row>
    <row r="33" spans="1:9" x14ac:dyDescent="0.2">
      <c r="A33" s="81" t="s">
        <v>95</v>
      </c>
      <c r="C33" s="105">
        <v>65.5</v>
      </c>
      <c r="D33" s="87"/>
      <c r="E33" s="105">
        <f>+ROUND(('Sch F Step 2'!E33-'Sch F Step 2'!C33)/2+'Sch F Step 2'!C33,2)</f>
        <v>73.2</v>
      </c>
      <c r="G33" s="103">
        <f t="shared" si="1"/>
        <v>0.11755725190839698</v>
      </c>
      <c r="I33" s="86"/>
    </row>
    <row r="34" spans="1:9" x14ac:dyDescent="0.2">
      <c r="A34" s="81" t="s">
        <v>94</v>
      </c>
      <c r="C34" s="105">
        <v>203.9</v>
      </c>
      <c r="D34" s="87"/>
      <c r="E34" s="105">
        <f>+ROUND(('Sch F Step 2'!E34-'Sch F Step 2'!C34)/2+'Sch F Step 2'!C34,2)</f>
        <v>227.85</v>
      </c>
      <c r="G34" s="103">
        <f t="shared" si="1"/>
        <v>0.11745953898970077</v>
      </c>
      <c r="I34" s="86"/>
    </row>
    <row r="35" spans="1:9" x14ac:dyDescent="0.2">
      <c r="A35" s="81" t="s">
        <v>93</v>
      </c>
      <c r="C35" s="105">
        <v>255.5</v>
      </c>
      <c r="D35" s="87"/>
      <c r="E35" s="105">
        <f>+ROUND(('Sch F Step 2'!E35-'Sch F Step 2'!C35)/2+'Sch F Step 2'!C35,2)</f>
        <v>285.5</v>
      </c>
      <c r="G35" s="103">
        <f t="shared" si="1"/>
        <v>0.11741682974559686</v>
      </c>
      <c r="I35" s="86"/>
    </row>
    <row r="36" spans="1:9" x14ac:dyDescent="0.2">
      <c r="A36" s="81" t="s">
        <v>92</v>
      </c>
      <c r="C36" s="105">
        <v>377.6</v>
      </c>
      <c r="D36" s="87"/>
      <c r="E36" s="105">
        <f>+ROUND(('Sch F Step 2'!E36-'Sch F Step 2'!C36)/2+'Sch F Step 2'!C36,2)</f>
        <v>421.9</v>
      </c>
      <c r="G36" s="103">
        <f t="shared" si="1"/>
        <v>0.11731991525423716</v>
      </c>
      <c r="I36" s="86"/>
    </row>
    <row r="37" spans="1:9" x14ac:dyDescent="0.2">
      <c r="A37" s="81" t="s">
        <v>91</v>
      </c>
      <c r="C37" s="105">
        <v>516</v>
      </c>
      <c r="D37" s="87"/>
      <c r="E37" s="105">
        <f>+ROUND(('Sch F Step 2'!E37-'Sch F Step 2'!C37)/2+'Sch F Step 2'!C37,2)</f>
        <v>576.54999999999995</v>
      </c>
      <c r="G37" s="103">
        <f t="shared" si="1"/>
        <v>0.11734496124030999</v>
      </c>
      <c r="I37" s="86"/>
    </row>
    <row r="38" spans="1:9" x14ac:dyDescent="0.2">
      <c r="A38" s="81" t="s">
        <v>90</v>
      </c>
      <c r="C38" s="105">
        <v>673.7</v>
      </c>
      <c r="D38" s="87"/>
      <c r="E38" s="105">
        <f>+ROUND(('Sch F Step 2'!E38-'Sch F Step 2'!C38)/2+'Sch F Step 2'!C38,2)</f>
        <v>752.8</v>
      </c>
      <c r="G38" s="103">
        <f t="shared" si="1"/>
        <v>0.11741131067240597</v>
      </c>
      <c r="I38" s="86"/>
    </row>
    <row r="39" spans="1:9" x14ac:dyDescent="0.2">
      <c r="C39" s="88"/>
      <c r="G39" s="103"/>
    </row>
    <row r="40" spans="1:9" x14ac:dyDescent="0.2">
      <c r="A40" s="90" t="s">
        <v>85</v>
      </c>
      <c r="G40" s="103"/>
    </row>
    <row r="41" spans="1:9" x14ac:dyDescent="0.2">
      <c r="A41" s="81" t="s">
        <v>89</v>
      </c>
      <c r="C41" s="87">
        <v>4.53</v>
      </c>
      <c r="D41" s="81" t="s">
        <v>84</v>
      </c>
      <c r="E41" s="106">
        <f>+E22</f>
        <v>4.6500000000000004</v>
      </c>
      <c r="F41" s="81" t="s">
        <v>84</v>
      </c>
      <c r="G41" s="103">
        <f>+(E41-C41)/C41</f>
        <v>2.6490066225165584E-2</v>
      </c>
    </row>
    <row r="42" spans="1:9" x14ac:dyDescent="0.2">
      <c r="A42" s="81" t="s">
        <v>88</v>
      </c>
      <c r="C42" s="87">
        <v>3.94</v>
      </c>
      <c r="D42" s="81" t="s">
        <v>84</v>
      </c>
      <c r="E42" s="106">
        <f>+E23</f>
        <v>4.1900000000000004</v>
      </c>
      <c r="F42" s="81" t="s">
        <v>84</v>
      </c>
      <c r="G42" s="103">
        <f>+(E42-C42)/C42</f>
        <v>6.34517766497463E-2</v>
      </c>
    </row>
    <row r="43" spans="1:9" x14ac:dyDescent="0.2">
      <c r="A43" s="81" t="s">
        <v>87</v>
      </c>
      <c r="C43" s="87">
        <v>2.88</v>
      </c>
      <c r="D43" s="81" t="s">
        <v>84</v>
      </c>
      <c r="E43" s="106">
        <f>+E24</f>
        <v>3.07</v>
      </c>
      <c r="F43" s="81" t="s">
        <v>84</v>
      </c>
      <c r="G43" s="103">
        <f>+(E43-C43)/C43</f>
        <v>6.597222222222221E-2</v>
      </c>
    </row>
    <row r="44" spans="1:9" x14ac:dyDescent="0.2">
      <c r="E44" s="105"/>
      <c r="G44" s="103"/>
    </row>
    <row r="45" spans="1:9" ht="15.75" x14ac:dyDescent="0.25">
      <c r="A45" s="85" t="s">
        <v>86</v>
      </c>
      <c r="G45" s="103"/>
    </row>
    <row r="46" spans="1:9" x14ac:dyDescent="0.2">
      <c r="G46" s="103"/>
    </row>
    <row r="47" spans="1:9" x14ac:dyDescent="0.2">
      <c r="A47" s="81" t="s">
        <v>85</v>
      </c>
      <c r="C47" s="87">
        <v>2.67</v>
      </c>
      <c r="D47" s="81" t="s">
        <v>84</v>
      </c>
      <c r="E47" s="87">
        <f>+ROUND(('Sch F Step 2'!E47-'Sch F Step 2'!C47)/2+'Sch F Step 2'!C47,2)</f>
        <v>2.83</v>
      </c>
      <c r="F47" s="81" t="s">
        <v>84</v>
      </c>
      <c r="G47" s="103">
        <f>+(E47-C47)/C47</f>
        <v>5.9925093632958858E-2</v>
      </c>
    </row>
    <row r="48" spans="1:9" x14ac:dyDescent="0.2">
      <c r="I48" s="86"/>
    </row>
    <row r="49" spans="1:7" ht="15.75" x14ac:dyDescent="0.25">
      <c r="A49" s="85" t="s">
        <v>83</v>
      </c>
      <c r="C49" s="104">
        <f>ROUND(+C22/0.748,2)</f>
        <v>6.06</v>
      </c>
      <c r="D49" s="81" t="s">
        <v>82</v>
      </c>
      <c r="E49" s="104">
        <f>ROUND(+E22/0.748,2)</f>
        <v>6.22</v>
      </c>
      <c r="F49" s="81" t="s">
        <v>82</v>
      </c>
      <c r="G49" s="103">
        <f>+(E49-C49)/C49</f>
        <v>2.6402640264026427E-2</v>
      </c>
    </row>
  </sheetData>
  <printOptions horizontalCentered="1"/>
  <pageMargins left="0.75" right="0.75" top="1" bottom="1" header="0.5" footer="0.5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20"/>
  <sheetViews>
    <sheetView view="pageBreakPreview" zoomScale="60" zoomScaleNormal="100" workbookViewId="0">
      <selection sqref="A1:M1"/>
    </sheetView>
  </sheetViews>
  <sheetFormatPr defaultColWidth="8.88671875" defaultRowHeight="15" x14ac:dyDescent="0.2"/>
  <cols>
    <col min="1" max="1" width="22.77734375" style="2" customWidth="1"/>
    <col min="2" max="2" width="1.77734375" style="2" customWidth="1"/>
    <col min="3" max="3" width="9.77734375" style="11" bestFit="1" customWidth="1"/>
    <col min="4" max="4" width="1.44140625" style="11" customWidth="1"/>
    <col min="5" max="5" width="11.77734375" style="11" bestFit="1" customWidth="1"/>
    <col min="6" max="6" width="1.44140625" style="2" customWidth="1"/>
    <col min="7" max="7" width="8.77734375" style="2" customWidth="1"/>
    <col min="8" max="8" width="2.109375" style="2" customWidth="1"/>
    <col min="9" max="9" width="12.109375" style="11" customWidth="1"/>
    <col min="10" max="10" width="1.44140625" style="2" customWidth="1"/>
    <col min="11" max="11" width="8.6640625" style="2" bestFit="1" customWidth="1"/>
    <col min="12" max="12" width="2.6640625" style="2" customWidth="1"/>
    <col min="13" max="13" width="13.44140625" style="11" bestFit="1" customWidth="1"/>
    <col min="14" max="14" width="18.6640625" style="2" bestFit="1" customWidth="1"/>
    <col min="15" max="15" width="18.6640625" style="2" customWidth="1"/>
    <col min="16" max="16" width="18.44140625" style="2" bestFit="1" customWidth="1"/>
    <col min="17" max="17" width="12.44140625" style="2" bestFit="1" customWidth="1"/>
    <col min="18" max="18" width="18.109375" style="2" bestFit="1" customWidth="1"/>
    <col min="19" max="19" width="17" style="2" bestFit="1" customWidth="1"/>
    <col min="20" max="20" width="11" style="2" bestFit="1" customWidth="1"/>
    <col min="21" max="16384" width="8.88671875" style="2"/>
  </cols>
  <sheetData>
    <row r="1" spans="1:16" x14ac:dyDescent="0.2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"/>
      <c r="O1" s="1"/>
      <c r="P1" s="1"/>
    </row>
    <row r="2" spans="1:16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4" spans="1:16" x14ac:dyDescent="0.2">
      <c r="A4" s="116" t="s">
        <v>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3"/>
      <c r="O4" s="3"/>
      <c r="P4" s="3"/>
    </row>
    <row r="5" spans="1:16" x14ac:dyDescent="0.2">
      <c r="A5" s="118" t="s">
        <v>81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3"/>
      <c r="O5" s="3"/>
      <c r="P5" s="3"/>
    </row>
    <row r="7" spans="1:16" s="1" customFormat="1" x14ac:dyDescent="0.2">
      <c r="A7" s="1" t="s">
        <v>0</v>
      </c>
      <c r="C7" s="4" t="s">
        <v>1</v>
      </c>
      <c r="D7" s="4"/>
      <c r="E7" s="4" t="s">
        <v>60</v>
      </c>
      <c r="G7" s="1" t="s">
        <v>2</v>
      </c>
      <c r="I7" s="5"/>
      <c r="K7" s="4" t="s">
        <v>76</v>
      </c>
      <c r="M7" s="4" t="s">
        <v>53</v>
      </c>
    </row>
    <row r="8" spans="1:16" s="1" customFormat="1" x14ac:dyDescent="0.2">
      <c r="A8" s="6" t="s">
        <v>61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1" customFormat="1" x14ac:dyDescent="0.2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1" customFormat="1" x14ac:dyDescent="0.2">
      <c r="A10" s="8"/>
      <c r="C10" s="9"/>
      <c r="D10" s="4"/>
      <c r="E10" s="9"/>
      <c r="G10" s="8"/>
      <c r="I10" s="9"/>
      <c r="J10" s="10"/>
      <c r="M10" s="4"/>
    </row>
    <row r="11" spans="1:16" x14ac:dyDescent="0.2">
      <c r="A11" s="114" t="s">
        <v>33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6" x14ac:dyDescent="0.2">
      <c r="A12" s="2" t="s">
        <v>15</v>
      </c>
      <c r="J12" s="12"/>
    </row>
    <row r="13" spans="1:16" x14ac:dyDescent="0.2">
      <c r="A13" s="13" t="s">
        <v>16</v>
      </c>
      <c r="C13" s="11">
        <v>305785</v>
      </c>
      <c r="E13" s="11">
        <v>0</v>
      </c>
      <c r="F13" s="12"/>
      <c r="G13" s="40">
        <f>+'Sch F Step 2'!C29</f>
        <v>32.799999999999997</v>
      </c>
      <c r="I13" s="76">
        <f>ROUND(+C13*G13,0)</f>
        <v>10029748</v>
      </c>
      <c r="J13" s="12"/>
      <c r="K13" s="75">
        <f>+'Sch I Step 1'!E29</f>
        <v>36.65</v>
      </c>
      <c r="L13" s="14"/>
      <c r="M13" s="76">
        <f>+K13*C13</f>
        <v>11207020.25</v>
      </c>
    </row>
    <row r="14" spans="1:16" x14ac:dyDescent="0.2">
      <c r="A14" s="13" t="s">
        <v>79</v>
      </c>
      <c r="C14" s="11">
        <v>0</v>
      </c>
      <c r="E14" s="11">
        <v>0</v>
      </c>
      <c r="F14" s="12"/>
      <c r="G14" s="71">
        <f>+'Sch F Step 2'!C30</f>
        <v>34.4</v>
      </c>
      <c r="H14" s="34"/>
      <c r="I14" s="34">
        <f>ROUND(+C14*G14,0)</f>
        <v>0</v>
      </c>
      <c r="J14" s="34"/>
      <c r="K14" s="52">
        <f>+'Sch I Step 1'!E30</f>
        <v>38.450000000000003</v>
      </c>
      <c r="L14" s="34"/>
      <c r="M14" s="34">
        <f>+K14*C14</f>
        <v>0</v>
      </c>
    </row>
    <row r="15" spans="1:16" x14ac:dyDescent="0.2">
      <c r="A15" s="13" t="s">
        <v>17</v>
      </c>
      <c r="B15" s="21"/>
      <c r="C15" s="11">
        <v>2710</v>
      </c>
      <c r="E15" s="11">
        <v>0</v>
      </c>
      <c r="F15" s="12"/>
      <c r="G15" s="41">
        <f>+'Sch F Step 2'!C31</f>
        <v>39.5</v>
      </c>
      <c r="I15" s="11">
        <f>ROUND(+C15*G15,0)</f>
        <v>107045</v>
      </c>
      <c r="J15" s="12"/>
      <c r="K15" s="52">
        <f>+'Sch I Step 1'!E31</f>
        <v>44.15</v>
      </c>
      <c r="L15" s="14"/>
      <c r="M15" s="11">
        <f>+K15*C15</f>
        <v>119646.5</v>
      </c>
    </row>
    <row r="16" spans="1:16" x14ac:dyDescent="0.2">
      <c r="A16" s="13" t="s">
        <v>18</v>
      </c>
      <c r="B16" s="21"/>
      <c r="C16" s="11">
        <v>120</v>
      </c>
      <c r="E16" s="11">
        <v>0</v>
      </c>
      <c r="F16" s="12"/>
      <c r="G16" s="41">
        <f>+'Sch F Step 2'!C32</f>
        <v>46.7</v>
      </c>
      <c r="I16" s="11">
        <f>ROUND(+C16*G16,0)</f>
        <v>5604</v>
      </c>
      <c r="J16" s="12"/>
      <c r="K16" s="52">
        <f>+'Sch I Step 1'!E32</f>
        <v>52.2</v>
      </c>
      <c r="L16" s="14"/>
      <c r="M16" s="22">
        <f>+K16*C16</f>
        <v>6264</v>
      </c>
    </row>
    <row r="17" spans="1:17" x14ac:dyDescent="0.2">
      <c r="A17" s="13" t="s">
        <v>19</v>
      </c>
      <c r="B17" s="21"/>
      <c r="C17" s="11">
        <v>39</v>
      </c>
      <c r="E17" s="11">
        <v>0</v>
      </c>
      <c r="F17" s="12"/>
      <c r="G17" s="41">
        <f>+'Sch F Step 2'!C33</f>
        <v>65.5</v>
      </c>
      <c r="I17" s="11">
        <f t="shared" ref="I17:I18" si="0">ROUND(+C17*G17,0)</f>
        <v>2555</v>
      </c>
      <c r="J17" s="12"/>
      <c r="K17" s="52">
        <f>+'Sch I Step 1'!E33</f>
        <v>73.2</v>
      </c>
      <c r="L17" s="14"/>
      <c r="M17" s="22">
        <f t="shared" ref="M17:M18" si="1">+K17*C17</f>
        <v>2854.8</v>
      </c>
    </row>
    <row r="18" spans="1:17" x14ac:dyDescent="0.2">
      <c r="A18" s="13" t="s">
        <v>26</v>
      </c>
      <c r="B18" s="21"/>
      <c r="E18" s="15">
        <v>0</v>
      </c>
      <c r="F18" s="12"/>
      <c r="G18" s="41">
        <f>+'Sch F Step 2'!C34</f>
        <v>203.9</v>
      </c>
      <c r="I18" s="15">
        <f t="shared" si="0"/>
        <v>0</v>
      </c>
      <c r="J18" s="12"/>
      <c r="K18" s="52">
        <f>+'Sch I Step 1'!E34</f>
        <v>227.85</v>
      </c>
      <c r="L18" s="14"/>
      <c r="M18" s="15">
        <f t="shared" si="1"/>
        <v>0</v>
      </c>
    </row>
    <row r="19" spans="1:17" x14ac:dyDescent="0.2">
      <c r="A19" s="2" t="s">
        <v>21</v>
      </c>
      <c r="C19" s="74">
        <f>SUM(C13:C18)</f>
        <v>308654</v>
      </c>
      <c r="E19" s="11">
        <f>SUM(E13:E18)</f>
        <v>0</v>
      </c>
      <c r="F19" s="12"/>
      <c r="G19" s="12"/>
      <c r="I19" s="11">
        <f>SUM(I13:I18)</f>
        <v>10144952</v>
      </c>
      <c r="J19" s="12"/>
      <c r="M19" s="11">
        <f>SUM(M13:M18)</f>
        <v>11335785.550000001</v>
      </c>
    </row>
    <row r="20" spans="1:17" x14ac:dyDescent="0.2">
      <c r="F20" s="12"/>
      <c r="G20" s="12"/>
      <c r="J20" s="12"/>
    </row>
    <row r="21" spans="1:17" x14ac:dyDescent="0.2">
      <c r="A21" s="2" t="s">
        <v>34</v>
      </c>
      <c r="C21" s="11">
        <v>0</v>
      </c>
      <c r="E21" s="11">
        <v>4565619.5203863438</v>
      </c>
      <c r="F21" s="12"/>
      <c r="G21" s="14">
        <f>+'Sch I Step 1'!C41</f>
        <v>4.53</v>
      </c>
      <c r="I21" s="22">
        <f>+E21*G21</f>
        <v>20682256.427350137</v>
      </c>
      <c r="J21" s="12"/>
      <c r="K21" s="14">
        <f>+'Sch I Step 1'!E22</f>
        <v>4.6500000000000004</v>
      </c>
      <c r="M21" s="22">
        <f>+E21*K21</f>
        <v>21230130.769796502</v>
      </c>
    </row>
    <row r="22" spans="1:17" x14ac:dyDescent="0.2">
      <c r="A22" s="2" t="s">
        <v>35</v>
      </c>
      <c r="C22" s="11">
        <v>0</v>
      </c>
      <c r="E22" s="11">
        <v>218335.61330349554</v>
      </c>
      <c r="F22" s="12"/>
      <c r="G22" s="14">
        <f>+'Sch I Step 1'!C42</f>
        <v>3.94</v>
      </c>
      <c r="I22" s="22">
        <f>+E22*G22</f>
        <v>860242.31641577242</v>
      </c>
      <c r="J22" s="12"/>
      <c r="K22" s="14">
        <f>+'Sch I Step 1'!E23</f>
        <v>4.1900000000000004</v>
      </c>
      <c r="M22" s="22">
        <f>+E22*K22</f>
        <v>914826.21974164643</v>
      </c>
    </row>
    <row r="23" spans="1:17" x14ac:dyDescent="0.2">
      <c r="A23" s="2" t="s">
        <v>36</v>
      </c>
      <c r="C23" s="15">
        <v>0</v>
      </c>
      <c r="E23" s="11">
        <v>0</v>
      </c>
      <c r="F23" s="12"/>
      <c r="G23" s="14">
        <f>+'Sch I Step 1'!C43</f>
        <v>2.88</v>
      </c>
      <c r="I23" s="15">
        <f>+E23*G23</f>
        <v>0</v>
      </c>
      <c r="J23" s="16"/>
      <c r="K23" s="14">
        <f>+'Sch I Step 1'!E24</f>
        <v>3.07</v>
      </c>
      <c r="L23" s="17"/>
      <c r="M23" s="15">
        <f>+E23*K23</f>
        <v>0</v>
      </c>
    </row>
    <row r="24" spans="1:17" x14ac:dyDescent="0.2">
      <c r="A24" s="2" t="s">
        <v>23</v>
      </c>
      <c r="C24" s="11">
        <f>SUM(C21:C23)</f>
        <v>0</v>
      </c>
      <c r="E24" s="74">
        <f>SUM(E21:E23)</f>
        <v>4783955.1336898394</v>
      </c>
      <c r="F24" s="12"/>
      <c r="G24" s="14"/>
      <c r="I24" s="11">
        <f>SUM(I21:I23)</f>
        <v>21542498.743765909</v>
      </c>
      <c r="J24" s="12"/>
      <c r="M24" s="11">
        <f>SUM(M21:M23)</f>
        <v>22144956.989538148</v>
      </c>
    </row>
    <row r="25" spans="1:17" x14ac:dyDescent="0.2">
      <c r="F25" s="12"/>
      <c r="G25" s="12"/>
      <c r="J25" s="12"/>
    </row>
    <row r="26" spans="1:17" x14ac:dyDescent="0.2">
      <c r="A26" s="2" t="s">
        <v>24</v>
      </c>
      <c r="C26" s="11">
        <f>+C24+C19</f>
        <v>308654</v>
      </c>
      <c r="E26" s="11">
        <f>+E24+E19</f>
        <v>4783955.1336898394</v>
      </c>
      <c r="F26" s="12"/>
      <c r="G26" s="12"/>
      <c r="I26" s="11">
        <f>+I24+I19</f>
        <v>31687450.743765909</v>
      </c>
      <c r="J26" s="12"/>
      <c r="M26" s="11">
        <f>+M24+M19</f>
        <v>33480742.539538149</v>
      </c>
      <c r="N26" s="52"/>
      <c r="O26" s="51"/>
      <c r="P26" s="34"/>
      <c r="Q26" s="11"/>
    </row>
    <row r="27" spans="1:17" x14ac:dyDescent="0.2">
      <c r="D27" s="2"/>
      <c r="G27" s="11"/>
      <c r="J27" s="12"/>
      <c r="N27" s="52"/>
      <c r="P27" s="11"/>
    </row>
    <row r="28" spans="1:17" x14ac:dyDescent="0.2">
      <c r="D28" s="19"/>
      <c r="F28" s="19"/>
      <c r="G28" s="19"/>
      <c r="J28" s="19"/>
    </row>
    <row r="29" spans="1:17" x14ac:dyDescent="0.2">
      <c r="A29" s="114" t="s">
        <v>14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7" x14ac:dyDescent="0.2">
      <c r="A30" s="2" t="s">
        <v>15</v>
      </c>
      <c r="J30" s="12"/>
    </row>
    <row r="31" spans="1:17" x14ac:dyDescent="0.2">
      <c r="A31" s="13" t="s">
        <v>16</v>
      </c>
      <c r="C31" s="11">
        <v>37910</v>
      </c>
      <c r="E31" s="11">
        <v>0</v>
      </c>
      <c r="F31" s="12"/>
      <c r="G31" s="14">
        <f>+'Sch F Step 2'!C10</f>
        <v>16.399999999999999</v>
      </c>
      <c r="I31" s="76">
        <f>ROUND(+C31*G31,0)</f>
        <v>621724</v>
      </c>
      <c r="J31" s="12"/>
      <c r="K31" s="75">
        <f>+'Sch I Step 1'!E10</f>
        <v>17.5</v>
      </c>
      <c r="L31" s="14"/>
      <c r="M31" s="76">
        <f>+K31*C31</f>
        <v>663425</v>
      </c>
    </row>
    <row r="32" spans="1:17" x14ac:dyDescent="0.2">
      <c r="A32" s="13" t="s">
        <v>17</v>
      </c>
      <c r="C32" s="11">
        <v>504</v>
      </c>
      <c r="E32" s="11">
        <v>0</v>
      </c>
      <c r="F32" s="12"/>
      <c r="G32" s="14">
        <f>+'Sch F Step 2'!C12</f>
        <v>18.45</v>
      </c>
      <c r="I32" s="11">
        <f>ROUND(+C32*G32,0)</f>
        <v>9299</v>
      </c>
      <c r="J32" s="12"/>
      <c r="K32" s="52">
        <f>+'Sch I Step 1'!E12</f>
        <v>19.600000000000001</v>
      </c>
      <c r="L32" s="14"/>
      <c r="M32" s="11">
        <f>+K32*C32</f>
        <v>9878.4000000000015</v>
      </c>
    </row>
    <row r="33" spans="1:17" x14ac:dyDescent="0.2">
      <c r="A33" s="13" t="s">
        <v>18</v>
      </c>
      <c r="C33" s="11">
        <v>48</v>
      </c>
      <c r="E33" s="11">
        <v>0</v>
      </c>
      <c r="F33" s="12"/>
      <c r="G33" s="14">
        <f>+'Sch F Step 2'!C13</f>
        <v>20.75</v>
      </c>
      <c r="I33" s="11">
        <f t="shared" ref="I33:I34" si="2">ROUND(+C33*G33,0)</f>
        <v>996</v>
      </c>
      <c r="J33" s="12"/>
      <c r="K33" s="52">
        <f>+'Sch I Step 1'!E13</f>
        <v>22.1</v>
      </c>
      <c r="L33" s="14"/>
      <c r="M33" s="11">
        <f>+K33*C33</f>
        <v>1060.8000000000002</v>
      </c>
    </row>
    <row r="34" spans="1:17" x14ac:dyDescent="0.2">
      <c r="A34" s="13" t="s">
        <v>19</v>
      </c>
      <c r="C34" s="11">
        <v>12</v>
      </c>
      <c r="E34" s="15">
        <v>0</v>
      </c>
      <c r="F34" s="12"/>
      <c r="G34" s="14">
        <f>+'Sch F Step 2'!C14</f>
        <v>26.2</v>
      </c>
      <c r="I34" s="15">
        <f t="shared" si="2"/>
        <v>314</v>
      </c>
      <c r="J34" s="12"/>
      <c r="K34" s="52">
        <f>+'Sch I Step 1'!E14</f>
        <v>27.9</v>
      </c>
      <c r="L34" s="14"/>
      <c r="M34" s="15">
        <f>+K34*C34</f>
        <v>334.79999999999995</v>
      </c>
    </row>
    <row r="35" spans="1:17" x14ac:dyDescent="0.2">
      <c r="A35" s="2" t="s">
        <v>21</v>
      </c>
      <c r="C35" s="74">
        <f>SUM(C31:C34)</f>
        <v>38474</v>
      </c>
      <c r="E35" s="11">
        <f>SUM(E31:E33)</f>
        <v>0</v>
      </c>
      <c r="F35" s="12"/>
      <c r="G35" s="12"/>
      <c r="I35" s="11">
        <f>SUM(I31:I34)</f>
        <v>632333</v>
      </c>
      <c r="J35" s="12"/>
      <c r="M35" s="11">
        <f>SUM(M31:M34)</f>
        <v>674699.00000000012</v>
      </c>
    </row>
    <row r="36" spans="1:17" x14ac:dyDescent="0.2">
      <c r="F36" s="12"/>
      <c r="G36" s="12"/>
      <c r="J36" s="12"/>
    </row>
    <row r="37" spans="1:17" x14ac:dyDescent="0.2">
      <c r="A37" s="2" t="s">
        <v>39</v>
      </c>
      <c r="C37" s="11">
        <v>0</v>
      </c>
      <c r="E37" s="11">
        <v>195921</v>
      </c>
      <c r="F37" s="12"/>
      <c r="G37" s="14">
        <f>+'Sch I Step 1'!C22</f>
        <v>4.53</v>
      </c>
      <c r="I37" s="22">
        <f>+E37*G37</f>
        <v>887522.13</v>
      </c>
      <c r="J37" s="12"/>
      <c r="K37" s="14">
        <f>+'Sch I Step 1'!E22</f>
        <v>4.6500000000000004</v>
      </c>
      <c r="M37" s="22">
        <f>+E37*K37</f>
        <v>911032.65</v>
      </c>
    </row>
    <row r="38" spans="1:17" x14ac:dyDescent="0.2">
      <c r="A38" s="2" t="s">
        <v>40</v>
      </c>
      <c r="C38" s="11">
        <v>0</v>
      </c>
      <c r="E38" s="11">
        <v>16158</v>
      </c>
      <c r="F38" s="12"/>
      <c r="G38" s="14">
        <f>+'Sch I Step 1'!C23</f>
        <v>3.94</v>
      </c>
      <c r="I38" s="22">
        <f>+E38*G38</f>
        <v>63662.52</v>
      </c>
      <c r="J38" s="12"/>
      <c r="K38" s="14">
        <f>+'Sch I Step 1'!E23</f>
        <v>4.1900000000000004</v>
      </c>
      <c r="M38" s="22">
        <f>+E38*K38</f>
        <v>67702.02</v>
      </c>
    </row>
    <row r="39" spans="1:17" x14ac:dyDescent="0.2">
      <c r="A39" s="2" t="s">
        <v>41</v>
      </c>
      <c r="C39" s="15">
        <v>0</v>
      </c>
      <c r="E39" s="11">
        <v>0</v>
      </c>
      <c r="F39" s="12"/>
      <c r="G39" s="14">
        <f>+'Sch I Step 1'!C24</f>
        <v>2.88</v>
      </c>
      <c r="I39" s="15">
        <f>+E39*G39</f>
        <v>0</v>
      </c>
      <c r="J39" s="16"/>
      <c r="K39" s="14">
        <f>+'Sch I Step 1'!E24</f>
        <v>3.07</v>
      </c>
      <c r="L39" s="17"/>
      <c r="M39" s="15">
        <f>+E39*K39</f>
        <v>0</v>
      </c>
      <c r="P39" s="11"/>
      <c r="Q39" s="52"/>
    </row>
    <row r="40" spans="1:17" x14ac:dyDescent="0.2">
      <c r="A40" s="2" t="s">
        <v>23</v>
      </c>
      <c r="C40" s="11">
        <f>SUM(C37:C39)</f>
        <v>0</v>
      </c>
      <c r="E40" s="74">
        <f>SUM(E37:E39)</f>
        <v>212079</v>
      </c>
      <c r="F40" s="12"/>
      <c r="G40" s="14"/>
      <c r="I40" s="11">
        <f>SUM(I37:I39)</f>
        <v>951184.65</v>
      </c>
      <c r="J40" s="12"/>
      <c r="M40" s="11">
        <f>SUM(M37:M39)</f>
        <v>978734.67</v>
      </c>
    </row>
    <row r="41" spans="1:17" x14ac:dyDescent="0.2">
      <c r="F41" s="12"/>
      <c r="G41" s="12"/>
      <c r="J41" s="12"/>
    </row>
    <row r="42" spans="1:17" x14ac:dyDescent="0.2">
      <c r="A42" s="2" t="s">
        <v>24</v>
      </c>
      <c r="C42" s="11">
        <f>+C40+C35</f>
        <v>38474</v>
      </c>
      <c r="E42" s="11">
        <f>+E40+E35</f>
        <v>212079</v>
      </c>
      <c r="F42" s="12"/>
      <c r="G42" s="12"/>
      <c r="I42" s="11">
        <f>+I40+I35</f>
        <v>1583517.65</v>
      </c>
      <c r="J42" s="12"/>
      <c r="M42" s="11">
        <f>+M40+M35</f>
        <v>1653433.6700000002</v>
      </c>
      <c r="N42" s="11"/>
    </row>
    <row r="43" spans="1:17" x14ac:dyDescent="0.2">
      <c r="F43" s="12"/>
      <c r="G43" s="12"/>
      <c r="J43" s="12"/>
    </row>
    <row r="44" spans="1:17" x14ac:dyDescent="0.2">
      <c r="A44" s="2" t="s">
        <v>37</v>
      </c>
      <c r="C44" s="11">
        <f>+C42+C26</f>
        <v>347128</v>
      </c>
      <c r="D44" s="2"/>
      <c r="E44" s="11">
        <f>+E42+E26</f>
        <v>4996034.1336898394</v>
      </c>
      <c r="F44" s="12"/>
      <c r="G44" s="12"/>
      <c r="I44" s="11">
        <f>+I42+I26</f>
        <v>33270968.393765908</v>
      </c>
      <c r="J44" s="12"/>
      <c r="M44" s="11">
        <f>+M42+M26</f>
        <v>35134176.209538147</v>
      </c>
    </row>
    <row r="45" spans="1:17" x14ac:dyDescent="0.2">
      <c r="F45" s="12"/>
      <c r="G45" s="12"/>
      <c r="J45" s="12"/>
    </row>
    <row r="46" spans="1:17" x14ac:dyDescent="0.2">
      <c r="A46" s="114" t="s">
        <v>38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O46" s="34"/>
    </row>
    <row r="47" spans="1:17" x14ac:dyDescent="0.2">
      <c r="A47" s="2" t="s">
        <v>15</v>
      </c>
      <c r="J47" s="12"/>
      <c r="O47" s="35"/>
    </row>
    <row r="48" spans="1:17" x14ac:dyDescent="0.2">
      <c r="A48" s="13" t="s">
        <v>16</v>
      </c>
      <c r="C48" s="11">
        <v>9775</v>
      </c>
      <c r="E48" s="11">
        <v>0</v>
      </c>
      <c r="F48" s="12"/>
      <c r="G48" s="14">
        <f>+'Sch F Step 2'!C29</f>
        <v>32.799999999999997</v>
      </c>
      <c r="I48" s="76">
        <f t="shared" ref="I48:I56" si="3">ROUND(+C48*G48,0)</f>
        <v>320620</v>
      </c>
      <c r="J48" s="12"/>
      <c r="K48" s="75">
        <f>+'Sch I Step 1'!E29</f>
        <v>36.65</v>
      </c>
      <c r="L48" s="14"/>
      <c r="M48" s="76">
        <f t="shared" ref="M48:M56" si="4">+C48*K48</f>
        <v>358253.75</v>
      </c>
    </row>
    <row r="49" spans="1:13" x14ac:dyDescent="0.2">
      <c r="A49" s="13" t="s">
        <v>17</v>
      </c>
      <c r="C49" s="11">
        <v>2732</v>
      </c>
      <c r="E49" s="11">
        <v>0</v>
      </c>
      <c r="F49" s="12"/>
      <c r="G49" s="14">
        <f>+'Sch F Step 2'!$C31</f>
        <v>39.5</v>
      </c>
      <c r="I49" s="11">
        <f t="shared" si="3"/>
        <v>107914</v>
      </c>
      <c r="J49" s="12"/>
      <c r="K49" s="52">
        <f>+'Sch I Step 1'!E31</f>
        <v>44.15</v>
      </c>
      <c r="L49" s="14"/>
      <c r="M49" s="23">
        <f t="shared" si="4"/>
        <v>120617.8</v>
      </c>
    </row>
    <row r="50" spans="1:13" x14ac:dyDescent="0.2">
      <c r="A50" s="13" t="s">
        <v>18</v>
      </c>
      <c r="C50" s="11">
        <v>1418</v>
      </c>
      <c r="E50" s="11">
        <v>0</v>
      </c>
      <c r="F50" s="12"/>
      <c r="G50" s="14">
        <f>+'Sch F Step 2'!$C32</f>
        <v>46.7</v>
      </c>
      <c r="I50" s="11">
        <f t="shared" si="3"/>
        <v>66221</v>
      </c>
      <c r="J50" s="12"/>
      <c r="K50" s="52">
        <f>+'Sch I Step 1'!E32</f>
        <v>52.2</v>
      </c>
      <c r="L50" s="14"/>
      <c r="M50" s="23">
        <f t="shared" si="4"/>
        <v>74019.600000000006</v>
      </c>
    </row>
    <row r="51" spans="1:13" x14ac:dyDescent="0.2">
      <c r="A51" s="13" t="s">
        <v>19</v>
      </c>
      <c r="C51" s="11">
        <v>2045</v>
      </c>
      <c r="E51" s="11">
        <v>0</v>
      </c>
      <c r="F51" s="12"/>
      <c r="G51" s="14">
        <f>+'Sch F Step 2'!$C33</f>
        <v>65.5</v>
      </c>
      <c r="I51" s="11">
        <f t="shared" si="3"/>
        <v>133948</v>
      </c>
      <c r="J51" s="12"/>
      <c r="K51" s="52">
        <f>+'Sch I Step 1'!E33</f>
        <v>73.2</v>
      </c>
      <c r="L51" s="14"/>
      <c r="M51" s="23">
        <f t="shared" si="4"/>
        <v>149694</v>
      </c>
    </row>
    <row r="52" spans="1:13" x14ac:dyDescent="0.2">
      <c r="A52" s="13" t="s">
        <v>26</v>
      </c>
      <c r="C52" s="11">
        <v>260</v>
      </c>
      <c r="E52" s="11">
        <v>0</v>
      </c>
      <c r="F52" s="12"/>
      <c r="G52" s="14">
        <f>+'Sch F Step 2'!$C34</f>
        <v>203.9</v>
      </c>
      <c r="I52" s="11">
        <f t="shared" si="3"/>
        <v>53014</v>
      </c>
      <c r="J52" s="12"/>
      <c r="K52" s="52">
        <f>+'Sch I Step 1'!E34</f>
        <v>227.85</v>
      </c>
      <c r="L52" s="14"/>
      <c r="M52" s="23">
        <f t="shared" si="4"/>
        <v>59241</v>
      </c>
    </row>
    <row r="53" spans="1:13" x14ac:dyDescent="0.2">
      <c r="A53" s="13" t="s">
        <v>20</v>
      </c>
      <c r="C53" s="11">
        <v>140</v>
      </c>
      <c r="E53" s="11">
        <v>0</v>
      </c>
      <c r="F53" s="12"/>
      <c r="G53" s="14">
        <f>+'Sch F Step 2'!$C35</f>
        <v>255.5</v>
      </c>
      <c r="I53" s="11">
        <f t="shared" si="3"/>
        <v>35770</v>
      </c>
      <c r="J53" s="12"/>
      <c r="K53" s="52">
        <f>+'Sch I Step 1'!E35</f>
        <v>285.5</v>
      </c>
      <c r="L53" s="14"/>
      <c r="M53" s="23">
        <f t="shared" si="4"/>
        <v>39970</v>
      </c>
    </row>
    <row r="54" spans="1:13" x14ac:dyDescent="0.2">
      <c r="A54" s="13" t="s">
        <v>27</v>
      </c>
      <c r="C54" s="11">
        <v>72</v>
      </c>
      <c r="E54" s="11">
        <v>0</v>
      </c>
      <c r="F54" s="12"/>
      <c r="G54" s="14">
        <f>+'Sch F Step 2'!$C36</f>
        <v>377.6</v>
      </c>
      <c r="I54" s="22">
        <f t="shared" si="3"/>
        <v>27187</v>
      </c>
      <c r="J54" s="12"/>
      <c r="K54" s="52">
        <f>+'Sch I Step 1'!E36</f>
        <v>421.9</v>
      </c>
      <c r="L54" s="14"/>
      <c r="M54" s="23">
        <f t="shared" si="4"/>
        <v>30376.799999999999</v>
      </c>
    </row>
    <row r="55" spans="1:13" x14ac:dyDescent="0.2">
      <c r="A55" s="13" t="s">
        <v>28</v>
      </c>
      <c r="C55" s="11">
        <v>70</v>
      </c>
      <c r="E55" s="11">
        <v>0</v>
      </c>
      <c r="F55" s="12"/>
      <c r="G55" s="14">
        <f>+'Sch F Step 2'!$C37</f>
        <v>516</v>
      </c>
      <c r="I55" s="22">
        <f t="shared" si="3"/>
        <v>36120</v>
      </c>
      <c r="J55" s="12"/>
      <c r="K55" s="52">
        <f>+'Sch I Step 1'!E37</f>
        <v>576.54999999999995</v>
      </c>
      <c r="L55" s="14"/>
      <c r="M55" s="23">
        <f t="shared" si="4"/>
        <v>40358.5</v>
      </c>
    </row>
    <row r="56" spans="1:13" x14ac:dyDescent="0.2">
      <c r="A56" s="13" t="s">
        <v>29</v>
      </c>
      <c r="C56" s="11">
        <v>0</v>
      </c>
      <c r="E56" s="15">
        <v>0</v>
      </c>
      <c r="F56" s="12"/>
      <c r="G56" s="14">
        <f>+'Sch F Step 2'!$C38</f>
        <v>673.7</v>
      </c>
      <c r="I56" s="15">
        <f t="shared" si="3"/>
        <v>0</v>
      </c>
      <c r="J56" s="12"/>
      <c r="K56" s="52">
        <f>+'Sch I Step 1'!E38</f>
        <v>752.8</v>
      </c>
      <c r="L56" s="14"/>
      <c r="M56" s="24">
        <f t="shared" si="4"/>
        <v>0</v>
      </c>
    </row>
    <row r="57" spans="1:13" x14ac:dyDescent="0.2">
      <c r="A57" s="2" t="s">
        <v>30</v>
      </c>
      <c r="C57" s="74">
        <f>SUM(C48:C56)</f>
        <v>16512</v>
      </c>
      <c r="E57" s="11">
        <f>SUM(E48:E56)</f>
        <v>0</v>
      </c>
      <c r="F57" s="12"/>
      <c r="G57" s="16"/>
      <c r="I57" s="11">
        <f>SUM(I48:I56)</f>
        <v>780794</v>
      </c>
      <c r="J57" s="12"/>
      <c r="M57" s="11">
        <f>SUM(M48:M56)</f>
        <v>872531.45000000007</v>
      </c>
    </row>
    <row r="58" spans="1:13" x14ac:dyDescent="0.2">
      <c r="F58" s="12"/>
      <c r="G58" s="12"/>
      <c r="J58" s="12"/>
    </row>
    <row r="59" spans="1:13" x14ac:dyDescent="0.2">
      <c r="A59" s="2" t="s">
        <v>34</v>
      </c>
      <c r="C59" s="11">
        <v>0</v>
      </c>
      <c r="E59" s="11">
        <v>338085</v>
      </c>
      <c r="F59" s="12"/>
      <c r="G59" s="36">
        <f>+'Sch I Step 1'!C41</f>
        <v>4.53</v>
      </c>
      <c r="I59" s="20">
        <f>ROUND(+E59*G59,0)</f>
        <v>1531525</v>
      </c>
      <c r="J59" s="25"/>
      <c r="K59" s="44">
        <f>+'Sch I Step 1'!E41</f>
        <v>4.6500000000000004</v>
      </c>
      <c r="L59" s="17"/>
      <c r="M59" s="20">
        <f>+E59*K59</f>
        <v>1572095.2500000002</v>
      </c>
    </row>
    <row r="60" spans="1:13" x14ac:dyDescent="0.2">
      <c r="A60" s="2" t="s">
        <v>35</v>
      </c>
      <c r="C60" s="22">
        <v>0</v>
      </c>
      <c r="D60" s="22"/>
      <c r="E60" s="22">
        <v>1107406</v>
      </c>
      <c r="F60" s="26"/>
      <c r="G60" s="36">
        <f>+'Sch I Step 1'!C42</f>
        <v>3.94</v>
      </c>
      <c r="I60" s="20">
        <f>ROUND(+E60*G60,0)</f>
        <v>4363180</v>
      </c>
      <c r="J60" s="16"/>
      <c r="K60" s="44">
        <f>+'Sch I Step 1'!E42</f>
        <v>4.1900000000000004</v>
      </c>
      <c r="L60" s="17"/>
      <c r="M60" s="20">
        <f>+E60*K60</f>
        <v>4640031.1400000006</v>
      </c>
    </row>
    <row r="61" spans="1:13" x14ac:dyDescent="0.2">
      <c r="A61" s="2" t="s">
        <v>36</v>
      </c>
      <c r="C61" s="15">
        <v>0</v>
      </c>
      <c r="D61" s="22"/>
      <c r="E61" s="15">
        <v>208756</v>
      </c>
      <c r="F61" s="12"/>
      <c r="G61" s="36">
        <f>+'Sch I Step 1'!C43</f>
        <v>2.88</v>
      </c>
      <c r="I61" s="24">
        <f>ROUND(+E61*G61,0)</f>
        <v>601217</v>
      </c>
      <c r="J61" s="12"/>
      <c r="K61" s="44">
        <f>+'Sch I Step 1'!E43</f>
        <v>3.07</v>
      </c>
      <c r="L61" s="17"/>
      <c r="M61" s="24">
        <f>+E61*K61</f>
        <v>640880.91999999993</v>
      </c>
    </row>
    <row r="62" spans="1:13" x14ac:dyDescent="0.2">
      <c r="A62" s="2" t="s">
        <v>30</v>
      </c>
      <c r="C62" s="22">
        <f>SUM(C59:C61)</f>
        <v>0</v>
      </c>
      <c r="D62" s="2"/>
      <c r="E62" s="22">
        <f>SUM(E59:E61)</f>
        <v>1654247</v>
      </c>
      <c r="F62" s="12"/>
      <c r="G62" s="18"/>
      <c r="I62" s="22">
        <f>SUM(I59:I61)</f>
        <v>6495922</v>
      </c>
      <c r="J62" s="12"/>
      <c r="M62" s="22">
        <f>SUM(M59:M61)</f>
        <v>6853007.3100000005</v>
      </c>
    </row>
    <row r="63" spans="1:13" x14ac:dyDescent="0.2">
      <c r="F63" s="12"/>
      <c r="G63" s="12"/>
      <c r="J63" s="12"/>
    </row>
    <row r="64" spans="1:13" x14ac:dyDescent="0.2">
      <c r="A64" s="2" t="s">
        <v>24</v>
      </c>
      <c r="C64" s="11">
        <f>+C62+C57</f>
        <v>16512</v>
      </c>
      <c r="E64" s="11">
        <f>+E62+E57</f>
        <v>1654247</v>
      </c>
      <c r="F64" s="12"/>
      <c r="G64" s="12"/>
      <c r="I64" s="11">
        <f>+I62+I57</f>
        <v>7276716</v>
      </c>
      <c r="J64" s="12"/>
      <c r="M64" s="11">
        <f>+M62+M57</f>
        <v>7725538.7600000007</v>
      </c>
    </row>
    <row r="65" spans="1:13" x14ac:dyDescent="0.2">
      <c r="A65" s="13"/>
      <c r="F65" s="12"/>
      <c r="G65" s="12"/>
    </row>
    <row r="66" spans="1:13" x14ac:dyDescent="0.2">
      <c r="A66" s="114" t="s">
        <v>25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1:13" x14ac:dyDescent="0.2">
      <c r="A67" s="2" t="s">
        <v>15</v>
      </c>
      <c r="J67" s="12"/>
    </row>
    <row r="68" spans="1:13" x14ac:dyDescent="0.2">
      <c r="A68" s="13" t="s">
        <v>16</v>
      </c>
      <c r="C68" s="11">
        <v>668</v>
      </c>
      <c r="E68" s="11">
        <v>0</v>
      </c>
      <c r="F68" s="12"/>
      <c r="G68" s="14">
        <f>+'Sch F Step 2'!C10</f>
        <v>16.399999999999999</v>
      </c>
      <c r="I68" s="76">
        <f t="shared" ref="I68:I75" si="5">ROUND(+C68*G68,0)</f>
        <v>10955</v>
      </c>
      <c r="J68" s="12"/>
      <c r="K68" s="75">
        <f>+'Sch I Step 1'!E10</f>
        <v>17.5</v>
      </c>
      <c r="L68" s="14"/>
      <c r="M68" s="76">
        <f t="shared" ref="M68:M75" si="6">+C68*K68</f>
        <v>11690</v>
      </c>
    </row>
    <row r="69" spans="1:13" x14ac:dyDescent="0.2">
      <c r="A69" s="13" t="s">
        <v>17</v>
      </c>
      <c r="C69" s="11">
        <v>84</v>
      </c>
      <c r="E69" s="11">
        <v>0</v>
      </c>
      <c r="F69" s="12"/>
      <c r="G69" s="14">
        <f>+'Sch F Step 2'!C12</f>
        <v>18.45</v>
      </c>
      <c r="I69" s="11">
        <f t="shared" si="5"/>
        <v>1550</v>
      </c>
      <c r="J69" s="12"/>
      <c r="K69" s="52">
        <f>+'Sch I Step 1'!E12</f>
        <v>19.600000000000001</v>
      </c>
      <c r="L69" s="14"/>
      <c r="M69" s="23">
        <f t="shared" si="6"/>
        <v>1646.4</v>
      </c>
    </row>
    <row r="70" spans="1:13" x14ac:dyDescent="0.2">
      <c r="A70" s="13" t="s">
        <v>18</v>
      </c>
      <c r="C70" s="11">
        <v>24</v>
      </c>
      <c r="E70" s="11">
        <v>0</v>
      </c>
      <c r="F70" s="12"/>
      <c r="G70" s="14">
        <f>+'Sch F Step 2'!C13</f>
        <v>20.75</v>
      </c>
      <c r="I70" s="11">
        <f t="shared" si="5"/>
        <v>498</v>
      </c>
      <c r="J70" s="12"/>
      <c r="K70" s="52">
        <f>+'Sch I Step 1'!E13</f>
        <v>22.1</v>
      </c>
      <c r="L70" s="14"/>
      <c r="M70" s="23">
        <f t="shared" si="6"/>
        <v>530.40000000000009</v>
      </c>
    </row>
    <row r="71" spans="1:13" x14ac:dyDescent="0.2">
      <c r="A71" s="13" t="s">
        <v>19</v>
      </c>
      <c r="C71" s="11">
        <v>125</v>
      </c>
      <c r="E71" s="11">
        <v>0</v>
      </c>
      <c r="F71" s="12"/>
      <c r="G71" s="14">
        <f>+'Sch F Step 2'!C14</f>
        <v>26.2</v>
      </c>
      <c r="I71" s="11">
        <f t="shared" si="5"/>
        <v>3275</v>
      </c>
      <c r="J71" s="12"/>
      <c r="K71" s="52">
        <f>+'Sch I Step 1'!E14</f>
        <v>27.9</v>
      </c>
      <c r="L71" s="14"/>
      <c r="M71" s="23">
        <f t="shared" si="6"/>
        <v>3487.5</v>
      </c>
    </row>
    <row r="72" spans="1:13" x14ac:dyDescent="0.2">
      <c r="A72" s="13" t="s">
        <v>26</v>
      </c>
      <c r="C72" s="11">
        <v>12</v>
      </c>
      <c r="E72" s="11">
        <v>0</v>
      </c>
      <c r="F72" s="12"/>
      <c r="G72" s="14">
        <f>+'Sch F Step 2'!C15</f>
        <v>63.2</v>
      </c>
      <c r="I72" s="11">
        <f t="shared" si="5"/>
        <v>758</v>
      </c>
      <c r="J72" s="12"/>
      <c r="K72" s="52">
        <f>+'Sch I Step 1'!E15</f>
        <v>67.3</v>
      </c>
      <c r="L72" s="14"/>
      <c r="M72" s="23">
        <f t="shared" si="6"/>
        <v>807.59999999999991</v>
      </c>
    </row>
    <row r="73" spans="1:13" x14ac:dyDescent="0.2">
      <c r="A73" s="13" t="s">
        <v>20</v>
      </c>
      <c r="C73" s="11">
        <v>48</v>
      </c>
      <c r="E73" s="11">
        <v>0</v>
      </c>
      <c r="F73" s="12"/>
      <c r="G73" s="14">
        <f>+'Sch F Step 2'!C16</f>
        <v>79.3</v>
      </c>
      <c r="I73" s="11">
        <f t="shared" si="5"/>
        <v>3806</v>
      </c>
      <c r="J73" s="12"/>
      <c r="K73" s="52">
        <f>+'Sch I Step 1'!E16</f>
        <v>84.4</v>
      </c>
      <c r="L73" s="14"/>
      <c r="M73" s="23">
        <f t="shared" si="6"/>
        <v>4051.2000000000003</v>
      </c>
    </row>
    <row r="74" spans="1:13" x14ac:dyDescent="0.2">
      <c r="A74" s="13" t="s">
        <v>27</v>
      </c>
      <c r="C74" s="11">
        <v>24</v>
      </c>
      <c r="E74" s="11">
        <v>0</v>
      </c>
      <c r="F74" s="12"/>
      <c r="G74" s="14">
        <f>+'Sch F Step 2'!C17</f>
        <v>117.4</v>
      </c>
      <c r="I74" s="22">
        <f t="shared" si="5"/>
        <v>2818</v>
      </c>
      <c r="J74" s="12"/>
      <c r="K74" s="52">
        <f>+'Sch I Step 1'!E17</f>
        <v>124.9</v>
      </c>
      <c r="L74" s="14"/>
      <c r="M74" s="23">
        <f t="shared" si="6"/>
        <v>2997.6000000000004</v>
      </c>
    </row>
    <row r="75" spans="1:13" x14ac:dyDescent="0.2">
      <c r="A75" s="13" t="s">
        <v>29</v>
      </c>
      <c r="C75" s="11">
        <v>0</v>
      </c>
      <c r="E75" s="15">
        <v>0</v>
      </c>
      <c r="F75" s="12"/>
      <c r="G75" s="14">
        <f>+'Sch F Step 2'!C19</f>
        <v>210.8</v>
      </c>
      <c r="I75" s="15">
        <f t="shared" si="5"/>
        <v>0</v>
      </c>
      <c r="J75" s="12"/>
      <c r="K75" s="52">
        <f>+'Sch I Step 1'!E19</f>
        <v>224.3</v>
      </c>
      <c r="L75" s="14"/>
      <c r="M75" s="24">
        <f t="shared" si="6"/>
        <v>0</v>
      </c>
    </row>
    <row r="76" spans="1:13" x14ac:dyDescent="0.2">
      <c r="A76" s="2" t="s">
        <v>30</v>
      </c>
      <c r="C76" s="74">
        <f>SUM(C68:C75)</f>
        <v>985</v>
      </c>
      <c r="E76" s="11">
        <f>SUM(E68:E75)</f>
        <v>0</v>
      </c>
      <c r="F76" s="12"/>
      <c r="G76" s="16"/>
      <c r="I76" s="11">
        <f>SUM(I68:I75)</f>
        <v>23660</v>
      </c>
      <c r="J76" s="12"/>
      <c r="M76" s="11">
        <f>SUM(M68:M75)</f>
        <v>25210.699999999997</v>
      </c>
    </row>
    <row r="77" spans="1:13" x14ac:dyDescent="0.2">
      <c r="F77" s="12"/>
      <c r="G77" s="12"/>
      <c r="J77" s="12"/>
    </row>
    <row r="78" spans="1:13" x14ac:dyDescent="0.2">
      <c r="A78" s="2" t="s">
        <v>39</v>
      </c>
      <c r="C78" s="11">
        <v>0</v>
      </c>
      <c r="E78" s="11">
        <v>5665</v>
      </c>
      <c r="F78" s="12"/>
      <c r="G78" s="36">
        <f>+'Sch F Step 2'!C22</f>
        <v>4.53</v>
      </c>
      <c r="I78" s="20">
        <f>ROUND(+E78*G78,0)</f>
        <v>25662</v>
      </c>
      <c r="J78" s="25"/>
      <c r="K78" s="17">
        <f>+'Sch I Step 1'!E22</f>
        <v>4.6500000000000004</v>
      </c>
      <c r="L78" s="17"/>
      <c r="M78" s="20">
        <f>+E78*K78</f>
        <v>26342.250000000004</v>
      </c>
    </row>
    <row r="79" spans="1:13" x14ac:dyDescent="0.2">
      <c r="A79" s="2" t="s">
        <v>40</v>
      </c>
      <c r="C79" s="22">
        <v>0</v>
      </c>
      <c r="D79" s="22"/>
      <c r="E79" s="22">
        <v>51897</v>
      </c>
      <c r="F79" s="26"/>
      <c r="G79" s="36">
        <f>+'Sch F Step 2'!C23</f>
        <v>3.94</v>
      </c>
      <c r="I79" s="20">
        <f>ROUND(+E79*G79,0)</f>
        <v>204474</v>
      </c>
      <c r="J79" s="16"/>
      <c r="K79" s="17">
        <f>+'Sch I Step 1'!E23</f>
        <v>4.1900000000000004</v>
      </c>
      <c r="L79" s="17"/>
      <c r="M79" s="20">
        <f>+E79*K79</f>
        <v>217448.43000000002</v>
      </c>
    </row>
    <row r="80" spans="1:13" x14ac:dyDescent="0.2">
      <c r="A80" s="2" t="s">
        <v>41</v>
      </c>
      <c r="C80" s="15">
        <v>0</v>
      </c>
      <c r="D80" s="22"/>
      <c r="E80" s="15">
        <v>0</v>
      </c>
      <c r="F80" s="12"/>
      <c r="G80" s="37">
        <f>+'Sch F Step 2'!C24</f>
        <v>2.88</v>
      </c>
      <c r="I80" s="24">
        <f>ROUND(+E80*G80,0)</f>
        <v>0</v>
      </c>
      <c r="J80" s="12"/>
      <c r="K80" s="17">
        <f>+'Sch I Step 1'!E24</f>
        <v>3.07</v>
      </c>
      <c r="L80" s="17"/>
      <c r="M80" s="24">
        <f>+E80*K80</f>
        <v>0</v>
      </c>
    </row>
    <row r="81" spans="1:18" x14ac:dyDescent="0.2">
      <c r="A81" s="2" t="s">
        <v>30</v>
      </c>
      <c r="C81" s="22">
        <f>SUM(C78:C80)</f>
        <v>0</v>
      </c>
      <c r="D81" s="2"/>
      <c r="E81" s="22">
        <f>SUM(E78:E80)</f>
        <v>57562</v>
      </c>
      <c r="F81" s="12"/>
      <c r="G81" s="18"/>
      <c r="I81" s="22">
        <f>SUM(I78:I80)</f>
        <v>230136</v>
      </c>
      <c r="J81" s="12"/>
      <c r="M81" s="22">
        <f>SUM(M78:M80)</f>
        <v>243790.68000000002</v>
      </c>
    </row>
    <row r="82" spans="1:18" x14ac:dyDescent="0.2">
      <c r="F82" s="12"/>
      <c r="G82" s="12"/>
      <c r="J82" s="12"/>
    </row>
    <row r="83" spans="1:18" x14ac:dyDescent="0.2">
      <c r="A83" s="2" t="s">
        <v>24</v>
      </c>
      <c r="C83" s="11">
        <f>+C81+C76</f>
        <v>985</v>
      </c>
      <c r="E83" s="11">
        <f>+E81+E76</f>
        <v>57562</v>
      </c>
      <c r="F83" s="12"/>
      <c r="G83" s="12"/>
      <c r="I83" s="11">
        <f>+I81+I76</f>
        <v>253796</v>
      </c>
      <c r="J83" s="12"/>
      <c r="M83" s="11">
        <f>+M81+M76</f>
        <v>269001.38</v>
      </c>
    </row>
    <row r="84" spans="1:18" x14ac:dyDescent="0.2">
      <c r="F84" s="12"/>
      <c r="G84" s="12"/>
      <c r="J84" s="12"/>
    </row>
    <row r="85" spans="1:18" x14ac:dyDescent="0.2">
      <c r="A85" s="2" t="s">
        <v>42</v>
      </c>
      <c r="C85" s="11">
        <f>+C83+C64</f>
        <v>17497</v>
      </c>
      <c r="D85" s="2"/>
      <c r="E85" s="11">
        <f>+E83+E64</f>
        <v>1711809</v>
      </c>
      <c r="F85" s="12"/>
      <c r="G85" s="12"/>
      <c r="I85" s="11">
        <f>+I83+I64</f>
        <v>7530512</v>
      </c>
      <c r="J85" s="12"/>
      <c r="M85" s="11">
        <f>+M83+M64</f>
        <v>7994540.1400000006</v>
      </c>
      <c r="N85" s="11"/>
    </row>
    <row r="86" spans="1:18" x14ac:dyDescent="0.2">
      <c r="F86" s="12"/>
      <c r="G86" s="12"/>
      <c r="J86" s="12"/>
    </row>
    <row r="87" spans="1:18" x14ac:dyDescent="0.2">
      <c r="F87" s="12"/>
      <c r="G87" s="12"/>
    </row>
    <row r="88" spans="1:18" x14ac:dyDescent="0.2">
      <c r="A88" s="114" t="s">
        <v>49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2"/>
      <c r="O88" s="12"/>
      <c r="P88" s="11"/>
      <c r="Q88" s="11"/>
      <c r="R88" s="11"/>
    </row>
    <row r="89" spans="1:18" x14ac:dyDescent="0.2">
      <c r="A89" s="2" t="s">
        <v>15</v>
      </c>
      <c r="J89" s="12"/>
      <c r="P89" s="21"/>
      <c r="Q89" s="21"/>
      <c r="R89" s="21"/>
    </row>
    <row r="90" spans="1:18" x14ac:dyDescent="0.2">
      <c r="A90" s="13" t="s">
        <v>16</v>
      </c>
      <c r="C90" s="11">
        <v>2709</v>
      </c>
      <c r="E90" s="11">
        <v>0</v>
      </c>
      <c r="F90" s="12"/>
      <c r="G90" s="14">
        <f>+'Sch F Step 2'!C29</f>
        <v>32.799999999999997</v>
      </c>
      <c r="I90" s="76">
        <f t="shared" ref="I90:I97" si="7">ROUND(+C90*G90,0)</f>
        <v>88855</v>
      </c>
      <c r="J90" s="12"/>
      <c r="K90" s="75">
        <f>+'Sch I Step 1'!E29</f>
        <v>36.65</v>
      </c>
      <c r="L90" s="14"/>
      <c r="M90" s="76">
        <f t="shared" ref="M90:M97" si="8">ROUND(+K90*C90,0)</f>
        <v>99285</v>
      </c>
      <c r="N90" s="22"/>
      <c r="O90" s="22"/>
      <c r="P90" s="22"/>
      <c r="Q90" s="22"/>
      <c r="R90" s="11"/>
    </row>
    <row r="91" spans="1:18" x14ac:dyDescent="0.2">
      <c r="A91" s="13" t="s">
        <v>17</v>
      </c>
      <c r="C91" s="11">
        <v>1326</v>
      </c>
      <c r="E91" s="11">
        <v>0</v>
      </c>
      <c r="F91" s="12"/>
      <c r="G91" s="14">
        <f>+'Sch F Step 2'!C31</f>
        <v>39.5</v>
      </c>
      <c r="I91" s="11">
        <f t="shared" si="7"/>
        <v>52377</v>
      </c>
      <c r="J91" s="12"/>
      <c r="K91" s="52">
        <f>+'Sch I Step 1'!E31</f>
        <v>44.15</v>
      </c>
      <c r="L91" s="14"/>
      <c r="M91" s="11">
        <f t="shared" si="8"/>
        <v>58543</v>
      </c>
      <c r="N91" s="11"/>
      <c r="O91" s="11"/>
      <c r="P91" s="22"/>
      <c r="Q91" s="22"/>
      <c r="R91" s="11"/>
    </row>
    <row r="92" spans="1:18" x14ac:dyDescent="0.2">
      <c r="A92" s="13" t="s">
        <v>18</v>
      </c>
      <c r="C92" s="11">
        <v>1744</v>
      </c>
      <c r="E92" s="11">
        <v>0</v>
      </c>
      <c r="F92" s="12"/>
      <c r="G92" s="14">
        <f>+'Sch F Step 2'!C32</f>
        <v>46.7</v>
      </c>
      <c r="I92" s="11">
        <f t="shared" si="7"/>
        <v>81445</v>
      </c>
      <c r="J92" s="12"/>
      <c r="K92" s="52">
        <f>+'Sch I Step 1'!E32</f>
        <v>52.2</v>
      </c>
      <c r="L92" s="14"/>
      <c r="M92" s="11">
        <f t="shared" si="8"/>
        <v>91037</v>
      </c>
      <c r="N92" s="11"/>
      <c r="O92" s="11"/>
      <c r="P92" s="12"/>
      <c r="Q92" s="12"/>
    </row>
    <row r="93" spans="1:18" x14ac:dyDescent="0.2">
      <c r="A93" s="13" t="s">
        <v>19</v>
      </c>
      <c r="C93" s="11">
        <v>756</v>
      </c>
      <c r="E93" s="11">
        <v>0</v>
      </c>
      <c r="F93" s="12"/>
      <c r="G93" s="14">
        <f>+'Sch F Step 2'!C33</f>
        <v>65.5</v>
      </c>
      <c r="I93" s="11">
        <f t="shared" si="7"/>
        <v>49518</v>
      </c>
      <c r="J93" s="12"/>
      <c r="K93" s="52">
        <f>+'Sch I Step 1'!E33</f>
        <v>73.2</v>
      </c>
      <c r="L93" s="14"/>
      <c r="M93" s="11">
        <f t="shared" si="8"/>
        <v>55339</v>
      </c>
      <c r="N93" s="11"/>
      <c r="O93" s="11"/>
      <c r="P93" s="11"/>
      <c r="Q93" s="12"/>
      <c r="R93" s="11"/>
    </row>
    <row r="94" spans="1:18" x14ac:dyDescent="0.2">
      <c r="A94" s="13" t="s">
        <v>26</v>
      </c>
      <c r="C94" s="11">
        <v>82</v>
      </c>
      <c r="E94" s="11">
        <v>0</v>
      </c>
      <c r="F94" s="12"/>
      <c r="G94" s="14">
        <f>+'Sch F Step 2'!C34</f>
        <v>203.9</v>
      </c>
      <c r="I94" s="11">
        <f t="shared" si="7"/>
        <v>16720</v>
      </c>
      <c r="J94" s="12"/>
      <c r="K94" s="52">
        <f>+'Sch I Step 1'!E34</f>
        <v>227.85</v>
      </c>
      <c r="L94" s="14"/>
      <c r="M94" s="11">
        <f t="shared" si="8"/>
        <v>18684</v>
      </c>
      <c r="N94" s="12"/>
      <c r="O94" s="12"/>
      <c r="P94" s="11"/>
    </row>
    <row r="95" spans="1:18" x14ac:dyDescent="0.2">
      <c r="A95" s="13" t="s">
        <v>20</v>
      </c>
      <c r="C95" s="11">
        <v>53</v>
      </c>
      <c r="E95" s="11">
        <v>0</v>
      </c>
      <c r="F95" s="12"/>
      <c r="G95" s="14">
        <f>+'Sch F Step 2'!C35</f>
        <v>255.5</v>
      </c>
      <c r="I95" s="11">
        <f t="shared" si="7"/>
        <v>13542</v>
      </c>
      <c r="J95" s="12"/>
      <c r="K95" s="52">
        <f>+'Sch I Step 1'!E35</f>
        <v>285.5</v>
      </c>
      <c r="L95" s="14"/>
      <c r="M95" s="11">
        <f t="shared" si="8"/>
        <v>15132</v>
      </c>
      <c r="P95" s="11"/>
      <c r="Q95" s="12"/>
      <c r="R95" s="11"/>
    </row>
    <row r="96" spans="1:18" x14ac:dyDescent="0.2">
      <c r="A96" s="13" t="s">
        <v>27</v>
      </c>
      <c r="C96" s="11">
        <v>118</v>
      </c>
      <c r="E96" s="11">
        <v>0</v>
      </c>
      <c r="F96" s="12"/>
      <c r="G96" s="14">
        <f>+'Sch F Step 2'!C36</f>
        <v>377.6</v>
      </c>
      <c r="I96" s="11">
        <f t="shared" si="7"/>
        <v>44557</v>
      </c>
      <c r="J96" s="12"/>
      <c r="K96" s="52">
        <f>+'Sch I Step 1'!E36</f>
        <v>421.9</v>
      </c>
      <c r="L96" s="14"/>
      <c r="M96" s="11">
        <f t="shared" si="8"/>
        <v>49784</v>
      </c>
      <c r="N96" s="12"/>
      <c r="O96" s="12"/>
      <c r="P96" s="11"/>
    </row>
    <row r="97" spans="1:16" x14ac:dyDescent="0.2">
      <c r="A97" s="13" t="s">
        <v>28</v>
      </c>
      <c r="B97" s="13"/>
      <c r="C97" s="11">
        <v>41</v>
      </c>
      <c r="E97" s="15">
        <v>0</v>
      </c>
      <c r="F97" s="12"/>
      <c r="G97" s="14">
        <f>+'Sch F Step 2'!C37</f>
        <v>516</v>
      </c>
      <c r="I97" s="15">
        <f t="shared" si="7"/>
        <v>21156</v>
      </c>
      <c r="J97" s="12"/>
      <c r="K97" s="52">
        <f>+'Sch I Step 1'!E37</f>
        <v>576.54999999999995</v>
      </c>
      <c r="L97" s="14"/>
      <c r="M97" s="15">
        <f t="shared" si="8"/>
        <v>23639</v>
      </c>
      <c r="N97" s="12"/>
      <c r="O97" s="12"/>
      <c r="P97" s="11"/>
    </row>
    <row r="98" spans="1:16" x14ac:dyDescent="0.2">
      <c r="A98" s="2" t="s">
        <v>30</v>
      </c>
      <c r="C98" s="74">
        <f>SUM(C90:C97)</f>
        <v>6829</v>
      </c>
      <c r="E98" s="11">
        <f>SUM(E90:E97)</f>
        <v>0</v>
      </c>
      <c r="F98" s="12"/>
      <c r="G98" s="12"/>
      <c r="I98" s="11">
        <f>SUM(I90:I97)</f>
        <v>368170</v>
      </c>
      <c r="J98" s="12"/>
      <c r="K98" s="52"/>
      <c r="M98" s="11">
        <f>SUM(M90:M97)</f>
        <v>411443</v>
      </c>
    </row>
    <row r="99" spans="1:16" x14ac:dyDescent="0.2">
      <c r="F99" s="12"/>
      <c r="G99" s="12"/>
      <c r="J99" s="12"/>
    </row>
    <row r="100" spans="1:16" x14ac:dyDescent="0.2">
      <c r="A100" s="2" t="s">
        <v>34</v>
      </c>
      <c r="C100" s="11">
        <v>0</v>
      </c>
      <c r="E100" s="11">
        <v>258871</v>
      </c>
      <c r="F100" s="12"/>
      <c r="G100" s="17">
        <f>+'Sch F Step 2'!C41</f>
        <v>4.53</v>
      </c>
      <c r="I100" s="11">
        <f>ROUND(+E100*G100,0)</f>
        <v>1172686</v>
      </c>
      <c r="J100" s="12"/>
      <c r="K100" s="17">
        <f>+'Sch I Step 1'!E41</f>
        <v>4.6500000000000004</v>
      </c>
      <c r="L100" s="17"/>
      <c r="M100" s="11">
        <f>ROUND(+K100*E100,2)</f>
        <v>1203750.1499999999</v>
      </c>
    </row>
    <row r="101" spans="1:16" x14ac:dyDescent="0.2">
      <c r="A101" s="2" t="s">
        <v>35</v>
      </c>
      <c r="C101" s="11">
        <v>0</v>
      </c>
      <c r="E101" s="11">
        <v>784039</v>
      </c>
      <c r="F101" s="12"/>
      <c r="G101" s="17">
        <f>+'Sch F Step 2'!C42</f>
        <v>3.94</v>
      </c>
      <c r="I101" s="11">
        <f>ROUND(+E101*G101,0)</f>
        <v>3089114</v>
      </c>
      <c r="J101" s="12"/>
      <c r="K101" s="17">
        <f>+'Sch I Step 1'!E42</f>
        <v>4.1900000000000004</v>
      </c>
      <c r="L101" s="17"/>
      <c r="M101" s="11">
        <f>ROUND(+K101*E101,2)</f>
        <v>3285123.41</v>
      </c>
    </row>
    <row r="102" spans="1:16" x14ac:dyDescent="0.2">
      <c r="A102" s="2" t="s">
        <v>36</v>
      </c>
      <c r="B102" s="21"/>
      <c r="C102" s="15">
        <v>0</v>
      </c>
      <c r="D102" s="22"/>
      <c r="E102" s="11">
        <v>2425</v>
      </c>
      <c r="F102" s="16"/>
      <c r="G102" s="17">
        <f>+'Sch F Step 2'!C43</f>
        <v>2.88</v>
      </c>
      <c r="H102" s="21"/>
      <c r="I102" s="15">
        <f>ROUND(+E102*G102,0)</f>
        <v>6984</v>
      </c>
      <c r="J102" s="16"/>
      <c r="K102" s="17">
        <f>+'Sch I Step 1'!E43</f>
        <v>3.07</v>
      </c>
      <c r="L102" s="28"/>
      <c r="M102" s="15">
        <f>ROUND(+K102*E102,2)</f>
        <v>7444.75</v>
      </c>
    </row>
    <row r="103" spans="1:16" x14ac:dyDescent="0.2">
      <c r="A103" s="2" t="s">
        <v>30</v>
      </c>
      <c r="C103" s="11">
        <f>SUM(C100:C102)</f>
        <v>0</v>
      </c>
      <c r="E103" s="74">
        <f>SUM(E100:E102)</f>
        <v>1045335</v>
      </c>
      <c r="F103" s="12"/>
      <c r="G103" s="18"/>
      <c r="I103" s="11">
        <f>SUM(I100:I102)</f>
        <v>4268784</v>
      </c>
      <c r="J103" s="12"/>
      <c r="K103" s="17"/>
      <c r="M103" s="11">
        <f>SUM(M100:M102)</f>
        <v>4496318.3100000005</v>
      </c>
    </row>
    <row r="104" spans="1:16" x14ac:dyDescent="0.2">
      <c r="F104" s="12"/>
      <c r="G104" s="12"/>
      <c r="J104" s="12"/>
    </row>
    <row r="105" spans="1:16" x14ac:dyDescent="0.2">
      <c r="A105" s="2" t="s">
        <v>24</v>
      </c>
      <c r="C105" s="11">
        <f>+C103+C98</f>
        <v>6829</v>
      </c>
      <c r="E105" s="11">
        <f>+E103+E98</f>
        <v>1045335</v>
      </c>
      <c r="F105" s="12"/>
      <c r="G105" s="12"/>
      <c r="I105" s="11">
        <f>+I103+I98</f>
        <v>4636954</v>
      </c>
      <c r="J105" s="12"/>
      <c r="M105" s="11">
        <f>+M103+M98</f>
        <v>4907761.3100000005</v>
      </c>
    </row>
    <row r="106" spans="1:16" x14ac:dyDescent="0.2">
      <c r="F106" s="12"/>
      <c r="G106" s="12"/>
      <c r="J106" s="11"/>
    </row>
    <row r="107" spans="1:16" x14ac:dyDescent="0.2">
      <c r="A107" s="114" t="s">
        <v>50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1:16" x14ac:dyDescent="0.2">
      <c r="A108" s="2" t="s">
        <v>15</v>
      </c>
      <c r="J108" s="12"/>
    </row>
    <row r="109" spans="1:16" x14ac:dyDescent="0.2">
      <c r="A109" s="13" t="s">
        <v>16</v>
      </c>
      <c r="C109" s="11">
        <v>14</v>
      </c>
      <c r="E109" s="11">
        <v>0</v>
      </c>
      <c r="G109" s="14">
        <f>+'Sch F Step 2'!C10</f>
        <v>16.399999999999999</v>
      </c>
      <c r="I109" s="76">
        <f>ROUND(+C109*G109,0)</f>
        <v>230</v>
      </c>
      <c r="J109" s="12"/>
      <c r="K109" s="75">
        <f>+'Sch I Step 1'!E10</f>
        <v>17.5</v>
      </c>
      <c r="L109" s="14"/>
      <c r="M109" s="76">
        <f>ROUND(+K109*C109,0)</f>
        <v>245</v>
      </c>
    </row>
    <row r="110" spans="1:16" x14ac:dyDescent="0.2">
      <c r="A110" s="13" t="s">
        <v>18</v>
      </c>
      <c r="C110" s="11">
        <v>216</v>
      </c>
      <c r="E110" s="11">
        <v>0</v>
      </c>
      <c r="G110" s="14">
        <f>+'Sch F Step 2'!C13</f>
        <v>20.75</v>
      </c>
      <c r="I110" s="11">
        <f>ROUND(+C110*G110,0)</f>
        <v>4482</v>
      </c>
      <c r="J110" s="12"/>
      <c r="K110" s="52">
        <f>+'Sch I Step 1'!E13</f>
        <v>22.1</v>
      </c>
      <c r="M110" s="11">
        <f>ROUND(+K110*C110,0)</f>
        <v>4774</v>
      </c>
    </row>
    <row r="111" spans="1:16" x14ac:dyDescent="0.2">
      <c r="A111" s="13" t="s">
        <v>19</v>
      </c>
      <c r="C111" s="11">
        <v>231</v>
      </c>
      <c r="E111" s="11">
        <v>0</v>
      </c>
      <c r="G111" s="14">
        <f>+'Sch F Step 2'!C14</f>
        <v>26.2</v>
      </c>
      <c r="I111" s="11">
        <f>ROUND(+C111*G111,0)</f>
        <v>6052</v>
      </c>
      <c r="J111" s="12"/>
      <c r="K111" s="52">
        <f>+'Sch I Step 1'!E14</f>
        <v>27.9</v>
      </c>
      <c r="M111" s="11">
        <f>ROUND(+K111*C111,0)</f>
        <v>6445</v>
      </c>
    </row>
    <row r="112" spans="1:16" x14ac:dyDescent="0.2">
      <c r="A112" s="13" t="s">
        <v>26</v>
      </c>
      <c r="C112" s="11">
        <v>12</v>
      </c>
      <c r="E112" s="11">
        <v>0</v>
      </c>
      <c r="G112" s="14">
        <f>+'Sch F Step 2'!C15</f>
        <v>63.2</v>
      </c>
      <c r="I112" s="11">
        <f>ROUND(+C112*G112,0)</f>
        <v>758</v>
      </c>
      <c r="J112" s="12"/>
      <c r="K112" s="52">
        <f>+'Sch I Step 1'!E15</f>
        <v>67.3</v>
      </c>
      <c r="M112" s="11">
        <f>ROUND(+K112*C112,0)</f>
        <v>808</v>
      </c>
    </row>
    <row r="113" spans="1:16" x14ac:dyDescent="0.2">
      <c r="A113" s="13" t="s">
        <v>27</v>
      </c>
      <c r="C113" s="11">
        <v>12</v>
      </c>
      <c r="E113" s="15">
        <v>0</v>
      </c>
      <c r="F113" s="12"/>
      <c r="G113" s="14">
        <f>+'Sch F Step 2'!C17</f>
        <v>117.4</v>
      </c>
      <c r="I113" s="15">
        <f>ROUND(+C113*G113,0)</f>
        <v>1409</v>
      </c>
      <c r="J113" s="12"/>
      <c r="K113" s="52">
        <f>+'Sch I Step 1'!E17</f>
        <v>124.9</v>
      </c>
      <c r="L113" s="14"/>
      <c r="M113" s="15">
        <f>ROUND(+K113*C113,0)</f>
        <v>1499</v>
      </c>
    </row>
    <row r="114" spans="1:16" x14ac:dyDescent="0.2">
      <c r="A114" s="2" t="s">
        <v>30</v>
      </c>
      <c r="C114" s="74">
        <f>SUM(C109:C113)</f>
        <v>485</v>
      </c>
      <c r="E114" s="11">
        <f>SUM(E110:E113)</f>
        <v>0</v>
      </c>
      <c r="F114" s="12"/>
      <c r="G114" s="14"/>
      <c r="I114" s="11">
        <f>SUM(I109:I113)</f>
        <v>12931</v>
      </c>
      <c r="J114" s="12"/>
      <c r="K114" s="52"/>
      <c r="M114" s="11">
        <f>SUM(M109:M113)</f>
        <v>13771</v>
      </c>
    </row>
    <row r="115" spans="1:16" x14ac:dyDescent="0.2">
      <c r="F115" s="12"/>
      <c r="G115" s="14"/>
      <c r="J115" s="12"/>
    </row>
    <row r="116" spans="1:16" x14ac:dyDescent="0.2">
      <c r="A116" s="2" t="s">
        <v>39</v>
      </c>
      <c r="C116" s="11">
        <v>0</v>
      </c>
      <c r="E116" s="11">
        <v>7224</v>
      </c>
      <c r="F116" s="12"/>
      <c r="G116" s="17">
        <f>+'Sch F Step 2'!C22</f>
        <v>4.53</v>
      </c>
      <c r="I116" s="11">
        <f>ROUND(+E116*G116,0)</f>
        <v>32725</v>
      </c>
      <c r="J116" s="12"/>
      <c r="K116" s="17">
        <f>+'Sch I Step 1'!E22</f>
        <v>4.6500000000000004</v>
      </c>
      <c r="L116" s="17"/>
      <c r="M116" s="11">
        <f>ROUND(+K116*E116,2)</f>
        <v>33591.599999999999</v>
      </c>
    </row>
    <row r="117" spans="1:16" x14ac:dyDescent="0.2">
      <c r="A117" s="2" t="s">
        <v>40</v>
      </c>
      <c r="C117" s="11">
        <v>0</v>
      </c>
      <c r="E117" s="11">
        <v>50777</v>
      </c>
      <c r="F117" s="12"/>
      <c r="G117" s="17">
        <f>+'Sch F Step 2'!C23</f>
        <v>3.94</v>
      </c>
      <c r="I117" s="11">
        <f>ROUND(+E117*G117,0)</f>
        <v>200061</v>
      </c>
      <c r="J117" s="12"/>
      <c r="K117" s="17">
        <f>+'Sch I Step 1'!E23</f>
        <v>4.1900000000000004</v>
      </c>
      <c r="L117" s="17"/>
      <c r="M117" s="11">
        <f>ROUND(+K117*E117,2)</f>
        <v>212755.63</v>
      </c>
    </row>
    <row r="118" spans="1:16" x14ac:dyDescent="0.2">
      <c r="A118" s="2" t="s">
        <v>41</v>
      </c>
      <c r="B118" s="21"/>
      <c r="C118" s="15">
        <v>0</v>
      </c>
      <c r="D118" s="22"/>
      <c r="E118" s="15">
        <v>0</v>
      </c>
      <c r="F118" s="16"/>
      <c r="G118" s="17">
        <f>+'Sch F Step 2'!C24</f>
        <v>2.88</v>
      </c>
      <c r="H118" s="21"/>
      <c r="I118" s="15">
        <f>ROUND(+E118*G118,0)</f>
        <v>0</v>
      </c>
      <c r="J118" s="16"/>
      <c r="K118" s="17">
        <f>+'Sch I Step 1'!E24</f>
        <v>3.07</v>
      </c>
      <c r="L118" s="28"/>
      <c r="M118" s="15">
        <f>ROUND(+K118*E118,2)</f>
        <v>0</v>
      </c>
    </row>
    <row r="119" spans="1:16" x14ac:dyDescent="0.2">
      <c r="A119" s="2" t="s">
        <v>30</v>
      </c>
      <c r="C119" s="11">
        <f>SUM(C116:C118)</f>
        <v>0</v>
      </c>
      <c r="E119" s="11">
        <f>SUM(E116:E118)</f>
        <v>58001</v>
      </c>
      <c r="F119" s="12"/>
      <c r="G119" s="18"/>
      <c r="I119" s="11">
        <f>SUM(I116:I118)</f>
        <v>232786</v>
      </c>
      <c r="J119" s="12"/>
      <c r="K119" s="17"/>
      <c r="M119" s="11">
        <f>SUM(M116:M118)</f>
        <v>246347.23</v>
      </c>
    </row>
    <row r="120" spans="1:16" x14ac:dyDescent="0.2">
      <c r="F120" s="12"/>
      <c r="G120" s="12"/>
      <c r="J120" s="12"/>
    </row>
    <row r="121" spans="1:16" x14ac:dyDescent="0.2">
      <c r="A121" s="2" t="s">
        <v>24</v>
      </c>
      <c r="C121" s="11">
        <f>+C119+C114</f>
        <v>485</v>
      </c>
      <c r="E121" s="11">
        <f>+E119+E114</f>
        <v>58001</v>
      </c>
      <c r="F121" s="12"/>
      <c r="G121" s="12"/>
      <c r="I121" s="11">
        <f>+I119+I114</f>
        <v>245717</v>
      </c>
      <c r="J121" s="12"/>
      <c r="M121" s="11">
        <f>+M119+M114</f>
        <v>260118.23</v>
      </c>
      <c r="N121" s="11"/>
      <c r="P121" s="11"/>
    </row>
    <row r="122" spans="1:16" s="21" customFormat="1" x14ac:dyDescent="0.2">
      <c r="A122" s="2"/>
      <c r="B122" s="2"/>
      <c r="C122" s="11"/>
      <c r="D122" s="11"/>
      <c r="E122" s="11"/>
      <c r="F122" s="12"/>
      <c r="G122" s="12"/>
      <c r="H122" s="2"/>
      <c r="I122" s="11"/>
      <c r="J122" s="12"/>
      <c r="K122" s="2"/>
      <c r="L122" s="2"/>
      <c r="M122" s="11"/>
      <c r="N122" s="2"/>
      <c r="O122" s="2"/>
    </row>
    <row r="123" spans="1:16" s="21" customFormat="1" x14ac:dyDescent="0.2">
      <c r="A123" s="2" t="s">
        <v>51</v>
      </c>
      <c r="B123" s="2"/>
      <c r="C123" s="11">
        <f>+C121+C105</f>
        <v>7314</v>
      </c>
      <c r="D123" s="2"/>
      <c r="E123" s="11">
        <f>+E121+E105</f>
        <v>1103336</v>
      </c>
      <c r="F123" s="2"/>
      <c r="G123" s="12"/>
      <c r="H123" s="2"/>
      <c r="I123" s="11">
        <f>+I121+I105</f>
        <v>4882671</v>
      </c>
      <c r="J123" s="12"/>
      <c r="K123" s="2"/>
      <c r="L123" s="2"/>
      <c r="M123" s="11">
        <f>+M121+M105</f>
        <v>5167879.540000001</v>
      </c>
      <c r="N123" s="11"/>
      <c r="O123" s="79"/>
    </row>
    <row r="124" spans="1:16" s="21" customFormat="1" x14ac:dyDescent="0.2">
      <c r="A124" s="2"/>
      <c r="B124" s="2"/>
      <c r="C124" s="11"/>
      <c r="D124" s="2"/>
      <c r="E124" s="11"/>
      <c r="F124" s="2"/>
      <c r="G124" s="12"/>
      <c r="H124" s="2"/>
      <c r="I124" s="11"/>
      <c r="J124" s="12"/>
      <c r="K124" s="2"/>
      <c r="L124" s="2"/>
      <c r="M124" s="11"/>
      <c r="N124" s="2"/>
      <c r="O124" s="2"/>
    </row>
    <row r="125" spans="1:16" s="21" customFormat="1" x14ac:dyDescent="0.2">
      <c r="A125" s="2" t="s">
        <v>62</v>
      </c>
      <c r="B125" s="2"/>
      <c r="C125" s="11">
        <f>+C123+C85</f>
        <v>24811</v>
      </c>
      <c r="D125" s="2"/>
      <c r="E125" s="11">
        <f>+E123+E85</f>
        <v>2815145</v>
      </c>
      <c r="F125" s="2"/>
      <c r="G125" s="12"/>
      <c r="H125" s="2"/>
      <c r="I125" s="11">
        <f>+I123+I85</f>
        <v>12413183</v>
      </c>
      <c r="J125" s="12"/>
      <c r="K125" s="2"/>
      <c r="L125" s="2"/>
      <c r="M125" s="11">
        <f>+M123+M85</f>
        <v>13162419.680000002</v>
      </c>
      <c r="N125" s="2"/>
      <c r="O125" s="2"/>
    </row>
    <row r="126" spans="1:16" s="21" customFormat="1" x14ac:dyDescent="0.2">
      <c r="A126" s="2"/>
      <c r="B126" s="2"/>
      <c r="C126" s="11"/>
      <c r="D126" s="2"/>
      <c r="E126" s="11"/>
      <c r="F126" s="2"/>
      <c r="G126" s="12"/>
      <c r="H126" s="2"/>
      <c r="I126" s="11"/>
      <c r="J126" s="12"/>
      <c r="K126" s="2"/>
      <c r="L126" s="2"/>
      <c r="M126" s="11"/>
      <c r="N126" s="2"/>
      <c r="O126" s="2"/>
    </row>
    <row r="127" spans="1:16" x14ac:dyDescent="0.2">
      <c r="A127" s="114" t="s">
        <v>43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1:16" x14ac:dyDescent="0.2">
      <c r="A128" s="2" t="s">
        <v>15</v>
      </c>
      <c r="J128" s="12"/>
    </row>
    <row r="129" spans="1:18" x14ac:dyDescent="0.2">
      <c r="A129" s="13" t="s">
        <v>16</v>
      </c>
      <c r="C129" s="11">
        <v>54</v>
      </c>
      <c r="E129" s="11">
        <v>0</v>
      </c>
      <c r="F129" s="12"/>
      <c r="G129" s="14">
        <f>+'Sch F Step 2'!C29</f>
        <v>32.799999999999997</v>
      </c>
      <c r="I129" s="76">
        <f t="shared" ref="I129:I136" si="9">ROUND(+C129*G129,0)</f>
        <v>1771</v>
      </c>
      <c r="J129" s="12"/>
      <c r="K129" s="75">
        <f>+'Sch I Step 1'!E29</f>
        <v>36.65</v>
      </c>
      <c r="L129" s="14"/>
      <c r="M129" s="76">
        <f t="shared" ref="M129:M136" si="10">ROUND(+K129*C129,0)</f>
        <v>1979</v>
      </c>
    </row>
    <row r="130" spans="1:18" x14ac:dyDescent="0.2">
      <c r="A130" s="13" t="s">
        <v>17</v>
      </c>
      <c r="C130" s="11">
        <v>32</v>
      </c>
      <c r="E130" s="11">
        <v>0</v>
      </c>
      <c r="F130" s="12"/>
      <c r="G130" s="14">
        <f>+'Sch F Step 2'!C31</f>
        <v>39.5</v>
      </c>
      <c r="I130" s="11">
        <f t="shared" si="9"/>
        <v>1264</v>
      </c>
      <c r="J130" s="12"/>
      <c r="K130" s="52">
        <f>+'Sch I Step 1'!E31</f>
        <v>44.15</v>
      </c>
      <c r="L130" s="14"/>
      <c r="M130" s="11">
        <f t="shared" si="10"/>
        <v>1413</v>
      </c>
    </row>
    <row r="131" spans="1:18" x14ac:dyDescent="0.2">
      <c r="A131" s="13" t="s">
        <v>18</v>
      </c>
      <c r="C131" s="11">
        <v>50</v>
      </c>
      <c r="E131" s="11">
        <v>0</v>
      </c>
      <c r="F131" s="12"/>
      <c r="G131" s="14">
        <f>+'Sch F Step 2'!C32</f>
        <v>46.7</v>
      </c>
      <c r="I131" s="11">
        <f t="shared" si="9"/>
        <v>2335</v>
      </c>
      <c r="J131" s="12"/>
      <c r="K131" s="52">
        <f>+'Sch I Step 1'!E32</f>
        <v>52.2</v>
      </c>
      <c r="L131" s="14"/>
      <c r="M131" s="11">
        <f t="shared" si="10"/>
        <v>2610</v>
      </c>
    </row>
    <row r="132" spans="1:18" x14ac:dyDescent="0.2">
      <c r="A132" s="13" t="s">
        <v>19</v>
      </c>
      <c r="C132" s="11">
        <v>156</v>
      </c>
      <c r="E132" s="11">
        <v>0</v>
      </c>
      <c r="F132" s="12"/>
      <c r="G132" s="14">
        <f>+'Sch F Step 2'!C33</f>
        <v>65.5</v>
      </c>
      <c r="I132" s="11">
        <f t="shared" si="9"/>
        <v>10218</v>
      </c>
      <c r="J132" s="12"/>
      <c r="K132" s="52">
        <f>+'Sch I Step 1'!E33</f>
        <v>73.2</v>
      </c>
      <c r="L132" s="14"/>
      <c r="M132" s="11">
        <f t="shared" si="10"/>
        <v>11419</v>
      </c>
    </row>
    <row r="133" spans="1:18" x14ac:dyDescent="0.2">
      <c r="A133" s="13" t="s">
        <v>26</v>
      </c>
      <c r="C133" s="11">
        <v>69</v>
      </c>
      <c r="E133" s="11">
        <v>0</v>
      </c>
      <c r="F133" s="12"/>
      <c r="G133" s="14">
        <f>+'Sch F Step 2'!C34</f>
        <v>203.9</v>
      </c>
      <c r="I133" s="11">
        <f t="shared" si="9"/>
        <v>14069</v>
      </c>
      <c r="J133" s="12"/>
      <c r="K133" s="52">
        <f>+'Sch I Step 1'!E34</f>
        <v>227.85</v>
      </c>
      <c r="L133" s="14"/>
      <c r="M133" s="11">
        <f t="shared" si="10"/>
        <v>15722</v>
      </c>
    </row>
    <row r="134" spans="1:18" x14ac:dyDescent="0.2">
      <c r="A134" s="13" t="s">
        <v>20</v>
      </c>
      <c r="C134" s="11">
        <v>59</v>
      </c>
      <c r="E134" s="11">
        <v>0</v>
      </c>
      <c r="F134" s="12"/>
      <c r="G134" s="14">
        <f>+'Sch F Step 2'!C35</f>
        <v>255.5</v>
      </c>
      <c r="I134" s="11">
        <f t="shared" si="9"/>
        <v>15075</v>
      </c>
      <c r="J134" s="12"/>
      <c r="K134" s="52">
        <f>+'Sch I Step 1'!E35</f>
        <v>285.5</v>
      </c>
      <c r="L134" s="14"/>
      <c r="M134" s="11">
        <f t="shared" si="10"/>
        <v>16845</v>
      </c>
    </row>
    <row r="135" spans="1:18" x14ac:dyDescent="0.2">
      <c r="A135" s="13" t="s">
        <v>27</v>
      </c>
      <c r="C135" s="11">
        <v>12</v>
      </c>
      <c r="E135" s="11">
        <v>0</v>
      </c>
      <c r="F135" s="12"/>
      <c r="G135" s="14">
        <f>+'Sch F Step 2'!C36</f>
        <v>377.6</v>
      </c>
      <c r="I135" s="11">
        <f t="shared" si="9"/>
        <v>4531</v>
      </c>
      <c r="J135" s="12"/>
      <c r="K135" s="52">
        <f>+'Sch I Step 1'!E36</f>
        <v>421.9</v>
      </c>
      <c r="L135" s="14"/>
      <c r="M135" s="11">
        <f t="shared" si="10"/>
        <v>5063</v>
      </c>
    </row>
    <row r="136" spans="1:18" x14ac:dyDescent="0.2">
      <c r="A136" s="13" t="s">
        <v>28</v>
      </c>
      <c r="C136" s="11">
        <v>12</v>
      </c>
      <c r="E136" s="15">
        <v>0</v>
      </c>
      <c r="F136" s="12"/>
      <c r="G136" s="14">
        <f>+'Sch F Step 2'!C37</f>
        <v>516</v>
      </c>
      <c r="I136" s="15">
        <f t="shared" si="9"/>
        <v>6192</v>
      </c>
      <c r="J136" s="12"/>
      <c r="K136" s="52">
        <f>+'Sch I Step 1'!E37</f>
        <v>576.54999999999995</v>
      </c>
      <c r="L136" s="14"/>
      <c r="M136" s="15">
        <f t="shared" si="10"/>
        <v>6919</v>
      </c>
    </row>
    <row r="137" spans="1:18" x14ac:dyDescent="0.2">
      <c r="A137" s="2" t="s">
        <v>30</v>
      </c>
      <c r="C137" s="74">
        <f>SUM(C129:C136)</f>
        <v>444</v>
      </c>
      <c r="E137" s="11">
        <f>SUM(E129:E136)</f>
        <v>0</v>
      </c>
      <c r="F137" s="12"/>
      <c r="G137" s="12"/>
      <c r="I137" s="11">
        <f>SUM(I129:I136)</f>
        <v>55455</v>
      </c>
      <c r="J137" s="12"/>
      <c r="M137" s="11">
        <f>SUM(M129:M136)</f>
        <v>61970</v>
      </c>
    </row>
    <row r="138" spans="1:18" x14ac:dyDescent="0.2">
      <c r="F138" s="12"/>
      <c r="G138" s="12"/>
      <c r="J138" s="12"/>
    </row>
    <row r="139" spans="1:18" x14ac:dyDescent="0.2">
      <c r="A139" s="2" t="s">
        <v>34</v>
      </c>
      <c r="C139" s="11">
        <v>0</v>
      </c>
      <c r="E139" s="11">
        <v>15614</v>
      </c>
      <c r="F139" s="12"/>
      <c r="G139" s="17">
        <f>+'Sch F Step 2'!C41</f>
        <v>4.53</v>
      </c>
      <c r="I139" s="11">
        <f>ROUND(+E139*G139,0)</f>
        <v>70731</v>
      </c>
      <c r="J139" s="12"/>
      <c r="K139" s="17">
        <f>+'Sch I Step 1'!E41</f>
        <v>4.6500000000000004</v>
      </c>
      <c r="L139" s="17"/>
      <c r="M139" s="11">
        <f>ROUND(+K139*E139,2)</f>
        <v>72605.100000000006</v>
      </c>
    </row>
    <row r="140" spans="1:18" x14ac:dyDescent="0.2">
      <c r="A140" s="2" t="s">
        <v>35</v>
      </c>
      <c r="C140" s="11">
        <v>0</v>
      </c>
      <c r="E140" s="11">
        <v>458464</v>
      </c>
      <c r="F140" s="12"/>
      <c r="G140" s="17">
        <f>+'Sch F Step 2'!C42</f>
        <v>3.94</v>
      </c>
      <c r="I140" s="11">
        <f>ROUND(+E140*G140,0)</f>
        <v>1806348</v>
      </c>
      <c r="J140" s="12"/>
      <c r="K140" s="17">
        <f>+'Sch I Step 1'!E42</f>
        <v>4.1900000000000004</v>
      </c>
      <c r="L140" s="17"/>
      <c r="M140" s="11">
        <f>ROUND(+K140*E140,2)</f>
        <v>1920964.16</v>
      </c>
      <c r="N140" s="27"/>
      <c r="O140" s="27"/>
      <c r="P140" s="11"/>
      <c r="Q140" s="11"/>
      <c r="R140" s="11"/>
    </row>
    <row r="141" spans="1:18" s="21" customFormat="1" x14ac:dyDescent="0.2">
      <c r="A141" s="2" t="s">
        <v>36</v>
      </c>
      <c r="C141" s="15">
        <v>0</v>
      </c>
      <c r="D141" s="22"/>
      <c r="E141" s="11">
        <v>511990</v>
      </c>
      <c r="F141" s="16"/>
      <c r="G141" s="17">
        <f>+'Sch F Step 2'!C43</f>
        <v>2.88</v>
      </c>
      <c r="I141" s="15">
        <f>ROUND(+E141*G141,0)</f>
        <v>1474531</v>
      </c>
      <c r="J141" s="16"/>
      <c r="K141" s="17">
        <f>+'Sch I Step 1'!E43</f>
        <v>3.07</v>
      </c>
      <c r="L141" s="28"/>
      <c r="M141" s="15">
        <f>ROUND(+K141*E141,2)</f>
        <v>1571809.3</v>
      </c>
      <c r="N141" s="29"/>
      <c r="O141" s="29"/>
      <c r="P141" s="30"/>
    </row>
    <row r="142" spans="1:18" x14ac:dyDescent="0.2">
      <c r="A142" s="2" t="s">
        <v>30</v>
      </c>
      <c r="C142" s="11">
        <f>SUM(C139:C141)</f>
        <v>0</v>
      </c>
      <c r="E142" s="74">
        <f>SUM(E139:E141)</f>
        <v>986068</v>
      </c>
      <c r="F142" s="12"/>
      <c r="G142" s="18"/>
      <c r="I142" s="11">
        <f>SUM(I139:I141)</f>
        <v>3351610</v>
      </c>
      <c r="J142" s="12"/>
      <c r="K142" s="17"/>
      <c r="M142" s="11">
        <f>SUM(M139:M141)</f>
        <v>3565378.56</v>
      </c>
      <c r="N142" s="27"/>
      <c r="O142" s="27"/>
      <c r="P142" s="11"/>
      <c r="Q142" s="11"/>
      <c r="R142" s="11"/>
    </row>
    <row r="143" spans="1:18" x14ac:dyDescent="0.2">
      <c r="F143" s="12"/>
      <c r="G143" s="12"/>
      <c r="J143" s="12"/>
      <c r="N143" s="11"/>
      <c r="O143" s="11"/>
      <c r="P143" s="11"/>
      <c r="Q143" s="11"/>
      <c r="R143" s="11"/>
    </row>
    <row r="144" spans="1:18" x14ac:dyDescent="0.2">
      <c r="A144" s="2" t="s">
        <v>24</v>
      </c>
      <c r="C144" s="11">
        <f>+C142+C137</f>
        <v>444</v>
      </c>
      <c r="E144" s="11">
        <f>+E142+E137</f>
        <v>986068</v>
      </c>
      <c r="F144" s="12"/>
      <c r="G144" s="12"/>
      <c r="I144" s="11">
        <f>+I142+I137</f>
        <v>3407065</v>
      </c>
      <c r="J144" s="12"/>
      <c r="M144" s="11">
        <f>+M142+M137</f>
        <v>3627348.56</v>
      </c>
      <c r="N144" s="11"/>
      <c r="O144" s="11"/>
    </row>
    <row r="145" spans="1:18" x14ac:dyDescent="0.2">
      <c r="F145" s="12"/>
      <c r="G145" s="12"/>
      <c r="J145" s="11"/>
      <c r="N145" s="11"/>
      <c r="O145" s="11"/>
      <c r="P145" s="11"/>
    </row>
    <row r="146" spans="1:18" x14ac:dyDescent="0.2">
      <c r="A146" s="114" t="s">
        <v>31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1:18" x14ac:dyDescent="0.2">
      <c r="A147" s="2" t="s">
        <v>15</v>
      </c>
      <c r="J147" s="12"/>
    </row>
    <row r="148" spans="1:18" x14ac:dyDescent="0.2">
      <c r="A148" s="13" t="s">
        <v>27</v>
      </c>
      <c r="C148" s="11">
        <v>0</v>
      </c>
      <c r="E148" s="11">
        <v>0</v>
      </c>
      <c r="F148" s="12"/>
      <c r="G148" s="14">
        <f>+'Sch F Step 2'!C17</f>
        <v>117.4</v>
      </c>
      <c r="I148" s="76">
        <f>ROUND(+C148*G148,0)</f>
        <v>0</v>
      </c>
      <c r="J148" s="12"/>
      <c r="K148" s="75">
        <f>+'Sch I Step 1'!E17</f>
        <v>124.9</v>
      </c>
      <c r="L148" s="14"/>
      <c r="M148" s="76">
        <f>ROUND(+K148*C148,0)</f>
        <v>0</v>
      </c>
    </row>
    <row r="149" spans="1:18" x14ac:dyDescent="0.2">
      <c r="A149" s="13" t="s">
        <v>29</v>
      </c>
      <c r="C149" s="11">
        <v>24</v>
      </c>
      <c r="E149" s="15">
        <v>0</v>
      </c>
      <c r="F149" s="12"/>
      <c r="G149" s="14">
        <f>+'Sch F Step 2'!C19</f>
        <v>210.8</v>
      </c>
      <c r="I149" s="15">
        <f>ROUND(+C149*G149,0)</f>
        <v>5059</v>
      </c>
      <c r="J149" s="12"/>
      <c r="K149" s="52">
        <f>+'Sch I Step 1'!E19</f>
        <v>224.3</v>
      </c>
      <c r="L149" s="14"/>
      <c r="M149" s="15">
        <f>ROUND(+K149*C149,0)</f>
        <v>5383</v>
      </c>
    </row>
    <row r="150" spans="1:18" x14ac:dyDescent="0.2">
      <c r="A150" s="2" t="s">
        <v>30</v>
      </c>
      <c r="C150" s="74">
        <f>SUM(C148:C149)</f>
        <v>24</v>
      </c>
      <c r="E150" s="11">
        <f>SUM(E148:E149)</f>
        <v>0</v>
      </c>
      <c r="F150" s="12"/>
      <c r="G150" s="12"/>
      <c r="I150" s="11">
        <f>SUM(I148:I149)</f>
        <v>5059</v>
      </c>
      <c r="J150" s="12"/>
      <c r="M150" s="11">
        <f>SUM(M148:M149)</f>
        <v>5383</v>
      </c>
    </row>
    <row r="151" spans="1:18" x14ac:dyDescent="0.2">
      <c r="F151" s="12"/>
      <c r="G151" s="12"/>
      <c r="J151" s="12"/>
    </row>
    <row r="152" spans="1:18" x14ac:dyDescent="0.2">
      <c r="A152" s="2" t="s">
        <v>39</v>
      </c>
      <c r="C152" s="11">
        <v>0</v>
      </c>
      <c r="E152" s="11">
        <v>360</v>
      </c>
      <c r="F152" s="12"/>
      <c r="G152" s="17">
        <f>+'Sch F Step 2'!C22</f>
        <v>4.53</v>
      </c>
      <c r="I152" s="11">
        <f>ROUND(+E152*G152,0)</f>
        <v>1631</v>
      </c>
      <c r="J152" s="12"/>
      <c r="K152" s="17">
        <f>+'Sch I Step 1'!E22</f>
        <v>4.6500000000000004</v>
      </c>
      <c r="L152" s="17"/>
      <c r="M152" s="11">
        <f>ROUND(+K152*E152,2)</f>
        <v>1674</v>
      </c>
    </row>
    <row r="153" spans="1:18" x14ac:dyDescent="0.2">
      <c r="A153" s="2" t="s">
        <v>40</v>
      </c>
      <c r="C153" s="11">
        <v>0</v>
      </c>
      <c r="E153" s="11">
        <v>39240</v>
      </c>
      <c r="F153" s="12"/>
      <c r="G153" s="17">
        <f>+'Sch F Step 2'!C23</f>
        <v>3.94</v>
      </c>
      <c r="I153" s="11">
        <f>ROUND(+E153*G153,0)</f>
        <v>154606</v>
      </c>
      <c r="J153" s="12"/>
      <c r="K153" s="17">
        <f>+'Sch I Step 1'!E23</f>
        <v>4.1900000000000004</v>
      </c>
      <c r="L153" s="17"/>
      <c r="M153" s="11">
        <f>ROUND(+K153*E153,2)</f>
        <v>164415.6</v>
      </c>
      <c r="N153" s="27"/>
      <c r="O153" s="27"/>
      <c r="P153" s="11"/>
      <c r="Q153" s="11"/>
      <c r="R153" s="11"/>
    </row>
    <row r="154" spans="1:18" s="21" customFormat="1" x14ac:dyDescent="0.2">
      <c r="A154" s="2" t="s">
        <v>41</v>
      </c>
      <c r="C154" s="15">
        <v>0</v>
      </c>
      <c r="D154" s="22"/>
      <c r="E154" s="15">
        <v>154334</v>
      </c>
      <c r="F154" s="16"/>
      <c r="G154" s="17">
        <f>+'Sch F Step 2'!C24</f>
        <v>2.88</v>
      </c>
      <c r="I154" s="15">
        <f>ROUND(+E154*G154,0)</f>
        <v>444482</v>
      </c>
      <c r="J154" s="16"/>
      <c r="K154" s="17">
        <f>+'Sch I Step 1'!E24</f>
        <v>3.07</v>
      </c>
      <c r="L154" s="28"/>
      <c r="M154" s="15">
        <f>ROUND(+K154*E154,2)</f>
        <v>473805.38</v>
      </c>
      <c r="N154" s="29"/>
      <c r="O154" s="29"/>
      <c r="P154" s="30"/>
    </row>
    <row r="155" spans="1:18" x14ac:dyDescent="0.2">
      <c r="A155" s="2" t="s">
        <v>30</v>
      </c>
      <c r="C155" s="11">
        <f>SUM(C152:C154)</f>
        <v>0</v>
      </c>
      <c r="E155" s="11">
        <f>SUM(E152:E154)</f>
        <v>193934</v>
      </c>
      <c r="F155" s="12"/>
      <c r="G155" s="18"/>
      <c r="I155" s="11">
        <f>SUM(I152:I154)</f>
        <v>600719</v>
      </c>
      <c r="J155" s="12"/>
      <c r="K155" s="17"/>
      <c r="M155" s="11">
        <f>SUM(M152:M154)</f>
        <v>639894.98</v>
      </c>
      <c r="N155" s="27"/>
      <c r="O155" s="27"/>
      <c r="P155" s="11"/>
      <c r="Q155" s="11"/>
      <c r="R155" s="11"/>
    </row>
    <row r="156" spans="1:18" x14ac:dyDescent="0.2">
      <c r="F156" s="12"/>
      <c r="G156" s="12"/>
      <c r="J156" s="12"/>
      <c r="N156" s="11"/>
      <c r="O156" s="11"/>
      <c r="P156" s="11"/>
      <c r="Q156" s="11"/>
      <c r="R156" s="11"/>
    </row>
    <row r="157" spans="1:18" x14ac:dyDescent="0.2">
      <c r="A157" s="2" t="s">
        <v>24</v>
      </c>
      <c r="C157" s="11">
        <f>+C155+C150</f>
        <v>24</v>
      </c>
      <c r="E157" s="11">
        <f>+E155+E150</f>
        <v>193934</v>
      </c>
      <c r="F157" s="12"/>
      <c r="G157" s="12"/>
      <c r="I157" s="11">
        <f>+I155+I150</f>
        <v>605778</v>
      </c>
      <c r="J157" s="12"/>
      <c r="M157" s="11">
        <f>+M155+M150</f>
        <v>645277.98</v>
      </c>
      <c r="N157" s="11"/>
      <c r="O157" s="11"/>
    </row>
    <row r="158" spans="1:18" x14ac:dyDescent="0.2">
      <c r="F158" s="12"/>
      <c r="G158" s="12"/>
      <c r="J158" s="12"/>
      <c r="N158" s="11"/>
      <c r="O158" s="11"/>
    </row>
    <row r="159" spans="1:18" x14ac:dyDescent="0.2">
      <c r="A159" s="2" t="s">
        <v>44</v>
      </c>
      <c r="C159" s="11">
        <f>+C157+C144</f>
        <v>468</v>
      </c>
      <c r="D159" s="2"/>
      <c r="E159" s="11">
        <f>+E157+E144</f>
        <v>1180002</v>
      </c>
      <c r="G159" s="12"/>
      <c r="I159" s="11">
        <f>+I157+I144</f>
        <v>4012843</v>
      </c>
      <c r="J159" s="12"/>
      <c r="M159" s="11">
        <f>+M157+M144</f>
        <v>4272626.54</v>
      </c>
      <c r="N159" s="11"/>
      <c r="O159" s="11"/>
    </row>
    <row r="160" spans="1:18" x14ac:dyDescent="0.2">
      <c r="F160" s="12"/>
      <c r="G160" s="12"/>
      <c r="J160" s="12"/>
      <c r="N160" s="11"/>
      <c r="O160" s="11"/>
    </row>
    <row r="161" spans="1:18" x14ac:dyDescent="0.2">
      <c r="A161" s="114" t="s">
        <v>45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2"/>
      <c r="O161" s="12"/>
      <c r="P161" s="11"/>
      <c r="Q161" s="11"/>
      <c r="R161" s="11"/>
    </row>
    <row r="162" spans="1:18" x14ac:dyDescent="0.2">
      <c r="A162" s="2" t="s">
        <v>15</v>
      </c>
      <c r="J162" s="12"/>
      <c r="P162" s="21"/>
      <c r="Q162" s="21"/>
      <c r="R162" s="21"/>
    </row>
    <row r="163" spans="1:18" x14ac:dyDescent="0.2">
      <c r="A163" s="13" t="s">
        <v>16</v>
      </c>
      <c r="C163" s="11">
        <v>669</v>
      </c>
      <c r="E163" s="11">
        <v>0</v>
      </c>
      <c r="F163" s="12"/>
      <c r="G163" s="14">
        <f>+'Sch F Step 2'!C29</f>
        <v>32.799999999999997</v>
      </c>
      <c r="I163" s="76">
        <f t="shared" ref="I163:I171" si="11">ROUND(+C163*G163,0)</f>
        <v>21943</v>
      </c>
      <c r="J163" s="12"/>
      <c r="K163" s="75">
        <f>+'Sch I Step 1'!E29</f>
        <v>36.65</v>
      </c>
      <c r="L163" s="14"/>
      <c r="M163" s="76">
        <f t="shared" ref="M163:M171" si="12">ROUND(+K163*C163,0)</f>
        <v>24519</v>
      </c>
      <c r="N163" s="22"/>
      <c r="O163" s="22"/>
      <c r="P163" s="22"/>
      <c r="Q163" s="22"/>
      <c r="R163" s="11"/>
    </row>
    <row r="164" spans="1:18" x14ac:dyDescent="0.2">
      <c r="A164" s="13" t="s">
        <v>17</v>
      </c>
      <c r="C164" s="11">
        <v>304</v>
      </c>
      <c r="E164" s="11">
        <v>0</v>
      </c>
      <c r="F164" s="12"/>
      <c r="G164" s="14">
        <f>+'Sch F Step 2'!C31</f>
        <v>39.5</v>
      </c>
      <c r="I164" s="11">
        <f t="shared" si="11"/>
        <v>12008</v>
      </c>
      <c r="J164" s="12"/>
      <c r="K164" s="52">
        <f>+'Sch I Step 1'!E31</f>
        <v>44.15</v>
      </c>
      <c r="L164" s="14"/>
      <c r="M164" s="11">
        <f t="shared" si="12"/>
        <v>13422</v>
      </c>
      <c r="N164" s="11"/>
      <c r="O164" s="11"/>
      <c r="P164" s="22"/>
      <c r="Q164" s="22"/>
      <c r="R164" s="11"/>
    </row>
    <row r="165" spans="1:18" x14ac:dyDescent="0.2">
      <c r="A165" s="13" t="s">
        <v>18</v>
      </c>
      <c r="C165" s="11">
        <v>192</v>
      </c>
      <c r="E165" s="11">
        <v>0</v>
      </c>
      <c r="F165" s="12"/>
      <c r="G165" s="14">
        <f>+'Sch F Step 2'!C32</f>
        <v>46.7</v>
      </c>
      <c r="I165" s="11">
        <f t="shared" si="11"/>
        <v>8966</v>
      </c>
      <c r="J165" s="12"/>
      <c r="K165" s="52">
        <f>+'Sch I Step 1'!E32</f>
        <v>52.2</v>
      </c>
      <c r="L165" s="14"/>
      <c r="M165" s="11">
        <f t="shared" si="12"/>
        <v>10022</v>
      </c>
      <c r="N165" s="11"/>
      <c r="O165" s="11"/>
      <c r="P165" s="12"/>
      <c r="Q165" s="12"/>
    </row>
    <row r="166" spans="1:18" x14ac:dyDescent="0.2">
      <c r="A166" s="13" t="s">
        <v>19</v>
      </c>
      <c r="C166" s="11">
        <v>559</v>
      </c>
      <c r="E166" s="11">
        <v>0</v>
      </c>
      <c r="F166" s="12"/>
      <c r="G166" s="14">
        <f>+'Sch F Step 2'!C33</f>
        <v>65.5</v>
      </c>
      <c r="I166" s="11">
        <f t="shared" si="11"/>
        <v>36615</v>
      </c>
      <c r="J166" s="12"/>
      <c r="K166" s="52">
        <f>+'Sch I Step 1'!E33</f>
        <v>73.2</v>
      </c>
      <c r="L166" s="14"/>
      <c r="M166" s="11">
        <f t="shared" si="12"/>
        <v>40919</v>
      </c>
      <c r="N166" s="11"/>
      <c r="O166" s="11"/>
      <c r="P166" s="11"/>
      <c r="Q166" s="12"/>
      <c r="R166" s="11"/>
    </row>
    <row r="167" spans="1:18" x14ac:dyDescent="0.2">
      <c r="A167" s="13" t="s">
        <v>26</v>
      </c>
      <c r="C167" s="11">
        <v>176</v>
      </c>
      <c r="E167" s="11">
        <v>0</v>
      </c>
      <c r="F167" s="12"/>
      <c r="G167" s="14">
        <f>+'Sch F Step 2'!C34</f>
        <v>203.9</v>
      </c>
      <c r="I167" s="11">
        <f t="shared" si="11"/>
        <v>35886</v>
      </c>
      <c r="J167" s="12"/>
      <c r="K167" s="52">
        <f>+'Sch I Step 1'!E34</f>
        <v>227.85</v>
      </c>
      <c r="L167" s="14"/>
      <c r="M167" s="11">
        <f t="shared" si="12"/>
        <v>40102</v>
      </c>
      <c r="N167" s="12"/>
      <c r="O167" s="12"/>
      <c r="P167" s="11"/>
    </row>
    <row r="168" spans="1:18" x14ac:dyDescent="0.2">
      <c r="A168" s="13" t="s">
        <v>20</v>
      </c>
      <c r="C168" s="11">
        <v>77</v>
      </c>
      <c r="E168" s="11">
        <v>0</v>
      </c>
      <c r="F168" s="12"/>
      <c r="G168" s="14">
        <f>+'Sch F Step 2'!C35</f>
        <v>255.5</v>
      </c>
      <c r="I168" s="11">
        <f t="shared" si="11"/>
        <v>19674</v>
      </c>
      <c r="J168" s="12"/>
      <c r="K168" s="52">
        <f>+'Sch I Step 1'!E35</f>
        <v>285.5</v>
      </c>
      <c r="L168" s="14"/>
      <c r="M168" s="11">
        <f t="shared" si="12"/>
        <v>21984</v>
      </c>
      <c r="P168" s="11"/>
      <c r="Q168" s="12"/>
      <c r="R168" s="11"/>
    </row>
    <row r="169" spans="1:18" x14ac:dyDescent="0.2">
      <c r="A169" s="13" t="s">
        <v>27</v>
      </c>
      <c r="C169" s="11">
        <v>26</v>
      </c>
      <c r="E169" s="11">
        <v>0</v>
      </c>
      <c r="F169" s="12"/>
      <c r="G169" s="14">
        <f>+'Sch F Step 2'!C36</f>
        <v>377.6</v>
      </c>
      <c r="I169" s="11">
        <f t="shared" si="11"/>
        <v>9818</v>
      </c>
      <c r="J169" s="12"/>
      <c r="K169" s="52">
        <f>+'Sch I Step 1'!E36</f>
        <v>421.9</v>
      </c>
      <c r="L169" s="14"/>
      <c r="M169" s="11">
        <f t="shared" si="12"/>
        <v>10969</v>
      </c>
      <c r="N169" s="12"/>
      <c r="O169" s="12"/>
      <c r="P169" s="11"/>
    </row>
    <row r="170" spans="1:18" x14ac:dyDescent="0.2">
      <c r="A170" s="13" t="s">
        <v>28</v>
      </c>
      <c r="B170" s="13"/>
      <c r="C170" s="11">
        <v>13</v>
      </c>
      <c r="E170" s="11">
        <v>0</v>
      </c>
      <c r="F170" s="12"/>
      <c r="G170" s="14">
        <f>+'Sch F Step 2'!C37</f>
        <v>516</v>
      </c>
      <c r="I170" s="11">
        <f t="shared" si="11"/>
        <v>6708</v>
      </c>
      <c r="J170" s="12"/>
      <c r="K170" s="52">
        <f>+'Sch I Step 1'!E37</f>
        <v>576.54999999999995</v>
      </c>
      <c r="L170" s="14"/>
      <c r="M170" s="11">
        <f t="shared" si="12"/>
        <v>7495</v>
      </c>
      <c r="N170" s="12"/>
      <c r="O170" s="12"/>
      <c r="P170" s="11"/>
    </row>
    <row r="171" spans="1:18" x14ac:dyDescent="0.2">
      <c r="A171" s="13" t="s">
        <v>29</v>
      </c>
      <c r="C171" s="11">
        <v>0</v>
      </c>
      <c r="E171" s="15">
        <v>0</v>
      </c>
      <c r="F171" s="12"/>
      <c r="G171" s="14">
        <f>+'Sch F Step 2'!C38</f>
        <v>673.7</v>
      </c>
      <c r="I171" s="15">
        <f t="shared" si="11"/>
        <v>0</v>
      </c>
      <c r="J171" s="12"/>
      <c r="K171" s="52">
        <f>+'Sch I Step 1'!E38</f>
        <v>752.8</v>
      </c>
      <c r="L171" s="14"/>
      <c r="M171" s="15">
        <f t="shared" si="12"/>
        <v>0</v>
      </c>
      <c r="N171" s="12"/>
      <c r="O171" s="12"/>
      <c r="P171" s="12"/>
    </row>
    <row r="172" spans="1:18" x14ac:dyDescent="0.2">
      <c r="A172" s="2" t="s">
        <v>30</v>
      </c>
      <c r="C172" s="74">
        <f>SUM(C163:C171)</f>
        <v>2016</v>
      </c>
      <c r="E172" s="11">
        <f>SUM(E163:E171)</f>
        <v>0</v>
      </c>
      <c r="F172" s="12"/>
      <c r="G172" s="12"/>
      <c r="I172" s="11">
        <f>SUM(I163:I171)</f>
        <v>151618</v>
      </c>
      <c r="J172" s="12"/>
      <c r="M172" s="11">
        <f>SUM(M163:M171)</f>
        <v>169432</v>
      </c>
    </row>
    <row r="173" spans="1:18" x14ac:dyDescent="0.2">
      <c r="F173" s="12"/>
      <c r="G173" s="12"/>
      <c r="J173" s="12"/>
    </row>
    <row r="174" spans="1:18" x14ac:dyDescent="0.2">
      <c r="A174" s="2" t="s">
        <v>34</v>
      </c>
      <c r="C174" s="11">
        <v>0</v>
      </c>
      <c r="E174" s="11">
        <v>44393</v>
      </c>
      <c r="F174" s="12"/>
      <c r="G174" s="17">
        <f>+'Sch F Step 2'!C41</f>
        <v>4.53</v>
      </c>
      <c r="I174" s="11">
        <f>ROUND(+E174*G174,0)</f>
        <v>201100</v>
      </c>
      <c r="J174" s="12"/>
      <c r="K174" s="17">
        <f>+'Sch I Step 1'!E41</f>
        <v>4.6500000000000004</v>
      </c>
      <c r="L174" s="17"/>
      <c r="M174" s="11">
        <f>ROUND(+K174*E174,2)</f>
        <v>206427.45</v>
      </c>
    </row>
    <row r="175" spans="1:18" x14ac:dyDescent="0.2">
      <c r="A175" s="2" t="s">
        <v>35</v>
      </c>
      <c r="C175" s="11">
        <v>0</v>
      </c>
      <c r="E175" s="11">
        <v>307247</v>
      </c>
      <c r="F175" s="12"/>
      <c r="G175" s="17">
        <f>+'Sch F Step 2'!C42</f>
        <v>3.94</v>
      </c>
      <c r="I175" s="11">
        <f>ROUND(+E175*G175,0)</f>
        <v>1210553</v>
      </c>
      <c r="J175" s="12"/>
      <c r="K175" s="17">
        <f>+'Sch I Step 1'!E42</f>
        <v>4.1900000000000004</v>
      </c>
      <c r="L175" s="17"/>
      <c r="M175" s="11">
        <f>ROUND(+K175*E175,2)</f>
        <v>1287364.93</v>
      </c>
    </row>
    <row r="176" spans="1:18" x14ac:dyDescent="0.2">
      <c r="A176" s="2" t="s">
        <v>36</v>
      </c>
      <c r="B176" s="21"/>
      <c r="C176" s="15">
        <v>0</v>
      </c>
      <c r="D176" s="22"/>
      <c r="E176" s="11">
        <v>89684</v>
      </c>
      <c r="F176" s="16"/>
      <c r="G176" s="17">
        <f>+'Sch F Step 2'!C43</f>
        <v>2.88</v>
      </c>
      <c r="H176" s="21"/>
      <c r="I176" s="15">
        <f>ROUND(+E176*G176,0)</f>
        <v>258290</v>
      </c>
      <c r="J176" s="16"/>
      <c r="K176" s="17">
        <f>+'Sch I Step 1'!E43</f>
        <v>3.07</v>
      </c>
      <c r="L176" s="28"/>
      <c r="M176" s="15">
        <f>ROUND(+K176*E176,2)</f>
        <v>275329.88</v>
      </c>
    </row>
    <row r="177" spans="1:17" x14ac:dyDescent="0.2">
      <c r="A177" s="2" t="s">
        <v>30</v>
      </c>
      <c r="C177" s="11">
        <f>SUM(C174:C176)</f>
        <v>0</v>
      </c>
      <c r="E177" s="74">
        <f>SUM(E174:E176)</f>
        <v>441324</v>
      </c>
      <c r="F177" s="12"/>
      <c r="G177" s="18"/>
      <c r="I177" s="11">
        <f>SUM(I174:I176)</f>
        <v>1669943</v>
      </c>
      <c r="J177" s="12"/>
      <c r="K177" s="17"/>
      <c r="M177" s="11">
        <f>SUM(M174:M176)</f>
        <v>1769122.2599999998</v>
      </c>
    </row>
    <row r="178" spans="1:17" x14ac:dyDescent="0.2">
      <c r="F178" s="12"/>
      <c r="G178" s="12"/>
      <c r="J178" s="12"/>
    </row>
    <row r="179" spans="1:17" x14ac:dyDescent="0.2">
      <c r="A179" s="2" t="s">
        <v>24</v>
      </c>
      <c r="C179" s="11">
        <f>+C177+C172</f>
        <v>2016</v>
      </c>
      <c r="E179" s="11">
        <f>+E177+E172</f>
        <v>441324</v>
      </c>
      <c r="F179" s="12"/>
      <c r="G179" s="12"/>
      <c r="I179" s="11">
        <f>+I177+I172</f>
        <v>1821561</v>
      </c>
      <c r="J179" s="12"/>
      <c r="M179" s="11">
        <f>+M177+M172</f>
        <v>1938554.2599999998</v>
      </c>
    </row>
    <row r="180" spans="1:17" x14ac:dyDescent="0.2">
      <c r="F180" s="12"/>
      <c r="G180" s="12"/>
      <c r="J180" s="11"/>
    </row>
    <row r="181" spans="1:17" ht="15.75" customHeight="1" x14ac:dyDescent="0.2">
      <c r="A181" s="114" t="s">
        <v>46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1:17" x14ac:dyDescent="0.2">
      <c r="A182" s="2" t="s">
        <v>15</v>
      </c>
      <c r="E182" s="11" t="s">
        <v>80</v>
      </c>
      <c r="J182" s="12"/>
    </row>
    <row r="183" spans="1:17" x14ac:dyDescent="0.2">
      <c r="A183" s="13" t="s">
        <v>16</v>
      </c>
      <c r="C183" s="11">
        <v>45</v>
      </c>
      <c r="E183" s="11">
        <v>0</v>
      </c>
      <c r="G183" s="45">
        <f>+'Sch F Step 2'!C10</f>
        <v>16.399999999999999</v>
      </c>
      <c r="I183" s="76">
        <f t="shared" ref="I183:I191" si="13">ROUND(+C183*G183,0)</f>
        <v>738</v>
      </c>
      <c r="J183" s="12"/>
      <c r="K183" s="75">
        <f>+'Sch I Step 1'!E10</f>
        <v>17.5</v>
      </c>
      <c r="L183" s="14"/>
      <c r="M183" s="76">
        <f t="shared" ref="M183:M191" si="14">ROUND(+K183*C183,0)</f>
        <v>788</v>
      </c>
    </row>
    <row r="184" spans="1:17" x14ac:dyDescent="0.2">
      <c r="A184" s="13" t="s">
        <v>17</v>
      </c>
      <c r="C184" s="11">
        <v>12</v>
      </c>
      <c r="E184" s="11">
        <v>0</v>
      </c>
      <c r="G184" s="35">
        <f>+'Sch F Step 2'!C12</f>
        <v>18.45</v>
      </c>
      <c r="I184" s="11">
        <f t="shared" si="13"/>
        <v>221</v>
      </c>
      <c r="J184" s="12"/>
      <c r="K184" s="52">
        <f>+'Sch I Step 1'!E12</f>
        <v>19.600000000000001</v>
      </c>
      <c r="M184" s="11">
        <f t="shared" si="14"/>
        <v>235</v>
      </c>
    </row>
    <row r="185" spans="1:17" x14ac:dyDescent="0.2">
      <c r="A185" s="13" t="s">
        <v>18</v>
      </c>
      <c r="C185" s="11">
        <v>9</v>
      </c>
      <c r="E185" s="11">
        <v>0</v>
      </c>
      <c r="G185" s="35">
        <f>+'Sch F Step 2'!C13</f>
        <v>20.75</v>
      </c>
      <c r="I185" s="11">
        <f t="shared" si="13"/>
        <v>187</v>
      </c>
      <c r="J185" s="12"/>
      <c r="K185" s="52">
        <f>+'Sch I Step 1'!E13</f>
        <v>22.1</v>
      </c>
      <c r="M185" s="11">
        <f t="shared" si="14"/>
        <v>199</v>
      </c>
    </row>
    <row r="186" spans="1:17" x14ac:dyDescent="0.2">
      <c r="A186" s="13" t="s">
        <v>19</v>
      </c>
      <c r="C186" s="11">
        <v>24</v>
      </c>
      <c r="E186" s="11">
        <v>0</v>
      </c>
      <c r="G186" s="35">
        <f>+'Sch F Step 2'!C14</f>
        <v>26.2</v>
      </c>
      <c r="I186" s="11">
        <f t="shared" si="13"/>
        <v>629</v>
      </c>
      <c r="J186" s="12"/>
      <c r="K186" s="52">
        <f>+'Sch I Step 1'!E14</f>
        <v>27.9</v>
      </c>
      <c r="M186" s="11">
        <f t="shared" si="14"/>
        <v>670</v>
      </c>
    </row>
    <row r="187" spans="1:17" x14ac:dyDescent="0.2">
      <c r="A187" s="13" t="s">
        <v>26</v>
      </c>
      <c r="C187" s="11">
        <v>0</v>
      </c>
      <c r="E187" s="11">
        <v>0</v>
      </c>
      <c r="G187" s="35">
        <f>+'Sch F Step 2'!C15</f>
        <v>63.2</v>
      </c>
      <c r="I187" s="11">
        <f t="shared" si="13"/>
        <v>0</v>
      </c>
      <c r="J187" s="12"/>
      <c r="K187" s="52">
        <f>+'Sch I Step 1'!E15</f>
        <v>67.3</v>
      </c>
      <c r="M187" s="11">
        <f t="shared" si="14"/>
        <v>0</v>
      </c>
      <c r="P187" s="14"/>
      <c r="Q187" s="14"/>
    </row>
    <row r="188" spans="1:17" x14ac:dyDescent="0.2">
      <c r="A188" s="13" t="s">
        <v>20</v>
      </c>
      <c r="C188" s="11">
        <v>24</v>
      </c>
      <c r="E188" s="11">
        <v>0</v>
      </c>
      <c r="F188" s="12"/>
      <c r="G188" s="35">
        <f>+'Sch F Step 2'!C16</f>
        <v>79.3</v>
      </c>
      <c r="I188" s="11">
        <f t="shared" si="13"/>
        <v>1903</v>
      </c>
      <c r="J188" s="12"/>
      <c r="K188" s="52">
        <f>+'Sch I Step 1'!E16</f>
        <v>84.4</v>
      </c>
      <c r="L188" s="14"/>
      <c r="M188" s="11">
        <f t="shared" si="14"/>
        <v>2026</v>
      </c>
      <c r="P188" s="14"/>
    </row>
    <row r="189" spans="1:17" x14ac:dyDescent="0.2">
      <c r="A189" s="13" t="s">
        <v>27</v>
      </c>
      <c r="C189" s="11">
        <v>0</v>
      </c>
      <c r="E189" s="11">
        <v>0</v>
      </c>
      <c r="F189" s="12"/>
      <c r="G189" s="35">
        <f>+'Sch F Step 2'!C17</f>
        <v>117.4</v>
      </c>
      <c r="I189" s="11">
        <f t="shared" si="13"/>
        <v>0</v>
      </c>
      <c r="J189" s="12"/>
      <c r="K189" s="52">
        <f>+'Sch I Step 1'!E17</f>
        <v>124.9</v>
      </c>
      <c r="L189" s="14"/>
      <c r="M189" s="11">
        <f t="shared" si="14"/>
        <v>0</v>
      </c>
    </row>
    <row r="190" spans="1:17" x14ac:dyDescent="0.2">
      <c r="A190" s="13" t="s">
        <v>28</v>
      </c>
      <c r="C190" s="11">
        <v>0</v>
      </c>
      <c r="E190" s="11">
        <v>0</v>
      </c>
      <c r="F190" s="12"/>
      <c r="G190" s="35">
        <f>+'Sch F Step 2'!C18</f>
        <v>158.5</v>
      </c>
      <c r="I190" s="11">
        <f t="shared" si="13"/>
        <v>0</v>
      </c>
      <c r="J190" s="12"/>
      <c r="K190" s="52">
        <f>+'Sch I Step 1'!E18</f>
        <v>168.7</v>
      </c>
      <c r="L190" s="14"/>
      <c r="M190" s="11">
        <f t="shared" si="14"/>
        <v>0</v>
      </c>
    </row>
    <row r="191" spans="1:17" x14ac:dyDescent="0.2">
      <c r="A191" s="13" t="s">
        <v>29</v>
      </c>
      <c r="C191" s="11">
        <v>12</v>
      </c>
      <c r="E191" s="15">
        <v>0</v>
      </c>
      <c r="F191" s="12"/>
      <c r="G191" s="35">
        <f>+'Sch F Step 2'!C19</f>
        <v>210.8</v>
      </c>
      <c r="I191" s="15">
        <f t="shared" si="13"/>
        <v>2530</v>
      </c>
      <c r="J191" s="12"/>
      <c r="K191" s="52">
        <f>+'Sch I Step 1'!E19</f>
        <v>224.3</v>
      </c>
      <c r="L191" s="14"/>
      <c r="M191" s="15">
        <f t="shared" si="14"/>
        <v>2692</v>
      </c>
    </row>
    <row r="192" spans="1:17" x14ac:dyDescent="0.2">
      <c r="A192" s="2" t="s">
        <v>30</v>
      </c>
      <c r="C192" s="74">
        <f>SUM(C183:C191)</f>
        <v>126</v>
      </c>
      <c r="E192" s="11">
        <f>SUM(E185:E191)</f>
        <v>0</v>
      </c>
      <c r="F192" s="12"/>
      <c r="G192" s="12"/>
      <c r="I192" s="11">
        <f>SUM(I183:I191)</f>
        <v>6208</v>
      </c>
      <c r="J192" s="12"/>
      <c r="M192" s="11">
        <f>SUM(M183:M191)</f>
        <v>6610</v>
      </c>
    </row>
    <row r="193" spans="1:20" x14ac:dyDescent="0.2">
      <c r="F193" s="12"/>
      <c r="G193" s="12"/>
      <c r="J193" s="12"/>
    </row>
    <row r="194" spans="1:20" x14ac:dyDescent="0.2">
      <c r="A194" s="2" t="s">
        <v>39</v>
      </c>
      <c r="C194" s="11">
        <v>0</v>
      </c>
      <c r="E194" s="11">
        <v>1073</v>
      </c>
      <c r="F194" s="12"/>
      <c r="G194" s="17">
        <f>+'Sch F Step 2'!C22</f>
        <v>4.53</v>
      </c>
      <c r="I194" s="11">
        <f>ROUND(+E194*G194,0)</f>
        <v>4861</v>
      </c>
      <c r="J194" s="12"/>
      <c r="K194" s="17">
        <f>+'Sch I Step 1'!E22</f>
        <v>4.6500000000000004</v>
      </c>
      <c r="L194" s="17"/>
      <c r="M194" s="11">
        <f>ROUND(+K194*E194,2)</f>
        <v>4989.45</v>
      </c>
    </row>
    <row r="195" spans="1:20" x14ac:dyDescent="0.2">
      <c r="A195" s="2" t="s">
        <v>40</v>
      </c>
      <c r="C195" s="11">
        <v>0</v>
      </c>
      <c r="E195" s="11">
        <v>25102</v>
      </c>
      <c r="F195" s="12"/>
      <c r="G195" s="17">
        <f>+'Sch F Step 2'!C23</f>
        <v>3.94</v>
      </c>
      <c r="I195" s="11">
        <f>ROUND(+E195*G195,0)</f>
        <v>98902</v>
      </c>
      <c r="J195" s="12"/>
      <c r="K195" s="17">
        <f>+'Sch I Step 1'!E23</f>
        <v>4.1900000000000004</v>
      </c>
      <c r="L195" s="17"/>
      <c r="M195" s="11">
        <f>ROUND(+K195*E195,2)</f>
        <v>105177.38</v>
      </c>
    </row>
    <row r="196" spans="1:20" x14ac:dyDescent="0.2">
      <c r="A196" s="2" t="s">
        <v>41</v>
      </c>
      <c r="B196" s="21"/>
      <c r="C196" s="15">
        <v>0</v>
      </c>
      <c r="D196" s="22"/>
      <c r="E196" s="11">
        <v>147750</v>
      </c>
      <c r="F196" s="16"/>
      <c r="G196" s="17">
        <f>+'Sch F Step 2'!C24</f>
        <v>2.88</v>
      </c>
      <c r="H196" s="21"/>
      <c r="I196" s="15">
        <f>ROUND(+E196*G196,0)</f>
        <v>425520</v>
      </c>
      <c r="J196" s="16"/>
      <c r="K196" s="17">
        <f>+'Sch I Step 1'!E24</f>
        <v>3.07</v>
      </c>
      <c r="L196" s="28"/>
      <c r="M196" s="15">
        <f>ROUND(+K196*E196,2)</f>
        <v>453592.5</v>
      </c>
    </row>
    <row r="197" spans="1:20" x14ac:dyDescent="0.2">
      <c r="A197" s="2" t="s">
        <v>30</v>
      </c>
      <c r="C197" s="11">
        <f>SUM(C194:C196)</f>
        <v>0</v>
      </c>
      <c r="E197" s="74">
        <f>SUM(E194:E196)</f>
        <v>173925</v>
      </c>
      <c r="F197" s="12"/>
      <c r="G197" s="18"/>
      <c r="I197" s="11">
        <f>SUM(I194:I196)</f>
        <v>529283</v>
      </c>
      <c r="J197" s="12"/>
      <c r="K197" s="17"/>
      <c r="M197" s="11">
        <f>SUM(M194:M196)</f>
        <v>563759.32999999996</v>
      </c>
    </row>
    <row r="198" spans="1:20" x14ac:dyDescent="0.2">
      <c r="F198" s="12"/>
      <c r="G198" s="12"/>
      <c r="J198" s="12"/>
    </row>
    <row r="199" spans="1:20" x14ac:dyDescent="0.2">
      <c r="A199" s="2" t="s">
        <v>24</v>
      </c>
      <c r="C199" s="11">
        <f>+C197+C192</f>
        <v>126</v>
      </c>
      <c r="E199" s="11">
        <f>+E197+E192</f>
        <v>173925</v>
      </c>
      <c r="F199" s="12"/>
      <c r="G199" s="12"/>
      <c r="I199" s="11">
        <f>+I197+I192</f>
        <v>535491</v>
      </c>
      <c r="J199" s="12"/>
      <c r="M199" s="11">
        <f>+M197+M192</f>
        <v>570369.32999999996</v>
      </c>
      <c r="P199" s="11"/>
    </row>
    <row r="200" spans="1:20" s="21" customFormat="1" x14ac:dyDescent="0.2">
      <c r="A200" s="2"/>
      <c r="B200" s="2"/>
      <c r="C200" s="11"/>
      <c r="D200" s="11"/>
      <c r="E200" s="11"/>
      <c r="F200" s="12"/>
      <c r="G200" s="12"/>
      <c r="H200" s="2"/>
      <c r="I200" s="11"/>
      <c r="J200" s="12"/>
      <c r="K200" s="2"/>
      <c r="L200" s="2"/>
      <c r="M200" s="11"/>
      <c r="N200" s="2"/>
      <c r="O200" s="2"/>
    </row>
    <row r="201" spans="1:20" s="21" customFormat="1" x14ac:dyDescent="0.2">
      <c r="A201" s="2" t="s">
        <v>47</v>
      </c>
      <c r="B201" s="2"/>
      <c r="C201" s="11">
        <f>+C199+C179</f>
        <v>2142</v>
      </c>
      <c r="D201" s="2"/>
      <c r="E201" s="11">
        <f>+E199+E179</f>
        <v>615249</v>
      </c>
      <c r="F201" s="2"/>
      <c r="G201" s="12"/>
      <c r="H201" s="2"/>
      <c r="I201" s="11">
        <f>+I199+I179</f>
        <v>2357052</v>
      </c>
      <c r="J201" s="12"/>
      <c r="K201" s="2"/>
      <c r="L201" s="2"/>
      <c r="M201" s="11">
        <f>+M199+M179</f>
        <v>2508923.59</v>
      </c>
      <c r="N201" s="11"/>
      <c r="O201" s="2"/>
    </row>
    <row r="202" spans="1:20" x14ac:dyDescent="0.2">
      <c r="F202" s="12"/>
      <c r="G202" s="12"/>
      <c r="J202" s="12"/>
      <c r="N202" s="11"/>
      <c r="O202" s="11"/>
    </row>
    <row r="203" spans="1:20" x14ac:dyDescent="0.2">
      <c r="A203" s="13"/>
      <c r="F203" s="12"/>
      <c r="G203" s="12"/>
      <c r="P203" s="11"/>
      <c r="Q203" s="11"/>
      <c r="R203" s="11"/>
      <c r="S203" s="11"/>
      <c r="T203" s="11"/>
    </row>
    <row r="204" spans="1:20" x14ac:dyDescent="0.2">
      <c r="A204" s="114" t="s">
        <v>59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P204" s="31"/>
      <c r="Q204" s="31"/>
      <c r="R204" s="31"/>
      <c r="S204" s="31"/>
      <c r="T204" s="31"/>
    </row>
    <row r="205" spans="1:20" x14ac:dyDescent="0.2">
      <c r="A205" s="2" t="s">
        <v>15</v>
      </c>
      <c r="C205" s="69"/>
      <c r="J205" s="12"/>
      <c r="P205" s="12"/>
      <c r="Q205" s="12"/>
      <c r="R205" s="12"/>
      <c r="S205" s="12"/>
    </row>
    <row r="206" spans="1:20" x14ac:dyDescent="0.2">
      <c r="A206" s="13" t="s">
        <v>20</v>
      </c>
      <c r="C206" s="69">
        <v>36</v>
      </c>
      <c r="E206" s="11">
        <v>0</v>
      </c>
      <c r="F206" s="12"/>
      <c r="G206" s="14">
        <f>+G188</f>
        <v>79.3</v>
      </c>
      <c r="I206" s="76">
        <f>ROUND(+C206*G206,0)</f>
        <v>2855</v>
      </c>
      <c r="J206" s="12"/>
      <c r="K206" s="75">
        <f>+'Sch I Step 1'!E16</f>
        <v>84.4</v>
      </c>
      <c r="L206" s="14"/>
      <c r="M206" s="76">
        <f>ROUND(+K206*C206,0)</f>
        <v>3038</v>
      </c>
      <c r="P206" s="12"/>
      <c r="Q206" s="12"/>
      <c r="R206" s="12"/>
      <c r="S206" s="12"/>
    </row>
    <row r="207" spans="1:20" x14ac:dyDescent="0.2">
      <c r="A207" s="13" t="s">
        <v>27</v>
      </c>
      <c r="C207" s="70">
        <v>36</v>
      </c>
      <c r="E207" s="15">
        <v>0</v>
      </c>
      <c r="F207" s="12"/>
      <c r="G207" s="14">
        <f>+G189</f>
        <v>117.4</v>
      </c>
      <c r="I207" s="15">
        <f>ROUND(+C207*G207,0)</f>
        <v>4226</v>
      </c>
      <c r="J207" s="16"/>
      <c r="K207" s="52">
        <f>+'Sch I Step 1'!E17</f>
        <v>124.9</v>
      </c>
      <c r="L207" s="14"/>
      <c r="M207" s="15">
        <f>ROUND(+K207*C207,0)</f>
        <v>4496</v>
      </c>
      <c r="P207" s="12"/>
      <c r="Q207" s="12"/>
      <c r="R207" s="12"/>
      <c r="S207" s="12"/>
    </row>
    <row r="208" spans="1:20" x14ac:dyDescent="0.2">
      <c r="A208" s="2" t="s">
        <v>30</v>
      </c>
      <c r="C208" s="69">
        <f>SUM(C206:C207)</f>
        <v>72</v>
      </c>
      <c r="E208" s="11">
        <f>SUM(E206:E207)</f>
        <v>0</v>
      </c>
      <c r="F208" s="12"/>
      <c r="G208" s="12"/>
      <c r="I208" s="11">
        <f>SUM(I206:I207)</f>
        <v>7081</v>
      </c>
      <c r="J208" s="12"/>
      <c r="K208" s="14"/>
      <c r="L208" s="14"/>
      <c r="M208" s="11">
        <f>SUM(M206:M207)</f>
        <v>7534</v>
      </c>
      <c r="Q208" s="12"/>
    </row>
    <row r="209" spans="1:16" x14ac:dyDescent="0.2">
      <c r="F209" s="12"/>
      <c r="G209" s="12"/>
      <c r="J209" s="12"/>
      <c r="K209" s="14"/>
      <c r="L209" s="14"/>
      <c r="P209" s="33"/>
    </row>
    <row r="210" spans="1:16" x14ac:dyDescent="0.2">
      <c r="A210" s="2" t="s">
        <v>22</v>
      </c>
      <c r="C210" s="15">
        <v>0</v>
      </c>
      <c r="E210" s="15">
        <v>579806</v>
      </c>
      <c r="F210" s="12"/>
      <c r="G210" s="17">
        <f>+'Sch F Step 2'!C47</f>
        <v>2.67</v>
      </c>
      <c r="I210" s="15">
        <f>ROUND(+E210*G210,0)</f>
        <v>1548082</v>
      </c>
      <c r="J210" s="16"/>
      <c r="K210" s="17">
        <f>+'Sch I Step 1'!E47</f>
        <v>2.83</v>
      </c>
      <c r="L210" s="14"/>
      <c r="M210" s="15">
        <f>ROUND(+K210*E210,2)</f>
        <v>1640850.98</v>
      </c>
    </row>
    <row r="211" spans="1:16" x14ac:dyDescent="0.2">
      <c r="A211" s="2" t="s">
        <v>30</v>
      </c>
      <c r="C211" s="11">
        <f>SUM(C210:C210)</f>
        <v>0</v>
      </c>
      <c r="E211" s="11">
        <f>SUM(E210:E210)</f>
        <v>579806</v>
      </c>
      <c r="F211" s="12"/>
      <c r="G211" s="18"/>
      <c r="I211" s="11">
        <f>SUM(I210:I210)</f>
        <v>1548082</v>
      </c>
      <c r="J211" s="12"/>
      <c r="M211" s="11">
        <f>SUM(M210:M210)</f>
        <v>1640850.98</v>
      </c>
    </row>
    <row r="212" spans="1:16" x14ac:dyDescent="0.2">
      <c r="F212" s="12"/>
      <c r="G212" s="12"/>
      <c r="J212" s="12"/>
    </row>
    <row r="213" spans="1:16" x14ac:dyDescent="0.2">
      <c r="A213" s="2" t="s">
        <v>48</v>
      </c>
      <c r="C213" s="11">
        <f>+C211+C208</f>
        <v>72</v>
      </c>
      <c r="E213" s="11">
        <f>+E211+E208</f>
        <v>579806</v>
      </c>
      <c r="F213" s="12"/>
      <c r="G213" s="12"/>
      <c r="I213" s="11">
        <f>+I211+I208</f>
        <v>1555163</v>
      </c>
      <c r="J213" s="12"/>
      <c r="M213" s="11">
        <f>+M211+M208</f>
        <v>1648384.98</v>
      </c>
      <c r="N213" s="11"/>
    </row>
    <row r="214" spans="1:16" s="21" customFormat="1" x14ac:dyDescent="0.2">
      <c r="A214" s="2"/>
      <c r="B214" s="2"/>
      <c r="C214" s="11"/>
      <c r="D214" s="2"/>
      <c r="E214" s="11"/>
      <c r="F214" s="2"/>
      <c r="G214" s="12"/>
      <c r="H214" s="2"/>
      <c r="I214" s="11"/>
      <c r="J214" s="12"/>
      <c r="K214" s="2"/>
      <c r="L214" s="2"/>
      <c r="M214" s="11"/>
      <c r="N214" s="2"/>
      <c r="O214" s="2"/>
    </row>
    <row r="216" spans="1:16" x14ac:dyDescent="0.2">
      <c r="A216" s="2" t="s">
        <v>24</v>
      </c>
      <c r="C216" s="11">
        <f>+C123+C213+C201+C159+C85+C44</f>
        <v>374621</v>
      </c>
      <c r="D216" s="2"/>
      <c r="E216" s="11">
        <f>+E123+E213+E201+E159+E85+E44</f>
        <v>10186236.133689839</v>
      </c>
      <c r="G216" s="11"/>
      <c r="I216" s="76">
        <f>+I123+I213+I201+I159+I85+I44</f>
        <v>53609209.393765911</v>
      </c>
      <c r="J216" s="76"/>
      <c r="K216" s="76"/>
      <c r="L216" s="76"/>
      <c r="M216" s="76">
        <f>+M123+M213+M201+M159+M85+M44</f>
        <v>56726530.999538153</v>
      </c>
      <c r="N216" s="11"/>
    </row>
    <row r="218" spans="1:16" x14ac:dyDescent="0.2">
      <c r="I218" s="11" t="e">
        <f>+#REF!</f>
        <v>#REF!</v>
      </c>
    </row>
    <row r="219" spans="1:16" x14ac:dyDescent="0.2">
      <c r="I219" s="34" t="e">
        <f>+I216-I218</f>
        <v>#REF!</v>
      </c>
    </row>
    <row r="220" spans="1:16" x14ac:dyDescent="0.2">
      <c r="I220" s="19"/>
    </row>
  </sheetData>
  <mergeCells count="15">
    <mergeCell ref="A204:M204"/>
    <mergeCell ref="A2:M2"/>
    <mergeCell ref="A1:M1"/>
    <mergeCell ref="A4:M4"/>
    <mergeCell ref="A5:M5"/>
    <mergeCell ref="A11:M11"/>
    <mergeCell ref="A46:M46"/>
    <mergeCell ref="A127:M127"/>
    <mergeCell ref="A161:M161"/>
    <mergeCell ref="A29:M29"/>
    <mergeCell ref="A66:M66"/>
    <mergeCell ref="A146:M146"/>
    <mergeCell ref="A88:M88"/>
    <mergeCell ref="A107:M107"/>
    <mergeCell ref="A181:M181"/>
  </mergeCells>
  <phoneticPr fontId="2" type="noConversion"/>
  <pageMargins left="0.75" right="0.75" top="1" bottom="1" header="0.5" footer="0.5"/>
  <pageSetup scale="74" orientation="portrait" r:id="rId1"/>
  <headerFooter alignWithMargins="0"/>
  <rowBreaks count="6" manualBreakCount="6">
    <brk id="44" max="12" man="1"/>
    <brk id="86" max="12" man="1"/>
    <brk id="125" max="12" man="1"/>
    <brk id="159" max="12" man="1"/>
    <brk id="202" max="12" man="1"/>
    <brk id="24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zoomScale="60" zoomScaleNormal="100" workbookViewId="0"/>
  </sheetViews>
  <sheetFormatPr defaultRowHeight="15" x14ac:dyDescent="0.2"/>
  <cols>
    <col min="1" max="1" width="11.109375" bestFit="1" customWidth="1"/>
    <col min="2" max="2" width="2" customWidth="1"/>
    <col min="4" max="4" width="1.44140625" customWidth="1"/>
    <col min="6" max="6" width="1.109375" customWidth="1"/>
    <col min="8" max="8" width="1.44140625" customWidth="1"/>
  </cols>
  <sheetData>
    <row r="1" spans="1:20" x14ac:dyDescent="0.2">
      <c r="A1" s="42" t="s">
        <v>32</v>
      </c>
      <c r="B1" s="43"/>
      <c r="C1" s="43"/>
      <c r="D1" s="43"/>
      <c r="E1" s="43"/>
      <c r="F1" s="43"/>
      <c r="G1" s="43"/>
      <c r="H1" s="43"/>
      <c r="I1" s="43"/>
      <c r="N1" s="47">
        <f>+'Sch I Step 1'!C10</f>
        <v>16.399999999999999</v>
      </c>
      <c r="O1" s="47">
        <f>+IF($T$2=1,R2,Q2)</f>
        <v>17.5</v>
      </c>
      <c r="Q1" t="s">
        <v>63</v>
      </c>
      <c r="R1" t="s">
        <v>64</v>
      </c>
      <c r="T1" t="s">
        <v>65</v>
      </c>
    </row>
    <row r="2" spans="1:20" x14ac:dyDescent="0.2">
      <c r="A2" s="43"/>
      <c r="B2" s="43"/>
      <c r="C2" s="43"/>
      <c r="D2" s="43"/>
      <c r="E2" s="43"/>
      <c r="F2" s="43"/>
      <c r="G2" s="43"/>
      <c r="H2" s="43"/>
      <c r="I2" s="43"/>
      <c r="N2" s="40">
        <f>+'Sch I Step 1'!C22</f>
        <v>4.53</v>
      </c>
      <c r="O2" s="47">
        <f>+IF($T$2=1,R3,Q3)</f>
        <v>4.6500000000000004</v>
      </c>
      <c r="Q2" s="47">
        <f>+'Sch F Step 2'!E10</f>
        <v>18.5</v>
      </c>
      <c r="R2" s="40">
        <f>+'Sch I Step 1'!E10</f>
        <v>17.5</v>
      </c>
      <c r="T2">
        <v>1</v>
      </c>
    </row>
    <row r="3" spans="1:20" x14ac:dyDescent="0.2">
      <c r="A3" s="43" t="s">
        <v>54</v>
      </c>
      <c r="B3" s="43"/>
      <c r="C3" s="43"/>
      <c r="D3" s="43"/>
      <c r="E3" s="43"/>
      <c r="F3" s="43"/>
      <c r="G3" s="43"/>
      <c r="H3" s="43"/>
      <c r="I3" s="43"/>
      <c r="N3" s="40">
        <f>+'Sch I Step 1'!C23</f>
        <v>3.94</v>
      </c>
      <c r="O3" s="47">
        <f>+IF($T$2=1,R4,Q4)</f>
        <v>4.1900000000000004</v>
      </c>
      <c r="Q3" s="40">
        <f>+'Sch F Step 2'!E22</f>
        <v>4.7699999999999996</v>
      </c>
      <c r="R3" s="40">
        <f>+'Sch I Step 1'!E22</f>
        <v>4.6500000000000004</v>
      </c>
    </row>
    <row r="4" spans="1:20" x14ac:dyDescent="0.2">
      <c r="A4" s="43"/>
      <c r="B4" s="43"/>
      <c r="C4" s="43"/>
      <c r="D4" s="43"/>
      <c r="E4" s="43"/>
      <c r="F4" s="43"/>
      <c r="G4" s="43"/>
      <c r="H4" s="43"/>
      <c r="I4" s="43"/>
      <c r="N4" s="40">
        <f>+'Sch I Step 1'!C24</f>
        <v>2.88</v>
      </c>
      <c r="O4" s="47">
        <f>+IF($T$2=1,R5,Q5)</f>
        <v>3.07</v>
      </c>
      <c r="Q4" s="40">
        <f>+'Sch F Step 2'!E23</f>
        <v>4.4400000000000004</v>
      </c>
      <c r="R4" s="40">
        <f>+'Sch I Step 1'!E23</f>
        <v>4.1900000000000004</v>
      </c>
    </row>
    <row r="5" spans="1:20" x14ac:dyDescent="0.2">
      <c r="A5" s="43" t="str">
        <f>+IF(T2=1,S8,S9)</f>
        <v xml:space="preserve"> Residential/Commercial Monthly Bills - Step 1</v>
      </c>
      <c r="B5" s="43"/>
      <c r="C5" s="43"/>
      <c r="D5" s="43"/>
      <c r="E5" s="43"/>
      <c r="F5" s="43"/>
      <c r="G5" s="43"/>
      <c r="H5" s="43"/>
      <c r="I5" s="43"/>
      <c r="N5" s="40"/>
      <c r="O5" s="40"/>
      <c r="Q5" s="40">
        <f>+'Sch F Step 2'!E24</f>
        <v>3.25</v>
      </c>
      <c r="R5" s="40">
        <f>+'Sch I Step 1'!E24</f>
        <v>3.07</v>
      </c>
    </row>
    <row r="6" spans="1:20" x14ac:dyDescent="0.2">
      <c r="A6" s="43" t="s">
        <v>70</v>
      </c>
      <c r="B6" s="43"/>
      <c r="C6" s="43"/>
      <c r="D6" s="43"/>
      <c r="E6" s="43"/>
      <c r="F6" s="43"/>
      <c r="G6" s="43"/>
      <c r="H6" s="43"/>
      <c r="I6" s="43"/>
    </row>
    <row r="8" spans="1:20" x14ac:dyDescent="0.2">
      <c r="C8" s="72" t="s">
        <v>78</v>
      </c>
      <c r="D8" s="72"/>
      <c r="E8" s="72"/>
      <c r="S8" s="53" t="s">
        <v>71</v>
      </c>
    </row>
    <row r="9" spans="1:20" x14ac:dyDescent="0.2">
      <c r="A9" s="32" t="s">
        <v>4</v>
      </c>
      <c r="B9" s="32"/>
      <c r="C9" s="38" t="s">
        <v>2</v>
      </c>
      <c r="D9" s="32"/>
      <c r="E9" s="38" t="s">
        <v>55</v>
      </c>
      <c r="F9" s="32"/>
      <c r="G9" s="32"/>
      <c r="H9" s="32"/>
      <c r="I9" s="32" t="s">
        <v>56</v>
      </c>
      <c r="S9" s="53" t="s">
        <v>72</v>
      </c>
    </row>
    <row r="10" spans="1:20" x14ac:dyDescent="0.2">
      <c r="A10" s="39" t="s">
        <v>57</v>
      </c>
      <c r="B10" s="32"/>
      <c r="C10" s="39" t="s">
        <v>52</v>
      </c>
      <c r="D10" s="32"/>
      <c r="E10" s="39" t="s">
        <v>52</v>
      </c>
      <c r="F10" s="32"/>
      <c r="G10" s="39" t="s">
        <v>58</v>
      </c>
      <c r="H10" s="32"/>
      <c r="I10" s="39" t="s">
        <v>58</v>
      </c>
    </row>
    <row r="11" spans="1:20" x14ac:dyDescent="0.2">
      <c r="A11" s="48">
        <v>0</v>
      </c>
      <c r="C11" s="73">
        <f>+$N$1+N11/100*$N$2+$N$3*O11/100+$N$4*P11/100</f>
        <v>16.399999999999999</v>
      </c>
      <c r="D11" s="73"/>
      <c r="E11" s="73">
        <f>+$O$1+$O$2*N11/100+O11/100*$O$3+$O$4*P11/100</f>
        <v>17.5</v>
      </c>
      <c r="F11" s="73"/>
      <c r="G11" s="73">
        <f>+E11-C11</f>
        <v>1.1000000000000014</v>
      </c>
      <c r="I11" s="46">
        <f>+G11/C11</f>
        <v>6.7073170731707404E-2</v>
      </c>
      <c r="J11" s="41"/>
      <c r="N11">
        <f>+A11</f>
        <v>0</v>
      </c>
      <c r="O11">
        <f>+A11-N11</f>
        <v>0</v>
      </c>
      <c r="P11">
        <f>+A11-N11-O11</f>
        <v>0</v>
      </c>
    </row>
    <row r="12" spans="1:20" x14ac:dyDescent="0.2">
      <c r="A12" s="48">
        <v>100</v>
      </c>
      <c r="C12" s="49">
        <f>+$N$1+N12/100*$N$2+O12/100*$N$3+$N$4*P12/100</f>
        <v>20.93</v>
      </c>
      <c r="D12" s="49"/>
      <c r="E12" s="49">
        <f>+$O$1+$O$2*N12/100+O12/100*$O$3+$O$4*P12/100</f>
        <v>22.15</v>
      </c>
      <c r="F12" s="49"/>
      <c r="G12" s="49">
        <f t="shared" ref="G12:G32" si="0">+E12-C12</f>
        <v>1.2199999999999989</v>
      </c>
      <c r="I12" s="46">
        <f t="shared" ref="I12:I32" si="1">+G12/C12</f>
        <v>5.8289536550406064E-2</v>
      </c>
      <c r="J12" s="41"/>
      <c r="N12">
        <f>+A12</f>
        <v>100</v>
      </c>
      <c r="O12">
        <f t="shared" ref="O12:O22" si="2">+A12-N12</f>
        <v>0</v>
      </c>
      <c r="P12">
        <f t="shared" ref="P12:P32" si="3">+A12-N12-O12</f>
        <v>0</v>
      </c>
    </row>
    <row r="13" spans="1:20" x14ac:dyDescent="0.2">
      <c r="A13" s="48">
        <v>200</v>
      </c>
      <c r="C13" s="49">
        <f t="shared" ref="C13:C32" si="4">+$N$1+N13/100*$N$2+O13/100*$N$3+$N$4*P13/100</f>
        <v>25.46</v>
      </c>
      <c r="D13" s="49"/>
      <c r="E13" s="49">
        <f t="shared" ref="E13:E32" si="5">+$O$1+$O$2*N13/100+O13/100*$O$3+$O$4*P13/100</f>
        <v>26.8</v>
      </c>
      <c r="F13" s="49"/>
      <c r="G13" s="49">
        <f t="shared" si="0"/>
        <v>1.3399999999999999</v>
      </c>
      <c r="I13" s="46">
        <f t="shared" si="1"/>
        <v>5.2631578947368411E-2</v>
      </c>
      <c r="J13" s="41"/>
      <c r="N13">
        <f t="shared" ref="N13:N25" si="6">+A13</f>
        <v>200</v>
      </c>
      <c r="O13">
        <f t="shared" si="2"/>
        <v>0</v>
      </c>
      <c r="P13">
        <f t="shared" si="3"/>
        <v>0</v>
      </c>
    </row>
    <row r="14" spans="1:20" x14ac:dyDescent="0.2">
      <c r="A14" s="48">
        <v>300</v>
      </c>
      <c r="C14" s="49">
        <f t="shared" si="4"/>
        <v>29.99</v>
      </c>
      <c r="D14" s="49"/>
      <c r="E14" s="49">
        <f t="shared" si="5"/>
        <v>31.45</v>
      </c>
      <c r="F14" s="49"/>
      <c r="G14" s="49">
        <f t="shared" si="0"/>
        <v>1.4600000000000009</v>
      </c>
      <c r="I14" s="46">
        <f t="shared" si="1"/>
        <v>4.8682894298099397E-2</v>
      </c>
      <c r="J14" s="41"/>
      <c r="N14">
        <f t="shared" si="6"/>
        <v>300</v>
      </c>
      <c r="O14">
        <f t="shared" si="2"/>
        <v>0</v>
      </c>
      <c r="P14">
        <f t="shared" si="3"/>
        <v>0</v>
      </c>
    </row>
    <row r="15" spans="1:20" x14ac:dyDescent="0.2">
      <c r="A15" s="48">
        <v>400</v>
      </c>
      <c r="C15" s="49">
        <f t="shared" si="4"/>
        <v>34.519999999999996</v>
      </c>
      <c r="D15" s="49"/>
      <c r="E15" s="49">
        <f t="shared" si="5"/>
        <v>36.1</v>
      </c>
      <c r="F15" s="49"/>
      <c r="G15" s="49">
        <f t="shared" si="0"/>
        <v>1.5800000000000054</v>
      </c>
      <c r="I15" s="46">
        <f t="shared" si="1"/>
        <v>4.577056778679043E-2</v>
      </c>
      <c r="J15" s="41"/>
      <c r="N15">
        <f t="shared" si="6"/>
        <v>400</v>
      </c>
      <c r="O15">
        <f t="shared" si="2"/>
        <v>0</v>
      </c>
      <c r="P15">
        <f t="shared" si="3"/>
        <v>0</v>
      </c>
    </row>
    <row r="16" spans="1:20" x14ac:dyDescent="0.2">
      <c r="A16" s="48">
        <v>500</v>
      </c>
      <c r="C16" s="49">
        <f t="shared" si="4"/>
        <v>39.049999999999997</v>
      </c>
      <c r="D16" s="49"/>
      <c r="E16" s="49">
        <f t="shared" si="5"/>
        <v>40.75</v>
      </c>
      <c r="F16" s="49"/>
      <c r="G16" s="49">
        <f t="shared" si="0"/>
        <v>1.7000000000000028</v>
      </c>
      <c r="I16" s="46">
        <f t="shared" si="1"/>
        <v>4.3533930857874596E-2</v>
      </c>
      <c r="J16" s="41"/>
      <c r="N16">
        <f t="shared" si="6"/>
        <v>500</v>
      </c>
      <c r="O16">
        <f t="shared" si="2"/>
        <v>0</v>
      </c>
      <c r="P16">
        <f t="shared" si="3"/>
        <v>0</v>
      </c>
    </row>
    <row r="17" spans="1:16" x14ac:dyDescent="0.2">
      <c r="A17" s="48">
        <v>600</v>
      </c>
      <c r="C17" s="49">
        <f t="shared" si="4"/>
        <v>43.58</v>
      </c>
      <c r="D17" s="49"/>
      <c r="E17" s="49">
        <f t="shared" si="5"/>
        <v>45.4</v>
      </c>
      <c r="F17" s="49"/>
      <c r="G17" s="49">
        <f t="shared" si="0"/>
        <v>1.8200000000000003</v>
      </c>
      <c r="I17" s="46">
        <f t="shared" si="1"/>
        <v>4.1762276273519972E-2</v>
      </c>
      <c r="J17" s="41"/>
      <c r="N17">
        <f>+A17</f>
        <v>600</v>
      </c>
      <c r="O17">
        <f t="shared" si="2"/>
        <v>0</v>
      </c>
      <c r="P17">
        <f t="shared" si="3"/>
        <v>0</v>
      </c>
    </row>
    <row r="18" spans="1:16" s="61" customFormat="1" x14ac:dyDescent="0.2">
      <c r="A18" s="48">
        <v>700</v>
      </c>
      <c r="B18"/>
      <c r="C18" s="49">
        <f t="shared" si="4"/>
        <v>48.11</v>
      </c>
      <c r="D18" s="49"/>
      <c r="E18" s="49">
        <f t="shared" si="5"/>
        <v>50.050000000000004</v>
      </c>
      <c r="F18" s="49"/>
      <c r="G18" s="49">
        <f t="shared" si="0"/>
        <v>1.9400000000000048</v>
      </c>
      <c r="H18"/>
      <c r="I18" s="46">
        <f t="shared" si="1"/>
        <v>4.0324256911245165E-2</v>
      </c>
      <c r="J18" s="41"/>
      <c r="K18"/>
      <c r="L18"/>
      <c r="M18"/>
      <c r="N18">
        <f t="shared" si="6"/>
        <v>700</v>
      </c>
      <c r="O18">
        <f t="shared" si="2"/>
        <v>0</v>
      </c>
      <c r="P18">
        <f t="shared" si="3"/>
        <v>0</v>
      </c>
    </row>
    <row r="19" spans="1:16" x14ac:dyDescent="0.2">
      <c r="A19" s="64">
        <v>800</v>
      </c>
      <c r="C19" s="65">
        <f t="shared" si="4"/>
        <v>52.64</v>
      </c>
      <c r="D19" s="65"/>
      <c r="E19" s="65">
        <f t="shared" si="5"/>
        <v>54.7</v>
      </c>
      <c r="F19" s="65"/>
      <c r="G19" s="65">
        <f t="shared" si="0"/>
        <v>2.0600000000000023</v>
      </c>
      <c r="H19" s="61"/>
      <c r="I19" s="66">
        <f t="shared" si="1"/>
        <v>3.9133738601823752E-2</v>
      </c>
      <c r="J19" s="55"/>
      <c r="K19" s="61"/>
      <c r="L19" s="61"/>
      <c r="M19" s="61"/>
      <c r="N19" s="61">
        <f t="shared" si="6"/>
        <v>800</v>
      </c>
      <c r="O19" s="61">
        <f t="shared" si="2"/>
        <v>0</v>
      </c>
      <c r="P19" s="61">
        <f t="shared" si="3"/>
        <v>0</v>
      </c>
    </row>
    <row r="20" spans="1:16" x14ac:dyDescent="0.2">
      <c r="A20" s="48">
        <v>900</v>
      </c>
      <c r="C20" s="49">
        <f t="shared" si="4"/>
        <v>57.17</v>
      </c>
      <c r="D20" s="49"/>
      <c r="E20" s="49">
        <f t="shared" si="5"/>
        <v>59.35</v>
      </c>
      <c r="F20" s="49"/>
      <c r="G20" s="49">
        <f t="shared" si="0"/>
        <v>2.1799999999999997</v>
      </c>
      <c r="I20" s="46">
        <f t="shared" si="1"/>
        <v>3.8131887353507081E-2</v>
      </c>
      <c r="J20" s="41"/>
      <c r="N20">
        <f t="shared" si="6"/>
        <v>900</v>
      </c>
      <c r="O20">
        <f t="shared" si="2"/>
        <v>0</v>
      </c>
      <c r="P20">
        <f t="shared" si="3"/>
        <v>0</v>
      </c>
    </row>
    <row r="21" spans="1:16" x14ac:dyDescent="0.2">
      <c r="A21" s="48">
        <v>1000</v>
      </c>
      <c r="C21" s="49">
        <f t="shared" si="4"/>
        <v>61.7</v>
      </c>
      <c r="D21" s="49"/>
      <c r="E21" s="49">
        <f t="shared" si="5"/>
        <v>64</v>
      </c>
      <c r="F21" s="49"/>
      <c r="G21" s="49">
        <f t="shared" si="0"/>
        <v>2.2999999999999972</v>
      </c>
      <c r="I21" s="46">
        <f t="shared" si="1"/>
        <v>3.7277147487844359E-2</v>
      </c>
      <c r="J21" s="41"/>
      <c r="N21">
        <f>+A21</f>
        <v>1000</v>
      </c>
      <c r="O21">
        <f t="shared" si="2"/>
        <v>0</v>
      </c>
      <c r="P21">
        <f t="shared" si="3"/>
        <v>0</v>
      </c>
    </row>
    <row r="22" spans="1:16" x14ac:dyDescent="0.2">
      <c r="A22" s="48">
        <v>1100</v>
      </c>
      <c r="C22" s="49">
        <f t="shared" si="4"/>
        <v>66.23</v>
      </c>
      <c r="D22" s="49"/>
      <c r="E22" s="49">
        <f t="shared" si="5"/>
        <v>68.650000000000006</v>
      </c>
      <c r="F22" s="49"/>
      <c r="G22" s="49">
        <f t="shared" si="0"/>
        <v>2.4200000000000017</v>
      </c>
      <c r="I22" s="46">
        <f t="shared" si="1"/>
        <v>3.6539332628718127E-2</v>
      </c>
      <c r="J22" s="41"/>
      <c r="N22">
        <f t="shared" si="6"/>
        <v>1100</v>
      </c>
      <c r="O22">
        <f t="shared" si="2"/>
        <v>0</v>
      </c>
      <c r="P22">
        <f t="shared" si="3"/>
        <v>0</v>
      </c>
    </row>
    <row r="23" spans="1:16" x14ac:dyDescent="0.2">
      <c r="A23" s="48">
        <v>1200</v>
      </c>
      <c r="C23" s="49">
        <f t="shared" si="4"/>
        <v>70.759999999999991</v>
      </c>
      <c r="D23" s="49"/>
      <c r="E23" s="49">
        <f t="shared" si="5"/>
        <v>73.3</v>
      </c>
      <c r="F23" s="49"/>
      <c r="G23" s="49">
        <f t="shared" si="0"/>
        <v>2.5400000000000063</v>
      </c>
      <c r="I23" s="46">
        <f t="shared" si="1"/>
        <v>3.5895986433013095E-2</v>
      </c>
      <c r="J23" s="41"/>
      <c r="N23">
        <f t="shared" si="6"/>
        <v>1200</v>
      </c>
      <c r="O23">
        <f>+O22</f>
        <v>0</v>
      </c>
      <c r="P23">
        <f t="shared" si="3"/>
        <v>0</v>
      </c>
    </row>
    <row r="24" spans="1:16" x14ac:dyDescent="0.2">
      <c r="A24" s="48">
        <v>1300</v>
      </c>
      <c r="C24" s="49">
        <f t="shared" si="4"/>
        <v>75.289999999999992</v>
      </c>
      <c r="D24" s="49"/>
      <c r="E24" s="49">
        <f t="shared" si="5"/>
        <v>77.950000000000017</v>
      </c>
      <c r="F24" s="49"/>
      <c r="G24" s="49">
        <f t="shared" si="0"/>
        <v>2.660000000000025</v>
      </c>
      <c r="I24" s="46">
        <f t="shared" si="1"/>
        <v>3.5330057112498675E-2</v>
      </c>
      <c r="J24" s="41"/>
      <c r="N24">
        <f>+A24</f>
        <v>1300</v>
      </c>
      <c r="O24">
        <f>+O23</f>
        <v>0</v>
      </c>
      <c r="P24">
        <f t="shared" si="3"/>
        <v>0</v>
      </c>
    </row>
    <row r="25" spans="1:16" x14ac:dyDescent="0.2">
      <c r="A25" s="48">
        <v>1400</v>
      </c>
      <c r="C25" s="49">
        <f t="shared" si="4"/>
        <v>79.819999999999993</v>
      </c>
      <c r="D25" s="49"/>
      <c r="E25" s="49">
        <f t="shared" si="5"/>
        <v>82.600000000000009</v>
      </c>
      <c r="F25" s="49"/>
      <c r="G25" s="49">
        <f t="shared" si="0"/>
        <v>2.7800000000000153</v>
      </c>
      <c r="I25" s="46">
        <f t="shared" si="1"/>
        <v>3.4828363818592029E-2</v>
      </c>
      <c r="J25" s="41"/>
      <c r="N25">
        <f t="shared" si="6"/>
        <v>1400</v>
      </c>
      <c r="O25">
        <f>+O24</f>
        <v>0</v>
      </c>
      <c r="P25">
        <f t="shared" si="3"/>
        <v>0</v>
      </c>
    </row>
    <row r="26" spans="1:16" x14ac:dyDescent="0.2">
      <c r="A26" s="48">
        <v>1500</v>
      </c>
      <c r="C26" s="49">
        <f t="shared" si="4"/>
        <v>84.35</v>
      </c>
      <c r="D26" s="49"/>
      <c r="E26" s="49">
        <f t="shared" si="5"/>
        <v>87.250000000000014</v>
      </c>
      <c r="F26" s="49"/>
      <c r="G26" s="49">
        <f t="shared" si="0"/>
        <v>2.9000000000000199</v>
      </c>
      <c r="I26" s="46">
        <f t="shared" si="1"/>
        <v>3.4380557202134204E-2</v>
      </c>
      <c r="J26" s="41"/>
      <c r="N26">
        <f>+A26</f>
        <v>1500</v>
      </c>
      <c r="O26">
        <f>+O25</f>
        <v>0</v>
      </c>
      <c r="P26">
        <f t="shared" si="3"/>
        <v>0</v>
      </c>
    </row>
    <row r="27" spans="1:16" x14ac:dyDescent="0.2">
      <c r="A27" s="48">
        <v>1600</v>
      </c>
      <c r="C27" s="49">
        <f t="shared" si="4"/>
        <v>88.289999999999992</v>
      </c>
      <c r="D27" s="49"/>
      <c r="E27" s="49">
        <f t="shared" si="5"/>
        <v>91.440000000000012</v>
      </c>
      <c r="F27" s="49"/>
      <c r="G27" s="49">
        <f t="shared" si="0"/>
        <v>3.1500000000000199</v>
      </c>
      <c r="I27" s="46">
        <f t="shared" si="1"/>
        <v>3.5677879714577192E-2</v>
      </c>
      <c r="J27" s="41"/>
      <c r="N27">
        <f t="shared" ref="N27:N32" si="7">+N26</f>
        <v>1500</v>
      </c>
      <c r="O27" s="50">
        <f t="shared" ref="O27:O32" si="8">+A27-N27</f>
        <v>100</v>
      </c>
      <c r="P27">
        <f t="shared" si="3"/>
        <v>0</v>
      </c>
    </row>
    <row r="28" spans="1:16" x14ac:dyDescent="0.2">
      <c r="A28" s="48">
        <v>1700</v>
      </c>
      <c r="C28" s="49">
        <f t="shared" si="4"/>
        <v>92.22999999999999</v>
      </c>
      <c r="D28" s="49"/>
      <c r="E28" s="49">
        <f t="shared" si="5"/>
        <v>95.63000000000001</v>
      </c>
      <c r="F28" s="49"/>
      <c r="G28" s="49">
        <f t="shared" si="0"/>
        <v>3.4000000000000199</v>
      </c>
      <c r="I28" s="46">
        <f t="shared" si="1"/>
        <v>3.6864360837038063E-2</v>
      </c>
      <c r="J28" s="41"/>
      <c r="N28">
        <f t="shared" si="7"/>
        <v>1500</v>
      </c>
      <c r="O28" s="50">
        <f t="shared" si="8"/>
        <v>200</v>
      </c>
      <c r="P28">
        <f t="shared" si="3"/>
        <v>0</v>
      </c>
    </row>
    <row r="29" spans="1:16" x14ac:dyDescent="0.2">
      <c r="A29" s="48">
        <v>1800</v>
      </c>
      <c r="C29" s="49">
        <f t="shared" si="4"/>
        <v>96.169999999999987</v>
      </c>
      <c r="D29" s="49"/>
      <c r="E29" s="49">
        <f t="shared" si="5"/>
        <v>99.820000000000022</v>
      </c>
      <c r="F29" s="49"/>
      <c r="G29" s="49">
        <f t="shared" si="0"/>
        <v>3.6500000000000341</v>
      </c>
      <c r="I29" s="46">
        <f t="shared" si="1"/>
        <v>3.7953623791203435E-2</v>
      </c>
      <c r="J29" s="41"/>
      <c r="N29">
        <f t="shared" si="7"/>
        <v>1500</v>
      </c>
      <c r="O29" s="50">
        <f t="shared" si="8"/>
        <v>300</v>
      </c>
      <c r="P29">
        <f t="shared" si="3"/>
        <v>0</v>
      </c>
    </row>
    <row r="30" spans="1:16" x14ac:dyDescent="0.2">
      <c r="A30" s="48">
        <v>1900</v>
      </c>
      <c r="C30" s="49">
        <f t="shared" si="4"/>
        <v>100.11</v>
      </c>
      <c r="D30" s="49"/>
      <c r="E30" s="49">
        <f t="shared" si="5"/>
        <v>104.01000000000002</v>
      </c>
      <c r="F30" s="49"/>
      <c r="G30" s="49">
        <f t="shared" si="0"/>
        <v>3.9000000000000199</v>
      </c>
      <c r="I30" s="46">
        <f t="shared" si="1"/>
        <v>3.8957147138148233E-2</v>
      </c>
      <c r="J30" s="41"/>
      <c r="N30">
        <f t="shared" si="7"/>
        <v>1500</v>
      </c>
      <c r="O30" s="50">
        <f t="shared" si="8"/>
        <v>400</v>
      </c>
      <c r="P30">
        <f t="shared" si="3"/>
        <v>0</v>
      </c>
    </row>
    <row r="31" spans="1:16" x14ac:dyDescent="0.2">
      <c r="A31" s="48">
        <v>2000</v>
      </c>
      <c r="C31" s="49">
        <f t="shared" si="4"/>
        <v>104.05</v>
      </c>
      <c r="D31" s="49"/>
      <c r="E31" s="49">
        <f t="shared" si="5"/>
        <v>108.20000000000002</v>
      </c>
      <c r="F31" s="49"/>
      <c r="G31" s="49">
        <f t="shared" si="0"/>
        <v>4.1500000000000199</v>
      </c>
      <c r="I31" s="46">
        <f t="shared" si="1"/>
        <v>3.9884670831331286E-2</v>
      </c>
      <c r="J31" s="41"/>
      <c r="N31">
        <f t="shared" si="7"/>
        <v>1500</v>
      </c>
      <c r="O31" s="50">
        <f t="shared" si="8"/>
        <v>500</v>
      </c>
      <c r="P31">
        <f t="shared" si="3"/>
        <v>0</v>
      </c>
    </row>
    <row r="32" spans="1:16" x14ac:dyDescent="0.2">
      <c r="A32" s="48">
        <v>2500</v>
      </c>
      <c r="C32" s="49">
        <f t="shared" si="4"/>
        <v>123.75</v>
      </c>
      <c r="D32" s="49"/>
      <c r="E32" s="49">
        <f t="shared" si="5"/>
        <v>129.15000000000003</v>
      </c>
      <c r="F32" s="49"/>
      <c r="G32" s="49">
        <f t="shared" si="0"/>
        <v>5.4000000000000341</v>
      </c>
      <c r="I32" s="46">
        <f t="shared" si="1"/>
        <v>4.363636363636391E-2</v>
      </c>
      <c r="J32" s="41"/>
      <c r="N32">
        <f t="shared" si="7"/>
        <v>1500</v>
      </c>
      <c r="O32" s="50">
        <f t="shared" si="8"/>
        <v>1000</v>
      </c>
      <c r="P32">
        <f t="shared" si="3"/>
        <v>0</v>
      </c>
    </row>
    <row r="33" spans="1:7" x14ac:dyDescent="0.2">
      <c r="A33" s="64"/>
      <c r="B33" s="61"/>
      <c r="C33" s="65"/>
      <c r="D33" s="49"/>
      <c r="E33" s="49"/>
      <c r="F33" s="49"/>
      <c r="G33" s="49"/>
    </row>
    <row r="34" spans="1:7" x14ac:dyDescent="0.2">
      <c r="A34" s="64"/>
      <c r="B34" s="61"/>
      <c r="C34" s="65"/>
      <c r="D34" s="49"/>
      <c r="E34" s="49"/>
      <c r="F34" s="49"/>
      <c r="G34" s="49"/>
    </row>
    <row r="35" spans="1:7" x14ac:dyDescent="0.2">
      <c r="A35" s="48"/>
      <c r="C35" s="49"/>
      <c r="D35" s="49"/>
      <c r="E35" s="49"/>
      <c r="F35" s="49"/>
      <c r="G35" s="49"/>
    </row>
    <row r="36" spans="1:7" x14ac:dyDescent="0.2">
      <c r="A36" s="48"/>
      <c r="C36" s="49"/>
      <c r="D36" s="49"/>
      <c r="E36" s="49"/>
      <c r="F36" s="49"/>
      <c r="G36" s="49"/>
    </row>
    <row r="37" spans="1:7" x14ac:dyDescent="0.2">
      <c r="A37" s="57"/>
      <c r="C37" s="49"/>
      <c r="D37" s="49"/>
      <c r="E37" s="49"/>
      <c r="F37" s="49"/>
      <c r="G37" s="49"/>
    </row>
    <row r="38" spans="1:7" x14ac:dyDescent="0.2">
      <c r="A38" s="57"/>
      <c r="C38" s="49"/>
      <c r="D38" s="49"/>
      <c r="E38" s="49"/>
      <c r="F38" s="49"/>
      <c r="G38" s="49"/>
    </row>
    <row r="39" spans="1:7" x14ac:dyDescent="0.2">
      <c r="A39" s="57"/>
      <c r="C39" s="49"/>
      <c r="D39" s="49"/>
      <c r="E39" s="49"/>
      <c r="F39" s="49"/>
      <c r="G39" s="49"/>
    </row>
    <row r="40" spans="1:7" x14ac:dyDescent="0.2">
      <c r="A40" s="57"/>
      <c r="C40" s="49"/>
      <c r="D40" s="49"/>
      <c r="E40" s="49"/>
      <c r="F40" s="49"/>
      <c r="G40" s="49"/>
    </row>
    <row r="41" spans="1:7" x14ac:dyDescent="0.2">
      <c r="A41" s="57"/>
      <c r="C41" s="49"/>
      <c r="D41" s="49"/>
      <c r="E41" s="49"/>
      <c r="F41" s="49"/>
      <c r="G41" s="49"/>
    </row>
    <row r="42" spans="1:7" x14ac:dyDescent="0.2">
      <c r="A42" s="57"/>
      <c r="C42" s="49"/>
      <c r="D42" s="49"/>
      <c r="E42" s="49"/>
      <c r="F42" s="49"/>
      <c r="G42" s="49"/>
    </row>
    <row r="43" spans="1:7" x14ac:dyDescent="0.2">
      <c r="A43" s="57"/>
      <c r="C43" s="49"/>
      <c r="D43" s="49"/>
      <c r="E43" s="49"/>
      <c r="F43" s="49"/>
      <c r="G43" s="49"/>
    </row>
    <row r="44" spans="1:7" x14ac:dyDescent="0.2">
      <c r="A44" s="57"/>
      <c r="C44" s="49"/>
      <c r="D44" s="49"/>
      <c r="E44" s="49"/>
      <c r="F44" s="49"/>
      <c r="G44" s="49"/>
    </row>
    <row r="45" spans="1:7" x14ac:dyDescent="0.2">
      <c r="A45" s="57"/>
      <c r="C45" s="49"/>
      <c r="D45" s="49"/>
      <c r="E45" s="49"/>
      <c r="F45" s="49"/>
      <c r="G45" s="49"/>
    </row>
    <row r="46" spans="1:7" x14ac:dyDescent="0.2">
      <c r="A46" s="57"/>
      <c r="C46" s="49"/>
      <c r="D46" s="49"/>
      <c r="E46" s="49"/>
      <c r="F46" s="49"/>
      <c r="G46" s="49"/>
    </row>
    <row r="47" spans="1:7" x14ac:dyDescent="0.2">
      <c r="A47" s="57"/>
      <c r="C47" s="49"/>
      <c r="D47" s="49"/>
      <c r="E47" s="49"/>
      <c r="F47" s="49"/>
      <c r="G47" s="49"/>
    </row>
    <row r="48" spans="1:7" x14ac:dyDescent="0.2">
      <c r="A48" s="57"/>
      <c r="C48" s="49"/>
      <c r="D48" s="49"/>
      <c r="E48" s="49"/>
      <c r="F48" s="49"/>
      <c r="G48" s="49"/>
    </row>
    <row r="49" spans="1:7" x14ac:dyDescent="0.2">
      <c r="A49" s="57"/>
      <c r="C49" s="49"/>
      <c r="D49" s="49"/>
      <c r="E49" s="49"/>
      <c r="F49" s="49"/>
      <c r="G49" s="49"/>
    </row>
    <row r="50" spans="1:7" x14ac:dyDescent="0.2">
      <c r="A50" s="57"/>
      <c r="C50" s="49"/>
      <c r="D50" s="49"/>
      <c r="E50" s="49"/>
      <c r="F50" s="49"/>
      <c r="G50" s="49"/>
    </row>
    <row r="51" spans="1:7" x14ac:dyDescent="0.2">
      <c r="A51" s="57"/>
      <c r="C51" s="49"/>
      <c r="D51" s="49"/>
      <c r="E51" s="49"/>
      <c r="F51" s="49"/>
      <c r="G51" s="49"/>
    </row>
    <row r="52" spans="1:7" x14ac:dyDescent="0.2">
      <c r="A52" s="57"/>
      <c r="C52" s="49"/>
      <c r="D52" s="49"/>
      <c r="E52" s="49"/>
      <c r="F52" s="49"/>
      <c r="G52" s="49"/>
    </row>
    <row r="53" spans="1:7" x14ac:dyDescent="0.2">
      <c r="C53" s="49"/>
      <c r="D53" s="49"/>
      <c r="E53" s="49"/>
      <c r="F53" s="49"/>
      <c r="G53" s="49"/>
    </row>
    <row r="54" spans="1:7" x14ac:dyDescent="0.2">
      <c r="C54" s="49"/>
      <c r="D54" s="49"/>
      <c r="E54" s="49"/>
      <c r="F54" s="49"/>
      <c r="G54" s="49"/>
    </row>
    <row r="55" spans="1:7" x14ac:dyDescent="0.2">
      <c r="C55" s="49"/>
      <c r="D55" s="49"/>
      <c r="E55" s="49"/>
      <c r="F55" s="49"/>
      <c r="G55" s="49"/>
    </row>
    <row r="56" spans="1:7" x14ac:dyDescent="0.2">
      <c r="C56" s="49"/>
      <c r="D56" s="49"/>
      <c r="E56" s="49"/>
      <c r="F56" s="49"/>
      <c r="G56" s="49"/>
    </row>
    <row r="57" spans="1:7" x14ac:dyDescent="0.2">
      <c r="C57" s="49"/>
      <c r="D57" s="49"/>
      <c r="E57" s="49"/>
      <c r="F57" s="49"/>
      <c r="G57" s="49"/>
    </row>
    <row r="58" spans="1:7" x14ac:dyDescent="0.2">
      <c r="C58" s="49"/>
      <c r="D58" s="49"/>
      <c r="E58" s="49"/>
      <c r="F58" s="49"/>
      <c r="G58" s="49"/>
    </row>
    <row r="59" spans="1:7" x14ac:dyDescent="0.2">
      <c r="C59" s="49"/>
      <c r="D59" s="49"/>
      <c r="E59" s="49"/>
      <c r="F59" s="49"/>
      <c r="G59" s="49"/>
    </row>
    <row r="60" spans="1:7" x14ac:dyDescent="0.2">
      <c r="C60" s="49"/>
      <c r="D60" s="49"/>
      <c r="E60" s="49"/>
      <c r="F60" s="49"/>
      <c r="G60" s="49"/>
    </row>
    <row r="61" spans="1:7" x14ac:dyDescent="0.2">
      <c r="C61" s="49"/>
      <c r="D61" s="49"/>
      <c r="E61" s="49"/>
      <c r="F61" s="49"/>
      <c r="G61" s="49"/>
    </row>
    <row r="62" spans="1:7" x14ac:dyDescent="0.2">
      <c r="C62" s="49"/>
      <c r="D62" s="49"/>
      <c r="E62" s="49"/>
      <c r="F62" s="49"/>
      <c r="G62" s="49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="60" zoomScaleNormal="100" workbookViewId="0"/>
  </sheetViews>
  <sheetFormatPr defaultRowHeight="15" x14ac:dyDescent="0.2"/>
  <cols>
    <col min="1" max="1" width="11.109375" bestFit="1" customWidth="1"/>
    <col min="2" max="2" width="2" customWidth="1"/>
    <col min="3" max="3" width="9" bestFit="1" customWidth="1"/>
    <col min="4" max="4" width="1.44140625" customWidth="1"/>
    <col min="6" max="6" width="1.109375" customWidth="1"/>
    <col min="8" max="8" width="1.44140625" customWidth="1"/>
    <col min="9" max="9" width="10" bestFit="1" customWidth="1"/>
    <col min="10" max="10" width="1.109375" hidden="1" customWidth="1"/>
    <col min="11" max="11" width="10" hidden="1" customWidth="1"/>
  </cols>
  <sheetData>
    <row r="1" spans="1:21" x14ac:dyDescent="0.2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O1" s="47">
        <f>+'Sch F Step 2'!C29</f>
        <v>32.799999999999997</v>
      </c>
      <c r="P1" s="47">
        <f>+IF($U$2=1,S2,R2)</f>
        <v>36.65</v>
      </c>
      <c r="R1" t="s">
        <v>63</v>
      </c>
      <c r="S1" t="s">
        <v>64</v>
      </c>
      <c r="U1" t="s">
        <v>65</v>
      </c>
    </row>
    <row r="2" spans="1:2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O2" s="40">
        <f>+'Sch F Step 2'!C41</f>
        <v>4.53</v>
      </c>
      <c r="P2" s="47">
        <f>+IF($U$2=1,S3,R3)</f>
        <v>4.6500000000000004</v>
      </c>
      <c r="R2" s="47">
        <f>+'Sch F Step 2'!$E$29</f>
        <v>40.5</v>
      </c>
      <c r="S2" s="40">
        <f>+'Sch I Step 1'!E29</f>
        <v>36.65</v>
      </c>
      <c r="U2">
        <v>1</v>
      </c>
    </row>
    <row r="3" spans="1:21" x14ac:dyDescent="0.2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O3" s="40">
        <f>+'Sch F Step 2'!C42</f>
        <v>3.94</v>
      </c>
      <c r="P3" s="47">
        <f>+IF($U$2=1,S4,R4)</f>
        <v>4.1900000000000004</v>
      </c>
      <c r="R3" s="40">
        <f>+'Sch F Step 2'!$E$41</f>
        <v>4.7699999999999996</v>
      </c>
      <c r="S3" s="40">
        <f>+'Sch I Step 1'!E41</f>
        <v>4.6500000000000004</v>
      </c>
    </row>
    <row r="4" spans="1:2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O4" s="40">
        <f>+'Sch F Step 2'!C43</f>
        <v>2.88</v>
      </c>
      <c r="P4" s="47">
        <f>+IF($U$2=1,S5,R5)</f>
        <v>3.07</v>
      </c>
      <c r="R4" s="40">
        <f>+'Sch F Step 2'!$E$42</f>
        <v>4.4400000000000004</v>
      </c>
      <c r="S4" s="40">
        <f>+'Sch I Step 1'!E42</f>
        <v>4.1900000000000004</v>
      </c>
    </row>
    <row r="5" spans="1:21" x14ac:dyDescent="0.2">
      <c r="A5" s="43" t="str">
        <f>+IF(U2=1,U6,U7)</f>
        <v xml:space="preserve"> Residential/Commercial Quarterly Bills - Step 1</v>
      </c>
      <c r="B5" s="43"/>
      <c r="C5" s="43"/>
      <c r="D5" s="43"/>
      <c r="E5" s="43"/>
      <c r="F5" s="43"/>
      <c r="G5" s="43"/>
      <c r="H5" s="43"/>
      <c r="I5" s="43"/>
      <c r="J5" s="43"/>
      <c r="K5" s="43"/>
      <c r="O5" s="40"/>
      <c r="P5" s="40"/>
      <c r="R5" s="40">
        <f>+'Sch F Step 2'!$E$43</f>
        <v>3.25</v>
      </c>
      <c r="S5" s="40">
        <f>+'Sch I Step 1'!E43</f>
        <v>3.07</v>
      </c>
    </row>
    <row r="6" spans="1:21" x14ac:dyDescent="0.2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  <c r="U6" s="53" t="s">
        <v>74</v>
      </c>
    </row>
    <row r="7" spans="1:21" x14ac:dyDescent="0.2">
      <c r="U7" s="53" t="s">
        <v>73</v>
      </c>
    </row>
    <row r="8" spans="1:21" x14ac:dyDescent="0.2">
      <c r="C8" s="72" t="s">
        <v>78</v>
      </c>
      <c r="D8" s="72"/>
      <c r="E8" s="72"/>
      <c r="K8" s="56" t="s">
        <v>53</v>
      </c>
    </row>
    <row r="9" spans="1:21" x14ac:dyDescent="0.2">
      <c r="A9" s="32" t="s">
        <v>4</v>
      </c>
      <c r="B9" s="32"/>
      <c r="C9" s="38" t="s">
        <v>2</v>
      </c>
      <c r="D9" s="32"/>
      <c r="E9" s="38" t="s">
        <v>55</v>
      </c>
      <c r="F9" s="32"/>
      <c r="G9" s="32"/>
      <c r="H9" s="32"/>
      <c r="I9" s="32" t="s">
        <v>56</v>
      </c>
      <c r="J9" s="32"/>
      <c r="K9" s="32" t="s">
        <v>68</v>
      </c>
    </row>
    <row r="10" spans="1:21" x14ac:dyDescent="0.2">
      <c r="A10" s="39" t="s">
        <v>57</v>
      </c>
      <c r="B10" s="32"/>
      <c r="C10" s="39" t="s">
        <v>52</v>
      </c>
      <c r="D10" s="32"/>
      <c r="E10" s="39" t="s">
        <v>52</v>
      </c>
      <c r="F10" s="32"/>
      <c r="G10" s="39" t="s">
        <v>58</v>
      </c>
      <c r="H10" s="32"/>
      <c r="I10" s="39" t="s">
        <v>58</v>
      </c>
      <c r="J10" s="38"/>
      <c r="K10" s="54" t="s">
        <v>67</v>
      </c>
      <c r="O10">
        <f t="shared" ref="O10:O26" si="0">+A11</f>
        <v>0</v>
      </c>
      <c r="P10">
        <f t="shared" ref="P10:P22" si="1">+A11-O10</f>
        <v>0</v>
      </c>
      <c r="Q10">
        <f t="shared" ref="Q10:Q32" si="2">+A11-O10-P10</f>
        <v>0</v>
      </c>
    </row>
    <row r="11" spans="1:21" x14ac:dyDescent="0.2">
      <c r="A11" s="48">
        <f>+'Sch H p1'!A11*3</f>
        <v>0</v>
      </c>
      <c r="C11" s="73">
        <f>+$O$1+O10/100*$O$2+$O$3*P10/100+$O$4*Q10/100</f>
        <v>32.799999999999997</v>
      </c>
      <c r="D11" s="73"/>
      <c r="E11" s="73">
        <f t="shared" ref="E11:E33" si="3">+$P$1+$P$2*O10/100+P10/100*$P$3+$P$4*Q10/100</f>
        <v>36.65</v>
      </c>
      <c r="F11" s="73"/>
      <c r="G11" s="73">
        <f>+E11-C11</f>
        <v>3.8500000000000014</v>
      </c>
      <c r="I11" s="46">
        <f>+G11/C11</f>
        <v>0.11737804878048785</v>
      </c>
      <c r="J11" s="46"/>
      <c r="K11" s="41">
        <f>+E11/3</f>
        <v>12.216666666666667</v>
      </c>
      <c r="O11">
        <f t="shared" si="0"/>
        <v>300</v>
      </c>
      <c r="P11">
        <f t="shared" si="1"/>
        <v>0</v>
      </c>
      <c r="Q11">
        <f t="shared" si="2"/>
        <v>0</v>
      </c>
    </row>
    <row r="12" spans="1:21" x14ac:dyDescent="0.2">
      <c r="A12" s="48">
        <f>+'Sch H p1'!A12*3</f>
        <v>300</v>
      </c>
      <c r="C12" s="49">
        <f t="shared" ref="C12:C33" si="4">+$O$1+O11/100*$O$2+P11/100*$O$3+$O$4*Q11/100</f>
        <v>46.39</v>
      </c>
      <c r="D12" s="49"/>
      <c r="E12" s="49">
        <f t="shared" si="3"/>
        <v>50.599999999999994</v>
      </c>
      <c r="F12" s="49"/>
      <c r="G12" s="49">
        <f t="shared" ref="G12:G33" si="5">+E12-C12</f>
        <v>4.2099999999999937</v>
      </c>
      <c r="I12" s="46">
        <f t="shared" ref="I12:I33" si="6">+G12/C12</f>
        <v>9.0752317309764893E-2</v>
      </c>
      <c r="J12" s="46"/>
      <c r="K12" s="41">
        <f t="shared" ref="K12:K33" si="7">+E12/3</f>
        <v>16.866666666666664</v>
      </c>
      <c r="O12">
        <f t="shared" si="0"/>
        <v>600</v>
      </c>
      <c r="P12">
        <f t="shared" si="1"/>
        <v>0</v>
      </c>
      <c r="Q12">
        <f t="shared" si="2"/>
        <v>0</v>
      </c>
    </row>
    <row r="13" spans="1:21" x14ac:dyDescent="0.2">
      <c r="A13" s="48">
        <f>+'Sch H p1'!A13*3</f>
        <v>600</v>
      </c>
      <c r="C13" s="49">
        <f t="shared" si="4"/>
        <v>59.98</v>
      </c>
      <c r="D13" s="49"/>
      <c r="E13" s="49">
        <f t="shared" si="3"/>
        <v>64.55</v>
      </c>
      <c r="F13" s="49"/>
      <c r="G13" s="49">
        <f t="shared" si="5"/>
        <v>4.57</v>
      </c>
      <c r="I13" s="46">
        <f t="shared" si="6"/>
        <v>7.6192064021340461E-2</v>
      </c>
      <c r="J13" s="46"/>
      <c r="K13" s="41">
        <f t="shared" si="7"/>
        <v>21.516666666666666</v>
      </c>
      <c r="O13">
        <f t="shared" si="0"/>
        <v>800</v>
      </c>
      <c r="P13">
        <f t="shared" si="1"/>
        <v>0</v>
      </c>
      <c r="Q13">
        <f t="shared" si="2"/>
        <v>0</v>
      </c>
    </row>
    <row r="14" spans="1:21" x14ac:dyDescent="0.2">
      <c r="A14" s="48">
        <v>800</v>
      </c>
      <c r="C14" s="49">
        <f t="shared" si="4"/>
        <v>69.039999999999992</v>
      </c>
      <c r="D14" s="49"/>
      <c r="E14" s="49">
        <f t="shared" si="3"/>
        <v>73.849999999999994</v>
      </c>
      <c r="F14" s="49"/>
      <c r="G14" s="49">
        <f>+E14-C14</f>
        <v>4.8100000000000023</v>
      </c>
      <c r="I14" s="46">
        <f>+G14/C14</f>
        <v>6.9669756662804214E-2</v>
      </c>
      <c r="J14" s="46"/>
      <c r="K14" s="41">
        <f t="shared" si="7"/>
        <v>24.616666666666664</v>
      </c>
      <c r="O14">
        <f t="shared" si="0"/>
        <v>900</v>
      </c>
      <c r="P14">
        <f t="shared" si="1"/>
        <v>0</v>
      </c>
      <c r="Q14">
        <f t="shared" si="2"/>
        <v>0</v>
      </c>
    </row>
    <row r="15" spans="1:21" x14ac:dyDescent="0.2">
      <c r="A15" s="48">
        <f>+'Sch H p1'!A14*3</f>
        <v>900</v>
      </c>
      <c r="C15" s="49">
        <f t="shared" si="4"/>
        <v>73.569999999999993</v>
      </c>
      <c r="D15" s="49"/>
      <c r="E15" s="49">
        <f t="shared" si="3"/>
        <v>78.5</v>
      </c>
      <c r="F15" s="49"/>
      <c r="G15" s="49">
        <f t="shared" si="5"/>
        <v>4.9300000000000068</v>
      </c>
      <c r="I15" s="46">
        <f t="shared" si="6"/>
        <v>6.701100992252286E-2</v>
      </c>
      <c r="J15" s="46"/>
      <c r="K15" s="41">
        <f t="shared" si="7"/>
        <v>26.166666666666668</v>
      </c>
      <c r="O15">
        <f t="shared" si="0"/>
        <v>1200</v>
      </c>
      <c r="P15">
        <f t="shared" si="1"/>
        <v>0</v>
      </c>
      <c r="Q15">
        <f t="shared" si="2"/>
        <v>0</v>
      </c>
    </row>
    <row r="16" spans="1:21" x14ac:dyDescent="0.2">
      <c r="A16" s="48">
        <f>+'Sch H p1'!A15*3</f>
        <v>1200</v>
      </c>
      <c r="C16" s="49">
        <f t="shared" si="4"/>
        <v>87.16</v>
      </c>
      <c r="D16" s="49"/>
      <c r="E16" s="49">
        <f t="shared" si="3"/>
        <v>92.449999999999989</v>
      </c>
      <c r="F16" s="49"/>
      <c r="G16" s="49">
        <f t="shared" si="5"/>
        <v>5.289999999999992</v>
      </c>
      <c r="I16" s="46">
        <f t="shared" si="6"/>
        <v>6.0692978430472604E-2</v>
      </c>
      <c r="J16" s="46"/>
      <c r="K16" s="41">
        <f t="shared" si="7"/>
        <v>30.816666666666663</v>
      </c>
      <c r="O16">
        <f t="shared" si="0"/>
        <v>1500</v>
      </c>
      <c r="P16">
        <f t="shared" si="1"/>
        <v>0</v>
      </c>
      <c r="Q16">
        <f t="shared" si="2"/>
        <v>0</v>
      </c>
    </row>
    <row r="17" spans="1:17" x14ac:dyDescent="0.2">
      <c r="A17" s="48">
        <f>+'Sch H p1'!A16*3</f>
        <v>1500</v>
      </c>
      <c r="C17" s="49">
        <f t="shared" si="4"/>
        <v>100.75</v>
      </c>
      <c r="D17" s="49"/>
      <c r="E17" s="49">
        <f t="shared" si="3"/>
        <v>106.4</v>
      </c>
      <c r="F17" s="49"/>
      <c r="G17" s="49">
        <f t="shared" si="5"/>
        <v>5.6500000000000057</v>
      </c>
      <c r="I17" s="46">
        <f t="shared" si="6"/>
        <v>5.6079404466501295E-2</v>
      </c>
      <c r="J17" s="46"/>
      <c r="K17" s="41">
        <f t="shared" si="7"/>
        <v>35.466666666666669</v>
      </c>
      <c r="O17">
        <f t="shared" si="0"/>
        <v>1800</v>
      </c>
      <c r="P17">
        <f t="shared" si="1"/>
        <v>0</v>
      </c>
      <c r="Q17">
        <f t="shared" si="2"/>
        <v>0</v>
      </c>
    </row>
    <row r="18" spans="1:17" x14ac:dyDescent="0.2">
      <c r="A18" s="48">
        <f>+'Sch H p1'!A17*3</f>
        <v>1800</v>
      </c>
      <c r="C18" s="49">
        <f t="shared" si="4"/>
        <v>114.34</v>
      </c>
      <c r="D18" s="49"/>
      <c r="E18" s="49">
        <f t="shared" si="3"/>
        <v>120.35</v>
      </c>
      <c r="F18" s="49"/>
      <c r="G18" s="49">
        <f t="shared" si="5"/>
        <v>6.0099999999999909</v>
      </c>
      <c r="I18" s="46">
        <f t="shared" si="6"/>
        <v>5.2562532796921378E-2</v>
      </c>
      <c r="J18" s="46"/>
      <c r="K18" s="41">
        <f t="shared" si="7"/>
        <v>40.116666666666667</v>
      </c>
      <c r="O18">
        <f t="shared" si="0"/>
        <v>2100</v>
      </c>
      <c r="P18">
        <f t="shared" si="1"/>
        <v>0</v>
      </c>
      <c r="Q18">
        <f t="shared" si="2"/>
        <v>0</v>
      </c>
    </row>
    <row r="19" spans="1:17" x14ac:dyDescent="0.2">
      <c r="A19" s="48">
        <f>+'Sch H p1'!A18*3</f>
        <v>2100</v>
      </c>
      <c r="C19" s="49">
        <f t="shared" si="4"/>
        <v>127.93</v>
      </c>
      <c r="D19" s="49"/>
      <c r="E19" s="49">
        <f t="shared" si="3"/>
        <v>134.30000000000001</v>
      </c>
      <c r="F19" s="49"/>
      <c r="G19" s="49">
        <f t="shared" si="5"/>
        <v>6.3700000000000045</v>
      </c>
      <c r="I19" s="46">
        <f t="shared" si="6"/>
        <v>4.9792855467834005E-2</v>
      </c>
      <c r="J19" s="46"/>
      <c r="K19" s="55">
        <f t="shared" si="7"/>
        <v>44.766666666666673</v>
      </c>
      <c r="O19">
        <f t="shared" si="0"/>
        <v>2400</v>
      </c>
      <c r="P19">
        <f t="shared" si="1"/>
        <v>0</v>
      </c>
      <c r="Q19">
        <f t="shared" si="2"/>
        <v>0</v>
      </c>
    </row>
    <row r="20" spans="1:17" s="61" customFormat="1" x14ac:dyDescent="0.2">
      <c r="A20" s="64">
        <f>+'Sch H p1'!A19*3</f>
        <v>2400</v>
      </c>
      <c r="C20" s="65">
        <f t="shared" si="4"/>
        <v>141.51999999999998</v>
      </c>
      <c r="D20" s="65"/>
      <c r="E20" s="65">
        <f t="shared" si="3"/>
        <v>148.25</v>
      </c>
      <c r="F20" s="65"/>
      <c r="G20" s="65">
        <f t="shared" si="5"/>
        <v>6.7300000000000182</v>
      </c>
      <c r="I20" s="66">
        <f t="shared" si="6"/>
        <v>4.7555115884680747E-2</v>
      </c>
      <c r="J20" s="66"/>
      <c r="K20" s="55">
        <f t="shared" si="7"/>
        <v>49.416666666666664</v>
      </c>
      <c r="O20" s="61">
        <f t="shared" si="0"/>
        <v>2700</v>
      </c>
      <c r="P20" s="61">
        <f t="shared" si="1"/>
        <v>0</v>
      </c>
      <c r="Q20" s="61">
        <f t="shared" si="2"/>
        <v>0</v>
      </c>
    </row>
    <row r="21" spans="1:17" x14ac:dyDescent="0.2">
      <c r="A21" s="48">
        <f>+'Sch H p1'!A20*3</f>
        <v>2700</v>
      </c>
      <c r="C21" s="49">
        <f t="shared" si="4"/>
        <v>155.11000000000001</v>
      </c>
      <c r="D21" s="49"/>
      <c r="E21" s="49">
        <f t="shared" si="3"/>
        <v>162.20000000000002</v>
      </c>
      <c r="F21" s="49"/>
      <c r="G21" s="49">
        <f t="shared" si="5"/>
        <v>7.0900000000000034</v>
      </c>
      <c r="I21" s="46">
        <f t="shared" si="6"/>
        <v>4.5709496486364534E-2</v>
      </c>
      <c r="J21" s="46"/>
      <c r="K21" s="41">
        <f t="shared" si="7"/>
        <v>54.06666666666667</v>
      </c>
      <c r="O21">
        <f t="shared" si="0"/>
        <v>3000</v>
      </c>
      <c r="P21">
        <f t="shared" si="1"/>
        <v>0</v>
      </c>
      <c r="Q21">
        <f t="shared" si="2"/>
        <v>0</v>
      </c>
    </row>
    <row r="22" spans="1:17" x14ac:dyDescent="0.2">
      <c r="A22" s="48">
        <f>+'Sch H p1'!A21*3</f>
        <v>3000</v>
      </c>
      <c r="C22" s="49">
        <f t="shared" si="4"/>
        <v>168.7</v>
      </c>
      <c r="D22" s="49"/>
      <c r="E22" s="49">
        <f t="shared" si="3"/>
        <v>176.15000000000003</v>
      </c>
      <c r="F22" s="49"/>
      <c r="G22" s="49">
        <f t="shared" si="5"/>
        <v>7.4500000000000455</v>
      </c>
      <c r="I22" s="46">
        <f t="shared" si="6"/>
        <v>4.4161232957913729E-2</v>
      </c>
      <c r="J22" s="46"/>
      <c r="K22" s="41">
        <f t="shared" si="7"/>
        <v>58.716666666666676</v>
      </c>
      <c r="O22">
        <f t="shared" si="0"/>
        <v>3300</v>
      </c>
      <c r="P22">
        <f t="shared" si="1"/>
        <v>0</v>
      </c>
      <c r="Q22">
        <f t="shared" si="2"/>
        <v>0</v>
      </c>
    </row>
    <row r="23" spans="1:17" x14ac:dyDescent="0.2">
      <c r="A23" s="48">
        <f>+'Sch H p1'!A22*3</f>
        <v>3300</v>
      </c>
      <c r="C23" s="49">
        <f t="shared" si="4"/>
        <v>182.29000000000002</v>
      </c>
      <c r="D23" s="49"/>
      <c r="E23" s="49">
        <f t="shared" si="3"/>
        <v>190.10000000000002</v>
      </c>
      <c r="F23" s="49"/>
      <c r="G23" s="49">
        <f t="shared" si="5"/>
        <v>7.8100000000000023</v>
      </c>
      <c r="I23" s="46">
        <f t="shared" si="6"/>
        <v>4.2843820286356908E-2</v>
      </c>
      <c r="J23" s="46"/>
      <c r="K23" s="41">
        <f t="shared" si="7"/>
        <v>63.366666666666674</v>
      </c>
      <c r="O23">
        <f t="shared" si="0"/>
        <v>3600</v>
      </c>
      <c r="P23">
        <f>+P22</f>
        <v>0</v>
      </c>
      <c r="Q23">
        <f t="shared" si="2"/>
        <v>0</v>
      </c>
    </row>
    <row r="24" spans="1:17" x14ac:dyDescent="0.2">
      <c r="A24" s="48">
        <f>+'Sch H p1'!A23*3</f>
        <v>3600</v>
      </c>
      <c r="C24" s="49">
        <f t="shared" si="4"/>
        <v>195.88</v>
      </c>
      <c r="D24" s="49"/>
      <c r="E24" s="49">
        <f t="shared" si="3"/>
        <v>204.05</v>
      </c>
      <c r="F24" s="49"/>
      <c r="G24" s="49">
        <f t="shared" si="5"/>
        <v>8.1700000000000159</v>
      </c>
      <c r="I24" s="46">
        <f t="shared" si="6"/>
        <v>4.1709209720236964E-2</v>
      </c>
      <c r="J24" s="46"/>
      <c r="K24" s="41">
        <f t="shared" si="7"/>
        <v>68.016666666666666</v>
      </c>
      <c r="O24">
        <f t="shared" si="0"/>
        <v>3900</v>
      </c>
      <c r="P24">
        <f>+P23</f>
        <v>0</v>
      </c>
      <c r="Q24">
        <f t="shared" si="2"/>
        <v>0</v>
      </c>
    </row>
    <row r="25" spans="1:17" x14ac:dyDescent="0.2">
      <c r="A25" s="48">
        <f>+'Sch H p1'!A24*3</f>
        <v>3900</v>
      </c>
      <c r="C25" s="49">
        <f t="shared" si="4"/>
        <v>209.47000000000003</v>
      </c>
      <c r="D25" s="49"/>
      <c r="E25" s="49">
        <f t="shared" si="3"/>
        <v>218</v>
      </c>
      <c r="F25" s="49"/>
      <c r="G25" s="49">
        <f t="shared" si="5"/>
        <v>8.5299999999999727</v>
      </c>
      <c r="I25" s="46">
        <f t="shared" si="6"/>
        <v>4.0721821740583239E-2</v>
      </c>
      <c r="J25" s="46"/>
      <c r="K25" s="41">
        <f t="shared" si="7"/>
        <v>72.666666666666671</v>
      </c>
      <c r="O25">
        <f t="shared" si="0"/>
        <v>4200</v>
      </c>
      <c r="P25">
        <f>+P24</f>
        <v>0</v>
      </c>
      <c r="Q25">
        <f t="shared" si="2"/>
        <v>0</v>
      </c>
    </row>
    <row r="26" spans="1:17" x14ac:dyDescent="0.2">
      <c r="A26" s="48">
        <f>+'Sch H p1'!A25*3</f>
        <v>4200</v>
      </c>
      <c r="C26" s="49">
        <f t="shared" si="4"/>
        <v>223.06</v>
      </c>
      <c r="D26" s="49"/>
      <c r="E26" s="49">
        <f t="shared" si="3"/>
        <v>231.95000000000002</v>
      </c>
      <c r="F26" s="49"/>
      <c r="G26" s="49">
        <f t="shared" si="5"/>
        <v>8.8900000000000148</v>
      </c>
      <c r="I26" s="46">
        <f t="shared" si="6"/>
        <v>3.9854747601542249E-2</v>
      </c>
      <c r="J26" s="46"/>
      <c r="K26" s="41">
        <f t="shared" si="7"/>
        <v>77.316666666666677</v>
      </c>
      <c r="O26">
        <f t="shared" si="0"/>
        <v>4500</v>
      </c>
      <c r="P26">
        <f>+P25</f>
        <v>0</v>
      </c>
      <c r="Q26">
        <f t="shared" si="2"/>
        <v>0</v>
      </c>
    </row>
    <row r="27" spans="1:17" x14ac:dyDescent="0.2">
      <c r="A27" s="48">
        <f>+'Sch H p1'!A26*3</f>
        <v>4500</v>
      </c>
      <c r="C27" s="49">
        <f t="shared" si="4"/>
        <v>236.65000000000003</v>
      </c>
      <c r="D27" s="49"/>
      <c r="E27" s="49">
        <f t="shared" si="3"/>
        <v>245.9</v>
      </c>
      <c r="F27" s="49"/>
      <c r="G27" s="49">
        <f t="shared" si="5"/>
        <v>9.2499999999999716</v>
      </c>
      <c r="I27" s="46">
        <f t="shared" si="6"/>
        <v>3.9087259666173546E-2</v>
      </c>
      <c r="J27" s="46"/>
      <c r="K27" s="41">
        <f t="shared" si="7"/>
        <v>81.966666666666669</v>
      </c>
      <c r="O27">
        <f t="shared" ref="O27:O32" si="8">+O26</f>
        <v>4500</v>
      </c>
      <c r="P27" s="50">
        <f t="shared" ref="P27:P32" si="9">+A28-O27</f>
        <v>300</v>
      </c>
      <c r="Q27">
        <f t="shared" si="2"/>
        <v>0</v>
      </c>
    </row>
    <row r="28" spans="1:17" x14ac:dyDescent="0.2">
      <c r="A28" s="48">
        <f>+'Sch H p1'!A27*3</f>
        <v>4800</v>
      </c>
      <c r="C28" s="49">
        <f t="shared" si="4"/>
        <v>248.47000000000003</v>
      </c>
      <c r="D28" s="49"/>
      <c r="E28" s="49">
        <f t="shared" si="3"/>
        <v>258.47000000000003</v>
      </c>
      <c r="F28" s="49"/>
      <c r="G28" s="49">
        <f t="shared" si="5"/>
        <v>10</v>
      </c>
      <c r="I28" s="46">
        <f t="shared" si="6"/>
        <v>4.0246307401295929E-2</v>
      </c>
      <c r="J28" s="46"/>
      <c r="K28" s="41">
        <f t="shared" si="7"/>
        <v>86.15666666666668</v>
      </c>
      <c r="O28">
        <f t="shared" si="8"/>
        <v>4500</v>
      </c>
      <c r="P28" s="50">
        <f t="shared" si="9"/>
        <v>600</v>
      </c>
      <c r="Q28">
        <f t="shared" si="2"/>
        <v>0</v>
      </c>
    </row>
    <row r="29" spans="1:17" x14ac:dyDescent="0.2">
      <c r="A29" s="48">
        <f>+'Sch H p1'!A28*3</f>
        <v>5100</v>
      </c>
      <c r="C29" s="49">
        <f t="shared" si="4"/>
        <v>260.29000000000002</v>
      </c>
      <c r="D29" s="49"/>
      <c r="E29" s="49">
        <f t="shared" si="3"/>
        <v>271.04000000000002</v>
      </c>
      <c r="F29" s="49"/>
      <c r="G29" s="49">
        <f t="shared" si="5"/>
        <v>10.75</v>
      </c>
      <c r="I29" s="46">
        <f t="shared" si="6"/>
        <v>4.1300088362979749E-2</v>
      </c>
      <c r="J29" s="46"/>
      <c r="K29" s="41">
        <f t="shared" si="7"/>
        <v>90.346666666666678</v>
      </c>
      <c r="O29">
        <f t="shared" si="8"/>
        <v>4500</v>
      </c>
      <c r="P29" s="50">
        <f t="shared" si="9"/>
        <v>900</v>
      </c>
      <c r="Q29">
        <f t="shared" si="2"/>
        <v>0</v>
      </c>
    </row>
    <row r="30" spans="1:17" x14ac:dyDescent="0.2">
      <c r="A30" s="48">
        <f>+'Sch H p1'!A29*3</f>
        <v>5400</v>
      </c>
      <c r="C30" s="49">
        <f t="shared" si="4"/>
        <v>272.11</v>
      </c>
      <c r="D30" s="49"/>
      <c r="E30" s="49">
        <f t="shared" si="3"/>
        <v>283.61</v>
      </c>
      <c r="F30" s="49"/>
      <c r="G30" s="49">
        <f t="shared" si="5"/>
        <v>11.5</v>
      </c>
      <c r="I30" s="46">
        <f t="shared" si="6"/>
        <v>4.2262320385138358E-2</v>
      </c>
      <c r="J30" s="46"/>
      <c r="K30" s="41">
        <f t="shared" si="7"/>
        <v>94.536666666666676</v>
      </c>
      <c r="O30">
        <f t="shared" si="8"/>
        <v>4500</v>
      </c>
      <c r="P30" s="50">
        <f t="shared" si="9"/>
        <v>1200</v>
      </c>
      <c r="Q30">
        <f t="shared" si="2"/>
        <v>0</v>
      </c>
    </row>
    <row r="31" spans="1:17" x14ac:dyDescent="0.2">
      <c r="A31" s="48">
        <f>+'Sch H p1'!A30*3</f>
        <v>5700</v>
      </c>
      <c r="C31" s="49">
        <f t="shared" si="4"/>
        <v>283.93000000000006</v>
      </c>
      <c r="D31" s="49"/>
      <c r="E31" s="49">
        <f t="shared" si="3"/>
        <v>296.18</v>
      </c>
      <c r="F31" s="49"/>
      <c r="G31" s="49">
        <f t="shared" si="5"/>
        <v>12.249999999999943</v>
      </c>
      <c r="I31" s="46">
        <f t="shared" si="6"/>
        <v>4.314443700912176E-2</v>
      </c>
      <c r="J31" s="46"/>
      <c r="K31" s="41">
        <f t="shared" si="7"/>
        <v>98.726666666666674</v>
      </c>
      <c r="O31">
        <f t="shared" si="8"/>
        <v>4500</v>
      </c>
      <c r="P31" s="50">
        <f t="shared" si="9"/>
        <v>1500</v>
      </c>
      <c r="Q31">
        <f t="shared" si="2"/>
        <v>0</v>
      </c>
    </row>
    <row r="32" spans="1:17" x14ac:dyDescent="0.2">
      <c r="A32" s="48">
        <f>+'Sch H p1'!A31*3</f>
        <v>6000</v>
      </c>
      <c r="C32" s="49">
        <f t="shared" si="4"/>
        <v>295.75000000000006</v>
      </c>
      <c r="D32" s="49"/>
      <c r="E32" s="49">
        <f t="shared" si="3"/>
        <v>308.75</v>
      </c>
      <c r="F32" s="49"/>
      <c r="G32" s="49">
        <f t="shared" si="5"/>
        <v>12.999999999999943</v>
      </c>
      <c r="I32" s="46">
        <f t="shared" si="6"/>
        <v>4.3956043956043758E-2</v>
      </c>
      <c r="J32" s="46"/>
      <c r="K32" s="41">
        <f t="shared" si="7"/>
        <v>102.91666666666667</v>
      </c>
      <c r="O32">
        <f t="shared" si="8"/>
        <v>4500</v>
      </c>
      <c r="P32" s="50">
        <f t="shared" si="9"/>
        <v>3000</v>
      </c>
      <c r="Q32">
        <f t="shared" si="2"/>
        <v>0</v>
      </c>
    </row>
    <row r="33" spans="1:11" x14ac:dyDescent="0.2">
      <c r="A33" s="48">
        <f>+'Sch H p1'!A32*3</f>
        <v>7500</v>
      </c>
      <c r="C33" s="49">
        <f t="shared" si="4"/>
        <v>354.85</v>
      </c>
      <c r="D33" s="49"/>
      <c r="E33" s="49">
        <f t="shared" si="3"/>
        <v>371.6</v>
      </c>
      <c r="F33" s="49"/>
      <c r="G33" s="49">
        <f t="shared" si="5"/>
        <v>16.75</v>
      </c>
      <c r="I33" s="46">
        <f t="shared" si="6"/>
        <v>4.7203043539523738E-2</v>
      </c>
      <c r="J33" s="46"/>
      <c r="K33" s="41">
        <f t="shared" si="7"/>
        <v>123.86666666666667</v>
      </c>
    </row>
    <row r="34" spans="1:11" x14ac:dyDescent="0.2">
      <c r="A34" s="64"/>
      <c r="B34" s="61"/>
      <c r="C34" s="65"/>
      <c r="D34" s="49"/>
      <c r="E34" s="49"/>
      <c r="F34" s="49"/>
      <c r="G34" s="49"/>
    </row>
    <row r="35" spans="1:11" x14ac:dyDescent="0.2">
      <c r="A35" s="64"/>
      <c r="B35" s="61"/>
      <c r="C35" s="65"/>
      <c r="D35" s="49"/>
      <c r="E35" s="49"/>
      <c r="F35" s="49"/>
      <c r="G35" s="49"/>
    </row>
    <row r="36" spans="1:11" x14ac:dyDescent="0.2">
      <c r="C36" s="49"/>
      <c r="D36" s="49"/>
      <c r="E36" s="49"/>
      <c r="F36" s="49"/>
      <c r="G36" s="49"/>
    </row>
    <row r="37" spans="1:11" x14ac:dyDescent="0.2">
      <c r="C37" s="49"/>
      <c r="D37" s="49"/>
      <c r="E37" s="49"/>
      <c r="F37" s="49"/>
      <c r="G37" s="49"/>
    </row>
    <row r="38" spans="1:11" x14ac:dyDescent="0.2">
      <c r="C38" s="49"/>
      <c r="D38" s="49"/>
      <c r="E38" s="49"/>
      <c r="F38" s="49"/>
      <c r="G38" s="49"/>
    </row>
    <row r="39" spans="1:11" x14ac:dyDescent="0.2">
      <c r="C39" s="49"/>
      <c r="D39" s="49"/>
      <c r="E39" s="49"/>
      <c r="F39" s="49"/>
      <c r="G39" s="49"/>
    </row>
    <row r="40" spans="1:11" x14ac:dyDescent="0.2">
      <c r="C40" s="49"/>
      <c r="D40" s="49"/>
      <c r="E40" s="49"/>
      <c r="F40" s="49"/>
      <c r="G40" s="49"/>
    </row>
    <row r="41" spans="1:11" x14ac:dyDescent="0.2">
      <c r="C41" s="49"/>
      <c r="D41" s="49"/>
      <c r="E41" s="49"/>
      <c r="F41" s="49"/>
      <c r="G41" s="49"/>
    </row>
    <row r="42" spans="1:11" x14ac:dyDescent="0.2">
      <c r="C42" s="49"/>
      <c r="D42" s="49"/>
      <c r="E42" s="49"/>
      <c r="F42" s="49"/>
      <c r="G42" s="49"/>
    </row>
    <row r="43" spans="1:11" x14ac:dyDescent="0.2">
      <c r="C43" s="49"/>
      <c r="D43" s="49"/>
      <c r="E43" s="49"/>
      <c r="F43" s="49"/>
      <c r="G43" s="49"/>
    </row>
    <row r="44" spans="1:11" x14ac:dyDescent="0.2">
      <c r="C44" s="49"/>
      <c r="D44" s="49"/>
      <c r="E44" s="49"/>
      <c r="F44" s="49"/>
      <c r="G44" s="49"/>
    </row>
    <row r="45" spans="1:11" x14ac:dyDescent="0.2">
      <c r="C45" s="49"/>
      <c r="D45" s="49"/>
      <c r="E45" s="49"/>
      <c r="F45" s="49"/>
      <c r="G45" s="49"/>
    </row>
    <row r="46" spans="1:11" x14ac:dyDescent="0.2">
      <c r="C46" s="49"/>
      <c r="D46" s="49"/>
      <c r="E46" s="49"/>
      <c r="F46" s="49"/>
      <c r="G46" s="49"/>
    </row>
    <row r="47" spans="1:11" x14ac:dyDescent="0.2">
      <c r="C47" s="49"/>
      <c r="D47" s="49"/>
      <c r="E47" s="49"/>
      <c r="F47" s="49"/>
      <c r="G47" s="49"/>
    </row>
    <row r="48" spans="1:11" x14ac:dyDescent="0.2">
      <c r="C48" s="49"/>
      <c r="D48" s="49"/>
      <c r="E48" s="49"/>
      <c r="F48" s="49"/>
      <c r="G48" s="49"/>
    </row>
    <row r="49" spans="3:7" x14ac:dyDescent="0.2">
      <c r="C49" s="49"/>
      <c r="D49" s="49"/>
      <c r="E49" s="49"/>
      <c r="F49" s="49"/>
      <c r="G49" s="49"/>
    </row>
    <row r="50" spans="3:7" x14ac:dyDescent="0.2">
      <c r="C50" s="49"/>
      <c r="D50" s="49"/>
      <c r="E50" s="49"/>
      <c r="F50" s="49"/>
      <c r="G50" s="49"/>
    </row>
    <row r="51" spans="3:7" x14ac:dyDescent="0.2">
      <c r="C51" s="49"/>
      <c r="D51" s="49"/>
      <c r="E51" s="49"/>
      <c r="F51" s="49"/>
      <c r="G51" s="49"/>
    </row>
    <row r="52" spans="3:7" x14ac:dyDescent="0.2">
      <c r="C52" s="49"/>
      <c r="D52" s="49"/>
      <c r="E52" s="49"/>
      <c r="F52" s="49"/>
      <c r="G52" s="49"/>
    </row>
    <row r="53" spans="3:7" x14ac:dyDescent="0.2">
      <c r="C53" s="49"/>
      <c r="D53" s="49"/>
      <c r="E53" s="49"/>
      <c r="F53" s="49"/>
      <c r="G53" s="49"/>
    </row>
    <row r="54" spans="3:7" x14ac:dyDescent="0.2">
      <c r="C54" s="49"/>
      <c r="D54" s="49"/>
      <c r="E54" s="49"/>
      <c r="F54" s="49"/>
      <c r="G54" s="49"/>
    </row>
    <row r="55" spans="3:7" x14ac:dyDescent="0.2">
      <c r="C55" s="49"/>
      <c r="D55" s="49"/>
      <c r="E55" s="49"/>
      <c r="F55" s="49"/>
      <c r="G55" s="49"/>
    </row>
    <row r="56" spans="3:7" x14ac:dyDescent="0.2">
      <c r="C56" s="49"/>
      <c r="D56" s="49"/>
      <c r="E56" s="49"/>
      <c r="F56" s="49"/>
      <c r="G56" s="49"/>
    </row>
    <row r="57" spans="3:7" x14ac:dyDescent="0.2">
      <c r="C57" s="49"/>
      <c r="D57" s="49"/>
      <c r="E57" s="49"/>
      <c r="F57" s="49"/>
      <c r="G57" s="49"/>
    </row>
    <row r="58" spans="3:7" x14ac:dyDescent="0.2">
      <c r="C58" s="49"/>
      <c r="D58" s="49"/>
      <c r="E58" s="49"/>
      <c r="F58" s="49"/>
      <c r="G58" s="49"/>
    </row>
    <row r="59" spans="3:7" x14ac:dyDescent="0.2">
      <c r="C59" s="49"/>
      <c r="D59" s="49"/>
      <c r="E59" s="49"/>
      <c r="F59" s="49"/>
      <c r="G59" s="49"/>
    </row>
    <row r="60" spans="3:7" x14ac:dyDescent="0.2">
      <c r="C60" s="49"/>
      <c r="D60" s="49"/>
      <c r="E60" s="49"/>
      <c r="F60" s="49"/>
      <c r="G60" s="49"/>
    </row>
    <row r="61" spans="3:7" x14ac:dyDescent="0.2">
      <c r="C61" s="49"/>
      <c r="D61" s="49"/>
      <c r="E61" s="49"/>
      <c r="F61" s="49"/>
      <c r="G61" s="49"/>
    </row>
    <row r="62" spans="3:7" x14ac:dyDescent="0.2">
      <c r="C62" s="49"/>
      <c r="D62" s="49"/>
      <c r="E62" s="49"/>
      <c r="F62" s="49"/>
      <c r="G62" s="49"/>
    </row>
  </sheetData>
  <printOptions horizontalCentered="1"/>
  <pageMargins left="0.75" right="0.75" top="1" bottom="1" header="0.5" footer="0.5"/>
  <pageSetup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Sch F Step 2</vt:lpstr>
      <vt:lpstr>Sch G Step 2</vt:lpstr>
      <vt:lpstr>Sch H p1</vt:lpstr>
      <vt:lpstr>Sch H p2</vt:lpstr>
      <vt:lpstr>Sch H p3</vt:lpstr>
      <vt:lpstr>Sch I Step 1</vt:lpstr>
      <vt:lpstr>Sch J Step 1</vt:lpstr>
      <vt:lpstr>Sch K p1</vt:lpstr>
      <vt:lpstr>Sch K p2</vt:lpstr>
      <vt:lpstr>Sch K p3</vt:lpstr>
      <vt:lpstr>'Sch F Step 2'!Print_Area</vt:lpstr>
      <vt:lpstr>'Sch G Step 2'!Print_Area</vt:lpstr>
      <vt:lpstr>'Sch H p1'!Print_Area</vt:lpstr>
      <vt:lpstr>'Sch H p2'!Print_Area</vt:lpstr>
      <vt:lpstr>'Sch H p3'!Print_Area</vt:lpstr>
      <vt:lpstr>'Sch I Step 1'!Print_Area</vt:lpstr>
      <vt:lpstr>'Sch J Step 1'!Print_Area</vt:lpstr>
      <vt:lpstr>'Sch K p1'!Print_Area</vt:lpstr>
      <vt:lpstr>'Sch K p2'!Print_Area</vt:lpstr>
      <vt:lpstr>'Sch K p3'!Print_Area</vt:lpstr>
      <vt:lpstr>'Sch F Step 2'!Print_Titles</vt:lpstr>
      <vt:lpstr>'Sch G Step 2'!Print_Titles</vt:lpstr>
      <vt:lpstr>'Sch I Step 1'!Print_Titles</vt:lpstr>
      <vt:lpstr>'Sch J Step 1'!Print_Titles</vt:lpstr>
    </vt:vector>
  </TitlesOfParts>
  <Company>Gannett Fleming,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cheppenstall</dc:creator>
  <cp:lastModifiedBy>Lindsey Rechtin</cp:lastModifiedBy>
  <cp:lastPrinted>2018-10-10T17:49:43Z</cp:lastPrinted>
  <dcterms:created xsi:type="dcterms:W3CDTF">2010-03-15T23:27:15Z</dcterms:created>
  <dcterms:modified xsi:type="dcterms:W3CDTF">2018-10-10T17:49:47Z</dcterms:modified>
</cp:coreProperties>
</file>